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DepartmentWorkspace/FY 2026/4._Reporting/Quarterly Reports/26.05.15_Q326/Support/"/>
    </mc:Choice>
  </mc:AlternateContent>
  <xr:revisionPtr revIDLastSave="1344" documentId="8_{0D46C1DE-81A2-4B39-8DC8-7B53F96D7224}" xr6:coauthVersionLast="47" xr6:coauthVersionMax="47" xr10:uidLastSave="{6E196EEC-4B67-4925-BD9E-FD0F186AF938}"/>
  <bookViews>
    <workbookView xWindow="-120" yWindow="-120" windowWidth="29040" windowHeight="15720" activeTab="4" xr2:uid="{DFD640AD-F899-4FBA-876C-D429800AF80C}"/>
  </bookViews>
  <sheets>
    <sheet name="Summary" sheetId="2" r:id="rId1"/>
    <sheet name="T&amp;D Op Exp-Total" sheetId="3" r:id="rId2"/>
    <sheet name="T&amp;D Op Exp - CE" sheetId="4" r:id="rId3"/>
    <sheet name="T&amp;D Op Exp - Ops" sheetId="5" r:id="rId4"/>
    <sheet name="T&amp;D Op Exp - UT" sheetId="6" r:id="rId5"/>
    <sheet name="S" sheetId="51" state="veryHidden" r:id="rId6"/>
    <sheet name="T&amp;D Op Exp - SS" sheetId="7" r:id="rId7"/>
    <sheet name="Shared Services" sheetId="48" r:id="rId8"/>
    <sheet name="Impr. Portfolio Summary - YTD" sheetId="39" r:id="rId9"/>
    <sheet name="Imp Port - Capital" sheetId="8" r:id="rId10"/>
    <sheet name="A216810396964DCDB399904ED81BA8E" sheetId="50" state="veryHidden" r:id="rId11"/>
    <sheet name="CX Portfolio Summary" sheetId="40" r:id="rId12"/>
    <sheet name="Dx Portfolio Summary" sheetId="41" r:id="rId13"/>
    <sheet name="Tx Portfolio Summary" sheetId="42" r:id="rId14"/>
    <sheet name="Sub Portfolio Summary" sheetId="43" r:id="rId15"/>
    <sheet name="CC&amp;B Portfolio Summary" sheetId="44" r:id="rId16"/>
    <sheet name="Enab Portfolio Summary" sheetId="45" r:id="rId17"/>
    <sheet name="SS Portfolio Summary" sheetId="47" r:id="rId18"/>
    <sheet name="PSP Portfolio Summary" sheetId="52" r:id="rId19"/>
  </sheets>
  <definedNames>
    <definedName name="_xlnm._FilterDatabase" localSheetId="10" hidden="1">A216810396964DCDB399904ED81BA8E!$A$1:$D$1</definedName>
    <definedName name="CIQWBGuid" hidden="1">"LUMA Q322 Schedules_Working Version.xlsx"</definedName>
    <definedName name="_xlnm.Print_Area" localSheetId="15">'CC&amp;B Portfolio Summary'!$A$1:$L$33</definedName>
    <definedName name="_xlnm.Print_Area" localSheetId="11">'CX Portfolio Summary'!$A$1:$L$29</definedName>
    <definedName name="_xlnm.Print_Area" localSheetId="12">'Dx Portfolio Summary'!$A$1:$L$34</definedName>
    <definedName name="_xlnm.Print_Area" localSheetId="16">'Enab Portfolio Summary'!$A$1:$L$44</definedName>
    <definedName name="_xlnm.Print_Area" localSheetId="9">'Imp Port - Capital'!$A$1:$V$25</definedName>
    <definedName name="_xlnm.Print_Area" localSheetId="8">'Impr. Portfolio Summary - YTD'!$A$1:$L$20</definedName>
    <definedName name="_xlnm.Print_Area" localSheetId="18">'PSP Portfolio Summary'!$A$1:$L$18</definedName>
    <definedName name="_xlnm.Print_Area" localSheetId="7">'Shared Services'!$A$1:$M$20</definedName>
    <definedName name="_xlnm.Print_Area" localSheetId="17">'SS Portfolio Summary'!$A$1:$L$43</definedName>
    <definedName name="_xlnm.Print_Area" localSheetId="14">'Sub Portfolio Summary'!$A$1:$L$28</definedName>
    <definedName name="_xlnm.Print_Area" localSheetId="0">Summary!$A$1:$M$23</definedName>
    <definedName name="_xlnm.Print_Area" localSheetId="2">'T&amp;D Op Exp - CE'!$A$1:$M$31</definedName>
    <definedName name="_xlnm.Print_Area" localSheetId="3">'T&amp;D Op Exp - Ops'!$A$1:$M$31</definedName>
    <definedName name="_xlnm.Print_Area" localSheetId="6">'T&amp;D Op Exp - SS'!$A$1:$M$31</definedName>
    <definedName name="_xlnm.Print_Area" localSheetId="4">'T&amp;D Op Exp - UT'!$A$1:$M$31</definedName>
    <definedName name="_xlnm.Print_Area" localSheetId="1">'T&amp;D Op Exp-Total'!$A$1:$M$34</definedName>
    <definedName name="_xlnm.Print_Area" localSheetId="13">'Tx Portfolio Summary'!$A$1:$L$35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8" l="1"/>
  <c r="O12" i="8"/>
  <c r="R13" i="8"/>
  <c r="H37" i="47"/>
  <c r="R12" i="8"/>
  <c r="H14" i="8"/>
  <c r="I14" i="8" s="1"/>
  <c r="I15" i="8" s="1"/>
  <c r="P12" i="8"/>
  <c r="F14" i="8"/>
  <c r="H23" i="4"/>
  <c r="I23" i="4"/>
  <c r="O7" i="8"/>
  <c r="P7" i="8"/>
  <c r="Q7" i="8"/>
  <c r="R7" i="8"/>
  <c r="N7" i="8"/>
  <c r="E7" i="8"/>
  <c r="F7" i="8"/>
  <c r="G7" i="8"/>
  <c r="H7" i="8"/>
  <c r="D7" i="8"/>
  <c r="O8" i="8"/>
  <c r="O15" i="8" s="1"/>
  <c r="P8" i="8"/>
  <c r="Q8" i="8"/>
  <c r="R8" i="8"/>
  <c r="N8" i="8"/>
  <c r="N15" i="8" s="1"/>
  <c r="E8" i="8"/>
  <c r="F8" i="8"/>
  <c r="G8" i="8"/>
  <c r="H8" i="8"/>
  <c r="D8" i="8"/>
  <c r="O9" i="8"/>
  <c r="P9" i="8"/>
  <c r="Q9" i="8"/>
  <c r="R9" i="8"/>
  <c r="N9" i="8"/>
  <c r="E9" i="8"/>
  <c r="F9" i="8"/>
  <c r="G9" i="8"/>
  <c r="H9" i="8"/>
  <c r="D9" i="8"/>
  <c r="O10" i="8"/>
  <c r="P10" i="8"/>
  <c r="Q10" i="8"/>
  <c r="R10" i="8"/>
  <c r="N10" i="8"/>
  <c r="E10" i="8"/>
  <c r="F10" i="8"/>
  <c r="G10" i="8"/>
  <c r="H10" i="8"/>
  <c r="D10" i="8"/>
  <c r="O11" i="8"/>
  <c r="P11" i="8"/>
  <c r="Q11" i="8"/>
  <c r="R11" i="8"/>
  <c r="N11" i="8"/>
  <c r="E11" i="8"/>
  <c r="F11" i="8"/>
  <c r="G11" i="8"/>
  <c r="H11" i="8"/>
  <c r="D11" i="8"/>
  <c r="O13" i="8"/>
  <c r="P13" i="8"/>
  <c r="Q13" i="8"/>
  <c r="N12" i="8"/>
  <c r="E12" i="8"/>
  <c r="F12" i="8"/>
  <c r="G12" i="8"/>
  <c r="H12" i="8"/>
  <c r="D12" i="8"/>
  <c r="N13" i="8"/>
  <c r="E13" i="8"/>
  <c r="F13" i="8"/>
  <c r="G13" i="8"/>
  <c r="H13" i="8"/>
  <c r="D13" i="8"/>
  <c r="O14" i="8"/>
  <c r="P14" i="8"/>
  <c r="Q14" i="8"/>
  <c r="R14" i="8"/>
  <c r="N14" i="8"/>
  <c r="D14" i="8"/>
  <c r="G7" i="52"/>
  <c r="H7" i="52"/>
  <c r="H12" i="52" s="1"/>
  <c r="H14" i="39" s="1"/>
  <c r="I9" i="52"/>
  <c r="I11" i="52"/>
  <c r="F7" i="52"/>
  <c r="F12" i="52" s="1"/>
  <c r="F14" i="39" s="1"/>
  <c r="E7" i="52"/>
  <c r="E12" i="52" s="1"/>
  <c r="E14" i="39" s="1"/>
  <c r="D7" i="52"/>
  <c r="D12" i="52" s="1"/>
  <c r="D14" i="39" s="1"/>
  <c r="F32" i="47"/>
  <c r="E32" i="47"/>
  <c r="D32" i="47"/>
  <c r="F27" i="47"/>
  <c r="E27" i="47"/>
  <c r="D27" i="47"/>
  <c r="F22" i="47"/>
  <c r="E22" i="47"/>
  <c r="D22" i="47"/>
  <c r="F17" i="47"/>
  <c r="E17" i="47"/>
  <c r="D17" i="47"/>
  <c r="F12" i="47"/>
  <c r="E12" i="47"/>
  <c r="D12" i="47"/>
  <c r="F7" i="47"/>
  <c r="E7" i="47"/>
  <c r="D7" i="47"/>
  <c r="F32" i="45"/>
  <c r="E32" i="45"/>
  <c r="D32" i="45"/>
  <c r="F27" i="45"/>
  <c r="E27" i="45"/>
  <c r="D27" i="45"/>
  <c r="F22" i="45"/>
  <c r="E22" i="45"/>
  <c r="D22" i="45"/>
  <c r="F17" i="45"/>
  <c r="E17" i="45"/>
  <c r="D17" i="45"/>
  <c r="F12" i="45"/>
  <c r="E12" i="45"/>
  <c r="D12" i="45"/>
  <c r="F7" i="45"/>
  <c r="E7" i="45"/>
  <c r="D7" i="45"/>
  <c r="D37" i="45" s="1"/>
  <c r="D12" i="39" s="1"/>
  <c r="F22" i="44"/>
  <c r="E22" i="44"/>
  <c r="D22" i="44"/>
  <c r="F17" i="44"/>
  <c r="E17" i="44"/>
  <c r="D17" i="44"/>
  <c r="F12" i="44"/>
  <c r="E12" i="44"/>
  <c r="D12" i="44"/>
  <c r="F7" i="44"/>
  <c r="E7" i="44"/>
  <c r="E27" i="44" s="1"/>
  <c r="E11" i="39" s="1"/>
  <c r="D7" i="44"/>
  <c r="D27" i="44" s="1"/>
  <c r="D11" i="39" s="1"/>
  <c r="F17" i="43"/>
  <c r="E17" i="43"/>
  <c r="D17" i="43"/>
  <c r="F12" i="43"/>
  <c r="E12" i="43"/>
  <c r="D12" i="43"/>
  <c r="F7" i="43"/>
  <c r="F22" i="43" s="1"/>
  <c r="F10" i="39" s="1"/>
  <c r="E7" i="43"/>
  <c r="E22" i="43" s="1"/>
  <c r="E10" i="39" s="1"/>
  <c r="D7" i="43"/>
  <c r="D22" i="43" s="1"/>
  <c r="D10" i="39" s="1"/>
  <c r="F23" i="42"/>
  <c r="E23" i="42"/>
  <c r="D23" i="42"/>
  <c r="F18" i="42"/>
  <c r="E18" i="42"/>
  <c r="D18" i="42"/>
  <c r="F13" i="42"/>
  <c r="E13" i="42"/>
  <c r="D13" i="42"/>
  <c r="F8" i="42"/>
  <c r="E8" i="42"/>
  <c r="E28" i="42" s="1"/>
  <c r="E9" i="39" s="1"/>
  <c r="D8" i="42"/>
  <c r="D28" i="42" s="1"/>
  <c r="D9" i="39" s="1"/>
  <c r="F23" i="41"/>
  <c r="E23" i="41"/>
  <c r="D23" i="41"/>
  <c r="F18" i="41"/>
  <c r="E18" i="41"/>
  <c r="D18" i="41"/>
  <c r="F13" i="41"/>
  <c r="E13" i="41"/>
  <c r="D13" i="41"/>
  <c r="F8" i="41"/>
  <c r="E8" i="41"/>
  <c r="D8" i="41"/>
  <c r="F18" i="40"/>
  <c r="E18" i="40"/>
  <c r="D18" i="40"/>
  <c r="F13" i="40"/>
  <c r="E13" i="40"/>
  <c r="D13" i="40"/>
  <c r="F8" i="40"/>
  <c r="E8" i="40"/>
  <c r="D8" i="40"/>
  <c r="G13" i="48"/>
  <c r="F13" i="48"/>
  <c r="E13" i="48"/>
  <c r="G23" i="7"/>
  <c r="F23" i="7"/>
  <c r="E23" i="7"/>
  <c r="G10" i="7"/>
  <c r="G25" i="7" s="1"/>
  <c r="F10" i="7"/>
  <c r="E10" i="7"/>
  <c r="G23" i="6"/>
  <c r="F23" i="6"/>
  <c r="E23" i="6"/>
  <c r="G10" i="6"/>
  <c r="F10" i="6"/>
  <c r="F25" i="6" s="1"/>
  <c r="E10" i="6"/>
  <c r="E25" i="6" s="1"/>
  <c r="E10" i="4"/>
  <c r="F10" i="4"/>
  <c r="G10" i="4"/>
  <c r="E23" i="4"/>
  <c r="F23" i="4"/>
  <c r="G23" i="4"/>
  <c r="G23" i="5"/>
  <c r="F23" i="5"/>
  <c r="E23" i="5"/>
  <c r="G10" i="5"/>
  <c r="F10" i="5"/>
  <c r="F25" i="5" s="1"/>
  <c r="E10" i="5"/>
  <c r="E25" i="5" s="1"/>
  <c r="G10" i="3"/>
  <c r="F10" i="3"/>
  <c r="E10" i="3"/>
  <c r="H15" i="8" l="1"/>
  <c r="I7" i="52"/>
  <c r="I12" i="52" s="1"/>
  <c r="D28" i="41"/>
  <c r="D8" i="39" s="1"/>
  <c r="D15" i="39" s="1"/>
  <c r="Q15" i="8"/>
  <c r="D37" i="47"/>
  <c r="D13" i="39" s="1"/>
  <c r="E37" i="47"/>
  <c r="E13" i="39" s="1"/>
  <c r="D23" i="40"/>
  <c r="D7" i="39" s="1"/>
  <c r="F23" i="40"/>
  <c r="F7" i="39" s="1"/>
  <c r="G25" i="5"/>
  <c r="F25" i="4"/>
  <c r="E25" i="4"/>
  <c r="G25" i="6"/>
  <c r="G25" i="4"/>
  <c r="S14" i="8"/>
  <c r="E25" i="7"/>
  <c r="R15" i="8"/>
  <c r="P15" i="8"/>
  <c r="P19" i="8" s="1"/>
  <c r="G10" i="2" s="1"/>
  <c r="G11" i="2" s="1"/>
  <c r="F25" i="7"/>
  <c r="E23" i="3"/>
  <c r="F27" i="44"/>
  <c r="F11" i="39" s="1"/>
  <c r="G23" i="3"/>
  <c r="F23" i="3"/>
  <c r="F25" i="3" s="1"/>
  <c r="F26" i="3" s="1"/>
  <c r="F28" i="3" s="1"/>
  <c r="F37" i="47"/>
  <c r="F13" i="39" s="1"/>
  <c r="F37" i="45"/>
  <c r="F12" i="39" s="1"/>
  <c r="E28" i="41"/>
  <c r="E8" i="39" s="1"/>
  <c r="F28" i="41"/>
  <c r="F8" i="39" s="1"/>
  <c r="F28" i="42"/>
  <c r="F9" i="39" s="1"/>
  <c r="E37" i="45"/>
  <c r="E12" i="39" s="1"/>
  <c r="E25" i="3"/>
  <c r="E26" i="3" s="1"/>
  <c r="E28" i="3" s="1"/>
  <c r="E23" i="40"/>
  <c r="E7" i="39" s="1"/>
  <c r="E15" i="8"/>
  <c r="E18" i="8" s="1"/>
  <c r="E19" i="8" s="1"/>
  <c r="F13" i="2" s="1"/>
  <c r="F15" i="8"/>
  <c r="F19" i="8" s="1"/>
  <c r="G13" i="2" s="1"/>
  <c r="N18" i="8"/>
  <c r="N19" i="8" s="1"/>
  <c r="E10" i="2" s="1"/>
  <c r="E11" i="2" s="1"/>
  <c r="O18" i="8"/>
  <c r="G25" i="3"/>
  <c r="G28" i="3" s="1"/>
  <c r="D15" i="8"/>
  <c r="D18" i="8" s="1"/>
  <c r="D19" i="8" s="1"/>
  <c r="E13" i="2" s="1"/>
  <c r="G12" i="52"/>
  <c r="E15" i="39" l="1"/>
  <c r="G14" i="39"/>
  <c r="I14" i="39" s="1"/>
  <c r="J14" i="39" s="1"/>
  <c r="J12" i="52"/>
  <c r="F15" i="39"/>
  <c r="O19" i="8"/>
  <c r="F10" i="2" s="1"/>
  <c r="F11" i="2" s="1"/>
  <c r="J21" i="7" l="1"/>
  <c r="J9" i="6"/>
  <c r="J13" i="4"/>
  <c r="J14" i="4"/>
  <c r="J15" i="4"/>
  <c r="J16" i="4"/>
  <c r="J17" i="4"/>
  <c r="J18" i="4"/>
  <c r="J19" i="4"/>
  <c r="J20" i="4"/>
  <c r="J21" i="4"/>
  <c r="J22" i="4"/>
  <c r="H18" i="40"/>
  <c r="G18" i="40"/>
  <c r="H13" i="40"/>
  <c r="G13" i="40"/>
  <c r="I13" i="40" s="1"/>
  <c r="H8" i="40"/>
  <c r="G8" i="40"/>
  <c r="I8" i="40" l="1"/>
  <c r="G23" i="40"/>
  <c r="G7" i="39" s="1"/>
  <c r="H23" i="40"/>
  <c r="H7" i="39" s="1"/>
  <c r="J8" i="48"/>
  <c r="J9" i="48"/>
  <c r="J10" i="48"/>
  <c r="J11" i="48"/>
  <c r="J12" i="48"/>
  <c r="J7" i="48"/>
  <c r="J12" i="7"/>
  <c r="J13" i="7"/>
  <c r="J14" i="7"/>
  <c r="J15" i="7"/>
  <c r="J16" i="7"/>
  <c r="J17" i="7"/>
  <c r="J18" i="7"/>
  <c r="J19" i="7"/>
  <c r="J20" i="7"/>
  <c r="J22" i="7"/>
  <c r="J9" i="7"/>
  <c r="J13" i="6"/>
  <c r="J14" i="6"/>
  <c r="J15" i="6"/>
  <c r="J16" i="6"/>
  <c r="J17" i="6"/>
  <c r="J18" i="6"/>
  <c r="J19" i="6"/>
  <c r="J20" i="6"/>
  <c r="J21" i="6"/>
  <c r="J22" i="6"/>
  <c r="J12" i="6"/>
  <c r="J12" i="5"/>
  <c r="J13" i="5"/>
  <c r="J14" i="5"/>
  <c r="J15" i="5"/>
  <c r="J16" i="5"/>
  <c r="J17" i="5"/>
  <c r="J18" i="5"/>
  <c r="J19" i="5"/>
  <c r="J20" i="5"/>
  <c r="J21" i="5"/>
  <c r="J22" i="5"/>
  <c r="J9" i="5"/>
  <c r="J12" i="4"/>
  <c r="J9" i="4"/>
  <c r="J23" i="7" l="1"/>
  <c r="I7" i="39"/>
  <c r="J13" i="3"/>
  <c r="J22" i="3"/>
  <c r="J12" i="3"/>
  <c r="J17" i="3"/>
  <c r="J20" i="3"/>
  <c r="J19" i="3"/>
  <c r="J16" i="3"/>
  <c r="J18" i="3"/>
  <c r="J21" i="3"/>
  <c r="J15" i="3"/>
  <c r="J14" i="3"/>
  <c r="S9" i="8" l="1"/>
  <c r="I10" i="8"/>
  <c r="S12" i="8"/>
  <c r="S11" i="8"/>
  <c r="S10" i="8"/>
  <c r="I13" i="8"/>
  <c r="H22" i="44"/>
  <c r="G22" i="44"/>
  <c r="I12" i="8" l="1"/>
  <c r="I11" i="8"/>
  <c r="I9" i="8"/>
  <c r="S7" i="8"/>
  <c r="I7" i="8"/>
  <c r="S8" i="8"/>
  <c r="I8" i="8"/>
  <c r="S13" i="8"/>
  <c r="G27" i="47"/>
  <c r="H27" i="47"/>
  <c r="G32" i="47"/>
  <c r="H32" i="47"/>
  <c r="G22" i="47"/>
  <c r="H22" i="47"/>
  <c r="G17" i="47"/>
  <c r="H17" i="47"/>
  <c r="G12" i="47"/>
  <c r="H12" i="47"/>
  <c r="G7" i="47"/>
  <c r="H7" i="47"/>
  <c r="G32" i="45"/>
  <c r="H32" i="45"/>
  <c r="G27" i="45"/>
  <c r="H27" i="45"/>
  <c r="G22" i="45"/>
  <c r="H22" i="45"/>
  <c r="G17" i="45"/>
  <c r="H17" i="45"/>
  <c r="G12" i="45"/>
  <c r="H12" i="45"/>
  <c r="G7" i="45"/>
  <c r="H7" i="45"/>
  <c r="I22" i="44"/>
  <c r="G17" i="44"/>
  <c r="H17" i="44"/>
  <c r="G12" i="44"/>
  <c r="H12" i="44"/>
  <c r="G7" i="44"/>
  <c r="H7" i="44"/>
  <c r="G17" i="43"/>
  <c r="H17" i="43"/>
  <c r="G12" i="43"/>
  <c r="H12" i="43"/>
  <c r="G7" i="43"/>
  <c r="H7" i="43"/>
  <c r="G23" i="42"/>
  <c r="H23" i="42"/>
  <c r="G18" i="42"/>
  <c r="H18" i="42"/>
  <c r="G13" i="42"/>
  <c r="H13" i="42"/>
  <c r="I13" i="42" s="1"/>
  <c r="G8" i="42"/>
  <c r="H8" i="42"/>
  <c r="G23" i="41"/>
  <c r="H23" i="41"/>
  <c r="G18" i="41"/>
  <c r="H18" i="41"/>
  <c r="G13" i="41"/>
  <c r="H13" i="41"/>
  <c r="G8" i="41"/>
  <c r="H8" i="41"/>
  <c r="Q18" i="8"/>
  <c r="G15" i="8"/>
  <c r="G18" i="8" s="1"/>
  <c r="I18" i="8" s="1"/>
  <c r="H13" i="48"/>
  <c r="I13" i="48"/>
  <c r="H23" i="7"/>
  <c r="I23" i="7"/>
  <c r="H10" i="7"/>
  <c r="I10" i="7"/>
  <c r="H23" i="6"/>
  <c r="I23" i="6"/>
  <c r="H10" i="6"/>
  <c r="I10" i="6"/>
  <c r="H23" i="5"/>
  <c r="I23" i="5"/>
  <c r="H10" i="5"/>
  <c r="I10" i="5"/>
  <c r="H10" i="4"/>
  <c r="I10" i="4"/>
  <c r="H10" i="3"/>
  <c r="I10" i="3"/>
  <c r="H23" i="3"/>
  <c r="I23" i="3"/>
  <c r="S15" i="8" l="1"/>
  <c r="I23" i="42"/>
  <c r="I7" i="47"/>
  <c r="G28" i="41"/>
  <c r="G8" i="39" s="1"/>
  <c r="H28" i="41"/>
  <c r="H8" i="39" s="1"/>
  <c r="I12" i="44"/>
  <c r="I12" i="47"/>
  <c r="I7" i="44"/>
  <c r="I12" i="45"/>
  <c r="I17" i="45"/>
  <c r="I12" i="43"/>
  <c r="I27" i="47"/>
  <c r="I17" i="43"/>
  <c r="I27" i="45"/>
  <c r="I22" i="47"/>
  <c r="I17" i="47"/>
  <c r="I22" i="45"/>
  <c r="I7" i="43"/>
  <c r="I18" i="42"/>
  <c r="I8" i="42"/>
  <c r="I23" i="41"/>
  <c r="I18" i="41"/>
  <c r="I13" i="41"/>
  <c r="I18" i="40"/>
  <c r="I23" i="40" s="1"/>
  <c r="J13" i="48"/>
  <c r="K13" i="48" s="1"/>
  <c r="H25" i="7"/>
  <c r="I7" i="45"/>
  <c r="I8" i="41"/>
  <c r="I32" i="45"/>
  <c r="R19" i="8"/>
  <c r="I10" i="2" s="1"/>
  <c r="I32" i="47"/>
  <c r="G19" i="8"/>
  <c r="H13" i="2" s="1"/>
  <c r="H25" i="3"/>
  <c r="H26" i="3" s="1"/>
  <c r="J26" i="3" s="1"/>
  <c r="I25" i="3"/>
  <c r="I28" i="3" s="1"/>
  <c r="I9" i="2" s="1"/>
  <c r="I25" i="7"/>
  <c r="I25" i="6"/>
  <c r="H25" i="6"/>
  <c r="I25" i="4"/>
  <c r="H25" i="4"/>
  <c r="I25" i="5"/>
  <c r="H25" i="5"/>
  <c r="H22" i="43"/>
  <c r="H10" i="39" s="1"/>
  <c r="H13" i="39"/>
  <c r="G37" i="47"/>
  <c r="G13" i="39" s="1"/>
  <c r="H37" i="45"/>
  <c r="H12" i="39" s="1"/>
  <c r="G37" i="45"/>
  <c r="G12" i="39" s="1"/>
  <c r="G27" i="44"/>
  <c r="G11" i="39" s="1"/>
  <c r="H27" i="44"/>
  <c r="H11" i="39" s="1"/>
  <c r="G22" i="43"/>
  <c r="H28" i="42"/>
  <c r="H9" i="39" s="1"/>
  <c r="G28" i="42"/>
  <c r="G9" i="39" s="1"/>
  <c r="H15" i="39" l="1"/>
  <c r="I8" i="39"/>
  <c r="J8" i="39" s="1"/>
  <c r="G10" i="39"/>
  <c r="G15" i="39" s="1"/>
  <c r="I9" i="39"/>
  <c r="J9" i="39" s="1"/>
  <c r="I11" i="2"/>
  <c r="I28" i="41"/>
  <c r="I12" i="39"/>
  <c r="J12" i="39" s="1"/>
  <c r="J7" i="39"/>
  <c r="S18" i="8"/>
  <c r="I27" i="44"/>
  <c r="I13" i="39"/>
  <c r="I37" i="47"/>
  <c r="Q19" i="8"/>
  <c r="H10" i="2" s="1"/>
  <c r="J10" i="2" s="1"/>
  <c r="H28" i="3"/>
  <c r="H9" i="2" s="1"/>
  <c r="J9" i="2" s="1"/>
  <c r="H19" i="8"/>
  <c r="I13" i="2" s="1"/>
  <c r="J13" i="2" s="1"/>
  <c r="J15" i="8"/>
  <c r="I15" i="39" l="1"/>
  <c r="J15" i="39" s="1"/>
  <c r="I10" i="39"/>
  <c r="J10" i="39" s="1"/>
  <c r="H11" i="2"/>
  <c r="I11" i="39"/>
  <c r="J11" i="39" s="1"/>
  <c r="J13" i="39"/>
  <c r="I17" i="44" l="1"/>
  <c r="J37" i="47" l="1"/>
  <c r="I37" i="45"/>
  <c r="J37" i="45" s="1"/>
  <c r="J27" i="44"/>
  <c r="I22" i="43"/>
  <c r="J22" i="43" s="1"/>
  <c r="I28" i="42"/>
  <c r="J28" i="42" s="1"/>
  <c r="J23" i="40"/>
  <c r="J28" i="41" l="1"/>
  <c r="J10" i="5" l="1"/>
  <c r="K10" i="5" s="1"/>
  <c r="I19" i="8" l="1"/>
  <c r="K13" i="2" l="1"/>
  <c r="J19" i="8"/>
  <c r="T15" i="8" l="1"/>
  <c r="J23" i="3" l="1"/>
  <c r="K23" i="3" s="1"/>
  <c r="J10" i="3"/>
  <c r="K10" i="3" s="1"/>
  <c r="J25" i="3" l="1"/>
  <c r="K25" i="3" s="1"/>
  <c r="J10" i="4"/>
  <c r="K10" i="4" s="1"/>
  <c r="J28" i="3" l="1"/>
  <c r="K28" i="3" s="1"/>
  <c r="J23" i="4"/>
  <c r="K23" i="4" s="1"/>
  <c r="J25" i="4" l="1"/>
  <c r="K25" i="4" s="1"/>
  <c r="J23" i="5" l="1"/>
  <c r="K23" i="5" s="1"/>
  <c r="J23" i="6"/>
  <c r="K23" i="6" s="1"/>
  <c r="J10" i="6"/>
  <c r="K10" i="6" s="1"/>
  <c r="K23" i="7"/>
  <c r="J10" i="7"/>
  <c r="K10" i="7" s="1"/>
  <c r="B12" i="7"/>
  <c r="B13" i="7" s="1"/>
  <c r="B14" i="7" s="1"/>
  <c r="B15" i="7" s="1"/>
  <c r="B16" i="7" s="1"/>
  <c r="B17" i="7" s="1"/>
  <c r="B18" i="7" s="1"/>
  <c r="B19" i="7" s="1"/>
  <c r="B20" i="7" s="1"/>
  <c r="B21" i="7" s="1"/>
  <c r="B12" i="6"/>
  <c r="B13" i="6" s="1"/>
  <c r="B14" i="6" s="1"/>
  <c r="B15" i="6" s="1"/>
  <c r="B16" i="6" s="1"/>
  <c r="B17" i="6" s="1"/>
  <c r="B18" i="6" s="1"/>
  <c r="B19" i="6" s="1"/>
  <c r="B20" i="6" s="1"/>
  <c r="B21" i="6" s="1"/>
  <c r="B12" i="5"/>
  <c r="B13" i="5" s="1"/>
  <c r="B14" i="5" s="1"/>
  <c r="B15" i="5" s="1"/>
  <c r="B16" i="5" s="1"/>
  <c r="B17" i="5" s="1"/>
  <c r="B18" i="5" s="1"/>
  <c r="B12" i="4"/>
  <c r="B13" i="4" s="1"/>
  <c r="B14" i="4" s="1"/>
  <c r="B15" i="4" s="1"/>
  <c r="B16" i="4" s="1"/>
  <c r="B17" i="4" s="1"/>
  <c r="B18" i="4" s="1"/>
  <c r="B19" i="4" s="1"/>
  <c r="B20" i="4" s="1"/>
  <c r="B21" i="4" s="1"/>
  <c r="B12" i="3"/>
  <c r="B13" i="3" s="1"/>
  <c r="B14" i="3" s="1"/>
  <c r="B15" i="3" s="1"/>
  <c r="B16" i="3" s="1"/>
  <c r="B17" i="3" s="1"/>
  <c r="B18" i="3" s="1"/>
  <c r="B19" i="3" s="1"/>
  <c r="B20" i="3" s="1"/>
  <c r="B21" i="3" s="1"/>
  <c r="J25" i="6" l="1"/>
  <c r="K25" i="6" s="1"/>
  <c r="B22" i="6"/>
  <c r="B23" i="6" s="1"/>
  <c r="B25" i="6" s="1"/>
  <c r="B19" i="5"/>
  <c r="B20" i="5" s="1"/>
  <c r="B21" i="5" s="1"/>
  <c r="B22" i="5" s="1"/>
  <c r="B23" i="5" s="1"/>
  <c r="B25" i="5" s="1"/>
  <c r="B22" i="4"/>
  <c r="B23" i="4" s="1"/>
  <c r="B25" i="4" s="1"/>
  <c r="B22" i="3"/>
  <c r="B23" i="3" s="1"/>
  <c r="B25" i="3" s="1"/>
  <c r="B26" i="3" s="1"/>
  <c r="B28" i="3" s="1"/>
  <c r="B22" i="7"/>
  <c r="B23" i="7" s="1"/>
  <c r="B25" i="7" s="1"/>
  <c r="J25" i="5"/>
  <c r="K25" i="5" s="1"/>
  <c r="J25" i="7"/>
  <c r="K25" i="7" s="1"/>
  <c r="S19" i="8" l="1"/>
  <c r="J11" i="2" l="1"/>
  <c r="K11" i="2" s="1"/>
  <c r="T19" i="8"/>
</calcChain>
</file>

<file path=xl/sharedStrings.xml><?xml version="1.0" encoding="utf-8"?>
<sst xmlns="http://schemas.openxmlformats.org/spreadsheetml/2006/main" count="551" uniqueCount="158">
  <si>
    <r>
      <t xml:space="preserve">FY2026 Q3 Budgets to Actuals Summary </t>
    </r>
    <r>
      <rPr>
        <b/>
        <vertAlign val="superscript"/>
        <sz val="14"/>
        <color rgb="FF000000"/>
        <rFont val="Arial"/>
        <family val="2"/>
      </rPr>
      <t>1</t>
    </r>
  </si>
  <si>
    <t>($ million)</t>
  </si>
  <si>
    <r>
      <t>FY2026 
Budget</t>
    </r>
    <r>
      <rPr>
        <b/>
        <vertAlign val="superscript"/>
        <sz val="10"/>
        <rFont val="Arial"/>
        <family val="2"/>
      </rPr>
      <t>1,3</t>
    </r>
  </si>
  <si>
    <r>
      <t>Q3
Budget</t>
    </r>
    <r>
      <rPr>
        <b/>
        <vertAlign val="superscript"/>
        <sz val="10"/>
        <rFont val="Arial"/>
        <family val="2"/>
      </rPr>
      <t>3</t>
    </r>
  </si>
  <si>
    <r>
      <t>Q3
Actuals</t>
    </r>
    <r>
      <rPr>
        <b/>
        <vertAlign val="superscript"/>
        <sz val="10"/>
        <rFont val="Arial"/>
        <family val="2"/>
      </rPr>
      <t>3</t>
    </r>
  </si>
  <si>
    <r>
      <rPr>
        <b/>
        <sz val="10"/>
        <color rgb="FF000000"/>
        <rFont val="Arial"/>
        <family val="2"/>
      </rPr>
      <t>YTD Budget</t>
    </r>
    <r>
      <rPr>
        <b/>
        <vertAlign val="superscript"/>
        <sz val="10"/>
        <color rgb="FF000000"/>
        <rFont val="Arial"/>
        <family val="2"/>
      </rPr>
      <t>3</t>
    </r>
  </si>
  <si>
    <r>
      <t>YTD Actuals</t>
    </r>
    <r>
      <rPr>
        <b/>
        <vertAlign val="superscript"/>
        <sz val="10"/>
        <rFont val="Arial"/>
        <family val="2"/>
      </rPr>
      <t>3</t>
    </r>
  </si>
  <si>
    <r>
      <t>YTD
Variance
($)</t>
    </r>
    <r>
      <rPr>
        <b/>
        <vertAlign val="superscript"/>
        <sz val="10"/>
        <rFont val="Arial"/>
        <family val="2"/>
      </rPr>
      <t>3</t>
    </r>
  </si>
  <si>
    <t>YTD
Variance
(%)</t>
  </si>
  <si>
    <t>Transmission &amp; Distribution</t>
  </si>
  <si>
    <t>Operating Expenditures</t>
  </si>
  <si>
    <t>Non-Federally Funded Capital Expenditures</t>
  </si>
  <si>
    <r>
      <t>Subtotal</t>
    </r>
    <r>
      <rPr>
        <b/>
        <vertAlign val="superscript"/>
        <sz val="11"/>
        <color theme="1"/>
        <rFont val="Arial"/>
        <family val="2"/>
      </rPr>
      <t>2</t>
    </r>
  </si>
  <si>
    <r>
      <t>Federally Funded Expenditures</t>
    </r>
    <r>
      <rPr>
        <b/>
        <vertAlign val="superscript"/>
        <sz val="11"/>
        <color rgb="FF000000"/>
        <rFont val="Arial"/>
        <family val="2"/>
      </rPr>
      <t>4</t>
    </r>
  </si>
  <si>
    <t>Note:</t>
  </si>
  <si>
    <t xml:space="preserve">Numbers in this report reflect PREB’s October 24, 2025, budget amendment approval. </t>
  </si>
  <si>
    <t xml:space="preserve"> Budget figures above include a 2% reserve for excess expenditures.</t>
  </si>
  <si>
    <t xml:space="preserve">Figures in all tables have been rounded. </t>
  </si>
  <si>
    <t xml:space="preserve">Federally Funded Expenditures include Capital and General &amp; Administrative charges. </t>
  </si>
  <si>
    <t xml:space="preserve">Transmission &amp; Distribution Operating Expenditures </t>
  </si>
  <si>
    <t xml:space="preserve"> </t>
  </si>
  <si>
    <r>
      <t>YTD Budget</t>
    </r>
    <r>
      <rPr>
        <b/>
        <vertAlign val="superscript"/>
        <sz val="10"/>
        <rFont val="Arial"/>
        <family val="2"/>
      </rPr>
      <t>3</t>
    </r>
  </si>
  <si>
    <t>Labor</t>
  </si>
  <si>
    <t>Salaries, Wages and Benefits</t>
  </si>
  <si>
    <t xml:space="preserve">Total Labor </t>
  </si>
  <si>
    <t>Non-Labor</t>
  </si>
  <si>
    <t>Materials &amp; Supplies</t>
  </si>
  <si>
    <t>Transportation, Per Diem, and Mileage</t>
  </si>
  <si>
    <t>Property &amp; Casualty Insurance</t>
  </si>
  <si>
    <t>Security</t>
  </si>
  <si>
    <t>IT Service Agreements</t>
  </si>
  <si>
    <t>Utilities &amp; Rents</t>
  </si>
  <si>
    <t>Legal Services</t>
  </si>
  <si>
    <t>Communications Expenses</t>
  </si>
  <si>
    <t>Professional &amp; Technical Outsourced Services</t>
  </si>
  <si>
    <t>Vegetation Management</t>
  </si>
  <si>
    <t>Other Miscellaneous Expenses</t>
  </si>
  <si>
    <t>Total Non-Labor / Other Operating Expense</t>
  </si>
  <si>
    <t>Subtotal</t>
  </si>
  <si>
    <t>2% Reserve for Excess Expenditures</t>
  </si>
  <si>
    <t>Total Operating Expenditures</t>
  </si>
  <si>
    <t>Transmission &amp; Distribution Operating Expenditures Customer Experience</t>
  </si>
  <si>
    <t>Customer Experience</t>
  </si>
  <si>
    <r>
      <t>FY2026 
Budget</t>
    </r>
    <r>
      <rPr>
        <b/>
        <vertAlign val="superscript"/>
        <sz val="10"/>
        <rFont val="Arial"/>
        <family val="2"/>
      </rPr>
      <t>3</t>
    </r>
  </si>
  <si>
    <t>Total Operating Expense</t>
  </si>
  <si>
    <t>Transmission &amp; Distribution Operating Expenditures Operations</t>
  </si>
  <si>
    <t>Operations</t>
  </si>
  <si>
    <t xml:space="preserve">Other Miscellaneous Expense </t>
  </si>
  <si>
    <t>Transmission &amp; Distribution Operating Expenditures   Utility Transformation</t>
  </si>
  <si>
    <t>Utility Transformation</t>
  </si>
  <si>
    <t>Sheet Name</t>
  </si>
  <si>
    <t>Start Cell</t>
  </si>
  <si>
    <t>End Cell</t>
  </si>
  <si>
    <t>BusinessArea Name</t>
  </si>
  <si>
    <t>ReportGroup Name</t>
  </si>
  <si>
    <t>Report Name</t>
  </si>
  <si>
    <t>Parameters</t>
  </si>
  <si>
    <t>Rows</t>
  </si>
  <si>
    <t>User Id</t>
  </si>
  <si>
    <t>BusinessArea Id</t>
  </si>
  <si>
    <t>ReportGroup Id</t>
  </si>
  <si>
    <t>Report Id</t>
  </si>
  <si>
    <t>Headers</t>
  </si>
  <si>
    <t>Pivot Sheet Name Ref</t>
  </si>
  <si>
    <t>Sheet Name Ref</t>
  </si>
  <si>
    <t>Process Id</t>
  </si>
  <si>
    <t>Splash SessionID</t>
  </si>
  <si>
    <t>Status</t>
  </si>
  <si>
    <t>Pivot Sheet Name</t>
  </si>
  <si>
    <t>Old ProcessId</t>
  </si>
  <si>
    <t>ColumnsCount</t>
  </si>
  <si>
    <t>Download Time</t>
  </si>
  <si>
    <t>Error Message</t>
  </si>
  <si>
    <t>MandatoryParameters</t>
  </si>
  <si>
    <t>Json ParameterString</t>
  </si>
  <si>
    <t>StartTime</t>
  </si>
  <si>
    <t>EndTime</t>
  </si>
  <si>
    <t>UserGroup ID</t>
  </si>
  <si>
    <t>IsModifyReport</t>
  </si>
  <si>
    <t>Modify Report JSON</t>
  </si>
  <si>
    <t>Display Title</t>
  </si>
  <si>
    <t>Responsibility Name</t>
  </si>
  <si>
    <t>OCRunType</t>
  </si>
  <si>
    <t>OcTrialConnectionId</t>
  </si>
  <si>
    <t>Transmission &amp; Distribution Operating Expenditures Support Services</t>
  </si>
  <si>
    <t>Support Services</t>
  </si>
  <si>
    <t xml:space="preserve">Shared Services </t>
  </si>
  <si>
    <r>
      <t xml:space="preserve">YTD Variance 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
($)</t>
    </r>
  </si>
  <si>
    <t>YTD Variance 
(%)</t>
  </si>
  <si>
    <t xml:space="preserve">Other </t>
  </si>
  <si>
    <t>Shared Services Total</t>
  </si>
  <si>
    <t xml:space="preserve">Improvement Portfolio Summary </t>
  </si>
  <si>
    <t>Portfolio</t>
  </si>
  <si>
    <r>
      <t>FY2026  Budget</t>
    </r>
    <r>
      <rPr>
        <b/>
        <vertAlign val="superscript"/>
        <sz val="10"/>
        <rFont val="Arial"/>
        <family val="2"/>
      </rPr>
      <t>3</t>
    </r>
  </si>
  <si>
    <r>
      <t>Q3 Budget</t>
    </r>
    <r>
      <rPr>
        <b/>
        <vertAlign val="superscript"/>
        <sz val="10"/>
        <rFont val="Arial"/>
        <family val="2"/>
      </rPr>
      <t>3</t>
    </r>
  </si>
  <si>
    <r>
      <t>Q3 Actuals</t>
    </r>
    <r>
      <rPr>
        <b/>
        <vertAlign val="superscript"/>
        <sz val="10"/>
        <rFont val="Arial"/>
        <family val="2"/>
      </rPr>
      <t>3</t>
    </r>
  </si>
  <si>
    <r>
      <t>YTD Variance
($)</t>
    </r>
    <r>
      <rPr>
        <b/>
        <vertAlign val="superscript"/>
        <sz val="10"/>
        <rFont val="Arial"/>
        <family val="2"/>
      </rPr>
      <t>3</t>
    </r>
  </si>
  <si>
    <t>YTD Variance
(%)</t>
  </si>
  <si>
    <t>Distribution</t>
  </si>
  <si>
    <t>Transmission</t>
  </si>
  <si>
    <t>Substation</t>
  </si>
  <si>
    <t>Control Center &amp; Buildings</t>
  </si>
  <si>
    <t>Enabling</t>
  </si>
  <si>
    <t>Priority Stabilization Plan</t>
  </si>
  <si>
    <t>Total</t>
  </si>
  <si>
    <t>Improvement Portfolios - Total Capital Expenditures</t>
  </si>
  <si>
    <r>
      <t>Federally Funded Capital</t>
    </r>
    <r>
      <rPr>
        <b/>
        <vertAlign val="superscript"/>
        <sz val="11"/>
        <color theme="1"/>
        <rFont val="Arial"/>
        <family val="2"/>
      </rPr>
      <t>1</t>
    </r>
  </si>
  <si>
    <r>
      <t>Non-Federally Funded Capital</t>
    </r>
    <r>
      <rPr>
        <b/>
        <vertAlign val="superscript"/>
        <sz val="11"/>
        <color theme="1"/>
        <rFont val="Arial"/>
        <family val="2"/>
      </rPr>
      <t>1</t>
    </r>
  </si>
  <si>
    <t>Improvement Portfolio</t>
  </si>
  <si>
    <t>Substations</t>
  </si>
  <si>
    <t>Other</t>
  </si>
  <si>
    <t>Total Capital Expenditures</t>
  </si>
  <si>
    <t>Negative figures account for the reallocation and reclassification of expenditures to the corresponding line items or projects.</t>
  </si>
  <si>
    <t>Address</t>
  </si>
  <si>
    <t>ValueType</t>
  </si>
  <si>
    <t>Value</t>
  </si>
  <si>
    <t>ConnectionName</t>
  </si>
  <si>
    <t>Customer Experience Improvement Portfolio Summary</t>
  </si>
  <si>
    <t>Program</t>
  </si>
  <si>
    <t>YTD Variance
 (%)</t>
  </si>
  <si>
    <t>Distribution Streetlighting</t>
  </si>
  <si>
    <t>Federally Funded</t>
  </si>
  <si>
    <t>Non-Federally Funded</t>
  </si>
  <si>
    <t>OpEx</t>
  </si>
  <si>
    <t>SRP</t>
  </si>
  <si>
    <t>AMI Implementation Program</t>
  </si>
  <si>
    <t>Programs &lt;5% of Portfolio Total</t>
  </si>
  <si>
    <t xml:space="preserve">Distribution Improvement Portfolio Summary </t>
  </si>
  <si>
    <r>
      <t>YTD Actuals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</t>
    </r>
  </si>
  <si>
    <t>Distribution Line Rebuild</t>
  </si>
  <si>
    <t xml:space="preserve">Grid Automation </t>
  </si>
  <si>
    <t>Distribution Pole &amp; Conductor Repair</t>
  </si>
  <si>
    <t>Transmission Improvement Portfolio Summary</t>
  </si>
  <si>
    <t xml:space="preserve">Transmission Line Rebuild </t>
  </si>
  <si>
    <t xml:space="preserve">Transmission Priority Pole Replacements </t>
  </si>
  <si>
    <t>OT Telecom Systems &amp; Network</t>
  </si>
  <si>
    <t xml:space="preserve">Substation Improvement Portfolio Summary </t>
  </si>
  <si>
    <t>Substation Rebuilds</t>
  </si>
  <si>
    <t>Substation Reliability</t>
  </si>
  <si>
    <t>Control Center and Buildings Improvement Portfolio Summary</t>
  </si>
  <si>
    <t xml:space="preserve">Facilities Development &amp; Implementation </t>
  </si>
  <si>
    <t>Critical Energy Management System Upgrades</t>
  </si>
  <si>
    <t>Control Center Construction &amp; Refurbishment</t>
  </si>
  <si>
    <t xml:space="preserve">Enabling Improvement Portfolio Summary </t>
  </si>
  <si>
    <t>Vegetation Management and Capital Clearing Implementation</t>
  </si>
  <si>
    <t>Microgrid, Phasor Measurement Units (PMU), and Battery Energy Storage Installations and Integration</t>
  </si>
  <si>
    <t>Compliance &amp; Studies</t>
  </si>
  <si>
    <t>T&amp;D Fleet</t>
  </si>
  <si>
    <t xml:space="preserve">Asset Data Integrity </t>
  </si>
  <si>
    <t>The net credit within the Programs that represents less than 5% of the total Enabling Portfolio is primarily due to the Emergency Response Preparedness Program, which had a reclass of prior year expenditures from NFC to O&amp;M as the WebEOC system implementation and integration costs were operational in nature.</t>
  </si>
  <si>
    <t xml:space="preserve">Support Services Improvement Portfolio Summary </t>
  </si>
  <si>
    <t>IT OT Asset Management</t>
  </si>
  <si>
    <t>IT OT Enablement Program</t>
  </si>
  <si>
    <t>Critical Financial Systems</t>
  </si>
  <si>
    <t>Critical Financial Controls</t>
  </si>
  <si>
    <t>Update to Third Party Use, Audit, Contract and Billing Procedures</t>
  </si>
  <si>
    <t>Priority Stabilization Plan Portfolio Summary</t>
  </si>
  <si>
    <r>
      <t>Programs &lt;5% of Portfolio Total</t>
    </r>
    <r>
      <rPr>
        <b/>
        <vertAlign val="superscript"/>
        <sz val="11"/>
        <color theme="1"/>
        <rFont val="Arial"/>
        <family val="2"/>
      </rPr>
      <t>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</si>
</sst>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* #,##0.0_);_(* \(#,##0.0\);_(* &quot;-&quot;??_);_(@_)"/>
    <numFmt numFmtId="166" formatCode="_(&quot;$&quot;* #,##0.0_);_(&quot;$&quot;* \(#,##0.0\);_(&quot;$&quot;* &quot;-&quot;?_);_(@_)"/>
    <numFmt numFmtId="167" formatCode="&quot;$&quot;#,##0.0,,"/>
    <numFmt numFmtId="168" formatCode="0%_);\(0%\);\-_)"/>
    <numFmt numFmtId="169" formatCode="_(* #,##0_);_(* \(#,##0\);_(* &quot;-&quot;??_);_(@_)"/>
    <numFmt numFmtId="170" formatCode="0.0"/>
    <numFmt numFmtId="171" formatCode="#,##0,"/>
    <numFmt numFmtId="172" formatCode="_(* #,##0.000000_);_(* \(#,##0.000000\);_(* &quot;-&quot;??_);_(@_)"/>
    <numFmt numFmtId="173" formatCode="_(* #,##0.0_);_(* \(#,##0.0\);_(* &quot;-&quot;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i/>
      <sz val="9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b/>
      <vertAlign val="superscript"/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vertAlign val="superscript"/>
      <sz val="14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1E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Alignment="1">
      <alignment horizontal="left" indent="2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0" fontId="5" fillId="2" borderId="2" xfId="0" applyFont="1" applyFill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4" fillId="0" borderId="0" xfId="0" applyFont="1"/>
    <xf numFmtId="0" fontId="4" fillId="0" borderId="8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9" fontId="4" fillId="3" borderId="0" xfId="3" applyFont="1" applyFill="1"/>
    <xf numFmtId="167" fontId="8" fillId="0" borderId="0" xfId="0" applyNumberFormat="1" applyFont="1" applyAlignment="1">
      <alignment horizontal="left" vertical="center"/>
    </xf>
    <xf numFmtId="164" fontId="7" fillId="0" borderId="4" xfId="1" applyNumberFormat="1" applyFont="1" applyBorder="1"/>
    <xf numFmtId="9" fontId="7" fillId="0" borderId="4" xfId="3" applyFont="1" applyBorder="1"/>
    <xf numFmtId="165" fontId="4" fillId="0" borderId="0" xfId="1" applyNumberFormat="1" applyFont="1"/>
    <xf numFmtId="0" fontId="4" fillId="0" borderId="5" xfId="0" applyFont="1" applyBorder="1"/>
    <xf numFmtId="0" fontId="4" fillId="0" borderId="6" xfId="0" applyFont="1" applyBorder="1"/>
    <xf numFmtId="0" fontId="4" fillId="0" borderId="9" xfId="0" applyFont="1" applyBorder="1"/>
    <xf numFmtId="0" fontId="9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11" fillId="3" borderId="0" xfId="0" applyFont="1" applyFill="1"/>
    <xf numFmtId="0" fontId="4" fillId="2" borderId="1" xfId="0" applyFont="1" applyFill="1" applyBorder="1"/>
    <xf numFmtId="0" fontId="4" fillId="2" borderId="7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7" fillId="2" borderId="0" xfId="0" applyFont="1" applyFill="1"/>
    <xf numFmtId="0" fontId="4" fillId="2" borderId="8" xfId="0" applyFont="1" applyFill="1" applyBorder="1"/>
    <xf numFmtId="0" fontId="4" fillId="2" borderId="0" xfId="0" quotePrefix="1" applyFont="1" applyFill="1"/>
    <xf numFmtId="0" fontId="7" fillId="0" borderId="0" xfId="0" applyFont="1"/>
    <xf numFmtId="0" fontId="4" fillId="2" borderId="0" xfId="0" applyFont="1" applyFill="1" applyAlignment="1">
      <alignment horizontal="left" indent="2"/>
    </xf>
    <xf numFmtId="165" fontId="6" fillId="2" borderId="0" xfId="1" applyNumberFormat="1" applyFont="1" applyFill="1"/>
    <xf numFmtId="168" fontId="6" fillId="2" borderId="0" xfId="1" applyNumberFormat="1" applyFont="1" applyFill="1" applyBorder="1"/>
    <xf numFmtId="165" fontId="6" fillId="2" borderId="0" xfId="1" applyNumberFormat="1" applyFont="1" applyFill="1" applyBorder="1"/>
    <xf numFmtId="164" fontId="7" fillId="2" borderId="0" xfId="1" applyNumberFormat="1" applyFont="1" applyFill="1"/>
    <xf numFmtId="168" fontId="13" fillId="2" borderId="0" xfId="1" applyNumberFormat="1" applyFont="1" applyFill="1" applyBorder="1"/>
    <xf numFmtId="165" fontId="7" fillId="2" borderId="0" xfId="1" applyNumberFormat="1" applyFont="1" applyFill="1"/>
    <xf numFmtId="170" fontId="6" fillId="2" borderId="0" xfId="1" applyNumberFormat="1" applyFont="1" applyFill="1" applyBorder="1"/>
    <xf numFmtId="165" fontId="7" fillId="2" borderId="0" xfId="1" applyNumberFormat="1" applyFont="1" applyFill="1" applyBorder="1"/>
    <xf numFmtId="165" fontId="4" fillId="2" borderId="0" xfId="1" applyNumberFormat="1" applyFont="1" applyFill="1"/>
    <xf numFmtId="164" fontId="7" fillId="2" borderId="4" xfId="2" applyNumberFormat="1" applyFont="1" applyFill="1" applyBorder="1"/>
    <xf numFmtId="0" fontId="14" fillId="2" borderId="0" xfId="0" applyFont="1" applyFill="1"/>
    <xf numFmtId="0" fontId="4" fillId="2" borderId="3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169" fontId="4" fillId="2" borderId="0" xfId="0" applyNumberFormat="1" applyFont="1" applyFill="1"/>
    <xf numFmtId="43" fontId="4" fillId="2" borderId="0" xfId="0" applyNumberFormat="1" applyFont="1" applyFill="1"/>
    <xf numFmtId="0" fontId="15" fillId="0" borderId="0" xfId="0" applyFont="1"/>
    <xf numFmtId="0" fontId="9" fillId="2" borderId="0" xfId="0" applyFont="1" applyFill="1" applyAlignment="1">
      <alignment horizontal="left"/>
    </xf>
    <xf numFmtId="0" fontId="16" fillId="0" borderId="0" xfId="0" applyFont="1"/>
    <xf numFmtId="0" fontId="3" fillId="0" borderId="0" xfId="0" applyFont="1"/>
    <xf numFmtId="167" fontId="8" fillId="0" borderId="0" xfId="0" applyNumberFormat="1" applyFont="1" applyAlignment="1">
      <alignment horizontal="left"/>
    </xf>
    <xf numFmtId="166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/>
    <xf numFmtId="0" fontId="11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 indent="1"/>
    </xf>
    <xf numFmtId="9" fontId="4" fillId="0" borderId="0" xfId="3" applyFont="1"/>
    <xf numFmtId="169" fontId="6" fillId="2" borderId="0" xfId="1" applyNumberFormat="1" applyFont="1" applyFill="1" applyBorder="1"/>
    <xf numFmtId="43" fontId="17" fillId="0" borderId="0" xfId="1" applyFont="1"/>
    <xf numFmtId="0" fontId="18" fillId="2" borderId="0" xfId="0" applyFont="1" applyFill="1"/>
    <xf numFmtId="0" fontId="3" fillId="2" borderId="0" xfId="0" applyFont="1" applyFill="1"/>
    <xf numFmtId="0" fontId="9" fillId="0" borderId="0" xfId="0" applyFont="1" applyAlignment="1">
      <alignment horizontal="left" vertical="top"/>
    </xf>
    <xf numFmtId="0" fontId="19" fillId="0" borderId="0" xfId="0" applyFont="1"/>
    <xf numFmtId="0" fontId="17" fillId="0" borderId="0" xfId="0" applyFont="1"/>
    <xf numFmtId="0" fontId="12" fillId="2" borderId="1" xfId="0" applyFont="1" applyFill="1" applyBorder="1"/>
    <xf numFmtId="0" fontId="12" fillId="2" borderId="2" xfId="0" applyFont="1" applyFill="1" applyBorder="1"/>
    <xf numFmtId="0" fontId="17" fillId="0" borderId="7" xfId="0" applyFont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43" fontId="4" fillId="0" borderId="0" xfId="0" applyNumberFormat="1" applyFont="1"/>
    <xf numFmtId="165" fontId="6" fillId="0" borderId="0" xfId="1" applyNumberFormat="1" applyFont="1" applyFill="1" applyBorder="1"/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/>
    </xf>
    <xf numFmtId="164" fontId="13" fillId="2" borderId="2" xfId="1" applyNumberFormat="1" applyFont="1" applyFill="1" applyBorder="1"/>
    <xf numFmtId="165" fontId="13" fillId="2" borderId="0" xfId="1" applyNumberFormat="1" applyFont="1" applyFill="1" applyBorder="1"/>
    <xf numFmtId="0" fontId="4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textRotation="90"/>
    </xf>
    <xf numFmtId="164" fontId="13" fillId="2" borderId="4" xfId="1" applyNumberFormat="1" applyFont="1" applyFill="1" applyBorder="1"/>
    <xf numFmtId="0" fontId="5" fillId="0" borderId="6" xfId="0" applyFont="1" applyBorder="1" applyAlignment="1">
      <alignment horizontal="right"/>
    </xf>
    <xf numFmtId="43" fontId="4" fillId="0" borderId="6" xfId="0" applyNumberFormat="1" applyFont="1" applyBorder="1"/>
    <xf numFmtId="43" fontId="4" fillId="0" borderId="9" xfId="0" applyNumberFormat="1" applyFont="1" applyBorder="1"/>
    <xf numFmtId="0" fontId="5" fillId="0" borderId="0" xfId="0" applyFont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164" fontId="13" fillId="2" borderId="2" xfId="1" applyNumberFormat="1" applyFont="1" applyFill="1" applyBorder="1" applyAlignment="1">
      <alignment horizontal="center"/>
    </xf>
    <xf numFmtId="164" fontId="13" fillId="2" borderId="2" xfId="1" applyNumberFormat="1" applyFont="1" applyFill="1" applyBorder="1" applyAlignment="1"/>
    <xf numFmtId="164" fontId="13" fillId="2" borderId="4" xfId="1" applyNumberFormat="1" applyFont="1" applyFill="1" applyBorder="1" applyAlignment="1">
      <alignment horizontal="center"/>
    </xf>
    <xf numFmtId="164" fontId="13" fillId="2" borderId="4" xfId="1" applyNumberFormat="1" applyFont="1" applyFill="1" applyBorder="1" applyAlignment="1"/>
    <xf numFmtId="43" fontId="7" fillId="2" borderId="0" xfId="1" applyFont="1" applyFill="1" applyBorder="1"/>
    <xf numFmtId="43" fontId="7" fillId="2" borderId="8" xfId="1" applyFont="1" applyFill="1" applyBorder="1"/>
    <xf numFmtId="43" fontId="7" fillId="2" borderId="6" xfId="0" applyNumberFormat="1" applyFont="1" applyFill="1" applyBorder="1"/>
    <xf numFmtId="43" fontId="7" fillId="2" borderId="9" xfId="0" applyNumberFormat="1" applyFont="1" applyFill="1" applyBorder="1"/>
    <xf numFmtId="0" fontId="7" fillId="0" borderId="0" xfId="0" applyFont="1" applyAlignment="1">
      <alignment horizontal="centerContinuous"/>
    </xf>
    <xf numFmtId="168" fontId="13" fillId="2" borderId="0" xfId="1" applyNumberFormat="1" applyFont="1" applyFill="1" applyBorder="1" applyAlignment="1">
      <alignment horizontal="center"/>
    </xf>
    <xf numFmtId="41" fontId="4" fillId="0" borderId="0" xfId="0" applyNumberFormat="1" applyFont="1"/>
    <xf numFmtId="43" fontId="7" fillId="2" borderId="0" xfId="0" applyNumberFormat="1" applyFont="1" applyFill="1"/>
    <xf numFmtId="44" fontId="4" fillId="0" borderId="0" xfId="0" applyNumberFormat="1" applyFont="1"/>
    <xf numFmtId="0" fontId="4" fillId="2" borderId="0" xfId="0" applyFont="1" applyFill="1" applyAlignment="1">
      <alignment horizontal="left" indent="1"/>
    </xf>
    <xf numFmtId="0" fontId="9" fillId="0" borderId="0" xfId="0" applyFont="1" applyAlignment="1">
      <alignment vertical="top" wrapText="1"/>
    </xf>
    <xf numFmtId="171" fontId="21" fillId="2" borderId="0" xfId="4" applyNumberFormat="1" applyFont="1" applyFill="1" applyBorder="1"/>
    <xf numFmtId="165" fontId="17" fillId="0" borderId="0" xfId="1" applyNumberFormat="1" applyFont="1"/>
    <xf numFmtId="0" fontId="7" fillId="0" borderId="0" xfId="0" applyFont="1" applyAlignment="1">
      <alignment horizontal="centerContinuous" vertical="center"/>
    </xf>
    <xf numFmtId="0" fontId="22" fillId="0" borderId="0" xfId="0" applyFont="1"/>
    <xf numFmtId="0" fontId="2" fillId="2" borderId="0" xfId="0" applyFont="1" applyFill="1" applyAlignment="1">
      <alignment horizontal="centerContinuous" vertical="center"/>
    </xf>
    <xf numFmtId="164" fontId="7" fillId="0" borderId="4" xfId="1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44" fontId="4" fillId="0" borderId="0" xfId="2" applyFont="1"/>
    <xf numFmtId="0" fontId="7" fillId="2" borderId="0" xfId="0" applyFont="1" applyFill="1" applyAlignment="1">
      <alignment horizontal="left" indent="3"/>
    </xf>
    <xf numFmtId="0" fontId="7" fillId="0" borderId="8" xfId="0" applyFont="1" applyBorder="1"/>
    <xf numFmtId="0" fontId="4" fillId="0" borderId="0" xfId="0" applyFont="1" applyAlignment="1">
      <alignment horizontal="left" indent="4"/>
    </xf>
    <xf numFmtId="165" fontId="4" fillId="0" borderId="0" xfId="1" applyNumberFormat="1" applyFont="1" applyFill="1" applyBorder="1"/>
    <xf numFmtId="165" fontId="4" fillId="0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Border="1"/>
    <xf numFmtId="0" fontId="15" fillId="2" borderId="0" xfId="0" applyFont="1" applyFill="1"/>
    <xf numFmtId="0" fontId="7" fillId="0" borderId="0" xfId="0" applyFont="1" applyAlignment="1">
      <alignment horizontal="left" indent="2"/>
    </xf>
    <xf numFmtId="172" fontId="4" fillId="2" borderId="0" xfId="1" applyNumberFormat="1" applyFont="1" applyFill="1"/>
    <xf numFmtId="9" fontId="7" fillId="3" borderId="0" xfId="3" applyFont="1" applyFill="1"/>
    <xf numFmtId="170" fontId="4" fillId="0" borderId="0" xfId="0" applyNumberFormat="1" applyFont="1"/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4" fillId="0" borderId="0" xfId="0" applyFont="1"/>
    <xf numFmtId="0" fontId="24" fillId="2" borderId="0" xfId="0" applyFont="1" applyFill="1" applyAlignment="1">
      <alignment vertical="top"/>
    </xf>
    <xf numFmtId="0" fontId="4" fillId="2" borderId="2" xfId="0" applyFont="1" applyFill="1" applyBorder="1"/>
    <xf numFmtId="168" fontId="6" fillId="2" borderId="0" xfId="1" applyNumberFormat="1" applyFont="1" applyFill="1"/>
    <xf numFmtId="0" fontId="2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indent="3"/>
    </xf>
    <xf numFmtId="0" fontId="9" fillId="0" borderId="0" xfId="0" applyFont="1" applyAlignment="1">
      <alignment horizontal="left"/>
    </xf>
    <xf numFmtId="0" fontId="12" fillId="2" borderId="0" xfId="0" applyFont="1" applyFill="1" applyAlignment="1">
      <alignment horizontal="center"/>
    </xf>
    <xf numFmtId="0" fontId="12" fillId="0" borderId="3" xfId="0" applyFont="1" applyBorder="1" applyAlignment="1">
      <alignment horizontal="right"/>
    </xf>
    <xf numFmtId="173" fontId="4" fillId="0" borderId="0" xfId="0" applyNumberFormat="1" applyFont="1"/>
    <xf numFmtId="164" fontId="7" fillId="0" borderId="2" xfId="2" applyNumberFormat="1" applyFont="1" applyBorder="1"/>
    <xf numFmtId="164" fontId="7" fillId="0" borderId="4" xfId="2" applyNumberFormat="1" applyFont="1" applyBorder="1"/>
    <xf numFmtId="43" fontId="4" fillId="0" borderId="0" xfId="1" applyFont="1"/>
    <xf numFmtId="0" fontId="4" fillId="0" borderId="0" xfId="0" applyFont="1" applyAlignment="1">
      <alignment wrapText="1"/>
    </xf>
    <xf numFmtId="164" fontId="7" fillId="0" borderId="10" xfId="2" applyNumberFormat="1" applyFont="1" applyBorder="1"/>
    <xf numFmtId="170" fontId="6" fillId="5" borderId="0" xfId="0" applyNumberFormat="1" applyFont="1" applyFill="1"/>
    <xf numFmtId="164" fontId="7" fillId="0" borderId="0" xfId="2" applyNumberFormat="1" applyFont="1" applyFill="1" applyBorder="1"/>
    <xf numFmtId="164" fontId="13" fillId="2" borderId="0" xfId="2" applyNumberFormat="1" applyFont="1" applyFill="1" applyBorder="1"/>
    <xf numFmtId="164" fontId="6" fillId="2" borderId="0" xfId="2" applyNumberFormat="1" applyFont="1" applyFill="1" applyBorder="1"/>
    <xf numFmtId="0" fontId="7" fillId="2" borderId="0" xfId="0" applyFont="1" applyFill="1" applyAlignment="1">
      <alignment horizontal="left" wrapText="1" indent="3"/>
    </xf>
    <xf numFmtId="164" fontId="13" fillId="2" borderId="0" xfId="1" applyNumberFormat="1" applyFont="1" applyFill="1" applyBorder="1"/>
    <xf numFmtId="0" fontId="18" fillId="0" borderId="0" xfId="0" applyFont="1" applyAlignment="1">
      <alignment vertical="top"/>
    </xf>
    <xf numFmtId="165" fontId="4" fillId="2" borderId="0" xfId="1" applyNumberFormat="1" applyFont="1" applyFill="1" applyBorder="1"/>
    <xf numFmtId="164" fontId="7" fillId="0" borderId="2" xfId="2" applyNumberFormat="1" applyFont="1" applyFill="1" applyBorder="1"/>
    <xf numFmtId="165" fontId="4" fillId="0" borderId="0" xfId="1" applyNumberFormat="1" applyFont="1" applyFill="1"/>
    <xf numFmtId="10" fontId="4" fillId="0" borderId="0" xfId="3" applyNumberFormat="1" applyFont="1"/>
    <xf numFmtId="9" fontId="4" fillId="0" borderId="0" xfId="0" applyNumberFormat="1" applyFont="1"/>
    <xf numFmtId="164" fontId="7" fillId="2" borderId="0" xfId="2" applyNumberFormat="1" applyFont="1" applyFill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vertical="top"/>
    </xf>
    <xf numFmtId="0" fontId="4" fillId="6" borderId="0" xfId="0" applyFont="1" applyFill="1" applyAlignment="1">
      <alignment horizontal="left" indent="1"/>
    </xf>
    <xf numFmtId="164" fontId="6" fillId="6" borderId="6" xfId="2" applyNumberFormat="1" applyFont="1" applyFill="1" applyBorder="1"/>
    <xf numFmtId="0" fontId="8" fillId="6" borderId="0" xfId="0" applyFont="1" applyFill="1" applyAlignment="1">
      <alignment horizontal="left" indent="1"/>
    </xf>
    <xf numFmtId="164" fontId="13" fillId="6" borderId="0" xfId="2" applyNumberFormat="1" applyFont="1" applyFill="1"/>
    <xf numFmtId="0" fontId="4" fillId="6" borderId="0" xfId="0" applyFont="1" applyFill="1" applyAlignment="1">
      <alignment horizontal="left" indent="2"/>
    </xf>
    <xf numFmtId="165" fontId="6" fillId="6" borderId="0" xfId="1" applyNumberFormat="1" applyFont="1" applyFill="1" applyBorder="1"/>
    <xf numFmtId="165" fontId="6" fillId="6" borderId="0" xfId="1" applyNumberFormat="1" applyFont="1" applyFill="1"/>
    <xf numFmtId="165" fontId="4" fillId="6" borderId="0" xfId="1" applyNumberFormat="1" applyFont="1" applyFill="1"/>
    <xf numFmtId="165" fontId="4" fillId="6" borderId="0" xfId="1" applyNumberFormat="1" applyFont="1" applyFill="1" applyBorder="1"/>
    <xf numFmtId="0" fontId="29" fillId="6" borderId="0" xfId="0" applyFont="1" applyFill="1"/>
    <xf numFmtId="165" fontId="13" fillId="2" borderId="0" xfId="1" applyNumberFormat="1" applyFont="1" applyFill="1" applyAlignment="1">
      <alignment horizontal="center"/>
    </xf>
    <xf numFmtId="165" fontId="13" fillId="2" borderId="0" xfId="1" applyNumberFormat="1" applyFont="1" applyFill="1"/>
    <xf numFmtId="170" fontId="6" fillId="6" borderId="0" xfId="0" applyNumberFormat="1" applyFont="1" applyFill="1"/>
    <xf numFmtId="165" fontId="6" fillId="6" borderId="6" xfId="1" applyNumberFormat="1" applyFont="1" applyFill="1" applyBorder="1"/>
    <xf numFmtId="0" fontId="4" fillId="6" borderId="0" xfId="0" applyFont="1" applyFill="1" applyAlignment="1">
      <alignment horizontal="left" indent="4"/>
    </xf>
    <xf numFmtId="165" fontId="4" fillId="0" borderId="0" xfId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 indent="3"/>
    </xf>
    <xf numFmtId="164" fontId="7" fillId="0" borderId="0" xfId="2" applyNumberFormat="1" applyFont="1" applyAlignment="1">
      <alignment vertical="center"/>
    </xf>
    <xf numFmtId="164" fontId="7" fillId="2" borderId="0" xfId="2" applyNumberFormat="1" applyFont="1" applyFill="1" applyAlignment="1">
      <alignment vertical="center"/>
    </xf>
    <xf numFmtId="164" fontId="7" fillId="0" borderId="0" xfId="2" applyNumberFormat="1" applyFont="1"/>
    <xf numFmtId="43" fontId="4" fillId="6" borderId="0" xfId="1" applyFont="1" applyFill="1"/>
    <xf numFmtId="9" fontId="4" fillId="6" borderId="0" xfId="3" applyFont="1" applyFill="1"/>
    <xf numFmtId="9" fontId="6" fillId="5" borderId="0" xfId="3" applyFont="1" applyFill="1"/>
    <xf numFmtId="9" fontId="6" fillId="6" borderId="0" xfId="3" applyFont="1" applyFill="1"/>
    <xf numFmtId="168" fontId="4" fillId="2" borderId="0" xfId="0" applyNumberFormat="1" applyFont="1" applyFill="1"/>
    <xf numFmtId="168" fontId="4" fillId="6" borderId="0" xfId="1" applyNumberFormat="1" applyFont="1" applyFill="1"/>
    <xf numFmtId="168" fontId="13" fillId="6" borderId="0" xfId="3" applyNumberFormat="1" applyFont="1" applyFill="1"/>
    <xf numFmtId="10" fontId="6" fillId="6" borderId="6" xfId="3" applyNumberFormat="1" applyFont="1" applyFill="1" applyBorder="1"/>
    <xf numFmtId="165" fontId="4" fillId="0" borderId="0" xfId="1" applyNumberFormat="1" applyFont="1" applyFill="1" applyBorder="1" applyAlignment="1">
      <alignment horizontal="center"/>
    </xf>
    <xf numFmtId="165" fontId="4" fillId="6" borderId="0" xfId="1" applyNumberFormat="1" applyFont="1" applyFill="1" applyBorder="1" applyAlignment="1">
      <alignment horizontal="center"/>
    </xf>
    <xf numFmtId="9" fontId="13" fillId="2" borderId="2" xfId="3" applyFont="1" applyFill="1" applyBorder="1"/>
    <xf numFmtId="9" fontId="13" fillId="2" borderId="4" xfId="3" applyFont="1" applyFill="1" applyBorder="1"/>
    <xf numFmtId="9" fontId="13" fillId="2" borderId="2" xfId="3" applyFont="1" applyFill="1" applyBorder="1" applyAlignment="1"/>
    <xf numFmtId="9" fontId="13" fillId="2" borderId="4" xfId="3" applyFont="1" applyFill="1" applyBorder="1" applyAlignment="1"/>
    <xf numFmtId="9" fontId="13" fillId="2" borderId="2" xfId="3" applyFont="1" applyFill="1" applyBorder="1" applyAlignment="1">
      <alignment horizontal="right"/>
    </xf>
    <xf numFmtId="9" fontId="7" fillId="0" borderId="2" xfId="3" applyFont="1" applyFill="1" applyBorder="1"/>
    <xf numFmtId="9" fontId="7" fillId="0" borderId="10" xfId="3" applyFont="1" applyBorder="1"/>
    <xf numFmtId="0" fontId="30" fillId="4" borderId="0" xfId="0" applyFont="1" applyFill="1" applyAlignment="1">
      <alignment horizontal="center" vertical="center" wrapText="1"/>
    </xf>
    <xf numFmtId="168" fontId="13" fillId="2" borderId="2" xfId="1" applyNumberFormat="1" applyFont="1" applyFill="1" applyBorder="1"/>
    <xf numFmtId="168" fontId="7" fillId="2" borderId="4" xfId="2" applyNumberFormat="1" applyFont="1" applyFill="1" applyBorder="1"/>
    <xf numFmtId="168" fontId="7" fillId="0" borderId="4" xfId="3" applyNumberFormat="1" applyFont="1" applyBorder="1"/>
    <xf numFmtId="168" fontId="13" fillId="2" borderId="4" xfId="1" applyNumberFormat="1" applyFont="1" applyFill="1" applyBorder="1" applyAlignment="1">
      <alignment horizontal="right"/>
    </xf>
    <xf numFmtId="0" fontId="4" fillId="0" borderId="1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169" fontId="6" fillId="2" borderId="0" xfId="1" applyNumberFormat="1" applyFont="1" applyFill="1"/>
    <xf numFmtId="165" fontId="6" fillId="0" borderId="0" xfId="1" applyNumberFormat="1" applyFont="1"/>
    <xf numFmtId="0" fontId="2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/>
    </xf>
  </cellXfs>
  <cellStyles count="5">
    <cellStyle name="Comma" xfId="1" builtinId="3"/>
    <cellStyle name="Comma 2" xfId="4" xr:uid="{D3776650-E190-4E4E-B5BD-1BB8AF392DD4}"/>
    <cellStyle name="Currency" xfId="2" builtinId="4"/>
    <cellStyle name="Normal" xfId="0" builtinId="0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E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0495-248B-4BA9-9176-A6211DFC947C}">
  <dimension ref="A1:S23"/>
  <sheetViews>
    <sheetView showGridLines="0" view="pageBreakPreview" zoomScaleNormal="100" zoomScaleSheetLayoutView="100" workbookViewId="0"/>
  </sheetViews>
  <sheetFormatPr defaultColWidth="3.5703125" defaultRowHeight="14.25" x14ac:dyDescent="0.2"/>
  <cols>
    <col min="1" max="1" width="7.5703125" style="8" bestFit="1" customWidth="1"/>
    <col min="2" max="2" width="3.5703125" style="8"/>
    <col min="3" max="3" width="4.42578125" style="8" customWidth="1"/>
    <col min="4" max="4" width="50.7109375" style="8" customWidth="1"/>
    <col min="5" max="11" width="15.28515625" style="8" customWidth="1"/>
    <col min="12" max="12" width="2" style="8" customWidth="1"/>
    <col min="13" max="13" width="3.7109375" style="8" customWidth="1"/>
    <col min="14" max="676" width="9.28515625" style="8" customWidth="1"/>
    <col min="677" max="16384" width="3.5703125" style="8"/>
  </cols>
  <sheetData>
    <row r="1" spans="1:19" ht="22.15" customHeight="1" x14ac:dyDescent="0.2">
      <c r="A1" s="56"/>
      <c r="B1" s="211" t="s">
        <v>0</v>
      </c>
      <c r="C1" s="211"/>
      <c r="D1" s="211"/>
      <c r="E1" s="211"/>
      <c r="F1" s="211"/>
      <c r="G1" s="211"/>
    </row>
    <row r="2" spans="1:19" ht="14.25" customHeight="1" x14ac:dyDescent="0.4">
      <c r="A2" s="57"/>
      <c r="B2" s="8" t="s">
        <v>1</v>
      </c>
    </row>
    <row r="3" spans="1:19" ht="14.25" customHeight="1" x14ac:dyDescent="0.2"/>
    <row r="4" spans="1:19" ht="14.25" customHeight="1" x14ac:dyDescent="0.2">
      <c r="C4" s="58"/>
    </row>
    <row r="5" spans="1:19" x14ac:dyDescent="0.2">
      <c r="C5" s="59"/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5">
        <v>7</v>
      </c>
      <c r="K5" s="5">
        <v>8</v>
      </c>
      <c r="L5" s="25"/>
    </row>
    <row r="6" spans="1:19" ht="11.1" customHeight="1" x14ac:dyDescent="0.2">
      <c r="C6" s="60"/>
      <c r="D6" s="61"/>
      <c r="E6" s="61"/>
      <c r="F6" s="61"/>
      <c r="G6" s="61"/>
      <c r="H6" s="61"/>
      <c r="I6" s="61"/>
      <c r="J6" s="61"/>
      <c r="K6" s="61"/>
      <c r="L6" s="29"/>
    </row>
    <row r="7" spans="1:19" ht="39.75" x14ac:dyDescent="0.2">
      <c r="C7" s="60"/>
      <c r="D7" s="21"/>
      <c r="E7" s="136" t="s">
        <v>2</v>
      </c>
      <c r="F7" s="136" t="s">
        <v>3</v>
      </c>
      <c r="G7" s="136" t="s">
        <v>4</v>
      </c>
      <c r="H7" s="200" t="s">
        <v>5</v>
      </c>
      <c r="I7" s="136" t="s">
        <v>6</v>
      </c>
      <c r="J7" s="136" t="s">
        <v>7</v>
      </c>
      <c r="K7" s="136" t="s">
        <v>8</v>
      </c>
      <c r="L7" s="29"/>
    </row>
    <row r="8" spans="1:19" ht="15" x14ac:dyDescent="0.25">
      <c r="C8" s="27"/>
      <c r="D8" s="28" t="s">
        <v>9</v>
      </c>
      <c r="E8" s="62"/>
      <c r="F8" s="62"/>
      <c r="G8" s="62"/>
      <c r="H8" s="62"/>
      <c r="I8" s="62"/>
      <c r="J8" s="62"/>
      <c r="K8" s="62"/>
      <c r="L8" s="29"/>
    </row>
    <row r="9" spans="1:19" x14ac:dyDescent="0.2">
      <c r="C9" s="60">
        <v>1</v>
      </c>
      <c r="D9" s="109" t="s">
        <v>10</v>
      </c>
      <c r="E9" s="150">
        <v>596.49599999999998</v>
      </c>
      <c r="F9" s="150">
        <v>151.19999999999999</v>
      </c>
      <c r="G9" s="150">
        <v>119</v>
      </c>
      <c r="H9" s="150">
        <f>'T&amp;D Op Exp-Total'!H28</f>
        <v>445.33200000000005</v>
      </c>
      <c r="I9" s="150">
        <f>'T&amp;D Op Exp-Total'!I28</f>
        <v>365.70000000000005</v>
      </c>
      <c r="J9" s="150">
        <f>H9-I9</f>
        <v>79.632000000000005</v>
      </c>
      <c r="K9" s="150"/>
      <c r="L9" s="29"/>
      <c r="S9" s="64"/>
    </row>
    <row r="10" spans="1:19" x14ac:dyDescent="0.2">
      <c r="C10" s="60">
        <v>2</v>
      </c>
      <c r="D10" s="162" t="s">
        <v>11</v>
      </c>
      <c r="E10" s="163">
        <f>'Imp Port - Capital'!N19</f>
        <v>183.6769498961294</v>
      </c>
      <c r="F10" s="163">
        <f>'Imp Port - Capital'!O19</f>
        <v>50.291528400000011</v>
      </c>
      <c r="G10" s="163">
        <f>'Imp Port - Capital'!P19</f>
        <v>40.528279919999996</v>
      </c>
      <c r="H10" s="163">
        <f>'Imp Port - Capital'!Q19</f>
        <v>133.38974214000001</v>
      </c>
      <c r="I10" s="163">
        <f>'Imp Port - Capital'!R19</f>
        <v>102.73199765999996</v>
      </c>
      <c r="J10" s="163">
        <f>H10-I10</f>
        <v>30.657744480000048</v>
      </c>
      <c r="K10" s="190"/>
      <c r="L10" s="29"/>
      <c r="N10" s="55"/>
      <c r="P10" s="64"/>
    </row>
    <row r="11" spans="1:19" ht="17.25" x14ac:dyDescent="0.25">
      <c r="C11" s="60">
        <v>3</v>
      </c>
      <c r="D11" s="63" t="s">
        <v>12</v>
      </c>
      <c r="E11" s="149">
        <f>E9+E10</f>
        <v>780.17294989612935</v>
      </c>
      <c r="F11" s="149">
        <f>F9+F10</f>
        <v>201.49152839999999</v>
      </c>
      <c r="G11" s="149">
        <f>G9+G10</f>
        <v>159.52827991999999</v>
      </c>
      <c r="H11" s="149">
        <f t="shared" ref="H11:I11" si="0">H9+H10</f>
        <v>578.72174214000006</v>
      </c>
      <c r="I11" s="149">
        <f t="shared" si="0"/>
        <v>468.43199765999998</v>
      </c>
      <c r="J11" s="149">
        <f>J9+J10</f>
        <v>110.28974448000005</v>
      </c>
      <c r="K11" s="201">
        <f>J11/H11</f>
        <v>0.19057473816720641</v>
      </c>
      <c r="L11" s="29"/>
    </row>
    <row r="12" spans="1:19" ht="15" x14ac:dyDescent="0.25">
      <c r="C12" s="60"/>
      <c r="D12" s="63"/>
      <c r="E12" s="35"/>
      <c r="F12" s="35"/>
      <c r="G12" s="35"/>
      <c r="H12" s="35"/>
      <c r="I12" s="35"/>
      <c r="J12" s="35"/>
      <c r="K12" s="34"/>
      <c r="L12" s="29"/>
    </row>
    <row r="13" spans="1:19" ht="17.25" x14ac:dyDescent="0.25">
      <c r="C13" s="60">
        <v>4</v>
      </c>
      <c r="D13" s="164" t="s">
        <v>13</v>
      </c>
      <c r="E13" s="165">
        <f>'Imp Port - Capital'!D19</f>
        <v>1207.1668941</v>
      </c>
      <c r="F13" s="165">
        <f>'Imp Port - Capital'!E19</f>
        <v>342.22813866000001</v>
      </c>
      <c r="G13" s="165">
        <f>'Imp Port - Capital'!F19</f>
        <v>123.09317766999999</v>
      </c>
      <c r="H13" s="165">
        <f>'Imp Port - Capital'!G19</f>
        <v>839.72934630000009</v>
      </c>
      <c r="I13" s="165">
        <f>'Imp Port - Capital'!H19</f>
        <v>451.19213913000004</v>
      </c>
      <c r="J13" s="165">
        <f>H13-I13</f>
        <v>388.53720717000004</v>
      </c>
      <c r="K13" s="189">
        <f>J13/H13</f>
        <v>0.46269337719583759</v>
      </c>
      <c r="L13" s="29"/>
      <c r="N13" s="55"/>
    </row>
    <row r="14" spans="1:19" ht="15" x14ac:dyDescent="0.25">
      <c r="C14" s="27"/>
      <c r="D14" s="28"/>
      <c r="E14" s="65"/>
      <c r="F14" s="65"/>
      <c r="G14" s="65"/>
      <c r="H14" s="65"/>
      <c r="I14" s="65"/>
      <c r="J14" s="65"/>
      <c r="K14" s="65"/>
      <c r="L14" s="29"/>
    </row>
    <row r="15" spans="1:19" ht="15" x14ac:dyDescent="0.25">
      <c r="C15" s="27"/>
      <c r="D15" s="28"/>
      <c r="E15" s="65"/>
      <c r="F15" s="65"/>
      <c r="G15" s="65"/>
      <c r="H15" s="65"/>
      <c r="I15" s="65"/>
      <c r="J15" s="209"/>
      <c r="K15" s="65"/>
      <c r="L15" s="29"/>
    </row>
    <row r="16" spans="1:19" x14ac:dyDescent="0.2">
      <c r="C16" s="45"/>
      <c r="D16" s="46"/>
      <c r="E16" s="46"/>
      <c r="F16" s="46"/>
      <c r="G16" s="46"/>
      <c r="H16" s="46"/>
      <c r="I16" s="46"/>
      <c r="J16" s="46"/>
      <c r="K16" s="46"/>
      <c r="L16" s="47"/>
    </row>
    <row r="17" spans="3:14" x14ac:dyDescent="0.2">
      <c r="E17" s="66"/>
      <c r="F17" s="66"/>
      <c r="G17" s="66"/>
      <c r="H17" s="66"/>
      <c r="I17" s="66"/>
      <c r="J17" s="66"/>
      <c r="K17" s="66"/>
    </row>
    <row r="18" spans="3:14" x14ac:dyDescent="0.2">
      <c r="C18" s="67" t="s">
        <v>14</v>
      </c>
      <c r="D18" s="68"/>
      <c r="E18" s="66"/>
      <c r="F18" s="66"/>
      <c r="G18" s="66"/>
      <c r="H18" s="66"/>
      <c r="I18" s="66"/>
      <c r="J18" s="66"/>
      <c r="K18" s="66"/>
    </row>
    <row r="19" spans="3:14" x14ac:dyDescent="0.2">
      <c r="C19" s="133">
        <v>1</v>
      </c>
      <c r="D19" s="50" t="s">
        <v>15</v>
      </c>
      <c r="E19" s="66"/>
      <c r="F19" s="66"/>
      <c r="G19" s="66"/>
      <c r="H19" s="66"/>
      <c r="I19" s="66"/>
      <c r="J19" s="66"/>
      <c r="K19" s="66"/>
    </row>
    <row r="20" spans="3:14" x14ac:dyDescent="0.2">
      <c r="C20" s="133">
        <v>2</v>
      </c>
      <c r="D20" s="125" t="s">
        <v>16</v>
      </c>
      <c r="E20" s="55"/>
      <c r="F20" s="55"/>
      <c r="G20" s="55"/>
      <c r="H20" s="55"/>
      <c r="I20" s="55"/>
      <c r="J20" s="55"/>
      <c r="K20" s="55"/>
    </row>
    <row r="21" spans="3:14" s="114" customFormat="1" x14ac:dyDescent="0.2">
      <c r="C21" s="133">
        <v>3</v>
      </c>
      <c r="D21" s="125" t="s">
        <v>17</v>
      </c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3:14" x14ac:dyDescent="0.2">
      <c r="C22" s="133">
        <v>4</v>
      </c>
      <c r="D22" s="161" t="s">
        <v>18</v>
      </c>
      <c r="E22" s="160"/>
      <c r="F22" s="160"/>
      <c r="G22" s="160"/>
      <c r="H22" s="160"/>
      <c r="I22" s="160"/>
      <c r="J22" s="160"/>
      <c r="K22" s="160"/>
      <c r="L22" s="160"/>
    </row>
    <row r="23" spans="3:14" x14ac:dyDescent="0.2">
      <c r="C23" s="133"/>
      <c r="D23" s="50"/>
    </row>
  </sheetData>
  <mergeCells count="1">
    <mergeCell ref="B1:G1"/>
  </mergeCells>
  <phoneticPr fontId="28" type="noConversion"/>
  <pageMargins left="0.7" right="0.7" top="0.75" bottom="0.75" header="0.3" footer="0.3"/>
  <pageSetup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878D-EFA7-42E6-AEB0-C3742AB1E425}">
  <dimension ref="A1:V30"/>
  <sheetViews>
    <sheetView showGridLines="0" view="pageBreakPreview" zoomScaleNormal="100" zoomScaleSheetLayoutView="100" workbookViewId="0"/>
  </sheetViews>
  <sheetFormatPr defaultColWidth="3.5703125" defaultRowHeight="14.25" x14ac:dyDescent="0.2"/>
  <cols>
    <col min="1" max="1" width="7.5703125" style="21" customWidth="1"/>
    <col min="2" max="2" width="3.5703125" style="21"/>
    <col min="3" max="3" width="36.5703125" style="21" customWidth="1"/>
    <col min="4" max="10" width="15.5703125" style="21" customWidth="1"/>
    <col min="11" max="12" width="3.5703125" style="21" customWidth="1"/>
    <col min="13" max="13" width="36.5703125" style="21" customWidth="1"/>
    <col min="14" max="20" width="15.5703125" style="21" customWidth="1"/>
    <col min="21" max="21" width="1.5703125" style="21" customWidth="1"/>
    <col min="22" max="22" width="3.5703125" style="21"/>
    <col min="23" max="488" width="9.28515625" style="21" customWidth="1"/>
    <col min="489" max="16384" width="3.5703125" style="21"/>
  </cols>
  <sheetData>
    <row r="1" spans="1:21" ht="22.15" customHeight="1" x14ac:dyDescent="0.25">
      <c r="A1" s="20"/>
      <c r="B1" s="20" t="s">
        <v>105</v>
      </c>
    </row>
    <row r="2" spans="1:21" ht="20.65" customHeight="1" x14ac:dyDescent="0.4">
      <c r="A2" s="22"/>
      <c r="B2" s="8" t="s">
        <v>1</v>
      </c>
    </row>
    <row r="3" spans="1:21" ht="26.25" x14ac:dyDescent="0.4">
      <c r="A3" s="22"/>
      <c r="B3" s="23"/>
    </row>
    <row r="4" spans="1:21" ht="26.25" x14ac:dyDescent="0.4">
      <c r="A4" s="22"/>
      <c r="B4" s="24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25"/>
      <c r="L4" s="134"/>
      <c r="M4" s="5">
        <v>1</v>
      </c>
      <c r="N4" s="5">
        <v>2</v>
      </c>
      <c r="O4" s="5">
        <v>3</v>
      </c>
      <c r="P4" s="5">
        <v>4</v>
      </c>
      <c r="Q4" s="5"/>
      <c r="R4" s="5"/>
      <c r="S4" s="5">
        <v>5</v>
      </c>
      <c r="T4" s="5">
        <v>6</v>
      </c>
      <c r="U4" s="25"/>
    </row>
    <row r="5" spans="1:21" ht="16.149999999999999" customHeight="1" x14ac:dyDescent="0.25">
      <c r="B5" s="27"/>
      <c r="C5" s="28"/>
      <c r="D5" s="215" t="s">
        <v>106</v>
      </c>
      <c r="E5" s="215"/>
      <c r="F5" s="215"/>
      <c r="G5" s="215"/>
      <c r="H5" s="215"/>
      <c r="I5" s="215"/>
      <c r="J5" s="215"/>
      <c r="K5" s="29"/>
      <c r="M5" s="30"/>
      <c r="N5" s="215" t="s">
        <v>107</v>
      </c>
      <c r="O5" s="215"/>
      <c r="P5" s="215"/>
      <c r="Q5" s="215"/>
      <c r="R5" s="215"/>
      <c r="S5" s="215"/>
      <c r="T5" s="215"/>
      <c r="U5" s="29"/>
    </row>
    <row r="6" spans="1:21" ht="30" customHeight="1" x14ac:dyDescent="0.25">
      <c r="B6" s="27"/>
      <c r="C6" s="31" t="s">
        <v>108</v>
      </c>
      <c r="D6" s="136" t="s">
        <v>93</v>
      </c>
      <c r="E6" s="136" t="s">
        <v>94</v>
      </c>
      <c r="F6" s="136" t="s">
        <v>95</v>
      </c>
      <c r="G6" s="136" t="s">
        <v>21</v>
      </c>
      <c r="H6" s="136" t="s">
        <v>6</v>
      </c>
      <c r="I6" s="136" t="s">
        <v>96</v>
      </c>
      <c r="J6" s="136" t="s">
        <v>97</v>
      </c>
      <c r="K6" s="29"/>
      <c r="L6" s="27"/>
      <c r="M6" s="31" t="s">
        <v>108</v>
      </c>
      <c r="N6" s="136" t="s">
        <v>93</v>
      </c>
      <c r="O6" s="136" t="s">
        <v>94</v>
      </c>
      <c r="P6" s="136" t="s">
        <v>95</v>
      </c>
      <c r="Q6" s="136" t="s">
        <v>21</v>
      </c>
      <c r="R6" s="136" t="s">
        <v>6</v>
      </c>
      <c r="S6" s="136" t="s">
        <v>96</v>
      </c>
      <c r="T6" s="136" t="s">
        <v>97</v>
      </c>
      <c r="U6" s="29"/>
    </row>
    <row r="7" spans="1:21" x14ac:dyDescent="0.2">
      <c r="B7" s="27">
        <v>1</v>
      </c>
      <c r="C7" s="32" t="s">
        <v>42</v>
      </c>
      <c r="D7" s="33">
        <f>'CX Portfolio Summary'!D9+'CX Portfolio Summary'!D14+'CX Portfolio Summary'!D19</f>
        <v>351.55000000000007</v>
      </c>
      <c r="E7" s="33">
        <f>'CX Portfolio Summary'!E9+'CX Portfolio Summary'!E14+'CX Portfolio Summary'!E19</f>
        <v>106.08</v>
      </c>
      <c r="F7" s="33">
        <f>'CX Portfolio Summary'!F9+'CX Portfolio Summary'!F14+'CX Portfolio Summary'!F19</f>
        <v>38.340000000000003</v>
      </c>
      <c r="G7" s="33">
        <f>'CX Portfolio Summary'!G9+'CX Portfolio Summary'!G14+'CX Portfolio Summary'!G19</f>
        <v>253.74</v>
      </c>
      <c r="H7" s="33">
        <f>'CX Portfolio Summary'!H9+'CX Portfolio Summary'!H14+'CX Portfolio Summary'!H19</f>
        <v>183.61</v>
      </c>
      <c r="I7" s="33">
        <f>G7-H7</f>
        <v>70.13</v>
      </c>
      <c r="J7" s="33"/>
      <c r="K7" s="29"/>
      <c r="L7" s="27">
        <v>1</v>
      </c>
      <c r="M7" s="32" t="s">
        <v>42</v>
      </c>
      <c r="N7" s="33">
        <f>'CX Portfolio Summary'!D10+'CX Portfolio Summary'!D15+'CX Portfolio Summary'!D20</f>
        <v>21.44</v>
      </c>
      <c r="O7" s="33">
        <f>'CX Portfolio Summary'!E10+'CX Portfolio Summary'!E15+'CX Portfolio Summary'!E20</f>
        <v>5.36</v>
      </c>
      <c r="P7" s="33">
        <f>'CX Portfolio Summary'!F10+'CX Portfolio Summary'!F15+'CX Portfolio Summary'!F20</f>
        <v>4.74</v>
      </c>
      <c r="Q7" s="33">
        <f>'CX Portfolio Summary'!G10+'CX Portfolio Summary'!G15+'CX Portfolio Summary'!G20</f>
        <v>16.079999999999998</v>
      </c>
      <c r="R7" s="33">
        <f>'CX Portfolio Summary'!H10+'CX Portfolio Summary'!H15+'CX Portfolio Summary'!H20</f>
        <v>15.99</v>
      </c>
      <c r="S7" s="33">
        <f>Q7-R7</f>
        <v>8.9999999999998082E-2</v>
      </c>
      <c r="T7" s="33"/>
      <c r="U7" s="29"/>
    </row>
    <row r="8" spans="1:21" x14ac:dyDescent="0.2">
      <c r="B8" s="27">
        <v>2</v>
      </c>
      <c r="C8" s="166" t="s">
        <v>98</v>
      </c>
      <c r="D8" s="168">
        <f>'Dx Portfolio Summary'!D9+'Dx Portfolio Summary'!D14+'Dx Portfolio Summary'!D19+'Dx Portfolio Summary'!D24</f>
        <v>273.93203100000005</v>
      </c>
      <c r="E8" s="168">
        <f>'Dx Portfolio Summary'!E9+'Dx Portfolio Summary'!E14+'Dx Portfolio Summary'!E19+'Dx Portfolio Summary'!E24</f>
        <v>66.099999999999994</v>
      </c>
      <c r="F8" s="168">
        <f>'Dx Portfolio Summary'!F9+'Dx Portfolio Summary'!F14+'Dx Portfolio Summary'!F19+'Dx Portfolio Summary'!F24</f>
        <v>37.53</v>
      </c>
      <c r="G8" s="168">
        <f>'Dx Portfolio Summary'!G9+'Dx Portfolio Summary'!G14+'Dx Portfolio Summary'!G19+'Dx Portfolio Summary'!G24</f>
        <v>183.44000000000003</v>
      </c>
      <c r="H8" s="168">
        <f>'Dx Portfolio Summary'!H9+'Dx Portfolio Summary'!H14+'Dx Portfolio Summary'!H19+'Dx Portfolio Summary'!H24</f>
        <v>95.200000000000017</v>
      </c>
      <c r="I8" s="168">
        <f t="shared" ref="I8:I13" si="0">G8-H8</f>
        <v>88.240000000000009</v>
      </c>
      <c r="J8" s="168"/>
      <c r="K8" s="29"/>
      <c r="L8" s="27">
        <v>2</v>
      </c>
      <c r="M8" s="166" t="s">
        <v>98</v>
      </c>
      <c r="N8" s="168">
        <f>'Dx Portfolio Summary'!D10+'Dx Portfolio Summary'!D15+'Dx Portfolio Summary'!D20+'Dx Portfolio Summary'!D25</f>
        <v>28.625765074636671</v>
      </c>
      <c r="O8" s="168">
        <f>'Dx Portfolio Summary'!E10+'Dx Portfolio Summary'!E15+'Dx Portfolio Summary'!E20+'Dx Portfolio Summary'!E25</f>
        <v>7.1300000000000008</v>
      </c>
      <c r="P8" s="168">
        <f>'Dx Portfolio Summary'!F10+'Dx Portfolio Summary'!F15+'Dx Portfolio Summary'!F20+'Dx Portfolio Summary'!F25</f>
        <v>10.34</v>
      </c>
      <c r="Q8" s="168">
        <f>'Dx Portfolio Summary'!G10+'Dx Portfolio Summary'!G15+'Dx Portfolio Summary'!G20+'Dx Portfolio Summary'!G25</f>
        <v>21.5</v>
      </c>
      <c r="R8" s="168">
        <f>'Dx Portfolio Summary'!H10+'Dx Portfolio Summary'!H15+'Dx Portfolio Summary'!H20+'Dx Portfolio Summary'!H25</f>
        <v>23.97</v>
      </c>
      <c r="S8" s="168">
        <f t="shared" ref="S8:S13" si="1">Q8-R8</f>
        <v>-2.4699999999999989</v>
      </c>
      <c r="T8" s="168"/>
      <c r="U8" s="29"/>
    </row>
    <row r="9" spans="1:21" x14ac:dyDescent="0.2">
      <c r="B9" s="27">
        <v>3</v>
      </c>
      <c r="C9" s="32" t="s">
        <v>99</v>
      </c>
      <c r="D9" s="33">
        <f>'Tx Portfolio Summary'!D9+'Tx Portfolio Summary'!D14+'Tx Portfolio Summary'!D19+'Tx Portfolio Summary'!D24</f>
        <v>113.79221</v>
      </c>
      <c r="E9" s="33">
        <f>'Tx Portfolio Summary'!E9+'Tx Portfolio Summary'!E14+'Tx Portfolio Summary'!E19+'Tx Portfolio Summary'!E24</f>
        <v>30.673691999999999</v>
      </c>
      <c r="F9" s="33">
        <f>'Tx Portfolio Summary'!F9+'Tx Portfolio Summary'!F14+'Tx Portfolio Summary'!F19+'Tx Portfolio Summary'!F24</f>
        <v>6.0413140000000025</v>
      </c>
      <c r="G9" s="33">
        <f>'Tx Portfolio Summary'!G9+'Tx Portfolio Summary'!G14+'Tx Portfolio Summary'!G19+'Tx Portfolio Summary'!G24</f>
        <v>84.227470000000011</v>
      </c>
      <c r="H9" s="33">
        <f>'Tx Portfolio Summary'!H9+'Tx Portfolio Summary'!H14+'Tx Portfolio Summary'!H19+'Tx Portfolio Summary'!H24</f>
        <v>16.067226790000003</v>
      </c>
      <c r="I9" s="33">
        <f t="shared" si="0"/>
        <v>68.160243210000004</v>
      </c>
      <c r="J9" s="33"/>
      <c r="K9" s="29"/>
      <c r="L9" s="27">
        <v>3</v>
      </c>
      <c r="M9" s="32" t="s">
        <v>99</v>
      </c>
      <c r="N9" s="33">
        <f>'Tx Portfolio Summary'!D10+'Tx Portfolio Summary'!D15+'Tx Portfolio Summary'!D20+'Tx Portfolio Summary'!D25</f>
        <v>9.3647080000000003</v>
      </c>
      <c r="O9" s="33">
        <f>'Tx Portfolio Summary'!E10+'Tx Portfolio Summary'!E15+'Tx Portfolio Summary'!E20+'Tx Portfolio Summary'!E25</f>
        <v>2.3411770000000001</v>
      </c>
      <c r="P9" s="33">
        <f>'Tx Portfolio Summary'!F10+'Tx Portfolio Summary'!F15+'Tx Portfolio Summary'!F20+'Tx Portfolio Summary'!F25</f>
        <v>5.2922045800000008</v>
      </c>
      <c r="Q9" s="33">
        <f>'Tx Portfolio Summary'!G10+'Tx Portfolio Summary'!G15+'Tx Portfolio Summary'!G20+'Tx Portfolio Summary'!G25</f>
        <v>7.0235310000000002</v>
      </c>
      <c r="R9" s="33">
        <f>'Tx Portfolio Summary'!H10+'Tx Portfolio Summary'!H15+'Tx Portfolio Summary'!H20+'Tx Portfolio Summary'!H25</f>
        <v>17.643678880000003</v>
      </c>
      <c r="S9" s="33">
        <f t="shared" si="1"/>
        <v>-10.620147880000003</v>
      </c>
      <c r="T9" s="33"/>
      <c r="U9" s="29"/>
    </row>
    <row r="10" spans="1:21" x14ac:dyDescent="0.2">
      <c r="B10" s="27">
        <v>4</v>
      </c>
      <c r="C10" s="166" t="s">
        <v>109</v>
      </c>
      <c r="D10" s="168">
        <f>'Sub Portfolio Summary'!D8+'Sub Portfolio Summary'!D13+'Sub Portfolio Summary'!D18</f>
        <v>118.96026999999999</v>
      </c>
      <c r="E10" s="168">
        <f>'Sub Portfolio Summary'!E8+'Sub Portfolio Summary'!E13+'Sub Portfolio Summary'!E18</f>
        <v>33.228887</v>
      </c>
      <c r="F10" s="168">
        <f>'Sub Portfolio Summary'!F8+'Sub Portfolio Summary'!F13+'Sub Portfolio Summary'!F18</f>
        <v>22.459832339999991</v>
      </c>
      <c r="G10" s="168">
        <f>'Sub Portfolio Summary'!G8+'Sub Portfolio Summary'!G13+'Sub Portfolio Summary'!G18</f>
        <v>82.892219999999995</v>
      </c>
      <c r="H10" s="168">
        <f>'Sub Portfolio Summary'!H8+'Sub Portfolio Summary'!H13+'Sub Portfolio Summary'!H18</f>
        <v>67.766339110000004</v>
      </c>
      <c r="I10" s="168">
        <f t="shared" si="0"/>
        <v>15.125880889999991</v>
      </c>
      <c r="J10" s="168"/>
      <c r="K10" s="29"/>
      <c r="L10" s="27">
        <v>4</v>
      </c>
      <c r="M10" s="166" t="s">
        <v>109</v>
      </c>
      <c r="N10" s="168">
        <f>'Sub Portfolio Summary'!D9+'Sub Portfolio Summary'!D14+'Sub Portfolio Summary'!D19</f>
        <v>28.495753999999998</v>
      </c>
      <c r="O10" s="168">
        <f>'Sub Portfolio Summary'!E9+'Sub Portfolio Summary'!E14+'Sub Portfolio Summary'!E19</f>
        <v>7.1239390000000009</v>
      </c>
      <c r="P10" s="168">
        <f>'Sub Portfolio Summary'!F9+'Sub Portfolio Summary'!F14+'Sub Portfolio Summary'!F19</f>
        <v>8.6000538800000026</v>
      </c>
      <c r="Q10" s="168">
        <f>'Sub Portfolio Summary'!G9+'Sub Portfolio Summary'!G14+'Sub Portfolio Summary'!G19</f>
        <v>21.371813999999997</v>
      </c>
      <c r="R10" s="168">
        <f>'Sub Portfolio Summary'!H9+'Sub Portfolio Summary'!H14+'Sub Portfolio Summary'!H19</f>
        <v>18.94570819999997</v>
      </c>
      <c r="S10" s="168">
        <f t="shared" si="1"/>
        <v>2.4261058000000268</v>
      </c>
      <c r="T10" s="168"/>
      <c r="U10" s="29"/>
    </row>
    <row r="11" spans="1:21" x14ac:dyDescent="0.2">
      <c r="B11" s="27">
        <v>5</v>
      </c>
      <c r="C11" s="1" t="s">
        <v>101</v>
      </c>
      <c r="D11" s="33">
        <f>'CC&amp;B Portfolio Summary'!D8+'CC&amp;B Portfolio Summary'!D13+'CC&amp;B Portfolio Summary'!D18+'CC&amp;B Portfolio Summary'!D23</f>
        <v>28.922628000000003</v>
      </c>
      <c r="E11" s="33">
        <f>'CC&amp;B Portfolio Summary'!E8+'CC&amp;B Portfolio Summary'!E13+'CC&amp;B Portfolio Summary'!E18+'CC&amp;B Portfolio Summary'!E23</f>
        <v>7.3716699999999999</v>
      </c>
      <c r="F11" s="33">
        <f>'CC&amp;B Portfolio Summary'!F8+'CC&amp;B Portfolio Summary'!F13+'CC&amp;B Portfolio Summary'!F18+'CC&amp;B Portfolio Summary'!F23</f>
        <v>1.798673</v>
      </c>
      <c r="G11" s="33">
        <f>'CC&amp;B Portfolio Summary'!G8+'CC&amp;B Portfolio Summary'!G13+'CC&amp;B Portfolio Summary'!G18+'CC&amp;B Portfolio Summary'!G23</f>
        <v>22.674660000000003</v>
      </c>
      <c r="H11" s="33">
        <f>'CC&amp;B Portfolio Summary'!H8+'CC&amp;B Portfolio Summary'!H13+'CC&amp;B Portfolio Summary'!H18+'CC&amp;B Portfolio Summary'!H23</f>
        <v>8.9166349999999994</v>
      </c>
      <c r="I11" s="33">
        <f t="shared" si="0"/>
        <v>13.758025000000004</v>
      </c>
      <c r="J11" s="33"/>
      <c r="K11" s="29"/>
      <c r="L11" s="27">
        <v>5</v>
      </c>
      <c r="M11" s="1" t="s">
        <v>101</v>
      </c>
      <c r="N11" s="33">
        <f>'CC&amp;B Portfolio Summary'!D9+'CC&amp;B Portfolio Summary'!D14+'CC&amp;B Portfolio Summary'!D19+'CC&amp;B Portfolio Summary'!D24</f>
        <v>3.5977709999999998</v>
      </c>
      <c r="O11" s="33">
        <f>'CC&amp;B Portfolio Summary'!E9+'CC&amp;B Portfolio Summary'!E14+'CC&amp;B Portfolio Summary'!E19+'CC&amp;B Portfolio Summary'!E24</f>
        <v>0.89944299999999999</v>
      </c>
      <c r="P11" s="33">
        <f>'CC&amp;B Portfolio Summary'!F9+'CC&amp;B Portfolio Summary'!F14+'CC&amp;B Portfolio Summary'!F19+'CC&amp;B Portfolio Summary'!F24</f>
        <v>0.22237799999999999</v>
      </c>
      <c r="Q11" s="33">
        <f>'CC&amp;B Portfolio Summary'!G9+'CC&amp;B Portfolio Summary'!G14+'CC&amp;B Portfolio Summary'!G19+'CC&amp;B Portfolio Summary'!G24</f>
        <v>2.6983280000000001</v>
      </c>
      <c r="R11" s="33">
        <f>'CC&amp;B Portfolio Summary'!H9+'CC&amp;B Portfolio Summary'!H14+'CC&amp;B Portfolio Summary'!H19+'CC&amp;B Portfolio Summary'!H24</f>
        <v>0.17172300000000001</v>
      </c>
      <c r="S11" s="33">
        <f t="shared" si="1"/>
        <v>2.526605</v>
      </c>
      <c r="T11" s="33"/>
      <c r="U11" s="29"/>
    </row>
    <row r="12" spans="1:21" x14ac:dyDescent="0.2">
      <c r="B12" s="27">
        <v>6</v>
      </c>
      <c r="C12" s="166" t="s">
        <v>102</v>
      </c>
      <c r="D12" s="168">
        <f>'Enab Portfolio Summary'!D8+'Enab Portfolio Summary'!D13+'Enab Portfolio Summary'!D18+'Enab Portfolio Summary'!D23+'Enab Portfolio Summary'!D28+'Enab Portfolio Summary'!D33</f>
        <v>278.59010999999998</v>
      </c>
      <c r="E12" s="168">
        <f>'Enab Portfolio Summary'!E8+'Enab Portfolio Summary'!E13+'Enab Portfolio Summary'!E18+'Enab Portfolio Summary'!E23+'Enab Portfolio Summary'!E28+'Enab Portfolio Summary'!E33</f>
        <v>90.442831000000012</v>
      </c>
      <c r="F12" s="168">
        <f>'Enab Portfolio Summary'!F8+'Enab Portfolio Summary'!F13+'Enab Portfolio Summary'!F18+'Enab Portfolio Summary'!F23+'Enab Portfolio Summary'!F28+'Enab Portfolio Summary'!F33</f>
        <v>-5.1882549999999998</v>
      </c>
      <c r="G12" s="168">
        <f>'Enab Portfolio Summary'!G8+'Enab Portfolio Summary'!G13+'Enab Portfolio Summary'!G18+'Enab Portfolio Summary'!G23+'Enab Portfolio Summary'!G28+'Enab Portfolio Summary'!G33</f>
        <v>178.89331100000001</v>
      </c>
      <c r="H12" s="168">
        <f>'Enab Portfolio Summary'!H8+'Enab Portfolio Summary'!H13+'Enab Portfolio Summary'!H18+'Enab Portfolio Summary'!H23+'Enab Portfolio Summary'!H28+'Enab Portfolio Summary'!H33</f>
        <v>57.516465999999994</v>
      </c>
      <c r="I12" s="168">
        <f t="shared" si="0"/>
        <v>121.37684500000002</v>
      </c>
      <c r="J12" s="168"/>
      <c r="K12" s="29"/>
      <c r="L12" s="27">
        <v>6</v>
      </c>
      <c r="M12" s="166" t="s">
        <v>102</v>
      </c>
      <c r="N12" s="168">
        <f>'Enab Portfolio Summary'!D9+'Enab Portfolio Summary'!D14+'Enab Portfolio Summary'!D19+'Enab Portfolio Summary'!D24+'Enab Portfolio Summary'!D29+'Enab Portfolio Summary'!D34</f>
        <v>32.538136000000002</v>
      </c>
      <c r="O12" s="168">
        <f>'Enab Portfolio Summary'!E9+'Enab Portfolio Summary'!E14+'Enab Portfolio Summary'!E19+'Enab Portfolio Summary'!E24+'Enab Portfolio Summary'!E29+'Enab Portfolio Summary'!E34</f>
        <v>11.059535</v>
      </c>
      <c r="P12" s="168">
        <f>'Enab Portfolio Summary'!F9+'Enab Portfolio Summary'!F14+'Enab Portfolio Summary'!F19+'Enab Portfolio Summary'!F24+'Enab Portfolio Summary'!F29+'Enab Portfolio Summary'!F34</f>
        <v>9.3600539999999999</v>
      </c>
      <c r="Q12" s="168">
        <f>'Enab Portfolio Summary'!G9+'Enab Portfolio Summary'!G14+'Enab Portfolio Summary'!G19+'Enab Portfolio Summary'!G24+'Enab Portfolio Summary'!G29+'Enab Portfolio Summary'!G34</f>
        <v>21.478603999999997</v>
      </c>
      <c r="R12" s="168">
        <f>'Enab Portfolio Summary'!H9+'Enab Portfolio Summary'!H14+'Enab Portfolio Summary'!H19+'Enab Portfolio Summary'!H24+'Enab Portfolio Summary'!H29+'Enab Portfolio Summary'!H34</f>
        <v>11.004002</v>
      </c>
      <c r="S12" s="168">
        <f t="shared" si="1"/>
        <v>10.474601999999997</v>
      </c>
      <c r="T12" s="168"/>
      <c r="U12" s="29"/>
    </row>
    <row r="13" spans="1:21" x14ac:dyDescent="0.2">
      <c r="B13" s="27">
        <v>7</v>
      </c>
      <c r="C13" s="32" t="s">
        <v>85</v>
      </c>
      <c r="D13" s="35">
        <f>'SS Portfolio Summary'!D8+'SS Portfolio Summary'!D13+'SS Portfolio Summary'!D18+'SS Portfolio Summary'!D23+'SS Portfolio Summary'!D28+'SS Portfolio Summary'!D33</f>
        <v>17.749706</v>
      </c>
      <c r="E13" s="33">
        <f>'SS Portfolio Summary'!E8+'SS Portfolio Summary'!E13+'SS Portfolio Summary'!E18+'SS Portfolio Summary'!E23+'SS Portfolio Summary'!E28+'SS Portfolio Summary'!E33</f>
        <v>1.620703</v>
      </c>
      <c r="F13" s="33">
        <f>'SS Portfolio Summary'!F8+'SS Portfolio Summary'!F13+'SS Portfolio Summary'!F18+'SS Portfolio Summary'!F23+'SS Portfolio Summary'!F28+'SS Portfolio Summary'!F33</f>
        <v>0.14297509999999999</v>
      </c>
      <c r="G13" s="33">
        <f>'SS Portfolio Summary'!G8+'SS Portfolio Summary'!G13+'SS Portfolio Summary'!G18+'SS Portfolio Summary'!G23+'SS Portfolio Summary'!G28+'SS Portfolio Summary'!G33</f>
        <v>17.396404</v>
      </c>
      <c r="H13" s="33">
        <f>'SS Portfolio Summary'!H8+'SS Portfolio Summary'!H13+'SS Portfolio Summary'!H18+'SS Portfolio Summary'!H23+'SS Portfolio Summary'!H28+'SS Portfolio Summary'!H33</f>
        <v>0.14683399999999999</v>
      </c>
      <c r="I13" s="33">
        <f t="shared" si="0"/>
        <v>17.249570000000002</v>
      </c>
      <c r="J13" s="33"/>
      <c r="K13" s="29"/>
      <c r="L13" s="27">
        <v>7</v>
      </c>
      <c r="M13" s="32" t="s">
        <v>85</v>
      </c>
      <c r="N13" s="41">
        <f>'SS Portfolio Summary'!D9+'SS Portfolio Summary'!D14+'SS Portfolio Summary'!D19+'SS Portfolio Summary'!D24+'SS Portfolio Summary'!D29+'SS Portfolio Summary'!D34</f>
        <v>10.461307</v>
      </c>
      <c r="O13" s="41">
        <f>'SS Portfolio Summary'!E9+'SS Portfolio Summary'!E14+'SS Portfolio Summary'!E19+'SS Portfolio Summary'!E24+'SS Portfolio Summary'!E29+'SS Portfolio Summary'!E34</f>
        <v>2.615326</v>
      </c>
      <c r="P13" s="41">
        <f>'SS Portfolio Summary'!F9+'SS Portfolio Summary'!F14+'SS Portfolio Summary'!F19+'SS Portfolio Summary'!F24+'SS Portfolio Summary'!F29+'SS Portfolio Summary'!F34</f>
        <v>0.15126500000000001</v>
      </c>
      <c r="Q13" s="41">
        <f>'SS Portfolio Summary'!G9+'SS Portfolio Summary'!G14+'SS Portfolio Summary'!G19+'SS Portfolio Summary'!G24+'SS Portfolio Summary'!G29+'SS Portfolio Summary'!G34</f>
        <v>7.8459800000000008</v>
      </c>
      <c r="R13" s="41">
        <f>'SS Portfolio Summary'!H9+'SS Portfolio Summary'!H14+'SS Portfolio Summary'!H19+'SS Portfolio Summary'!H24+'SS Portfolio Summary'!H29+'SS Portfolio Summary'!H34</f>
        <v>1.2256109000000002</v>
      </c>
      <c r="S13" s="41">
        <f t="shared" si="1"/>
        <v>6.6203691000000005</v>
      </c>
      <c r="T13" s="41"/>
      <c r="U13" s="29"/>
    </row>
    <row r="14" spans="1:21" x14ac:dyDescent="0.2">
      <c r="B14" s="27">
        <v>8</v>
      </c>
      <c r="C14" s="166" t="s">
        <v>103</v>
      </c>
      <c r="D14" s="175">
        <f>'PSP Portfolio Summary'!D8</f>
        <v>0</v>
      </c>
      <c r="E14" s="175">
        <v>0</v>
      </c>
      <c r="F14" s="175">
        <f>'PSP Portfolio Summary'!F8</f>
        <v>21.968638230000003</v>
      </c>
      <c r="G14" s="175">
        <v>0</v>
      </c>
      <c r="H14" s="175">
        <f>'PSP Portfolio Summary'!H8</f>
        <v>21.968638230000003</v>
      </c>
      <c r="I14" s="175">
        <f>G14-H14</f>
        <v>-21.968638230000003</v>
      </c>
      <c r="J14" s="175"/>
      <c r="K14" s="29"/>
      <c r="L14" s="27">
        <v>8</v>
      </c>
      <c r="M14" s="166" t="s">
        <v>103</v>
      </c>
      <c r="N14" s="175">
        <f>'PSP Portfolio Summary'!D9</f>
        <v>45.552</v>
      </c>
      <c r="O14" s="175">
        <f>'PSP Portfolio Summary'!E9</f>
        <v>12.776</v>
      </c>
      <c r="P14" s="175">
        <f>'PSP Portfolio Summary'!F9</f>
        <v>1.8223244599999924</v>
      </c>
      <c r="Q14" s="175">
        <f>'PSP Portfolio Summary'!G9</f>
        <v>32.776000000000003</v>
      </c>
      <c r="R14" s="175">
        <f>'PSP Portfolio Summary'!H9</f>
        <v>13.781274679999987</v>
      </c>
      <c r="S14" s="175">
        <f>Q14-R14</f>
        <v>18.994725320000015</v>
      </c>
      <c r="T14" s="175"/>
      <c r="U14" s="29"/>
    </row>
    <row r="15" spans="1:21" ht="15" x14ac:dyDescent="0.25">
      <c r="B15" s="27"/>
      <c r="C15" s="28" t="s">
        <v>38</v>
      </c>
      <c r="D15" s="36">
        <f>SUM(D7:D14)</f>
        <v>1183.4969550000001</v>
      </c>
      <c r="E15" s="36">
        <f>SUM(E7:E14)</f>
        <v>335.51778300000001</v>
      </c>
      <c r="F15" s="36">
        <f>SUM(F7:F14)</f>
        <v>123.09317766999999</v>
      </c>
      <c r="G15" s="36">
        <f>SUM(G7:G13)</f>
        <v>823.26406500000007</v>
      </c>
      <c r="H15" s="36">
        <f>SUM(H7:H14)</f>
        <v>451.19213913000004</v>
      </c>
      <c r="I15" s="36">
        <f>SUM(I7:I14)</f>
        <v>372.07192587000003</v>
      </c>
      <c r="J15" s="201">
        <f>I15/G15</f>
        <v>0.45194724473975428</v>
      </c>
      <c r="K15" s="29"/>
      <c r="L15" s="27"/>
      <c r="M15" s="28" t="s">
        <v>38</v>
      </c>
      <c r="N15" s="38">
        <f t="shared" ref="N15:S15" si="2">SUM(N7:N14)</f>
        <v>180.07544107463667</v>
      </c>
      <c r="O15" s="36">
        <f t="shared" si="2"/>
        <v>49.305420000000012</v>
      </c>
      <c r="P15" s="36">
        <f t="shared" si="2"/>
        <v>40.528279919999996</v>
      </c>
      <c r="Q15" s="36">
        <f t="shared" si="2"/>
        <v>130.77425700000001</v>
      </c>
      <c r="R15" s="36">
        <f t="shared" si="2"/>
        <v>102.73199765999996</v>
      </c>
      <c r="S15" s="36">
        <f t="shared" si="2"/>
        <v>28.042259340000037</v>
      </c>
      <c r="T15" s="201">
        <f>S15/Q15</f>
        <v>0.21443256481281353</v>
      </c>
      <c r="U15" s="29"/>
    </row>
    <row r="16" spans="1:21" ht="15" x14ac:dyDescent="0.25">
      <c r="B16" s="27">
        <v>9</v>
      </c>
      <c r="C16" s="32"/>
      <c r="D16" s="38"/>
      <c r="E16" s="38"/>
      <c r="F16" s="39"/>
      <c r="G16" s="39"/>
      <c r="H16" s="39"/>
      <c r="I16" s="39"/>
      <c r="J16" s="34"/>
      <c r="K16" s="29"/>
      <c r="L16" s="27">
        <v>9</v>
      </c>
      <c r="M16" s="32"/>
      <c r="N16" s="38"/>
      <c r="O16" s="38"/>
      <c r="P16" s="40"/>
      <c r="Q16" s="40"/>
      <c r="R16" s="40"/>
      <c r="S16" s="40"/>
      <c r="T16" s="135"/>
      <c r="U16" s="29"/>
    </row>
    <row r="17" spans="2:22" ht="15" x14ac:dyDescent="0.25">
      <c r="B17" s="27">
        <v>10</v>
      </c>
      <c r="C17" s="28" t="s">
        <v>110</v>
      </c>
      <c r="D17" s="38"/>
      <c r="E17" s="38"/>
      <c r="F17" s="34"/>
      <c r="J17" s="187"/>
      <c r="K17" s="29"/>
      <c r="L17" s="27">
        <v>10</v>
      </c>
      <c r="M17" s="28" t="s">
        <v>110</v>
      </c>
      <c r="N17" s="38"/>
      <c r="O17" s="38"/>
      <c r="P17" s="40"/>
      <c r="Q17" s="40"/>
      <c r="R17" s="40"/>
      <c r="S17" s="40"/>
      <c r="T17" s="187"/>
      <c r="U17" s="29"/>
    </row>
    <row r="18" spans="2:22" x14ac:dyDescent="0.2">
      <c r="B18" s="27">
        <v>11</v>
      </c>
      <c r="C18" s="166" t="s">
        <v>39</v>
      </c>
      <c r="D18" s="169">
        <f>D15*0.02</f>
        <v>23.669939100000001</v>
      </c>
      <c r="E18" s="169">
        <f>E15*0.02</f>
        <v>6.7103556600000003</v>
      </c>
      <c r="F18" s="169">
        <v>0</v>
      </c>
      <c r="G18" s="169">
        <f>G15*0.02</f>
        <v>16.465281300000001</v>
      </c>
      <c r="H18" s="169">
        <v>0</v>
      </c>
      <c r="I18" s="169">
        <f>G18-H18</f>
        <v>16.465281300000001</v>
      </c>
      <c r="J18" s="188"/>
      <c r="K18" s="29"/>
      <c r="L18" s="27">
        <v>11</v>
      </c>
      <c r="M18" s="166" t="s">
        <v>39</v>
      </c>
      <c r="N18" s="169">
        <f>(N15)*0.02</f>
        <v>3.6015088214927333</v>
      </c>
      <c r="O18" s="169">
        <f>(O15)*0.02</f>
        <v>0.98610840000000022</v>
      </c>
      <c r="P18" s="169">
        <v>0</v>
      </c>
      <c r="Q18" s="169">
        <f>(Q15)*0.02</f>
        <v>2.6154851400000001</v>
      </c>
      <c r="R18" s="169">
        <v>0</v>
      </c>
      <c r="S18" s="169">
        <f>Q18-R18</f>
        <v>2.6154851400000001</v>
      </c>
      <c r="T18" s="188"/>
      <c r="U18" s="29"/>
      <c r="V18" s="43"/>
    </row>
    <row r="19" spans="2:22" ht="15.75" thickBot="1" x14ac:dyDescent="0.3">
      <c r="B19" s="44"/>
      <c r="C19" s="28" t="s">
        <v>111</v>
      </c>
      <c r="D19" s="42">
        <f t="shared" ref="D19:I19" si="3">SUM(D15:D18)</f>
        <v>1207.1668941</v>
      </c>
      <c r="E19" s="42">
        <f t="shared" si="3"/>
        <v>342.22813866000001</v>
      </c>
      <c r="F19" s="42">
        <f t="shared" si="3"/>
        <v>123.09317766999999</v>
      </c>
      <c r="G19" s="42">
        <f t="shared" si="3"/>
        <v>839.72934630000009</v>
      </c>
      <c r="H19" s="42">
        <f t="shared" si="3"/>
        <v>451.19213913000004</v>
      </c>
      <c r="I19" s="42">
        <f t="shared" si="3"/>
        <v>388.53720717000004</v>
      </c>
      <c r="J19" s="202">
        <f>I19/G19</f>
        <v>0.46269337719583759</v>
      </c>
      <c r="K19" s="29"/>
      <c r="M19" s="28" t="s">
        <v>111</v>
      </c>
      <c r="N19" s="42">
        <f t="shared" ref="N19:S19" si="4">SUM(N15:N18)</f>
        <v>183.6769498961294</v>
      </c>
      <c r="O19" s="42">
        <f t="shared" si="4"/>
        <v>50.291528400000011</v>
      </c>
      <c r="P19" s="42">
        <f t="shared" si="4"/>
        <v>40.528279919999996</v>
      </c>
      <c r="Q19" s="42">
        <f t="shared" si="4"/>
        <v>133.38974214000001</v>
      </c>
      <c r="R19" s="42">
        <f t="shared" si="4"/>
        <v>102.73199765999996</v>
      </c>
      <c r="S19" s="42">
        <f t="shared" si="4"/>
        <v>30.657744480000037</v>
      </c>
      <c r="T19" s="202">
        <f>S19/Q19</f>
        <v>0.22983584785569955</v>
      </c>
      <c r="U19" s="29"/>
    </row>
    <row r="20" spans="2:22" ht="15" thickTop="1" x14ac:dyDescent="0.2">
      <c r="B20" s="45"/>
      <c r="C20" s="46"/>
      <c r="D20" s="46"/>
      <c r="E20" s="46"/>
      <c r="F20" s="46"/>
      <c r="G20" s="46"/>
      <c r="H20" s="46"/>
      <c r="I20" s="46"/>
      <c r="J20" s="46"/>
      <c r="K20" s="47"/>
      <c r="L20" s="46"/>
      <c r="M20" s="46"/>
      <c r="N20" s="46"/>
      <c r="O20" s="46"/>
      <c r="P20" s="46"/>
      <c r="Q20" s="46"/>
      <c r="R20" s="46"/>
      <c r="S20" s="46"/>
      <c r="T20" s="46"/>
      <c r="U20" s="47"/>
    </row>
    <row r="21" spans="2:22" ht="14.85" customHeight="1" x14ac:dyDescent="0.2">
      <c r="D21" s="48"/>
      <c r="E21" s="48"/>
      <c r="F21" s="48"/>
      <c r="G21" s="48"/>
      <c r="H21" s="48"/>
      <c r="I21" s="48"/>
      <c r="J21" s="48"/>
      <c r="N21" s="49"/>
      <c r="O21" s="49"/>
      <c r="P21" s="49"/>
      <c r="Q21" s="49"/>
      <c r="R21" s="49"/>
      <c r="S21" s="49"/>
      <c r="T21" s="48"/>
      <c r="U21" s="48"/>
    </row>
    <row r="22" spans="2:22" x14ac:dyDescent="0.2">
      <c r="B22" s="67" t="s">
        <v>14</v>
      </c>
      <c r="C22" s="68"/>
    </row>
    <row r="23" spans="2:22" x14ac:dyDescent="0.2">
      <c r="B23" s="133">
        <v>3</v>
      </c>
      <c r="C23" s="125" t="s">
        <v>17</v>
      </c>
      <c r="D23" s="49"/>
      <c r="E23" s="49"/>
      <c r="F23" s="49"/>
      <c r="G23" s="49"/>
      <c r="H23" s="49"/>
      <c r="N23" s="49"/>
      <c r="O23" s="49"/>
      <c r="P23" s="49"/>
      <c r="Q23" s="49"/>
      <c r="R23" s="49"/>
      <c r="S23" s="49"/>
    </row>
    <row r="24" spans="2:22" x14ac:dyDescent="0.2">
      <c r="B24" s="133">
        <v>14</v>
      </c>
      <c r="C24" s="125" t="s">
        <v>112</v>
      </c>
      <c r="D24" s="49"/>
      <c r="E24" s="49"/>
      <c r="F24" s="49"/>
      <c r="G24" s="49"/>
      <c r="H24" s="49"/>
      <c r="I24" s="49"/>
      <c r="N24" s="49"/>
      <c r="O24" s="49"/>
    </row>
    <row r="25" spans="2:22" x14ac:dyDescent="0.2">
      <c r="C25" s="50"/>
      <c r="D25" s="49"/>
      <c r="E25" s="49"/>
      <c r="N25" s="49"/>
      <c r="O25" s="49"/>
    </row>
    <row r="26" spans="2:22" ht="11.65" customHeight="1" x14ac:dyDescent="0.2">
      <c r="D26" s="49"/>
      <c r="E26" s="49"/>
      <c r="N26" s="49"/>
      <c r="O26" s="49"/>
    </row>
    <row r="27" spans="2:22" x14ac:dyDescent="0.2">
      <c r="D27" s="49"/>
      <c r="E27" s="49"/>
      <c r="N27" s="49"/>
      <c r="O27" s="49"/>
    </row>
    <row r="28" spans="2:22" x14ac:dyDescent="0.2">
      <c r="D28" s="49"/>
      <c r="E28" s="49"/>
      <c r="N28" s="49"/>
      <c r="O28" s="49"/>
    </row>
    <row r="29" spans="2:22" x14ac:dyDescent="0.2">
      <c r="D29" s="49"/>
      <c r="E29" s="49"/>
      <c r="N29" s="49"/>
      <c r="O29" s="49"/>
    </row>
    <row r="30" spans="2:22" x14ac:dyDescent="0.2">
      <c r="D30" s="49"/>
      <c r="E30" s="49"/>
      <c r="N30" s="49"/>
      <c r="O30" s="49"/>
    </row>
  </sheetData>
  <mergeCells count="2">
    <mergeCell ref="D5:J5"/>
    <mergeCell ref="N5:T5"/>
  </mergeCells>
  <phoneticPr fontId="28" type="noConversion"/>
  <pageMargins left="0.7" right="0.7" top="0.75" bottom="0.75" header="0.3" footer="0.3"/>
  <pageSetup scale="2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CE83-5F38-4B01-8F03-011121223596}">
  <sheetPr>
    <tabColor rgb="FF00B050"/>
  </sheetPr>
  <dimension ref="A1:D1"/>
  <sheetViews>
    <sheetView workbookViewId="0"/>
  </sheetViews>
  <sheetFormatPr defaultRowHeight="15" x14ac:dyDescent="0.25"/>
  <sheetData>
    <row r="1" spans="1:4" x14ac:dyDescent="0.25">
      <c r="A1" t="s">
        <v>113</v>
      </c>
      <c r="B1" t="s">
        <v>114</v>
      </c>
      <c r="C1" t="s">
        <v>115</v>
      </c>
      <c r="D1" t="s">
        <v>116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0EA7-0A0E-4845-8A26-BC7B18633CBD}">
  <dimension ref="A1:K60"/>
  <sheetViews>
    <sheetView showGridLines="0" view="pageBreakPreview" zoomScaleNormal="100" zoomScaleSheetLayoutView="100" workbookViewId="0"/>
  </sheetViews>
  <sheetFormatPr defaultColWidth="9.28515625" defaultRowHeight="14.25" x14ac:dyDescent="0.2"/>
  <cols>
    <col min="1" max="1" width="9.28515625" style="8"/>
    <col min="2" max="2" width="4.5703125" style="8" customWidth="1"/>
    <col min="3" max="3" width="52.5703125" style="8" customWidth="1"/>
    <col min="4" max="10" width="15.5703125" style="8" customWidth="1"/>
    <col min="11" max="11" width="2.42578125" style="8" customWidth="1"/>
    <col min="12" max="12" width="4.42578125" style="8" customWidth="1"/>
    <col min="13" max="16384" width="9.28515625" style="8"/>
  </cols>
  <sheetData>
    <row r="1" spans="1:11" ht="22.15" customHeight="1" x14ac:dyDescent="0.3">
      <c r="A1" s="51"/>
      <c r="B1" s="20" t="s">
        <v>117</v>
      </c>
      <c r="D1" s="52"/>
      <c r="E1" s="52"/>
    </row>
    <row r="2" spans="1:11" ht="16.350000000000001" customHeight="1" x14ac:dyDescent="0.25">
      <c r="B2" s="53" t="s">
        <v>1</v>
      </c>
      <c r="D2" s="31"/>
      <c r="E2" s="31"/>
    </row>
    <row r="3" spans="1:11" ht="15" x14ac:dyDescent="0.25">
      <c r="B3" s="50"/>
      <c r="D3" s="31"/>
      <c r="E3" s="31"/>
    </row>
    <row r="4" spans="1:11" ht="15" x14ac:dyDescent="0.25">
      <c r="B4" s="50"/>
      <c r="D4" s="31"/>
      <c r="E4" s="31"/>
    </row>
    <row r="5" spans="1:11" x14ac:dyDescent="0.2">
      <c r="B5" s="2"/>
      <c r="C5" s="3"/>
      <c r="D5" s="5"/>
      <c r="E5" s="4"/>
      <c r="F5" s="5"/>
      <c r="G5" s="5"/>
      <c r="H5" s="5"/>
      <c r="I5" s="5"/>
      <c r="J5" s="5"/>
      <c r="K5" s="6"/>
    </row>
    <row r="6" spans="1:11" x14ac:dyDescent="0.2">
      <c r="B6" s="7"/>
      <c r="C6" s="61">
        <v>1</v>
      </c>
      <c r="D6" s="61">
        <v>2</v>
      </c>
      <c r="E6" s="61">
        <v>3</v>
      </c>
      <c r="F6" s="61">
        <v>4</v>
      </c>
      <c r="G6" s="61">
        <v>5</v>
      </c>
      <c r="H6" s="61">
        <v>6</v>
      </c>
      <c r="I6" s="61">
        <v>7</v>
      </c>
      <c r="J6" s="61">
        <v>8</v>
      </c>
      <c r="K6" s="9"/>
    </row>
    <row r="7" spans="1:11" ht="44.1" customHeight="1" x14ac:dyDescent="0.2">
      <c r="B7" s="10"/>
      <c r="C7" s="11" t="s">
        <v>118</v>
      </c>
      <c r="D7" s="136" t="s">
        <v>93</v>
      </c>
      <c r="E7" s="136" t="s">
        <v>94</v>
      </c>
      <c r="F7" s="136" t="s">
        <v>95</v>
      </c>
      <c r="G7" s="136" t="s">
        <v>21</v>
      </c>
      <c r="H7" s="136" t="s">
        <v>6</v>
      </c>
      <c r="I7" s="136" t="s">
        <v>96</v>
      </c>
      <c r="J7" s="136" t="s">
        <v>119</v>
      </c>
      <c r="K7" s="9"/>
    </row>
    <row r="8" spans="1:11" s="31" customFormat="1" ht="15" x14ac:dyDescent="0.25">
      <c r="B8" s="10">
        <v>1</v>
      </c>
      <c r="C8" s="137" t="s">
        <v>120</v>
      </c>
      <c r="D8" s="148">
        <f>SUM(D9:D11)</f>
        <v>203.55</v>
      </c>
      <c r="E8" s="148">
        <f>SUM(E9:E11)</f>
        <v>63.72</v>
      </c>
      <c r="F8" s="148">
        <f>SUM(F9:F11)</f>
        <v>14.16</v>
      </c>
      <c r="G8" s="148">
        <f>SUM(G9:G11)</f>
        <v>158.19</v>
      </c>
      <c r="H8" s="148">
        <f>SUM(H9:H11)</f>
        <v>84.06</v>
      </c>
      <c r="I8" s="148">
        <f>G8-H8</f>
        <v>74.13</v>
      </c>
      <c r="J8" s="148"/>
      <c r="K8" s="120"/>
    </row>
    <row r="9" spans="1:11" x14ac:dyDescent="0.2">
      <c r="B9" s="10">
        <v>2</v>
      </c>
      <c r="C9" s="176" t="s">
        <v>121</v>
      </c>
      <c r="D9" s="170">
        <v>203.55</v>
      </c>
      <c r="E9" s="170">
        <v>63.72</v>
      </c>
      <c r="F9" s="170">
        <v>14.15</v>
      </c>
      <c r="G9" s="170">
        <v>158.19</v>
      </c>
      <c r="H9" s="170">
        <v>84.05</v>
      </c>
      <c r="I9" s="170"/>
      <c r="J9" s="170"/>
      <c r="K9" s="9"/>
    </row>
    <row r="10" spans="1:11" x14ac:dyDescent="0.2">
      <c r="B10" s="10">
        <v>3</v>
      </c>
      <c r="C10" s="121" t="s">
        <v>122</v>
      </c>
      <c r="D10" s="122">
        <v>0</v>
      </c>
      <c r="E10" s="122">
        <v>0</v>
      </c>
      <c r="F10" s="122">
        <v>0</v>
      </c>
      <c r="G10" s="122">
        <v>0</v>
      </c>
      <c r="H10" s="122">
        <v>0</v>
      </c>
      <c r="I10" s="122"/>
      <c r="J10" s="122"/>
      <c r="K10" s="9"/>
    </row>
    <row r="11" spans="1:11" x14ac:dyDescent="0.2">
      <c r="B11" s="10">
        <v>4</v>
      </c>
      <c r="C11" s="176" t="s">
        <v>123</v>
      </c>
      <c r="D11" s="170">
        <v>0</v>
      </c>
      <c r="E11" s="170">
        <v>0</v>
      </c>
      <c r="F11" s="170">
        <v>0.01</v>
      </c>
      <c r="G11" s="170">
        <v>0</v>
      </c>
      <c r="H11" s="170">
        <v>0.01</v>
      </c>
      <c r="I11" s="170"/>
      <c r="J11" s="170"/>
      <c r="K11" s="9"/>
    </row>
    <row r="12" spans="1:11" x14ac:dyDescent="0.2">
      <c r="B12" s="10">
        <v>5</v>
      </c>
      <c r="C12" s="121" t="s">
        <v>124</v>
      </c>
      <c r="D12" s="122">
        <v>0</v>
      </c>
      <c r="E12" s="122">
        <v>0</v>
      </c>
      <c r="F12" s="122">
        <v>0</v>
      </c>
      <c r="G12" s="122">
        <v>0</v>
      </c>
      <c r="H12" s="122">
        <v>0</v>
      </c>
      <c r="I12" s="123"/>
      <c r="J12" s="123"/>
      <c r="K12" s="9"/>
    </row>
    <row r="13" spans="1:11" s="31" customFormat="1" ht="15" x14ac:dyDescent="0.25">
      <c r="B13" s="10">
        <v>6</v>
      </c>
      <c r="C13" s="137" t="s">
        <v>125</v>
      </c>
      <c r="D13" s="148">
        <f>SUM(D14:D16)</f>
        <v>148.00000000000003</v>
      </c>
      <c r="E13" s="148">
        <f>SUM(E14:E16)</f>
        <v>42.36</v>
      </c>
      <c r="F13" s="148">
        <f>SUM(F14:F16)</f>
        <v>24.19</v>
      </c>
      <c r="G13" s="148">
        <f>SUM(G14:G16)</f>
        <v>95.55</v>
      </c>
      <c r="H13" s="148">
        <f>SUM(H14:H16)</f>
        <v>99.56</v>
      </c>
      <c r="I13" s="148">
        <f>G13-H13</f>
        <v>-4.0100000000000051</v>
      </c>
      <c r="J13" s="148"/>
      <c r="K13" s="120"/>
    </row>
    <row r="14" spans="1:11" x14ac:dyDescent="0.2">
      <c r="B14" s="10">
        <v>7</v>
      </c>
      <c r="C14" s="176" t="s">
        <v>121</v>
      </c>
      <c r="D14" s="170">
        <v>148.00000000000003</v>
      </c>
      <c r="E14" s="170">
        <v>42.36</v>
      </c>
      <c r="F14" s="170">
        <v>24.19</v>
      </c>
      <c r="G14" s="170">
        <v>95.55</v>
      </c>
      <c r="H14" s="170">
        <v>99.56</v>
      </c>
      <c r="I14" s="170"/>
      <c r="J14" s="170"/>
      <c r="K14" s="9"/>
    </row>
    <row r="15" spans="1:11" x14ac:dyDescent="0.2">
      <c r="B15" s="10">
        <v>8</v>
      </c>
      <c r="C15" s="121" t="s">
        <v>122</v>
      </c>
      <c r="D15" s="122">
        <v>0</v>
      </c>
      <c r="E15" s="122">
        <v>0</v>
      </c>
      <c r="F15" s="122">
        <v>0</v>
      </c>
      <c r="G15" s="122">
        <v>0</v>
      </c>
      <c r="H15" s="122">
        <v>0</v>
      </c>
      <c r="I15" s="122"/>
      <c r="J15" s="122"/>
      <c r="K15" s="9"/>
    </row>
    <row r="16" spans="1:11" x14ac:dyDescent="0.2">
      <c r="B16" s="10">
        <v>9</v>
      </c>
      <c r="C16" s="176" t="s">
        <v>123</v>
      </c>
      <c r="D16" s="170">
        <v>0</v>
      </c>
      <c r="E16" s="170">
        <v>0</v>
      </c>
      <c r="F16" s="170">
        <v>0</v>
      </c>
      <c r="G16" s="170">
        <v>0</v>
      </c>
      <c r="H16" s="170">
        <v>0</v>
      </c>
      <c r="I16" s="170"/>
      <c r="J16" s="170"/>
      <c r="K16" s="9"/>
    </row>
    <row r="17" spans="2:11" x14ac:dyDescent="0.2">
      <c r="B17" s="10">
        <v>10</v>
      </c>
      <c r="C17" s="121" t="s">
        <v>124</v>
      </c>
      <c r="D17" s="122">
        <v>0</v>
      </c>
      <c r="E17" s="122">
        <v>0</v>
      </c>
      <c r="F17" s="122">
        <v>0</v>
      </c>
      <c r="G17" s="122">
        <v>0</v>
      </c>
      <c r="H17" s="122">
        <v>0</v>
      </c>
      <c r="I17" s="123"/>
      <c r="J17" s="123"/>
      <c r="K17" s="9"/>
    </row>
    <row r="18" spans="2:11" s="31" customFormat="1" ht="15" x14ac:dyDescent="0.25">
      <c r="B18" s="10">
        <v>11</v>
      </c>
      <c r="C18" s="119" t="s">
        <v>126</v>
      </c>
      <c r="D18" s="148">
        <f>SUM(D19:D21)</f>
        <v>28.26</v>
      </c>
      <c r="E18" s="148">
        <f>SUM(E19:E21)</f>
        <v>7.0600000000000005</v>
      </c>
      <c r="F18" s="148">
        <f>SUM(F19:F21)</f>
        <v>5.0200000000000005</v>
      </c>
      <c r="G18" s="148">
        <f>SUM(G19:G21)</f>
        <v>21.189999999999998</v>
      </c>
      <c r="H18" s="148">
        <f>SUM(H19:H21)</f>
        <v>16.850000000000001</v>
      </c>
      <c r="I18" s="148">
        <f>G18-H18</f>
        <v>4.3399999999999963</v>
      </c>
      <c r="J18" s="148"/>
      <c r="K18" s="120"/>
    </row>
    <row r="19" spans="2:11" x14ac:dyDescent="0.2">
      <c r="B19" s="10">
        <v>12</v>
      </c>
      <c r="C19" s="176" t="s">
        <v>121</v>
      </c>
      <c r="D19" s="170">
        <v>0</v>
      </c>
      <c r="E19" s="170">
        <v>0</v>
      </c>
      <c r="F19" s="170">
        <v>0</v>
      </c>
      <c r="G19" s="170">
        <v>0</v>
      </c>
      <c r="H19" s="170">
        <v>0</v>
      </c>
      <c r="I19" s="170"/>
      <c r="J19" s="170"/>
      <c r="K19" s="9"/>
    </row>
    <row r="20" spans="2:11" x14ac:dyDescent="0.2">
      <c r="B20" s="10">
        <v>13</v>
      </c>
      <c r="C20" s="121" t="s">
        <v>122</v>
      </c>
      <c r="D20" s="122">
        <v>21.44</v>
      </c>
      <c r="E20" s="122">
        <v>5.36</v>
      </c>
      <c r="F20" s="122">
        <v>4.74</v>
      </c>
      <c r="G20" s="122">
        <v>16.079999999999998</v>
      </c>
      <c r="H20" s="122">
        <v>15.99</v>
      </c>
      <c r="I20" s="16"/>
      <c r="J20" s="16"/>
      <c r="K20" s="9"/>
    </row>
    <row r="21" spans="2:11" x14ac:dyDescent="0.2">
      <c r="B21" s="10">
        <v>14</v>
      </c>
      <c r="C21" s="176" t="s">
        <v>123</v>
      </c>
      <c r="D21" s="170">
        <v>6.82</v>
      </c>
      <c r="E21" s="170">
        <v>1.7</v>
      </c>
      <c r="F21" s="170">
        <v>0.28000000000000003</v>
      </c>
      <c r="G21" s="170">
        <v>5.1100000000000003</v>
      </c>
      <c r="H21" s="170">
        <v>0.86</v>
      </c>
      <c r="I21" s="170"/>
      <c r="J21" s="170"/>
      <c r="K21" s="9"/>
    </row>
    <row r="22" spans="2:11" x14ac:dyDescent="0.2">
      <c r="B22" s="10">
        <v>15</v>
      </c>
      <c r="C22" s="121" t="s">
        <v>124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3"/>
      <c r="J22" s="123"/>
      <c r="K22" s="9"/>
    </row>
    <row r="23" spans="2:11" ht="15" x14ac:dyDescent="0.25">
      <c r="B23" s="10">
        <v>16</v>
      </c>
      <c r="C23" s="13" t="s">
        <v>104</v>
      </c>
      <c r="D23" s="116">
        <f>D18+D13+D8</f>
        <v>379.81000000000006</v>
      </c>
      <c r="E23" s="116">
        <f t="shared" ref="E23:F23" si="0">E18+E13+E8</f>
        <v>113.14</v>
      </c>
      <c r="F23" s="116">
        <f t="shared" si="0"/>
        <v>43.370000000000005</v>
      </c>
      <c r="G23" s="116">
        <f t="shared" ref="G23:I23" si="1">G18+G13+G8</f>
        <v>274.93</v>
      </c>
      <c r="H23" s="116">
        <f t="shared" si="1"/>
        <v>200.47</v>
      </c>
      <c r="I23" s="116">
        <f t="shared" si="1"/>
        <v>74.45999999999998</v>
      </c>
      <c r="J23" s="203">
        <f>I23/G23</f>
        <v>0.27083257556468909</v>
      </c>
      <c r="K23" s="9"/>
    </row>
    <row r="24" spans="2:11" x14ac:dyDescent="0.2">
      <c r="B24" s="7"/>
      <c r="D24" s="124"/>
      <c r="E24" s="124"/>
      <c r="K24" s="9"/>
    </row>
    <row r="25" spans="2:11" x14ac:dyDescent="0.2">
      <c r="B25" s="17"/>
      <c r="C25" s="18"/>
      <c r="D25" s="18"/>
      <c r="E25" s="18"/>
      <c r="F25" s="18"/>
      <c r="G25" s="18"/>
      <c r="H25" s="18"/>
      <c r="I25" s="18"/>
      <c r="J25" s="18"/>
      <c r="K25" s="19"/>
    </row>
    <row r="27" spans="2:11" x14ac:dyDescent="0.2">
      <c r="B27" s="67" t="s">
        <v>14</v>
      </c>
      <c r="C27" s="68"/>
      <c r="D27" s="55"/>
      <c r="E27" s="55"/>
    </row>
    <row r="28" spans="2:11" x14ac:dyDescent="0.2">
      <c r="B28" s="133">
        <v>3</v>
      </c>
      <c r="C28" s="125" t="s">
        <v>17</v>
      </c>
      <c r="D28" s="55"/>
      <c r="E28" s="55"/>
    </row>
    <row r="29" spans="2:11" x14ac:dyDescent="0.2">
      <c r="D29" s="55"/>
      <c r="E29" s="55"/>
    </row>
    <row r="30" spans="2:11" x14ac:dyDescent="0.2">
      <c r="D30" s="55"/>
      <c r="E30" s="55"/>
    </row>
    <row r="31" spans="2:11" x14ac:dyDescent="0.2">
      <c r="D31" s="55"/>
      <c r="E31" s="55"/>
    </row>
    <row r="32" spans="2:11" x14ac:dyDescent="0.2">
      <c r="D32" s="55"/>
      <c r="E32" s="55"/>
    </row>
    <row r="33" spans="4:5" x14ac:dyDescent="0.2">
      <c r="D33" s="55"/>
      <c r="E33" s="55"/>
    </row>
    <row r="34" spans="4:5" x14ac:dyDescent="0.2">
      <c r="D34" s="55"/>
      <c r="E34" s="55"/>
    </row>
    <row r="35" spans="4:5" x14ac:dyDescent="0.2">
      <c r="D35" s="55"/>
      <c r="E35" s="55"/>
    </row>
    <row r="36" spans="4:5" x14ac:dyDescent="0.2">
      <c r="D36" s="55"/>
      <c r="E36" s="55"/>
    </row>
    <row r="37" spans="4:5" x14ac:dyDescent="0.2">
      <c r="D37" s="55"/>
      <c r="E37" s="55"/>
    </row>
    <row r="38" spans="4:5" x14ac:dyDescent="0.2">
      <c r="D38" s="55"/>
      <c r="E38" s="55"/>
    </row>
    <row r="39" spans="4:5" x14ac:dyDescent="0.2">
      <c r="D39" s="55"/>
      <c r="E39" s="55"/>
    </row>
    <row r="40" spans="4:5" x14ac:dyDescent="0.2">
      <c r="D40" s="55"/>
      <c r="E40" s="55"/>
    </row>
    <row r="41" spans="4:5" x14ac:dyDescent="0.2">
      <c r="D41" s="55"/>
      <c r="E41" s="55"/>
    </row>
    <row r="42" spans="4:5" x14ac:dyDescent="0.2">
      <c r="D42" s="55"/>
      <c r="E42" s="55"/>
    </row>
    <row r="43" spans="4:5" x14ac:dyDescent="0.2">
      <c r="D43" s="55"/>
      <c r="E43" s="55"/>
    </row>
    <row r="44" spans="4:5" x14ac:dyDescent="0.2">
      <c r="D44" s="55"/>
      <c r="E44" s="55"/>
    </row>
    <row r="45" spans="4:5" x14ac:dyDescent="0.2">
      <c r="D45" s="55"/>
      <c r="E45" s="55"/>
    </row>
    <row r="46" spans="4:5" x14ac:dyDescent="0.2">
      <c r="D46" s="55"/>
      <c r="E46" s="55"/>
    </row>
    <row r="47" spans="4:5" x14ac:dyDescent="0.2">
      <c r="D47" s="55"/>
      <c r="E47" s="55"/>
    </row>
    <row r="48" spans="4:5" x14ac:dyDescent="0.2">
      <c r="D48" s="55"/>
      <c r="E48" s="55"/>
    </row>
    <row r="49" spans="4:5" x14ac:dyDescent="0.2">
      <c r="D49" s="55"/>
      <c r="E49" s="55"/>
    </row>
    <row r="50" spans="4:5" x14ac:dyDescent="0.2">
      <c r="D50" s="55"/>
      <c r="E50" s="55"/>
    </row>
    <row r="51" spans="4:5" x14ac:dyDescent="0.2">
      <c r="D51" s="55"/>
      <c r="E51" s="55"/>
    </row>
    <row r="52" spans="4:5" x14ac:dyDescent="0.2">
      <c r="D52" s="55"/>
      <c r="E52" s="55"/>
    </row>
    <row r="53" spans="4:5" x14ac:dyDescent="0.2">
      <c r="D53" s="55"/>
      <c r="E53" s="55"/>
    </row>
    <row r="54" spans="4:5" x14ac:dyDescent="0.2">
      <c r="D54" s="55"/>
      <c r="E54" s="55"/>
    </row>
    <row r="55" spans="4:5" x14ac:dyDescent="0.2">
      <c r="D55" s="55"/>
      <c r="E55" s="55"/>
    </row>
    <row r="56" spans="4:5" x14ac:dyDescent="0.2">
      <c r="D56" s="55"/>
      <c r="E56" s="55"/>
    </row>
    <row r="57" spans="4:5" x14ac:dyDescent="0.2">
      <c r="D57" s="55"/>
      <c r="E57" s="55"/>
    </row>
    <row r="58" spans="4:5" x14ac:dyDescent="0.2">
      <c r="D58" s="55"/>
      <c r="E58" s="55"/>
    </row>
    <row r="59" spans="4:5" x14ac:dyDescent="0.2">
      <c r="D59" s="55"/>
      <c r="E59" s="55"/>
    </row>
    <row r="60" spans="4:5" x14ac:dyDescent="0.2">
      <c r="D60" s="55"/>
      <c r="E60" s="55"/>
    </row>
  </sheetData>
  <pageMargins left="0.7" right="0.7" top="0.75" bottom="0.75" header="0.3" footer="0.3"/>
  <pageSetup scale="46" orientation="portrait" r:id="rId1"/>
  <ignoredErrors>
    <ignoredError sqref="G18:H18 G8:H8 G13:H1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978D-3746-48AE-94D0-334EF2426BC7}">
  <dimension ref="A1:N65"/>
  <sheetViews>
    <sheetView showGridLines="0" view="pageBreakPreview" zoomScaleNormal="100" zoomScaleSheetLayoutView="100" workbookViewId="0"/>
  </sheetViews>
  <sheetFormatPr defaultColWidth="9.28515625" defaultRowHeight="14.25" x14ac:dyDescent="0.2"/>
  <cols>
    <col min="1" max="1" width="9.28515625" style="8"/>
    <col min="2" max="2" width="4.5703125" style="8" customWidth="1"/>
    <col min="3" max="3" width="52.5703125" style="8" customWidth="1"/>
    <col min="4" max="10" width="15.5703125" style="8" customWidth="1"/>
    <col min="11" max="11" width="2.42578125" style="8" customWidth="1"/>
    <col min="12" max="12" width="4.42578125" style="8" customWidth="1"/>
    <col min="13" max="16384" width="9.28515625" style="8"/>
  </cols>
  <sheetData>
    <row r="1" spans="1:14" ht="22.15" customHeight="1" x14ac:dyDescent="0.3">
      <c r="A1" s="51"/>
      <c r="B1" s="20" t="s">
        <v>127</v>
      </c>
      <c r="D1" s="52"/>
    </row>
    <row r="2" spans="1:14" ht="16.350000000000001" customHeight="1" x14ac:dyDescent="0.25">
      <c r="B2" s="53" t="s">
        <v>1</v>
      </c>
      <c r="D2" s="31"/>
    </row>
    <row r="3" spans="1:14" ht="15" x14ac:dyDescent="0.25">
      <c r="B3" s="50"/>
      <c r="D3" s="31"/>
    </row>
    <row r="4" spans="1:14" ht="15" x14ac:dyDescent="0.25">
      <c r="B4" s="50"/>
      <c r="D4" s="31"/>
    </row>
    <row r="5" spans="1:14" x14ac:dyDescent="0.2">
      <c r="B5" s="2"/>
      <c r="C5" s="3"/>
      <c r="D5" s="5"/>
      <c r="E5" s="5"/>
      <c r="F5" s="5"/>
      <c r="G5" s="5"/>
      <c r="H5" s="5"/>
      <c r="I5" s="5"/>
      <c r="J5" s="5"/>
      <c r="K5" s="6"/>
    </row>
    <row r="6" spans="1:14" x14ac:dyDescent="0.2">
      <c r="B6" s="7"/>
      <c r="C6" s="61">
        <v>1</v>
      </c>
      <c r="D6" s="61">
        <v>2</v>
      </c>
      <c r="E6" s="61">
        <v>3</v>
      </c>
      <c r="F6" s="61">
        <v>4</v>
      </c>
      <c r="G6" s="61">
        <v>5</v>
      </c>
      <c r="H6" s="61">
        <v>6</v>
      </c>
      <c r="I6" s="61">
        <v>7</v>
      </c>
      <c r="J6" s="61">
        <v>8</v>
      </c>
      <c r="K6" s="9"/>
    </row>
    <row r="7" spans="1:14" ht="44.1" customHeight="1" x14ac:dyDescent="0.2">
      <c r="B7" s="10"/>
      <c r="C7" s="11" t="s">
        <v>118</v>
      </c>
      <c r="D7" s="136" t="s">
        <v>93</v>
      </c>
      <c r="E7" s="136" t="s">
        <v>94</v>
      </c>
      <c r="F7" s="136" t="s">
        <v>95</v>
      </c>
      <c r="G7" s="136" t="s">
        <v>21</v>
      </c>
      <c r="H7" s="136" t="s">
        <v>128</v>
      </c>
      <c r="I7" s="136" t="s">
        <v>96</v>
      </c>
      <c r="J7" s="136" t="s">
        <v>119</v>
      </c>
      <c r="K7" s="9"/>
    </row>
    <row r="8" spans="1:14" ht="15" x14ac:dyDescent="0.25">
      <c r="B8" s="10">
        <v>1</v>
      </c>
      <c r="C8" s="126" t="s">
        <v>129</v>
      </c>
      <c r="D8" s="148">
        <f>SUM(D9:D11)</f>
        <v>116.8</v>
      </c>
      <c r="E8" s="148">
        <f>SUM(E9:E11)</f>
        <v>22</v>
      </c>
      <c r="F8" s="148">
        <f>SUM(F9:F11)</f>
        <v>3.3</v>
      </c>
      <c r="G8" s="148">
        <f t="shared" ref="G8:H8" si="0">SUM(G9:G11)</f>
        <v>65.2</v>
      </c>
      <c r="H8" s="148">
        <f t="shared" si="0"/>
        <v>12.5</v>
      </c>
      <c r="I8" s="148">
        <f>G8-H8</f>
        <v>52.7</v>
      </c>
      <c r="J8" s="148"/>
      <c r="K8" s="9"/>
    </row>
    <row r="9" spans="1:14" x14ac:dyDescent="0.2">
      <c r="B9" s="10">
        <v>2</v>
      </c>
      <c r="C9" s="176" t="s">
        <v>121</v>
      </c>
      <c r="D9" s="170">
        <v>111.1</v>
      </c>
      <c r="E9" s="170">
        <v>20.6</v>
      </c>
      <c r="F9" s="170">
        <v>1.3</v>
      </c>
      <c r="G9" s="170">
        <v>60.9</v>
      </c>
      <c r="H9" s="170">
        <v>8.1</v>
      </c>
      <c r="I9" s="170"/>
      <c r="J9" s="170"/>
      <c r="K9" s="9"/>
    </row>
    <row r="10" spans="1:14" x14ac:dyDescent="0.2">
      <c r="B10" s="10">
        <v>3</v>
      </c>
      <c r="C10" s="121" t="s">
        <v>122</v>
      </c>
      <c r="D10" s="122">
        <v>5.7</v>
      </c>
      <c r="E10" s="122">
        <v>1.4</v>
      </c>
      <c r="F10" s="122">
        <v>2</v>
      </c>
      <c r="G10" s="122">
        <v>4.3</v>
      </c>
      <c r="H10" s="122">
        <v>4.4000000000000004</v>
      </c>
      <c r="I10" s="122"/>
      <c r="J10" s="122"/>
      <c r="K10" s="9"/>
      <c r="N10" s="127"/>
    </row>
    <row r="11" spans="1:14" x14ac:dyDescent="0.2">
      <c r="B11" s="10">
        <v>4</v>
      </c>
      <c r="C11" s="176" t="s">
        <v>123</v>
      </c>
      <c r="D11" s="170">
        <v>0</v>
      </c>
      <c r="E11" s="170">
        <v>0</v>
      </c>
      <c r="F11" s="170">
        <v>0</v>
      </c>
      <c r="G11" s="170">
        <v>0</v>
      </c>
      <c r="H11" s="170">
        <v>0</v>
      </c>
      <c r="I11" s="170"/>
      <c r="J11" s="170"/>
      <c r="K11" s="9"/>
    </row>
    <row r="12" spans="1:14" x14ac:dyDescent="0.2">
      <c r="B12" s="10">
        <v>5</v>
      </c>
      <c r="C12" s="121" t="s">
        <v>124</v>
      </c>
      <c r="D12" s="122">
        <v>0</v>
      </c>
      <c r="E12" s="122">
        <v>0</v>
      </c>
      <c r="F12" s="122">
        <v>0</v>
      </c>
      <c r="G12" s="122">
        <v>0</v>
      </c>
      <c r="H12" s="122">
        <v>0</v>
      </c>
      <c r="I12" s="123"/>
      <c r="J12" s="123"/>
      <c r="K12" s="9"/>
    </row>
    <row r="13" spans="1:14" ht="15" x14ac:dyDescent="0.25">
      <c r="B13" s="10">
        <v>6</v>
      </c>
      <c r="C13" s="126" t="s">
        <v>130</v>
      </c>
      <c r="D13" s="148">
        <f>SUM(D14:D16)</f>
        <v>96.01</v>
      </c>
      <c r="E13" s="148">
        <f>SUM(E14:E16)</f>
        <v>25.95</v>
      </c>
      <c r="F13" s="148">
        <f>SUM(F14:F16)</f>
        <v>16.600000000000001</v>
      </c>
      <c r="G13" s="148">
        <f t="shared" ref="G13:H13" si="1">SUM(G14:G16)</f>
        <v>66.48</v>
      </c>
      <c r="H13" s="148">
        <f t="shared" si="1"/>
        <v>24.650000000000002</v>
      </c>
      <c r="I13" s="148">
        <f>G13-H13</f>
        <v>41.83</v>
      </c>
      <c r="J13" s="148"/>
      <c r="K13" s="9"/>
    </row>
    <row r="14" spans="1:14" x14ac:dyDescent="0.2">
      <c r="B14" s="10">
        <v>7</v>
      </c>
      <c r="C14" s="176" t="s">
        <v>121</v>
      </c>
      <c r="D14" s="170">
        <v>90</v>
      </c>
      <c r="E14" s="170">
        <v>24.45</v>
      </c>
      <c r="F14" s="170">
        <v>15.75</v>
      </c>
      <c r="G14" s="170">
        <v>61.97</v>
      </c>
      <c r="H14" s="170">
        <v>21.78</v>
      </c>
      <c r="I14" s="170"/>
      <c r="J14" s="170"/>
      <c r="K14" s="9"/>
    </row>
    <row r="15" spans="1:14" x14ac:dyDescent="0.2">
      <c r="B15" s="10">
        <v>8</v>
      </c>
      <c r="C15" s="121" t="s">
        <v>122</v>
      </c>
      <c r="D15" s="122">
        <v>6.01</v>
      </c>
      <c r="E15" s="122">
        <v>1.5</v>
      </c>
      <c r="F15" s="122">
        <v>0.85</v>
      </c>
      <c r="G15" s="122">
        <v>4.51</v>
      </c>
      <c r="H15" s="122">
        <v>2.87</v>
      </c>
      <c r="I15" s="122"/>
      <c r="J15" s="122"/>
      <c r="K15" s="9"/>
    </row>
    <row r="16" spans="1:14" x14ac:dyDescent="0.2">
      <c r="B16" s="10">
        <v>9</v>
      </c>
      <c r="C16" s="176" t="s">
        <v>123</v>
      </c>
      <c r="D16" s="170">
        <v>0</v>
      </c>
      <c r="E16" s="170">
        <v>0</v>
      </c>
      <c r="F16" s="170">
        <v>0</v>
      </c>
      <c r="G16" s="170">
        <v>0</v>
      </c>
      <c r="H16" s="170">
        <v>0</v>
      </c>
      <c r="I16" s="170"/>
      <c r="J16" s="170"/>
      <c r="K16" s="9"/>
    </row>
    <row r="17" spans="2:11" x14ac:dyDescent="0.2">
      <c r="B17" s="10">
        <v>10</v>
      </c>
      <c r="C17" s="121" t="s">
        <v>124</v>
      </c>
      <c r="D17" s="122">
        <v>0</v>
      </c>
      <c r="E17" s="122">
        <v>0</v>
      </c>
      <c r="F17" s="122">
        <v>0</v>
      </c>
      <c r="G17" s="122">
        <v>0</v>
      </c>
      <c r="H17" s="122">
        <v>0</v>
      </c>
      <c r="I17" s="123"/>
      <c r="J17" s="123"/>
      <c r="K17" s="9"/>
    </row>
    <row r="18" spans="2:11" ht="15" x14ac:dyDescent="0.25">
      <c r="B18" s="10">
        <v>11</v>
      </c>
      <c r="C18" s="126" t="s">
        <v>131</v>
      </c>
      <c r="D18" s="148">
        <f>SUM(D19:D21)</f>
        <v>78.147796074636716</v>
      </c>
      <c r="E18" s="148">
        <f>SUM(E19:E21)</f>
        <v>22.27</v>
      </c>
      <c r="F18" s="148">
        <f>SUM(F19:F21)</f>
        <v>27.910000000000004</v>
      </c>
      <c r="G18" s="148">
        <f t="shared" ref="G18:H18" si="2">SUM(G19:G21)</f>
        <v>65.61</v>
      </c>
      <c r="H18" s="148">
        <f t="shared" si="2"/>
        <v>81.84</v>
      </c>
      <c r="I18" s="148">
        <f>G18-H18</f>
        <v>-16.230000000000004</v>
      </c>
      <c r="J18" s="148"/>
      <c r="K18" s="9"/>
    </row>
    <row r="19" spans="2:11" x14ac:dyDescent="0.2">
      <c r="B19" s="10">
        <v>12</v>
      </c>
      <c r="C19" s="176" t="s">
        <v>121</v>
      </c>
      <c r="D19" s="170">
        <v>61.232031000000049</v>
      </c>
      <c r="E19" s="170">
        <v>18.04</v>
      </c>
      <c r="F19" s="170">
        <v>20.420000000000002</v>
      </c>
      <c r="G19" s="170">
        <v>52.92</v>
      </c>
      <c r="H19" s="170">
        <v>65.14</v>
      </c>
      <c r="I19" s="170"/>
      <c r="J19" s="170"/>
      <c r="K19" s="9"/>
    </row>
    <row r="20" spans="2:11" x14ac:dyDescent="0.2">
      <c r="B20" s="10">
        <v>13</v>
      </c>
      <c r="C20" s="121" t="s">
        <v>122</v>
      </c>
      <c r="D20" s="122">
        <v>16.915765074636671</v>
      </c>
      <c r="E20" s="122">
        <v>4.2300000000000004</v>
      </c>
      <c r="F20" s="122">
        <v>7.49</v>
      </c>
      <c r="G20" s="122">
        <v>12.69</v>
      </c>
      <c r="H20" s="122">
        <v>16.7</v>
      </c>
      <c r="I20" s="122"/>
      <c r="J20" s="122"/>
      <c r="K20" s="9"/>
    </row>
    <row r="21" spans="2:11" x14ac:dyDescent="0.2">
      <c r="B21" s="10">
        <v>14</v>
      </c>
      <c r="C21" s="176" t="s">
        <v>123</v>
      </c>
      <c r="D21" s="170">
        <v>0</v>
      </c>
      <c r="E21" s="170">
        <v>0</v>
      </c>
      <c r="F21" s="170">
        <v>0</v>
      </c>
      <c r="G21" s="170">
        <v>0</v>
      </c>
      <c r="H21" s="170">
        <v>0</v>
      </c>
      <c r="I21" s="170"/>
      <c r="J21" s="170"/>
      <c r="K21" s="9"/>
    </row>
    <row r="22" spans="2:11" x14ac:dyDescent="0.2">
      <c r="B22" s="10">
        <v>15</v>
      </c>
      <c r="C22" s="121" t="s">
        <v>124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3"/>
      <c r="J22" s="123"/>
      <c r="K22" s="9"/>
    </row>
    <row r="23" spans="2:11" ht="15" x14ac:dyDescent="0.25">
      <c r="B23" s="10">
        <v>16</v>
      </c>
      <c r="C23" s="119" t="s">
        <v>126</v>
      </c>
      <c r="D23" s="148">
        <f>SUM(D24:D26)</f>
        <v>11.6</v>
      </c>
      <c r="E23" s="148">
        <f>SUM(E24:E26)</f>
        <v>3.01</v>
      </c>
      <c r="F23" s="148">
        <f>SUM(F24:F26)</f>
        <v>0.06</v>
      </c>
      <c r="G23" s="148">
        <f t="shared" ref="G23:H23" si="3">SUM(G24:G26)</f>
        <v>7.65</v>
      </c>
      <c r="H23" s="148">
        <f t="shared" si="3"/>
        <v>0.18</v>
      </c>
      <c r="I23" s="148">
        <f>G23-H23</f>
        <v>7.4700000000000006</v>
      </c>
      <c r="J23" s="148"/>
      <c r="K23" s="9"/>
    </row>
    <row r="24" spans="2:11" x14ac:dyDescent="0.2">
      <c r="B24" s="10">
        <v>17</v>
      </c>
      <c r="C24" s="176" t="s">
        <v>121</v>
      </c>
      <c r="D24" s="170">
        <v>11.6</v>
      </c>
      <c r="E24" s="170">
        <v>3.01</v>
      </c>
      <c r="F24" s="170">
        <v>0.06</v>
      </c>
      <c r="G24" s="170">
        <v>7.65</v>
      </c>
      <c r="H24" s="170">
        <v>0.18</v>
      </c>
      <c r="I24" s="170"/>
      <c r="J24" s="170"/>
      <c r="K24" s="9"/>
    </row>
    <row r="25" spans="2:11" x14ac:dyDescent="0.2">
      <c r="B25" s="10">
        <v>18</v>
      </c>
      <c r="C25" s="121" t="s">
        <v>122</v>
      </c>
      <c r="D25" s="122">
        <v>0</v>
      </c>
      <c r="E25" s="122">
        <v>0</v>
      </c>
      <c r="F25" s="122">
        <v>0</v>
      </c>
      <c r="G25" s="122">
        <v>0</v>
      </c>
      <c r="H25" s="122">
        <v>0</v>
      </c>
      <c r="I25" s="122"/>
      <c r="J25" s="122"/>
      <c r="K25" s="9"/>
    </row>
    <row r="26" spans="2:11" x14ac:dyDescent="0.2">
      <c r="B26" s="10">
        <v>19</v>
      </c>
      <c r="C26" s="176" t="s">
        <v>123</v>
      </c>
      <c r="D26" s="170">
        <v>0</v>
      </c>
      <c r="E26" s="170">
        <v>0</v>
      </c>
      <c r="F26" s="170">
        <v>0</v>
      </c>
      <c r="G26" s="170">
        <v>0</v>
      </c>
      <c r="H26" s="170">
        <v>0</v>
      </c>
      <c r="I26" s="170"/>
      <c r="J26" s="170"/>
      <c r="K26" s="9"/>
    </row>
    <row r="27" spans="2:11" x14ac:dyDescent="0.2">
      <c r="B27" s="10">
        <v>20</v>
      </c>
      <c r="C27" s="121" t="s">
        <v>124</v>
      </c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3"/>
      <c r="J27" s="123"/>
      <c r="K27" s="9"/>
    </row>
    <row r="28" spans="2:11" ht="15.75" thickBot="1" x14ac:dyDescent="0.3">
      <c r="B28" s="10">
        <v>21</v>
      </c>
      <c r="C28" s="13" t="s">
        <v>104</v>
      </c>
      <c r="D28" s="116">
        <f>SUM(D8+D13+D18+D23)</f>
        <v>302.55779607463671</v>
      </c>
      <c r="E28" s="116">
        <f>SUM(E8+E13+E18+E23)</f>
        <v>73.23</v>
      </c>
      <c r="F28" s="116">
        <f>SUM(F8+F13+F18+F23)</f>
        <v>47.870000000000005</v>
      </c>
      <c r="G28" s="116">
        <f t="shared" ref="G28:I28" si="4">SUM(G8+G13+G18+G23)</f>
        <v>204.94000000000003</v>
      </c>
      <c r="H28" s="116">
        <f t="shared" si="4"/>
        <v>119.17000000000002</v>
      </c>
      <c r="I28" s="116">
        <f t="shared" si="4"/>
        <v>85.77</v>
      </c>
      <c r="J28" s="15">
        <f>I28/G28</f>
        <v>0.41851273543476131</v>
      </c>
      <c r="K28" s="9"/>
    </row>
    <row r="29" spans="2:11" ht="15" thickTop="1" x14ac:dyDescent="0.2">
      <c r="B29" s="7"/>
      <c r="D29" s="16"/>
      <c r="K29" s="9"/>
    </row>
    <row r="30" spans="2:11" x14ac:dyDescent="0.2">
      <c r="B30" s="17"/>
      <c r="C30" s="18"/>
      <c r="D30" s="18"/>
      <c r="E30" s="18"/>
      <c r="F30" s="18"/>
      <c r="G30" s="18"/>
      <c r="H30" s="18"/>
      <c r="I30" s="18"/>
      <c r="J30" s="18"/>
      <c r="K30" s="19"/>
    </row>
    <row r="32" spans="2:11" x14ac:dyDescent="0.2">
      <c r="B32" s="67" t="s">
        <v>14</v>
      </c>
      <c r="C32" s="68"/>
      <c r="D32" s="55"/>
    </row>
    <row r="33" spans="2:4" x14ac:dyDescent="0.2">
      <c r="B33" s="133">
        <v>3</v>
      </c>
      <c r="C33" s="125" t="s">
        <v>17</v>
      </c>
      <c r="D33" s="55"/>
    </row>
    <row r="34" spans="2:4" x14ac:dyDescent="0.2">
      <c r="D34" s="55"/>
    </row>
    <row r="35" spans="2:4" x14ac:dyDescent="0.2">
      <c r="D35" s="55"/>
    </row>
    <row r="36" spans="2:4" x14ac:dyDescent="0.2">
      <c r="D36" s="55"/>
    </row>
    <row r="37" spans="2:4" x14ac:dyDescent="0.2">
      <c r="D37" s="55"/>
    </row>
    <row r="38" spans="2:4" x14ac:dyDescent="0.2">
      <c r="D38" s="55"/>
    </row>
    <row r="39" spans="2:4" x14ac:dyDescent="0.2">
      <c r="D39" s="55"/>
    </row>
    <row r="40" spans="2:4" x14ac:dyDescent="0.2">
      <c r="D40" s="55"/>
    </row>
    <row r="41" spans="2:4" x14ac:dyDescent="0.2">
      <c r="D41" s="55"/>
    </row>
    <row r="42" spans="2:4" x14ac:dyDescent="0.2">
      <c r="D42" s="55"/>
    </row>
    <row r="43" spans="2:4" x14ac:dyDescent="0.2">
      <c r="D43" s="55"/>
    </row>
    <row r="44" spans="2:4" x14ac:dyDescent="0.2">
      <c r="D44" s="55"/>
    </row>
    <row r="45" spans="2:4" x14ac:dyDescent="0.2">
      <c r="D45" s="55"/>
    </row>
    <row r="46" spans="2:4" x14ac:dyDescent="0.2">
      <c r="D46" s="55"/>
    </row>
    <row r="47" spans="2:4" x14ac:dyDescent="0.2">
      <c r="D47" s="55"/>
    </row>
    <row r="48" spans="2:4" x14ac:dyDescent="0.2">
      <c r="D48" s="55"/>
    </row>
    <row r="49" spans="4:4" x14ac:dyDescent="0.2">
      <c r="D49" s="55"/>
    </row>
    <row r="50" spans="4:4" x14ac:dyDescent="0.2">
      <c r="D50" s="55"/>
    </row>
    <row r="51" spans="4:4" x14ac:dyDescent="0.2">
      <c r="D51" s="55"/>
    </row>
    <row r="52" spans="4:4" x14ac:dyDescent="0.2">
      <c r="D52" s="55"/>
    </row>
    <row r="53" spans="4:4" x14ac:dyDescent="0.2">
      <c r="D53" s="55"/>
    </row>
    <row r="54" spans="4:4" x14ac:dyDescent="0.2">
      <c r="D54" s="55"/>
    </row>
    <row r="55" spans="4:4" x14ac:dyDescent="0.2">
      <c r="D55" s="55"/>
    </row>
    <row r="56" spans="4:4" x14ac:dyDescent="0.2">
      <c r="D56" s="55"/>
    </row>
    <row r="57" spans="4:4" x14ac:dyDescent="0.2">
      <c r="D57" s="55"/>
    </row>
    <row r="58" spans="4:4" x14ac:dyDescent="0.2">
      <c r="D58" s="55"/>
    </row>
    <row r="59" spans="4:4" x14ac:dyDescent="0.2">
      <c r="D59" s="55"/>
    </row>
    <row r="60" spans="4:4" x14ac:dyDescent="0.2">
      <c r="D60" s="55"/>
    </row>
    <row r="61" spans="4:4" x14ac:dyDescent="0.2">
      <c r="D61" s="55"/>
    </row>
    <row r="62" spans="4:4" x14ac:dyDescent="0.2">
      <c r="D62" s="55"/>
    </row>
    <row r="63" spans="4:4" x14ac:dyDescent="0.2">
      <c r="D63" s="55"/>
    </row>
    <row r="64" spans="4:4" x14ac:dyDescent="0.2">
      <c r="D64" s="55"/>
    </row>
    <row r="65" spans="4:4" x14ac:dyDescent="0.2">
      <c r="D65" s="55"/>
    </row>
  </sheetData>
  <conditionalFormatting sqref="C9:C12">
    <cfRule type="duplicateValues" dxfId="0" priority="1"/>
  </conditionalFormatting>
  <pageMargins left="0.7" right="0.7" top="0.75" bottom="0.75" header="0.3" footer="0.3"/>
  <pageSetup scale="45" orientation="portrait" r:id="rId1"/>
  <ignoredErrors>
    <ignoredError sqref="G13:H13 G23:H23 G8:H8 G18:H18 D18 D8:E8 D23:F23 E13:F13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B6C7-384D-48ED-BB5A-F1C74D79081D}">
  <dimension ref="A1:K65"/>
  <sheetViews>
    <sheetView showGridLines="0" view="pageBreakPreview" zoomScaleNormal="100" zoomScaleSheetLayoutView="100" workbookViewId="0"/>
  </sheetViews>
  <sheetFormatPr defaultColWidth="9.28515625" defaultRowHeight="14.25" x14ac:dyDescent="0.2"/>
  <cols>
    <col min="1" max="1" width="9.28515625" style="8"/>
    <col min="2" max="2" width="4.5703125" style="8" customWidth="1"/>
    <col min="3" max="3" width="52.5703125" style="8" customWidth="1"/>
    <col min="4" max="10" width="15.5703125" style="8" customWidth="1"/>
    <col min="11" max="11" width="2.42578125" style="8" customWidth="1"/>
    <col min="12" max="12" width="4.42578125" style="8" customWidth="1"/>
    <col min="13" max="16384" width="9.28515625" style="8"/>
  </cols>
  <sheetData>
    <row r="1" spans="1:11" ht="22.15" customHeight="1" x14ac:dyDescent="0.3">
      <c r="A1" s="51"/>
      <c r="B1" s="20" t="s">
        <v>132</v>
      </c>
      <c r="D1" s="52"/>
      <c r="E1" s="52"/>
    </row>
    <row r="2" spans="1:11" ht="16.350000000000001" customHeight="1" x14ac:dyDescent="0.25">
      <c r="B2" s="53" t="s">
        <v>1</v>
      </c>
      <c r="D2" s="31"/>
      <c r="E2" s="31"/>
    </row>
    <row r="3" spans="1:11" ht="15" x14ac:dyDescent="0.25">
      <c r="B3" s="50"/>
      <c r="D3" s="31"/>
      <c r="E3" s="31"/>
    </row>
    <row r="4" spans="1:11" ht="15" x14ac:dyDescent="0.25">
      <c r="B4" s="50"/>
      <c r="D4" s="31"/>
      <c r="E4" s="31"/>
    </row>
    <row r="5" spans="1:11" x14ac:dyDescent="0.2">
      <c r="B5" s="2"/>
      <c r="C5" s="3"/>
      <c r="D5" s="5"/>
      <c r="E5" s="5"/>
      <c r="F5" s="5"/>
      <c r="G5" s="5"/>
      <c r="H5" s="5"/>
      <c r="I5" s="5"/>
      <c r="J5" s="5"/>
      <c r="K5" s="6"/>
    </row>
    <row r="6" spans="1:11" x14ac:dyDescent="0.2">
      <c r="B6" s="7"/>
      <c r="C6" s="61">
        <v>1</v>
      </c>
      <c r="D6" s="61">
        <v>2</v>
      </c>
      <c r="E6" s="61">
        <v>3</v>
      </c>
      <c r="F6" s="61">
        <v>4</v>
      </c>
      <c r="G6" s="61">
        <v>5</v>
      </c>
      <c r="H6" s="61">
        <v>6</v>
      </c>
      <c r="I6" s="61">
        <v>7</v>
      </c>
      <c r="J6" s="61">
        <v>8</v>
      </c>
      <c r="K6" s="9"/>
    </row>
    <row r="7" spans="1:11" ht="44.1" customHeight="1" x14ac:dyDescent="0.2">
      <c r="B7" s="10"/>
      <c r="C7" s="11" t="s">
        <v>118</v>
      </c>
      <c r="D7" s="136" t="s">
        <v>93</v>
      </c>
      <c r="E7" s="136" t="s">
        <v>94</v>
      </c>
      <c r="F7" s="136" t="s">
        <v>95</v>
      </c>
      <c r="G7" s="136" t="s">
        <v>21</v>
      </c>
      <c r="H7" s="136" t="s">
        <v>128</v>
      </c>
      <c r="I7" s="136" t="s">
        <v>96</v>
      </c>
      <c r="J7" s="136" t="s">
        <v>119</v>
      </c>
      <c r="K7" s="9"/>
    </row>
    <row r="8" spans="1:11" ht="15" x14ac:dyDescent="0.25">
      <c r="B8" s="10">
        <v>1</v>
      </c>
      <c r="C8" s="119" t="s">
        <v>133</v>
      </c>
      <c r="D8" s="148">
        <f>SUM(D9:D11)</f>
        <v>67.66780700000001</v>
      </c>
      <c r="E8" s="148">
        <f>SUM(E9:E11)</f>
        <v>17.826817000000002</v>
      </c>
      <c r="F8" s="148">
        <f>SUM(F9:F11)</f>
        <v>4.8804564500000032</v>
      </c>
      <c r="G8" s="148">
        <f t="shared" ref="G8:H8" si="0">SUM(G9:G11)</f>
        <v>52.267599999999995</v>
      </c>
      <c r="H8" s="148">
        <f t="shared" si="0"/>
        <v>13.854829540000006</v>
      </c>
      <c r="I8" s="148">
        <f>G8-H8</f>
        <v>38.41277045999999</v>
      </c>
      <c r="J8" s="148"/>
      <c r="K8" s="9"/>
    </row>
    <row r="9" spans="1:11" x14ac:dyDescent="0.2">
      <c r="B9" s="10">
        <v>2</v>
      </c>
      <c r="C9" s="176" t="s">
        <v>121</v>
      </c>
      <c r="D9" s="170">
        <v>66.735780000000005</v>
      </c>
      <c r="E9" s="170">
        <v>17.593810000000001</v>
      </c>
      <c r="F9" s="170">
        <v>4.5124650000000024</v>
      </c>
      <c r="G9" s="170">
        <v>51.568579999999997</v>
      </c>
      <c r="H9" s="170">
        <v>10.164130790000002</v>
      </c>
      <c r="I9" s="170"/>
      <c r="J9" s="170"/>
      <c r="K9" s="9"/>
    </row>
    <row r="10" spans="1:11" x14ac:dyDescent="0.2">
      <c r="B10" s="10">
        <v>3</v>
      </c>
      <c r="C10" s="121" t="s">
        <v>122</v>
      </c>
      <c r="D10" s="122">
        <v>0.93202700000000005</v>
      </c>
      <c r="E10" s="122">
        <v>0.23300699999999999</v>
      </c>
      <c r="F10" s="122">
        <v>0.36777458000000035</v>
      </c>
      <c r="G10" s="122">
        <v>0.69901999999999997</v>
      </c>
      <c r="H10" s="122">
        <v>3.6904818800000059</v>
      </c>
      <c r="I10" s="122"/>
      <c r="J10" s="122"/>
      <c r="K10" s="9"/>
    </row>
    <row r="11" spans="1:11" x14ac:dyDescent="0.2">
      <c r="B11" s="10">
        <v>4</v>
      </c>
      <c r="C11" s="176" t="s">
        <v>123</v>
      </c>
      <c r="D11" s="170">
        <v>0</v>
      </c>
      <c r="E11" s="170">
        <v>0</v>
      </c>
      <c r="F11" s="170">
        <v>2.1687E-4</v>
      </c>
      <c r="G11" s="170">
        <v>0</v>
      </c>
      <c r="H11" s="170">
        <v>2.1687E-4</v>
      </c>
      <c r="I11" s="170"/>
      <c r="J11" s="170"/>
      <c r="K11" s="9"/>
    </row>
    <row r="12" spans="1:11" x14ac:dyDescent="0.2">
      <c r="B12" s="10">
        <v>5</v>
      </c>
      <c r="C12" s="121" t="s">
        <v>124</v>
      </c>
      <c r="D12" s="122">
        <v>0</v>
      </c>
      <c r="E12" s="122">
        <v>0</v>
      </c>
      <c r="F12" s="122">
        <v>0</v>
      </c>
      <c r="G12" s="122">
        <v>0</v>
      </c>
      <c r="H12" s="122">
        <v>0</v>
      </c>
      <c r="I12" s="123"/>
      <c r="J12" s="123"/>
      <c r="K12" s="9"/>
    </row>
    <row r="13" spans="1:11" ht="15" x14ac:dyDescent="0.25">
      <c r="B13" s="10">
        <v>6</v>
      </c>
      <c r="C13" s="119" t="s">
        <v>134</v>
      </c>
      <c r="D13" s="148">
        <f>SUM(D14:D16)</f>
        <v>28.254750000000001</v>
      </c>
      <c r="E13" s="148">
        <f t="shared" ref="E13:F13" si="1">SUM(E14:E16)</f>
        <v>5.811369</v>
      </c>
      <c r="F13" s="148">
        <f t="shared" si="1"/>
        <v>4.7544070000000005</v>
      </c>
      <c r="G13" s="148">
        <f t="shared" ref="G13:H13" si="2">SUM(G14:G16)</f>
        <v>19.037739999999999</v>
      </c>
      <c r="H13" s="148">
        <f t="shared" si="2"/>
        <v>12.94173</v>
      </c>
      <c r="I13" s="148">
        <f>G13-H13</f>
        <v>6.0960099999999997</v>
      </c>
      <c r="J13" s="148"/>
      <c r="K13" s="9"/>
    </row>
    <row r="14" spans="1:11" x14ac:dyDescent="0.2">
      <c r="B14" s="10">
        <v>7</v>
      </c>
      <c r="C14" s="176" t="s">
        <v>121</v>
      </c>
      <c r="D14" s="170">
        <v>21.254750000000001</v>
      </c>
      <c r="E14" s="170">
        <v>4.061369</v>
      </c>
      <c r="F14" s="170">
        <v>0.61131999999999997</v>
      </c>
      <c r="G14" s="170">
        <v>13.787739999999999</v>
      </c>
      <c r="H14" s="170">
        <v>1.67763</v>
      </c>
      <c r="I14" s="170"/>
      <c r="J14" s="170"/>
      <c r="K14" s="9"/>
    </row>
    <row r="15" spans="1:11" x14ac:dyDescent="0.2">
      <c r="B15" s="10">
        <v>8</v>
      </c>
      <c r="C15" s="121" t="s">
        <v>122</v>
      </c>
      <c r="D15" s="122">
        <v>7</v>
      </c>
      <c r="E15" s="122">
        <v>1.75</v>
      </c>
      <c r="F15" s="122">
        <v>4.1430870000000004</v>
      </c>
      <c r="G15" s="122">
        <v>5.25</v>
      </c>
      <c r="H15" s="122">
        <v>11.264099999999999</v>
      </c>
      <c r="I15" s="122"/>
      <c r="J15" s="122"/>
      <c r="K15" s="9"/>
    </row>
    <row r="16" spans="1:11" x14ac:dyDescent="0.2">
      <c r="B16" s="10">
        <v>9</v>
      </c>
      <c r="C16" s="176" t="s">
        <v>123</v>
      </c>
      <c r="D16" s="170">
        <v>0</v>
      </c>
      <c r="E16" s="170">
        <v>0</v>
      </c>
      <c r="F16" s="170">
        <v>0</v>
      </c>
      <c r="G16" s="170">
        <v>0</v>
      </c>
      <c r="H16" s="170">
        <v>0</v>
      </c>
      <c r="I16" s="170"/>
      <c r="J16" s="170"/>
      <c r="K16" s="9"/>
    </row>
    <row r="17" spans="2:11" x14ac:dyDescent="0.2">
      <c r="B17" s="10">
        <v>10</v>
      </c>
      <c r="C17" s="121" t="s">
        <v>124</v>
      </c>
      <c r="D17" s="122">
        <v>0</v>
      </c>
      <c r="E17" s="122">
        <v>0</v>
      </c>
      <c r="F17" s="122">
        <v>0</v>
      </c>
      <c r="G17" s="122">
        <v>0</v>
      </c>
      <c r="H17" s="122">
        <v>0</v>
      </c>
      <c r="I17" s="123"/>
      <c r="J17" s="123"/>
      <c r="K17" s="9"/>
    </row>
    <row r="18" spans="2:11" ht="15" x14ac:dyDescent="0.25">
      <c r="B18" s="10">
        <v>11</v>
      </c>
      <c r="C18" s="119" t="s">
        <v>135</v>
      </c>
      <c r="D18" s="148">
        <f>SUM(D19:D21)</f>
        <v>24.323160999999999</v>
      </c>
      <c r="E18" s="148">
        <f t="shared" ref="E18:F18" si="3">SUM(E19:E21)</f>
        <v>8.6488829999999997</v>
      </c>
      <c r="F18" s="148">
        <f t="shared" si="3"/>
        <v>1.6929029999999998</v>
      </c>
      <c r="G18" s="148">
        <f t="shared" ref="G18:H18" si="4">SUM(G19:G21)</f>
        <v>17.762261000000002</v>
      </c>
      <c r="H18" s="148">
        <f t="shared" si="4"/>
        <v>6.9097099999999996</v>
      </c>
      <c r="I18" s="148">
        <f>G18-H18</f>
        <v>10.852551000000002</v>
      </c>
      <c r="J18" s="148"/>
      <c r="K18" s="9"/>
    </row>
    <row r="19" spans="2:11" x14ac:dyDescent="0.2">
      <c r="B19" s="10">
        <v>12</v>
      </c>
      <c r="C19" s="176" t="s">
        <v>121</v>
      </c>
      <c r="D19" s="170">
        <v>22.89048</v>
      </c>
      <c r="E19" s="170">
        <v>8.2907130000000002</v>
      </c>
      <c r="F19" s="170">
        <v>0.91132199999999997</v>
      </c>
      <c r="G19" s="170">
        <v>16.687750000000001</v>
      </c>
      <c r="H19" s="170">
        <v>4.2203749999999998</v>
      </c>
      <c r="I19" s="170"/>
      <c r="J19" s="170"/>
      <c r="K19" s="9"/>
    </row>
    <row r="20" spans="2:11" x14ac:dyDescent="0.2">
      <c r="B20" s="10">
        <v>13</v>
      </c>
      <c r="C20" s="121" t="s">
        <v>122</v>
      </c>
      <c r="D20" s="122">
        <v>1.4326810000000001</v>
      </c>
      <c r="E20" s="122">
        <v>0.35816999999999999</v>
      </c>
      <c r="F20" s="122">
        <v>0.78134300000000001</v>
      </c>
      <c r="G20" s="122">
        <v>1.074511</v>
      </c>
      <c r="H20" s="122">
        <v>2.6890969999999998</v>
      </c>
      <c r="I20" s="122"/>
      <c r="J20" s="122"/>
      <c r="K20" s="9"/>
    </row>
    <row r="21" spans="2:11" x14ac:dyDescent="0.2">
      <c r="B21" s="10">
        <v>14</v>
      </c>
      <c r="C21" s="176" t="s">
        <v>123</v>
      </c>
      <c r="D21" s="170">
        <v>0</v>
      </c>
      <c r="E21" s="170">
        <v>0</v>
      </c>
      <c r="F21" s="170">
        <v>2.3800000000000001E-4</v>
      </c>
      <c r="G21" s="170">
        <v>0</v>
      </c>
      <c r="H21" s="170">
        <v>2.3800000000000001E-4</v>
      </c>
      <c r="I21" s="170"/>
      <c r="J21" s="170"/>
      <c r="K21" s="9"/>
    </row>
    <row r="22" spans="2:11" x14ac:dyDescent="0.2">
      <c r="B22" s="10">
        <v>15</v>
      </c>
      <c r="C22" s="121" t="s">
        <v>124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I22" s="123"/>
      <c r="J22" s="123"/>
      <c r="K22" s="9"/>
    </row>
    <row r="23" spans="2:11" ht="15" x14ac:dyDescent="0.25">
      <c r="B23" s="10">
        <v>16</v>
      </c>
      <c r="C23" s="119" t="s">
        <v>126</v>
      </c>
      <c r="D23" s="148">
        <f>SUM(D24:D26)</f>
        <v>2.9112</v>
      </c>
      <c r="E23" s="148">
        <f t="shared" ref="E23:F23" si="5">SUM(E24:E26)</f>
        <v>0.7278</v>
      </c>
      <c r="F23" s="148">
        <f t="shared" si="5"/>
        <v>6.2069999999999998E-3</v>
      </c>
      <c r="G23" s="148">
        <f t="shared" ref="G23:H23" si="6">SUM(G24:G26)</f>
        <v>2.1833999999999998</v>
      </c>
      <c r="H23" s="148">
        <f t="shared" si="6"/>
        <v>5.091E-3</v>
      </c>
      <c r="I23" s="148">
        <f>G23-H23</f>
        <v>2.1783089999999996</v>
      </c>
      <c r="J23" s="148"/>
      <c r="K23" s="9"/>
    </row>
    <row r="24" spans="2:11" x14ac:dyDescent="0.2">
      <c r="B24" s="10">
        <v>17</v>
      </c>
      <c r="C24" s="176" t="s">
        <v>121</v>
      </c>
      <c r="D24" s="170">
        <v>2.9112</v>
      </c>
      <c r="E24" s="170">
        <v>0.7278</v>
      </c>
      <c r="F24" s="170">
        <v>6.2069999999999998E-3</v>
      </c>
      <c r="G24" s="170">
        <v>2.1833999999999998</v>
      </c>
      <c r="H24" s="170">
        <v>5.091E-3</v>
      </c>
      <c r="I24" s="170"/>
      <c r="J24" s="170"/>
      <c r="K24" s="9"/>
    </row>
    <row r="25" spans="2:11" x14ac:dyDescent="0.2">
      <c r="B25" s="10">
        <v>18</v>
      </c>
      <c r="C25" s="121" t="s">
        <v>122</v>
      </c>
      <c r="D25" s="122">
        <v>0</v>
      </c>
      <c r="E25" s="122">
        <v>0</v>
      </c>
      <c r="F25" s="122">
        <v>0</v>
      </c>
      <c r="G25" s="122">
        <v>0</v>
      </c>
      <c r="H25" s="122">
        <v>0</v>
      </c>
      <c r="I25" s="122"/>
      <c r="J25" s="122"/>
      <c r="K25" s="9"/>
    </row>
    <row r="26" spans="2:11" x14ac:dyDescent="0.2">
      <c r="B26" s="10">
        <v>19</v>
      </c>
      <c r="C26" s="176" t="s">
        <v>123</v>
      </c>
      <c r="D26" s="170">
        <v>0</v>
      </c>
      <c r="E26" s="170">
        <v>0</v>
      </c>
      <c r="F26" s="170">
        <v>0</v>
      </c>
      <c r="G26" s="170">
        <v>0</v>
      </c>
      <c r="H26" s="170">
        <v>0</v>
      </c>
      <c r="I26" s="170"/>
      <c r="J26" s="170"/>
      <c r="K26" s="9"/>
    </row>
    <row r="27" spans="2:11" x14ac:dyDescent="0.2">
      <c r="B27" s="10">
        <v>20</v>
      </c>
      <c r="C27" s="121" t="s">
        <v>124</v>
      </c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3"/>
      <c r="J27" s="123"/>
      <c r="K27" s="9"/>
    </row>
    <row r="28" spans="2:11" ht="15.75" thickBot="1" x14ac:dyDescent="0.3">
      <c r="B28" s="10">
        <v>21</v>
      </c>
      <c r="C28" s="13" t="s">
        <v>104</v>
      </c>
      <c r="D28" s="116">
        <f>SUM(D8+D13+D18+D23)</f>
        <v>123.156918</v>
      </c>
      <c r="E28" s="116">
        <f>SUM(E8+E13+E18+E23)</f>
        <v>33.014869000000004</v>
      </c>
      <c r="F28" s="116">
        <f>SUM(F8+F13+F18+F23)</f>
        <v>11.333973450000004</v>
      </c>
      <c r="G28" s="116">
        <f t="shared" ref="G28:H28" si="7">G8+G13+G18+G23</f>
        <v>91.251001000000002</v>
      </c>
      <c r="H28" s="116">
        <f t="shared" si="7"/>
        <v>33.711360540000001</v>
      </c>
      <c r="I28" s="116">
        <f>I8+I13+I18+I23</f>
        <v>57.539640459999987</v>
      </c>
      <c r="J28" s="203">
        <f>I28/G28</f>
        <v>0.6305644850953469</v>
      </c>
      <c r="K28" s="9"/>
    </row>
    <row r="29" spans="2:11" ht="15" thickTop="1" x14ac:dyDescent="0.2">
      <c r="B29" s="7"/>
      <c r="D29" s="16"/>
      <c r="E29" s="16"/>
      <c r="K29" s="9"/>
    </row>
    <row r="30" spans="2:11" x14ac:dyDescent="0.2">
      <c r="B30" s="17"/>
      <c r="C30" s="18"/>
      <c r="D30" s="18"/>
      <c r="E30" s="18"/>
      <c r="F30" s="18"/>
      <c r="G30" s="18"/>
      <c r="H30" s="18"/>
      <c r="I30" s="18"/>
      <c r="J30" s="18"/>
      <c r="K30" s="19"/>
    </row>
    <row r="31" spans="2:11" x14ac:dyDescent="0.2">
      <c r="F31" s="108"/>
      <c r="H31" s="108"/>
    </row>
    <row r="32" spans="2:11" x14ac:dyDescent="0.2">
      <c r="B32" s="67" t="s">
        <v>14</v>
      </c>
      <c r="C32" s="68"/>
      <c r="D32" s="55"/>
      <c r="E32" s="55"/>
    </row>
    <row r="33" spans="2:5" x14ac:dyDescent="0.2">
      <c r="B33" s="133">
        <v>3</v>
      </c>
      <c r="C33" s="125" t="s">
        <v>17</v>
      </c>
      <c r="D33" s="55"/>
      <c r="E33" s="55"/>
    </row>
    <row r="34" spans="2:5" ht="14.1" customHeight="1" x14ac:dyDescent="0.2">
      <c r="B34" s="133"/>
      <c r="C34" s="125"/>
      <c r="D34" s="55"/>
      <c r="E34" s="55"/>
    </row>
    <row r="35" spans="2:5" ht="14.1" customHeight="1" x14ac:dyDescent="0.2">
      <c r="B35" s="133"/>
      <c r="C35" s="125"/>
      <c r="D35" s="55"/>
      <c r="E35" s="55"/>
    </row>
    <row r="36" spans="2:5" x14ac:dyDescent="0.2">
      <c r="C36" s="125"/>
      <c r="D36" s="55"/>
      <c r="E36" s="55"/>
    </row>
    <row r="37" spans="2:5" x14ac:dyDescent="0.2">
      <c r="D37" s="55"/>
      <c r="E37" s="55"/>
    </row>
    <row r="38" spans="2:5" x14ac:dyDescent="0.2">
      <c r="D38" s="55"/>
      <c r="E38" s="55"/>
    </row>
    <row r="39" spans="2:5" x14ac:dyDescent="0.2">
      <c r="D39" s="55"/>
      <c r="E39" s="55"/>
    </row>
    <row r="40" spans="2:5" x14ac:dyDescent="0.2">
      <c r="D40" s="55"/>
      <c r="E40" s="55"/>
    </row>
    <row r="41" spans="2:5" x14ac:dyDescent="0.2">
      <c r="D41" s="55"/>
      <c r="E41" s="55"/>
    </row>
    <row r="42" spans="2:5" x14ac:dyDescent="0.2">
      <c r="D42" s="55"/>
      <c r="E42" s="55"/>
    </row>
    <row r="43" spans="2:5" x14ac:dyDescent="0.2">
      <c r="D43" s="55"/>
      <c r="E43" s="55"/>
    </row>
    <row r="44" spans="2:5" x14ac:dyDescent="0.2">
      <c r="D44" s="55"/>
      <c r="E44" s="55"/>
    </row>
    <row r="45" spans="2:5" x14ac:dyDescent="0.2">
      <c r="D45" s="55"/>
      <c r="E45" s="55"/>
    </row>
    <row r="46" spans="2:5" x14ac:dyDescent="0.2">
      <c r="D46" s="55"/>
      <c r="E46" s="55"/>
    </row>
    <row r="47" spans="2:5" x14ac:dyDescent="0.2">
      <c r="D47" s="55"/>
      <c r="E47" s="55"/>
    </row>
    <row r="48" spans="2:5" x14ac:dyDescent="0.2">
      <c r="D48" s="55"/>
      <c r="E48" s="55"/>
    </row>
    <row r="49" spans="4:5" x14ac:dyDescent="0.2">
      <c r="D49" s="55"/>
      <c r="E49" s="55"/>
    </row>
    <row r="50" spans="4:5" x14ac:dyDescent="0.2">
      <c r="D50" s="55"/>
      <c r="E50" s="55"/>
    </row>
    <row r="51" spans="4:5" x14ac:dyDescent="0.2">
      <c r="D51" s="55"/>
      <c r="E51" s="55"/>
    </row>
    <row r="52" spans="4:5" x14ac:dyDescent="0.2">
      <c r="D52" s="55"/>
      <c r="E52" s="55"/>
    </row>
    <row r="53" spans="4:5" x14ac:dyDescent="0.2">
      <c r="D53" s="55"/>
      <c r="E53" s="55"/>
    </row>
    <row r="54" spans="4:5" x14ac:dyDescent="0.2">
      <c r="D54" s="55"/>
      <c r="E54" s="55"/>
    </row>
    <row r="55" spans="4:5" x14ac:dyDescent="0.2">
      <c r="D55" s="55"/>
      <c r="E55" s="55"/>
    </row>
    <row r="56" spans="4:5" x14ac:dyDescent="0.2">
      <c r="D56" s="55"/>
      <c r="E56" s="55"/>
    </row>
    <row r="57" spans="4:5" x14ac:dyDescent="0.2">
      <c r="D57" s="55"/>
      <c r="E57" s="55"/>
    </row>
    <row r="58" spans="4:5" x14ac:dyDescent="0.2">
      <c r="D58" s="55"/>
      <c r="E58" s="55"/>
    </row>
    <row r="59" spans="4:5" x14ac:dyDescent="0.2">
      <c r="D59" s="55"/>
      <c r="E59" s="55"/>
    </row>
    <row r="60" spans="4:5" x14ac:dyDescent="0.2">
      <c r="D60" s="55"/>
      <c r="E60" s="55"/>
    </row>
    <row r="61" spans="4:5" x14ac:dyDescent="0.2">
      <c r="D61" s="55"/>
      <c r="E61" s="55"/>
    </row>
    <row r="62" spans="4:5" x14ac:dyDescent="0.2">
      <c r="D62" s="55"/>
      <c r="E62" s="55"/>
    </row>
    <row r="63" spans="4:5" x14ac:dyDescent="0.2">
      <c r="D63" s="55"/>
      <c r="E63" s="55"/>
    </row>
    <row r="64" spans="4:5" x14ac:dyDescent="0.2">
      <c r="D64" s="55"/>
      <c r="E64" s="55"/>
    </row>
    <row r="65" spans="4:5" x14ac:dyDescent="0.2">
      <c r="D65" s="55"/>
      <c r="E65" s="55"/>
    </row>
  </sheetData>
  <pageMargins left="0.7" right="0.7" top="0.75" bottom="0.75" header="0.3" footer="0.3"/>
  <pageSetup scale="46" orientation="portrait" r:id="rId1"/>
  <ignoredErrors>
    <ignoredError sqref="G13:H13 G18:H18 G23:H23 G8:H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C117-A62C-4ACE-AC62-4B851090B6EC}">
  <dimension ref="A1:O59"/>
  <sheetViews>
    <sheetView showGridLines="0" view="pageBreakPreview" zoomScale="80" zoomScaleNormal="100" zoomScaleSheetLayoutView="80" workbookViewId="0"/>
  </sheetViews>
  <sheetFormatPr defaultColWidth="9.28515625" defaultRowHeight="14.25" x14ac:dyDescent="0.2"/>
  <cols>
    <col min="1" max="1" width="9.28515625" style="8"/>
    <col min="2" max="2" width="4.5703125" style="8" customWidth="1"/>
    <col min="3" max="3" width="52.5703125" style="8" customWidth="1"/>
    <col min="4" max="10" width="15.5703125" style="8" customWidth="1"/>
    <col min="11" max="11" width="2.42578125" style="8" customWidth="1"/>
    <col min="12" max="12" width="4.42578125" style="8" customWidth="1"/>
    <col min="13" max="14" width="9.28515625" style="8"/>
    <col min="15" max="15" width="9.28515625" style="8" customWidth="1"/>
    <col min="16" max="16384" width="9.28515625" style="8"/>
  </cols>
  <sheetData>
    <row r="1" spans="1:11" ht="22.15" customHeight="1" x14ac:dyDescent="0.3">
      <c r="A1" s="51"/>
      <c r="B1" s="20" t="s">
        <v>136</v>
      </c>
      <c r="D1" s="52"/>
    </row>
    <row r="2" spans="1:11" ht="16.350000000000001" customHeight="1" x14ac:dyDescent="0.25">
      <c r="B2" s="53" t="s">
        <v>1</v>
      </c>
      <c r="D2" s="31"/>
    </row>
    <row r="3" spans="1:11" ht="15" x14ac:dyDescent="0.25">
      <c r="B3" s="50"/>
      <c r="D3" s="31"/>
    </row>
    <row r="4" spans="1:11" x14ac:dyDescent="0.2">
      <c r="B4" s="2"/>
      <c r="C4" s="3"/>
      <c r="D4" s="5"/>
      <c r="E4" s="5"/>
      <c r="F4" s="5"/>
      <c r="G4" s="5"/>
      <c r="H4" s="5"/>
      <c r="I4" s="5"/>
      <c r="J4" s="5"/>
      <c r="K4" s="6"/>
    </row>
    <row r="5" spans="1:11" x14ac:dyDescent="0.2">
      <c r="B5" s="7"/>
      <c r="C5" s="61">
        <v>1</v>
      </c>
      <c r="D5" s="61">
        <v>2</v>
      </c>
      <c r="E5" s="61">
        <v>3</v>
      </c>
      <c r="F5" s="61">
        <v>4</v>
      </c>
      <c r="G5" s="61">
        <v>5</v>
      </c>
      <c r="H5" s="61">
        <v>6</v>
      </c>
      <c r="I5" s="61">
        <v>7</v>
      </c>
      <c r="J5" s="61">
        <v>8</v>
      </c>
      <c r="K5" s="9"/>
    </row>
    <row r="6" spans="1:11" ht="44.1" customHeight="1" x14ac:dyDescent="0.2">
      <c r="B6" s="10"/>
      <c r="C6" s="11" t="s">
        <v>118</v>
      </c>
      <c r="D6" s="136" t="s">
        <v>93</v>
      </c>
      <c r="E6" s="136" t="s">
        <v>94</v>
      </c>
      <c r="F6" s="136" t="s">
        <v>95</v>
      </c>
      <c r="G6" s="136" t="s">
        <v>21</v>
      </c>
      <c r="H6" s="136" t="s">
        <v>128</v>
      </c>
      <c r="I6" s="136" t="s">
        <v>96</v>
      </c>
      <c r="J6" s="136" t="s">
        <v>119</v>
      </c>
      <c r="K6" s="9"/>
    </row>
    <row r="7" spans="1:11" ht="15" x14ac:dyDescent="0.25">
      <c r="B7" s="10">
        <v>1</v>
      </c>
      <c r="C7" s="119" t="s">
        <v>137</v>
      </c>
      <c r="D7" s="148">
        <f>SUM(D8:D10)</f>
        <v>92.841560999999999</v>
      </c>
      <c r="E7" s="148">
        <f t="shared" ref="E7:F7" si="0">SUM(E8:E10)</f>
        <v>26.428550000000001</v>
      </c>
      <c r="F7" s="148">
        <f t="shared" si="0"/>
        <v>15.955580169999992</v>
      </c>
      <c r="G7" s="148">
        <f t="shared" ref="G7:H7" si="1">SUM(G8:G10)</f>
        <v>62.842191</v>
      </c>
      <c r="H7" s="148">
        <f t="shared" si="1"/>
        <v>48.910627739999995</v>
      </c>
      <c r="I7" s="148">
        <f>G7-H7</f>
        <v>13.931563260000004</v>
      </c>
      <c r="J7" s="148"/>
      <c r="K7" s="9"/>
    </row>
    <row r="8" spans="1:11" x14ac:dyDescent="0.2">
      <c r="B8" s="10">
        <v>2</v>
      </c>
      <c r="C8" s="176" t="s">
        <v>121</v>
      </c>
      <c r="D8" s="170">
        <v>89</v>
      </c>
      <c r="E8" s="170">
        <v>25.468160000000001</v>
      </c>
      <c r="F8" s="170">
        <v>15.920021239999992</v>
      </c>
      <c r="G8" s="170">
        <v>59.961019999999998</v>
      </c>
      <c r="H8" s="170">
        <v>48.857432179999996</v>
      </c>
      <c r="I8" s="170"/>
      <c r="J8" s="170"/>
      <c r="K8" s="9"/>
    </row>
    <row r="9" spans="1:11" x14ac:dyDescent="0.2">
      <c r="B9" s="10">
        <v>3</v>
      </c>
      <c r="C9" s="121" t="s">
        <v>122</v>
      </c>
      <c r="D9" s="122">
        <v>3.841561</v>
      </c>
      <c r="E9" s="122">
        <v>0.96038999999999997</v>
      </c>
      <c r="F9" s="122">
        <v>-4.2288800000000052E-3</v>
      </c>
      <c r="G9" s="122">
        <v>2.8811710000000001</v>
      </c>
      <c r="H9" s="122">
        <v>1.3407749999999986E-2</v>
      </c>
      <c r="I9" s="122"/>
      <c r="J9" s="122"/>
      <c r="K9" s="9"/>
    </row>
    <row r="10" spans="1:11" x14ac:dyDescent="0.2">
      <c r="B10" s="10">
        <v>4</v>
      </c>
      <c r="C10" s="176" t="s">
        <v>123</v>
      </c>
      <c r="D10" s="170">
        <v>0</v>
      </c>
      <c r="E10" s="170">
        <v>0</v>
      </c>
      <c r="F10" s="170">
        <v>3.9787809999999889E-2</v>
      </c>
      <c r="G10" s="170">
        <v>0</v>
      </c>
      <c r="H10" s="170">
        <v>3.9787809999999889E-2</v>
      </c>
      <c r="I10" s="170"/>
      <c r="J10" s="170"/>
      <c r="K10" s="9"/>
    </row>
    <row r="11" spans="1:11" x14ac:dyDescent="0.2">
      <c r="B11" s="10">
        <v>5</v>
      </c>
      <c r="C11" s="121" t="s">
        <v>124</v>
      </c>
      <c r="D11" s="122">
        <v>0</v>
      </c>
      <c r="E11" s="122">
        <v>0</v>
      </c>
      <c r="F11" s="122">
        <v>0</v>
      </c>
      <c r="G11" s="122">
        <v>0</v>
      </c>
      <c r="H11" s="122">
        <v>0</v>
      </c>
      <c r="I11" s="123"/>
      <c r="J11" s="123"/>
      <c r="K11" s="9"/>
    </row>
    <row r="12" spans="1:11" ht="15" x14ac:dyDescent="0.25">
      <c r="B12" s="10">
        <v>6</v>
      </c>
      <c r="C12" s="119" t="s">
        <v>138</v>
      </c>
      <c r="D12" s="148">
        <f>SUM(D13:D15)</f>
        <v>50.308979999999998</v>
      </c>
      <c r="E12" s="148">
        <f t="shared" ref="E12:F12" si="2">SUM(E13:E15)</f>
        <v>12.449854999999999</v>
      </c>
      <c r="F12" s="159">
        <f t="shared" si="2"/>
        <v>14.35978574</v>
      </c>
      <c r="G12" s="159">
        <f t="shared" ref="G12:H12" si="3">SUM(G13:G15)</f>
        <v>37.821379999999998</v>
      </c>
      <c r="H12" s="159">
        <f t="shared" si="3"/>
        <v>33.816703809999971</v>
      </c>
      <c r="I12" s="159">
        <f>G12-H12</f>
        <v>4.0046761900000263</v>
      </c>
      <c r="J12" s="159"/>
      <c r="K12" s="9"/>
    </row>
    <row r="13" spans="1:11" x14ac:dyDescent="0.2">
      <c r="B13" s="10">
        <v>7</v>
      </c>
      <c r="C13" s="176" t="s">
        <v>121</v>
      </c>
      <c r="D13" s="170">
        <v>25.846869999999999</v>
      </c>
      <c r="E13" s="170">
        <v>6.334327</v>
      </c>
      <c r="F13" s="170">
        <v>5.636886099999999</v>
      </c>
      <c r="G13" s="170">
        <v>19.474799999999998</v>
      </c>
      <c r="H13" s="170">
        <v>14.735156930000002</v>
      </c>
      <c r="I13" s="170"/>
      <c r="J13" s="170"/>
      <c r="K13" s="9"/>
    </row>
    <row r="14" spans="1:11" x14ac:dyDescent="0.2">
      <c r="B14" s="10">
        <v>8</v>
      </c>
      <c r="C14" s="121" t="s">
        <v>122</v>
      </c>
      <c r="D14" s="122">
        <v>24.462109999999999</v>
      </c>
      <c r="E14" s="122">
        <v>6.1155280000000003</v>
      </c>
      <c r="F14" s="122">
        <v>8.6056427600000021</v>
      </c>
      <c r="G14" s="122">
        <v>18.346579999999999</v>
      </c>
      <c r="H14" s="122">
        <v>18.930532449999973</v>
      </c>
      <c r="I14" s="122"/>
      <c r="J14" s="122"/>
      <c r="K14" s="9"/>
    </row>
    <row r="15" spans="1:11" x14ac:dyDescent="0.2">
      <c r="B15" s="10">
        <v>9</v>
      </c>
      <c r="C15" s="176" t="s">
        <v>123</v>
      </c>
      <c r="D15" s="170">
        <v>0</v>
      </c>
      <c r="E15" s="170">
        <v>0</v>
      </c>
      <c r="F15" s="170">
        <v>0.11725687999999999</v>
      </c>
      <c r="G15" s="170">
        <v>0</v>
      </c>
      <c r="H15" s="170">
        <v>0.15101443000000001</v>
      </c>
      <c r="I15" s="170"/>
      <c r="J15" s="170"/>
      <c r="K15" s="9"/>
    </row>
    <row r="16" spans="1:11" x14ac:dyDescent="0.2">
      <c r="B16" s="10">
        <v>10</v>
      </c>
      <c r="C16" s="121" t="s">
        <v>124</v>
      </c>
      <c r="D16" s="122">
        <v>0</v>
      </c>
      <c r="E16" s="122">
        <v>0</v>
      </c>
      <c r="F16" s="122">
        <v>0</v>
      </c>
      <c r="G16" s="122">
        <v>0</v>
      </c>
      <c r="H16" s="122">
        <v>0</v>
      </c>
      <c r="I16" s="123"/>
      <c r="J16" s="123"/>
      <c r="K16" s="9"/>
    </row>
    <row r="17" spans="2:15" ht="15" x14ac:dyDescent="0.25">
      <c r="B17" s="10">
        <v>16</v>
      </c>
      <c r="C17" s="119" t="s">
        <v>126</v>
      </c>
      <c r="D17" s="148">
        <f>SUM(D18:D20)</f>
        <v>4.705483000000001</v>
      </c>
      <c r="E17" s="148">
        <f t="shared" ref="E17:F17" si="4">SUM(E18:E20)</f>
        <v>1.5744210000000001</v>
      </c>
      <c r="F17" s="148">
        <f t="shared" si="4"/>
        <v>0.90156499999999995</v>
      </c>
      <c r="G17" s="148">
        <f t="shared" ref="G17:H17" si="5">SUM(G18:G20)</f>
        <v>3.9004629999999998</v>
      </c>
      <c r="H17" s="148">
        <f t="shared" si="5"/>
        <v>4.1755180000000003</v>
      </c>
      <c r="I17" s="148">
        <f>G17-H17</f>
        <v>-0.27505500000000049</v>
      </c>
      <c r="J17" s="148"/>
      <c r="K17" s="120"/>
      <c r="O17" s="118"/>
    </row>
    <row r="18" spans="2:15" x14ac:dyDescent="0.2">
      <c r="B18" s="10">
        <v>17</v>
      </c>
      <c r="C18" s="176" t="s">
        <v>121</v>
      </c>
      <c r="D18" s="170">
        <v>4.1134000000000004</v>
      </c>
      <c r="E18" s="170">
        <v>1.4263999999999999</v>
      </c>
      <c r="F18" s="170">
        <v>0.90292499999999998</v>
      </c>
      <c r="G18" s="170">
        <v>3.4563999999999999</v>
      </c>
      <c r="H18" s="170">
        <v>4.1737500000000001</v>
      </c>
      <c r="I18" s="170"/>
      <c r="J18" s="170"/>
      <c r="K18" s="9"/>
    </row>
    <row r="19" spans="2:15" x14ac:dyDescent="0.2">
      <c r="B19" s="10">
        <v>18</v>
      </c>
      <c r="C19" s="121" t="s">
        <v>122</v>
      </c>
      <c r="D19" s="122">
        <v>0.192083</v>
      </c>
      <c r="E19" s="122">
        <v>4.8021000000000001E-2</v>
      </c>
      <c r="F19" s="122">
        <v>-1.3600000000000001E-3</v>
      </c>
      <c r="G19" s="122">
        <v>0.144063</v>
      </c>
      <c r="H19" s="122">
        <v>1.768E-3</v>
      </c>
      <c r="I19" s="122"/>
      <c r="J19" s="122"/>
      <c r="K19" s="9"/>
    </row>
    <row r="20" spans="2:15" x14ac:dyDescent="0.2">
      <c r="B20" s="10">
        <v>19</v>
      </c>
      <c r="C20" s="176" t="s">
        <v>123</v>
      </c>
      <c r="D20" s="170">
        <v>0.4</v>
      </c>
      <c r="E20" s="170">
        <v>0.1</v>
      </c>
      <c r="F20" s="170">
        <v>0</v>
      </c>
      <c r="G20" s="170">
        <v>0.3</v>
      </c>
      <c r="H20" s="170">
        <v>0</v>
      </c>
      <c r="I20" s="170"/>
      <c r="J20" s="170"/>
      <c r="K20" s="9"/>
    </row>
    <row r="21" spans="2:15" x14ac:dyDescent="0.2">
      <c r="B21" s="10">
        <v>20</v>
      </c>
      <c r="C21" s="121" t="s">
        <v>124</v>
      </c>
      <c r="D21" s="122">
        <v>0</v>
      </c>
      <c r="E21" s="122">
        <v>0</v>
      </c>
      <c r="F21" s="122">
        <v>0</v>
      </c>
      <c r="G21" s="122">
        <v>0</v>
      </c>
      <c r="H21" s="122">
        <v>0</v>
      </c>
      <c r="I21" s="123"/>
      <c r="J21" s="123"/>
      <c r="K21" s="9"/>
    </row>
    <row r="22" spans="2:15" ht="15.75" thickBot="1" x14ac:dyDescent="0.3">
      <c r="B22" s="10">
        <v>21</v>
      </c>
      <c r="C22" s="13" t="s">
        <v>104</v>
      </c>
      <c r="D22" s="116">
        <f>D7+D12+D17</f>
        <v>147.85602399999999</v>
      </c>
      <c r="E22" s="116">
        <f>E7+E12+E17</f>
        <v>40.452826000000002</v>
      </c>
      <c r="F22" s="116">
        <f>F7+F12+F17</f>
        <v>31.216930909999991</v>
      </c>
      <c r="G22" s="116">
        <f t="shared" ref="G22:H22" si="6">G7+G12+G17</f>
        <v>104.56403399999999</v>
      </c>
      <c r="H22" s="116">
        <f t="shared" si="6"/>
        <v>86.902849549999971</v>
      </c>
      <c r="I22" s="116">
        <f>I7+I12+I17</f>
        <v>17.661184450000029</v>
      </c>
      <c r="J22" s="15">
        <f>I22/G22</f>
        <v>0.16890305178929907</v>
      </c>
      <c r="K22" s="9"/>
    </row>
    <row r="23" spans="2:15" ht="15" thickTop="1" x14ac:dyDescent="0.2">
      <c r="B23" s="7"/>
      <c r="D23" s="16"/>
      <c r="K23" s="9"/>
    </row>
    <row r="24" spans="2:15" x14ac:dyDescent="0.2">
      <c r="B24" s="17"/>
      <c r="C24" s="18"/>
      <c r="D24" s="18"/>
      <c r="E24" s="18"/>
      <c r="F24" s="18"/>
      <c r="G24" s="18"/>
      <c r="H24" s="18"/>
      <c r="I24" s="18"/>
      <c r="J24" s="18"/>
      <c r="K24" s="19"/>
    </row>
    <row r="26" spans="2:15" x14ac:dyDescent="0.2">
      <c r="B26" s="67" t="s">
        <v>14</v>
      </c>
      <c r="C26" s="68"/>
      <c r="D26" s="55"/>
    </row>
    <row r="27" spans="2:15" x14ac:dyDescent="0.2">
      <c r="B27" s="133">
        <v>3</v>
      </c>
      <c r="C27" s="125" t="s">
        <v>17</v>
      </c>
      <c r="D27" s="55"/>
    </row>
    <row r="28" spans="2:15" x14ac:dyDescent="0.2">
      <c r="B28" s="133"/>
      <c r="C28" s="125"/>
      <c r="D28" s="55"/>
      <c r="F28" s="118"/>
      <c r="G28" s="118"/>
      <c r="H28" s="118"/>
    </row>
    <row r="29" spans="2:15" x14ac:dyDescent="0.2">
      <c r="B29" s="133"/>
      <c r="C29" s="125"/>
      <c r="D29" s="55"/>
    </row>
    <row r="30" spans="2:15" x14ac:dyDescent="0.2">
      <c r="D30" s="55"/>
    </row>
    <row r="31" spans="2:15" x14ac:dyDescent="0.2">
      <c r="D31" s="55"/>
    </row>
    <row r="32" spans="2:15" x14ac:dyDescent="0.2">
      <c r="D32" s="55"/>
    </row>
    <row r="33" spans="4:4" x14ac:dyDescent="0.2">
      <c r="D33" s="55"/>
    </row>
    <row r="34" spans="4:4" x14ac:dyDescent="0.2">
      <c r="D34" s="55"/>
    </row>
    <row r="35" spans="4:4" x14ac:dyDescent="0.2">
      <c r="D35" s="55"/>
    </row>
    <row r="36" spans="4:4" x14ac:dyDescent="0.2">
      <c r="D36" s="55"/>
    </row>
    <row r="37" spans="4:4" x14ac:dyDescent="0.2">
      <c r="D37" s="55"/>
    </row>
    <row r="38" spans="4:4" x14ac:dyDescent="0.2">
      <c r="D38" s="55"/>
    </row>
    <row r="39" spans="4:4" x14ac:dyDescent="0.2">
      <c r="D39" s="55"/>
    </row>
    <row r="40" spans="4:4" x14ac:dyDescent="0.2">
      <c r="D40" s="55"/>
    </row>
    <row r="41" spans="4:4" x14ac:dyDescent="0.2">
      <c r="D41" s="55"/>
    </row>
    <row r="42" spans="4:4" x14ac:dyDescent="0.2">
      <c r="D42" s="55"/>
    </row>
    <row r="43" spans="4:4" x14ac:dyDescent="0.2">
      <c r="D43" s="55"/>
    </row>
    <row r="44" spans="4:4" x14ac:dyDescent="0.2">
      <c r="D44" s="55"/>
    </row>
    <row r="45" spans="4:4" x14ac:dyDescent="0.2">
      <c r="D45" s="55"/>
    </row>
    <row r="46" spans="4:4" x14ac:dyDescent="0.2">
      <c r="D46" s="55"/>
    </row>
    <row r="47" spans="4:4" x14ac:dyDescent="0.2">
      <c r="D47" s="55"/>
    </row>
    <row r="48" spans="4:4" x14ac:dyDescent="0.2">
      <c r="D48" s="55"/>
    </row>
    <row r="49" spans="4:4" x14ac:dyDescent="0.2">
      <c r="D49" s="55"/>
    </row>
    <row r="50" spans="4:4" x14ac:dyDescent="0.2">
      <c r="D50" s="55"/>
    </row>
    <row r="51" spans="4:4" x14ac:dyDescent="0.2">
      <c r="D51" s="55"/>
    </row>
    <row r="52" spans="4:4" x14ac:dyDescent="0.2">
      <c r="D52" s="55"/>
    </row>
    <row r="53" spans="4:4" x14ac:dyDescent="0.2">
      <c r="D53" s="55"/>
    </row>
    <row r="54" spans="4:4" x14ac:dyDescent="0.2">
      <c r="D54" s="55"/>
    </row>
    <row r="55" spans="4:4" x14ac:dyDescent="0.2">
      <c r="D55" s="55"/>
    </row>
    <row r="56" spans="4:4" x14ac:dyDescent="0.2">
      <c r="D56" s="55"/>
    </row>
    <row r="57" spans="4:4" x14ac:dyDescent="0.2">
      <c r="D57" s="55"/>
    </row>
    <row r="58" spans="4:4" x14ac:dyDescent="0.2">
      <c r="D58" s="55"/>
    </row>
    <row r="59" spans="4:4" x14ac:dyDescent="0.2">
      <c r="D59" s="55"/>
    </row>
  </sheetData>
  <pageMargins left="0.7" right="0.7" top="0.75" bottom="0.75" header="0.3" footer="0.3"/>
  <pageSetup scale="46" orientation="portrait" r:id="rId1"/>
  <ignoredErrors>
    <ignoredError sqref="G7:H7 G12:H12 G17:H17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D4027-A811-40F0-9BBE-22DFC8F47813}">
  <dimension ref="A1:K64"/>
  <sheetViews>
    <sheetView showGridLines="0" view="pageBreakPreview" zoomScaleNormal="100" zoomScaleSheetLayoutView="100" workbookViewId="0"/>
  </sheetViews>
  <sheetFormatPr defaultColWidth="9.28515625" defaultRowHeight="14.25" x14ac:dyDescent="0.2"/>
  <cols>
    <col min="1" max="1" width="9.28515625" style="8"/>
    <col min="2" max="2" width="4.5703125" style="8" customWidth="1"/>
    <col min="3" max="3" width="52.5703125" style="8" customWidth="1"/>
    <col min="4" max="10" width="15.5703125" style="8" customWidth="1"/>
    <col min="11" max="11" width="2.42578125" style="8" customWidth="1"/>
    <col min="12" max="12" width="4.42578125" style="8" customWidth="1"/>
    <col min="13" max="16384" width="9.28515625" style="8"/>
  </cols>
  <sheetData>
    <row r="1" spans="1:11" ht="22.15" customHeight="1" x14ac:dyDescent="0.3">
      <c r="A1" s="51"/>
      <c r="B1" s="20" t="s">
        <v>139</v>
      </c>
      <c r="D1" s="52"/>
    </row>
    <row r="2" spans="1:11" ht="16.350000000000001" customHeight="1" x14ac:dyDescent="0.25">
      <c r="B2" s="53" t="s">
        <v>1</v>
      </c>
      <c r="D2" s="31"/>
    </row>
    <row r="3" spans="1:11" ht="15" x14ac:dyDescent="0.25">
      <c r="B3" s="50"/>
      <c r="D3" s="31"/>
    </row>
    <row r="4" spans="1:11" x14ac:dyDescent="0.2">
      <c r="B4" s="2"/>
      <c r="C4" s="3"/>
      <c r="D4" s="5"/>
      <c r="E4" s="5"/>
      <c r="F4" s="5"/>
      <c r="G4" s="5"/>
      <c r="H4" s="5"/>
      <c r="I4" s="5"/>
      <c r="J4" s="5"/>
      <c r="K4" s="6"/>
    </row>
    <row r="5" spans="1:11" x14ac:dyDescent="0.2">
      <c r="B5" s="7"/>
      <c r="C5" s="61">
        <v>1</v>
      </c>
      <c r="D5" s="61">
        <v>2</v>
      </c>
      <c r="E5" s="61">
        <v>3</v>
      </c>
      <c r="F5" s="61">
        <v>4</v>
      </c>
      <c r="G5" s="61">
        <v>5</v>
      </c>
      <c r="H5" s="61">
        <v>6</v>
      </c>
      <c r="I5" s="61">
        <v>7</v>
      </c>
      <c r="J5" s="61">
        <v>8</v>
      </c>
      <c r="K5" s="9"/>
    </row>
    <row r="6" spans="1:11" ht="44.1" customHeight="1" x14ac:dyDescent="0.2">
      <c r="B6" s="10"/>
      <c r="C6" s="11" t="s">
        <v>118</v>
      </c>
      <c r="D6" s="136" t="s">
        <v>93</v>
      </c>
      <c r="E6" s="136" t="s">
        <v>94</v>
      </c>
      <c r="F6" s="136" t="s">
        <v>95</v>
      </c>
      <c r="G6" s="136" t="s">
        <v>21</v>
      </c>
      <c r="H6" s="136" t="s">
        <v>128</v>
      </c>
      <c r="I6" s="136" t="s">
        <v>96</v>
      </c>
      <c r="J6" s="136" t="s">
        <v>119</v>
      </c>
      <c r="K6" s="9"/>
    </row>
    <row r="7" spans="1:11" ht="15" x14ac:dyDescent="0.25">
      <c r="B7" s="10">
        <v>1</v>
      </c>
      <c r="C7" s="119" t="s">
        <v>140</v>
      </c>
      <c r="D7" s="148">
        <f>SUM(D8:D10)</f>
        <v>14.98967</v>
      </c>
      <c r="E7" s="148">
        <f t="shared" ref="E7:F7" si="0">SUM(E8:E10)</f>
        <v>3.747417</v>
      </c>
      <c r="F7" s="148">
        <f t="shared" si="0"/>
        <v>0.101378</v>
      </c>
      <c r="G7" s="148">
        <f t="shared" ref="G7:H7" si="1">SUM(G8:G10)</f>
        <v>11.242251</v>
      </c>
      <c r="H7" s="148">
        <f t="shared" si="1"/>
        <v>0.30751499999999998</v>
      </c>
      <c r="I7" s="148">
        <f>G7-H7</f>
        <v>10.934735999999999</v>
      </c>
      <c r="J7" s="148"/>
      <c r="K7" s="9"/>
    </row>
    <row r="8" spans="1:11" x14ac:dyDescent="0.2">
      <c r="B8" s="10">
        <v>2</v>
      </c>
      <c r="C8" s="176" t="s">
        <v>121</v>
      </c>
      <c r="D8" s="170">
        <v>11.00985</v>
      </c>
      <c r="E8" s="170">
        <v>2.752462</v>
      </c>
      <c r="F8" s="170">
        <v>8.3619999999999996E-3</v>
      </c>
      <c r="G8" s="170">
        <v>8.2573860000000003</v>
      </c>
      <c r="H8" s="170">
        <v>-0.13006999999999999</v>
      </c>
      <c r="I8" s="170"/>
      <c r="J8" s="170"/>
      <c r="K8" s="9"/>
    </row>
    <row r="9" spans="1:11" x14ac:dyDescent="0.2">
      <c r="B9" s="10">
        <v>3</v>
      </c>
      <c r="C9" s="121" t="s">
        <v>122</v>
      </c>
      <c r="D9" s="122">
        <v>3</v>
      </c>
      <c r="E9" s="122">
        <v>0.75</v>
      </c>
      <c r="F9" s="122">
        <v>6.4729999999999996E-2</v>
      </c>
      <c r="G9" s="122">
        <v>2.25</v>
      </c>
      <c r="H9" s="122">
        <v>0.32842199999999999</v>
      </c>
      <c r="I9" s="122"/>
      <c r="J9" s="122"/>
      <c r="K9" s="9"/>
    </row>
    <row r="10" spans="1:11" x14ac:dyDescent="0.2">
      <c r="B10" s="10">
        <v>4</v>
      </c>
      <c r="C10" s="176" t="s">
        <v>123</v>
      </c>
      <c r="D10" s="170">
        <v>0.97982000000000002</v>
      </c>
      <c r="E10" s="170">
        <v>0.24495500000000001</v>
      </c>
      <c r="F10" s="170">
        <v>2.8285999999999999E-2</v>
      </c>
      <c r="G10" s="170">
        <v>0.73486499999999999</v>
      </c>
      <c r="H10" s="170">
        <v>0.109163</v>
      </c>
      <c r="I10" s="170"/>
      <c r="J10" s="170"/>
      <c r="K10" s="9"/>
    </row>
    <row r="11" spans="1:11" x14ac:dyDescent="0.2">
      <c r="B11" s="10">
        <v>5</v>
      </c>
      <c r="C11" s="121" t="s">
        <v>124</v>
      </c>
      <c r="D11" s="122">
        <v>0</v>
      </c>
      <c r="E11" s="122">
        <v>0</v>
      </c>
      <c r="F11" s="122">
        <v>0</v>
      </c>
      <c r="G11" s="122">
        <v>0</v>
      </c>
      <c r="H11" s="122">
        <v>0</v>
      </c>
      <c r="I11" s="123"/>
      <c r="J11" s="123"/>
      <c r="K11" s="9"/>
    </row>
    <row r="12" spans="1:11" ht="15" x14ac:dyDescent="0.25">
      <c r="B12" s="10">
        <v>6</v>
      </c>
      <c r="C12" s="119" t="s">
        <v>141</v>
      </c>
      <c r="D12" s="148">
        <f>SUM(D13:D15)</f>
        <v>12.645810000000001</v>
      </c>
      <c r="E12" s="148">
        <f t="shared" ref="E12:F12" si="2">SUM(E13:E15)</f>
        <v>3.161451</v>
      </c>
      <c r="F12" s="148">
        <f t="shared" si="2"/>
        <v>1.8464480000000001</v>
      </c>
      <c r="G12" s="148">
        <f t="shared" ref="G12:H12" si="3">SUM(G13:G15)</f>
        <v>11.02581</v>
      </c>
      <c r="H12" s="148">
        <f t="shared" si="3"/>
        <v>7.3268690000000003</v>
      </c>
      <c r="I12" s="148">
        <f>G12-H12</f>
        <v>3.6989409999999996</v>
      </c>
      <c r="J12" s="148"/>
      <c r="K12" s="9"/>
    </row>
    <row r="13" spans="1:11" x14ac:dyDescent="0.2">
      <c r="B13" s="10">
        <v>7</v>
      </c>
      <c r="C13" s="176" t="s">
        <v>121</v>
      </c>
      <c r="D13" s="170">
        <v>12.16581</v>
      </c>
      <c r="E13" s="170">
        <v>3.0414509999999999</v>
      </c>
      <c r="F13" s="170">
        <v>1.824721</v>
      </c>
      <c r="G13" s="170">
        <v>10.66581</v>
      </c>
      <c r="H13" s="170">
        <v>7.684634</v>
      </c>
      <c r="I13" s="170"/>
      <c r="J13" s="170"/>
      <c r="K13" s="9"/>
    </row>
    <row r="14" spans="1:11" x14ac:dyDescent="0.2">
      <c r="B14" s="10">
        <v>8</v>
      </c>
      <c r="C14" s="121" t="s">
        <v>122</v>
      </c>
      <c r="D14" s="122">
        <v>0</v>
      </c>
      <c r="E14" s="122">
        <v>0</v>
      </c>
      <c r="F14" s="122">
        <v>2.0601999999999999E-2</v>
      </c>
      <c r="G14" s="122">
        <v>0</v>
      </c>
      <c r="H14" s="122">
        <v>-0.35888999999999999</v>
      </c>
      <c r="I14" s="122"/>
      <c r="J14" s="122"/>
      <c r="K14" s="9"/>
    </row>
    <row r="15" spans="1:11" x14ac:dyDescent="0.2">
      <c r="B15" s="10">
        <v>9</v>
      </c>
      <c r="C15" s="176" t="s">
        <v>123</v>
      </c>
      <c r="D15" s="170">
        <v>0.48</v>
      </c>
      <c r="E15" s="170">
        <v>0.12</v>
      </c>
      <c r="F15" s="170">
        <v>1.1249999999999999E-3</v>
      </c>
      <c r="G15" s="170">
        <v>0.36</v>
      </c>
      <c r="H15" s="170">
        <v>1.1249999999999999E-3</v>
      </c>
      <c r="I15" s="170"/>
      <c r="J15" s="170"/>
      <c r="K15" s="9"/>
    </row>
    <row r="16" spans="1:11" x14ac:dyDescent="0.2">
      <c r="B16" s="10">
        <v>10</v>
      </c>
      <c r="C16" s="121" t="s">
        <v>124</v>
      </c>
      <c r="D16" s="122">
        <v>0</v>
      </c>
      <c r="E16" s="122">
        <v>0</v>
      </c>
      <c r="F16" s="122">
        <v>0</v>
      </c>
      <c r="G16" s="122">
        <v>0</v>
      </c>
      <c r="H16" s="122">
        <v>0</v>
      </c>
      <c r="I16" s="123"/>
      <c r="J16" s="123"/>
      <c r="K16" s="9"/>
    </row>
    <row r="17" spans="2:11" ht="15" x14ac:dyDescent="0.25">
      <c r="B17" s="10">
        <v>11</v>
      </c>
      <c r="C17" s="119" t="s">
        <v>142</v>
      </c>
      <c r="D17" s="148">
        <f>SUM(D18:D20)</f>
        <v>5.7229679999999998</v>
      </c>
      <c r="E17" s="148">
        <f>SUM(E18:E20)</f>
        <v>1.5717570000000001</v>
      </c>
      <c r="F17" s="148">
        <f t="shared" ref="F17" si="4">SUM(F18:F20)</f>
        <v>-3.4410000000000003E-2</v>
      </c>
      <c r="G17" s="148">
        <f t="shared" ref="G17:H17" si="5">SUM(G18:G20)</f>
        <v>3.7334640000000001</v>
      </c>
      <c r="H17" s="148">
        <f t="shared" si="5"/>
        <v>1.362071</v>
      </c>
      <c r="I17" s="148">
        <f>E17-F17</f>
        <v>1.6061670000000001</v>
      </c>
      <c r="J17" s="148"/>
      <c r="K17" s="9"/>
    </row>
    <row r="18" spans="2:11" x14ac:dyDescent="0.2">
      <c r="B18" s="10">
        <v>12</v>
      </c>
      <c r="C18" s="176" t="s">
        <v>121</v>
      </c>
      <c r="D18" s="170">
        <v>5.7229679999999998</v>
      </c>
      <c r="E18" s="170">
        <v>1.5717570000000001</v>
      </c>
      <c r="F18" s="170">
        <v>-3.4410000000000003E-2</v>
      </c>
      <c r="G18" s="170">
        <v>3.7334640000000001</v>
      </c>
      <c r="H18" s="170">
        <v>1.362071</v>
      </c>
      <c r="I18" s="170"/>
      <c r="J18" s="170"/>
      <c r="K18" s="9"/>
    </row>
    <row r="19" spans="2:11" x14ac:dyDescent="0.2">
      <c r="B19" s="10">
        <v>13</v>
      </c>
      <c r="C19" s="121" t="s">
        <v>122</v>
      </c>
      <c r="D19" s="122">
        <v>0</v>
      </c>
      <c r="E19" s="122">
        <v>0</v>
      </c>
      <c r="F19" s="122">
        <v>0</v>
      </c>
      <c r="G19" s="122">
        <v>0</v>
      </c>
      <c r="H19" s="122">
        <v>0</v>
      </c>
      <c r="I19" s="122"/>
      <c r="J19" s="122"/>
      <c r="K19" s="9"/>
    </row>
    <row r="20" spans="2:11" x14ac:dyDescent="0.2">
      <c r="B20" s="10">
        <v>14</v>
      </c>
      <c r="C20" s="176" t="s">
        <v>123</v>
      </c>
      <c r="D20" s="170">
        <v>0</v>
      </c>
      <c r="E20" s="170">
        <v>0</v>
      </c>
      <c r="F20" s="170">
        <v>0</v>
      </c>
      <c r="G20" s="170">
        <v>0</v>
      </c>
      <c r="H20" s="170">
        <v>0</v>
      </c>
      <c r="I20" s="170"/>
      <c r="J20" s="170"/>
      <c r="K20" s="9"/>
    </row>
    <row r="21" spans="2:11" x14ac:dyDescent="0.2">
      <c r="B21" s="10">
        <v>15</v>
      </c>
      <c r="C21" s="121" t="s">
        <v>124</v>
      </c>
      <c r="D21" s="122">
        <v>0</v>
      </c>
      <c r="E21" s="122">
        <v>0</v>
      </c>
      <c r="F21" s="122">
        <v>0</v>
      </c>
      <c r="G21" s="122">
        <v>0</v>
      </c>
      <c r="H21" s="122">
        <v>0</v>
      </c>
      <c r="I21" s="123"/>
      <c r="J21" s="123"/>
      <c r="K21" s="9"/>
    </row>
    <row r="22" spans="2:11" ht="15" x14ac:dyDescent="0.25">
      <c r="B22" s="10">
        <v>16</v>
      </c>
      <c r="C22" s="119" t="s">
        <v>126</v>
      </c>
      <c r="D22" s="148">
        <f>SUM(D23:D25)</f>
        <v>0.62177100000000007</v>
      </c>
      <c r="E22" s="148">
        <f>SUM(E23:E25)</f>
        <v>0.155443</v>
      </c>
      <c r="F22" s="148">
        <f>SUM(F23:F25)</f>
        <v>0.137046</v>
      </c>
      <c r="G22" s="148">
        <f>SUM(G23:G25)</f>
        <v>0.46632800000000002</v>
      </c>
      <c r="H22" s="148">
        <f>SUM(H23:H25)</f>
        <v>0.20219100000000001</v>
      </c>
      <c r="I22" s="148">
        <f>G22-H22</f>
        <v>0.26413700000000001</v>
      </c>
      <c r="J22" s="148"/>
      <c r="K22" s="9"/>
    </row>
    <row r="23" spans="2:11" x14ac:dyDescent="0.2">
      <c r="B23" s="10">
        <v>17</v>
      </c>
      <c r="C23" s="176" t="s">
        <v>121</v>
      </c>
      <c r="D23" s="170">
        <v>2.4E-2</v>
      </c>
      <c r="E23" s="170">
        <v>6.0000000000000001E-3</v>
      </c>
      <c r="F23" s="170">
        <v>0</v>
      </c>
      <c r="G23" s="170">
        <v>1.7999999999999999E-2</v>
      </c>
      <c r="H23" s="170">
        <v>0</v>
      </c>
      <c r="I23" s="170"/>
      <c r="J23" s="170"/>
      <c r="K23" s="9"/>
    </row>
    <row r="24" spans="2:11" x14ac:dyDescent="0.2">
      <c r="B24" s="10">
        <v>18</v>
      </c>
      <c r="C24" s="121" t="s">
        <v>122</v>
      </c>
      <c r="D24" s="122">
        <v>0.59777100000000005</v>
      </c>
      <c r="E24" s="122">
        <v>0.14944299999999999</v>
      </c>
      <c r="F24" s="122">
        <v>0.137046</v>
      </c>
      <c r="G24" s="122">
        <v>0.448328</v>
      </c>
      <c r="H24" s="122">
        <v>0.20219100000000001</v>
      </c>
      <c r="I24" s="16"/>
      <c r="J24" s="16"/>
      <c r="K24" s="9"/>
    </row>
    <row r="25" spans="2:11" x14ac:dyDescent="0.2">
      <c r="B25" s="10">
        <v>19</v>
      </c>
      <c r="C25" s="176" t="s">
        <v>123</v>
      </c>
      <c r="D25" s="170">
        <v>0</v>
      </c>
      <c r="E25" s="170">
        <v>0</v>
      </c>
      <c r="F25" s="170">
        <v>0</v>
      </c>
      <c r="G25" s="170">
        <v>0</v>
      </c>
      <c r="H25" s="170">
        <v>0</v>
      </c>
      <c r="I25" s="170"/>
      <c r="J25" s="170"/>
      <c r="K25" s="9"/>
    </row>
    <row r="26" spans="2:11" x14ac:dyDescent="0.2">
      <c r="B26" s="10">
        <v>20</v>
      </c>
      <c r="C26" s="121" t="s">
        <v>124</v>
      </c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77"/>
      <c r="J26" s="177"/>
      <c r="K26" s="9"/>
    </row>
    <row r="27" spans="2:11" ht="15.75" thickBot="1" x14ac:dyDescent="0.3">
      <c r="B27" s="10">
        <v>21</v>
      </c>
      <c r="C27" s="13" t="s">
        <v>104</v>
      </c>
      <c r="D27" s="116">
        <f>D7+D12+D17+D22</f>
        <v>33.980219000000005</v>
      </c>
      <c r="E27" s="116">
        <f>E7+E12+E17+E22</f>
        <v>8.6360679999999999</v>
      </c>
      <c r="F27" s="116">
        <f>F7+F12+F17+F22</f>
        <v>2.050462</v>
      </c>
      <c r="G27" s="116">
        <f t="shared" ref="G27:H27" si="6">G7+G12+G17+G22</f>
        <v>26.467853000000002</v>
      </c>
      <c r="H27" s="116">
        <f t="shared" si="6"/>
        <v>9.1986460000000001</v>
      </c>
      <c r="I27" s="116">
        <f>G27-H27</f>
        <v>17.269207000000002</v>
      </c>
      <c r="J27" s="15">
        <f>I27/G27</f>
        <v>0.6524596838285297</v>
      </c>
      <c r="K27" s="9"/>
    </row>
    <row r="28" spans="2:11" ht="15" thickTop="1" x14ac:dyDescent="0.2">
      <c r="B28" s="7"/>
      <c r="D28" s="16"/>
      <c r="K28" s="9"/>
    </row>
    <row r="29" spans="2:11" x14ac:dyDescent="0.2">
      <c r="B29" s="17"/>
      <c r="C29" s="18"/>
      <c r="D29" s="18"/>
      <c r="E29" s="18"/>
      <c r="F29" s="18"/>
      <c r="G29" s="18"/>
      <c r="H29" s="18"/>
      <c r="I29" s="18"/>
      <c r="J29" s="18"/>
      <c r="K29" s="19"/>
    </row>
    <row r="31" spans="2:11" x14ac:dyDescent="0.2">
      <c r="B31" s="67" t="s">
        <v>14</v>
      </c>
      <c r="C31" s="68"/>
      <c r="D31" s="55"/>
      <c r="G31" s="108"/>
    </row>
    <row r="32" spans="2:11" x14ac:dyDescent="0.2">
      <c r="B32" s="133">
        <v>3</v>
      </c>
      <c r="C32" s="125" t="s">
        <v>17</v>
      </c>
      <c r="D32" s="55"/>
    </row>
    <row r="33" spans="2:4" x14ac:dyDescent="0.2">
      <c r="B33" s="133"/>
      <c r="C33" s="125"/>
      <c r="D33" s="55"/>
    </row>
    <row r="34" spans="2:4" x14ac:dyDescent="0.2">
      <c r="D34" s="55"/>
    </row>
    <row r="35" spans="2:4" x14ac:dyDescent="0.2">
      <c r="D35" s="55"/>
    </row>
    <row r="36" spans="2:4" x14ac:dyDescent="0.2">
      <c r="D36" s="55"/>
    </row>
    <row r="37" spans="2:4" x14ac:dyDescent="0.2">
      <c r="D37" s="55"/>
    </row>
    <row r="38" spans="2:4" x14ac:dyDescent="0.2">
      <c r="D38" s="55"/>
    </row>
    <row r="39" spans="2:4" x14ac:dyDescent="0.2">
      <c r="D39" s="55"/>
    </row>
    <row r="40" spans="2:4" x14ac:dyDescent="0.2">
      <c r="D40" s="55"/>
    </row>
    <row r="41" spans="2:4" x14ac:dyDescent="0.2">
      <c r="D41" s="55"/>
    </row>
    <row r="42" spans="2:4" x14ac:dyDescent="0.2">
      <c r="D42" s="55"/>
    </row>
    <row r="43" spans="2:4" x14ac:dyDescent="0.2">
      <c r="D43" s="55"/>
    </row>
    <row r="44" spans="2:4" x14ac:dyDescent="0.2">
      <c r="D44" s="55"/>
    </row>
    <row r="45" spans="2:4" x14ac:dyDescent="0.2">
      <c r="D45" s="55"/>
    </row>
    <row r="46" spans="2:4" x14ac:dyDescent="0.2">
      <c r="D46" s="55"/>
    </row>
    <row r="47" spans="2:4" x14ac:dyDescent="0.2">
      <c r="D47" s="55"/>
    </row>
    <row r="48" spans="2:4" x14ac:dyDescent="0.2">
      <c r="D48" s="55"/>
    </row>
    <row r="49" spans="4:4" x14ac:dyDescent="0.2">
      <c r="D49" s="55"/>
    </row>
    <row r="50" spans="4:4" x14ac:dyDescent="0.2">
      <c r="D50" s="55"/>
    </row>
    <row r="51" spans="4:4" x14ac:dyDescent="0.2">
      <c r="D51" s="55"/>
    </row>
    <row r="52" spans="4:4" x14ac:dyDescent="0.2">
      <c r="D52" s="55"/>
    </row>
    <row r="53" spans="4:4" x14ac:dyDescent="0.2">
      <c r="D53" s="55"/>
    </row>
    <row r="54" spans="4:4" x14ac:dyDescent="0.2">
      <c r="D54" s="55"/>
    </row>
    <row r="55" spans="4:4" x14ac:dyDescent="0.2">
      <c r="D55" s="55"/>
    </row>
    <row r="56" spans="4:4" x14ac:dyDescent="0.2">
      <c r="D56" s="55"/>
    </row>
    <row r="57" spans="4:4" x14ac:dyDescent="0.2">
      <c r="D57" s="55"/>
    </row>
    <row r="58" spans="4:4" x14ac:dyDescent="0.2">
      <c r="D58" s="55"/>
    </row>
    <row r="59" spans="4:4" x14ac:dyDescent="0.2">
      <c r="D59" s="55"/>
    </row>
    <row r="60" spans="4:4" x14ac:dyDescent="0.2">
      <c r="D60" s="55"/>
    </row>
    <row r="61" spans="4:4" x14ac:dyDescent="0.2">
      <c r="D61" s="55"/>
    </row>
    <row r="62" spans="4:4" x14ac:dyDescent="0.2">
      <c r="D62" s="55"/>
    </row>
    <row r="63" spans="4:4" x14ac:dyDescent="0.2">
      <c r="D63" s="55"/>
    </row>
    <row r="64" spans="4:4" x14ac:dyDescent="0.2">
      <c r="D64" s="55"/>
    </row>
  </sheetData>
  <pageMargins left="0.7" right="0.7" top="0.75" bottom="0.75" header="0.3" footer="0.3"/>
  <pageSetup scale="46" orientation="portrait" r:id="rId1"/>
  <ignoredErrors>
    <ignoredError sqref="G17:H17 G12:H12 G7:H7 G22:H22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8A0C-4926-4A50-9E82-6D2348C815EC}">
  <dimension ref="A1:K69"/>
  <sheetViews>
    <sheetView showGridLines="0" view="pageBreakPreview" zoomScale="86" zoomScaleNormal="100" zoomScaleSheetLayoutView="86" workbookViewId="0"/>
  </sheetViews>
  <sheetFormatPr defaultColWidth="9.28515625" defaultRowHeight="14.25" x14ac:dyDescent="0.2"/>
  <cols>
    <col min="1" max="1" width="9.28515625" style="8"/>
    <col min="2" max="2" width="4.5703125" style="8" customWidth="1"/>
    <col min="3" max="3" width="52.5703125" style="8" customWidth="1"/>
    <col min="4" max="10" width="15.5703125" style="8" customWidth="1"/>
    <col min="11" max="12" width="4.42578125" style="8" customWidth="1"/>
    <col min="13" max="16384" width="9.28515625" style="8"/>
  </cols>
  <sheetData>
    <row r="1" spans="1:11" ht="22.15" customHeight="1" x14ac:dyDescent="0.3">
      <c r="A1" s="51"/>
      <c r="B1" s="20" t="s">
        <v>143</v>
      </c>
      <c r="D1" s="52"/>
    </row>
    <row r="2" spans="1:11" ht="16.350000000000001" customHeight="1" x14ac:dyDescent="0.25">
      <c r="B2" s="53" t="s">
        <v>1</v>
      </c>
      <c r="D2" s="31"/>
    </row>
    <row r="3" spans="1:11" ht="15" x14ac:dyDescent="0.25">
      <c r="B3" s="50"/>
      <c r="D3" s="31"/>
    </row>
    <row r="4" spans="1:11" x14ac:dyDescent="0.2">
      <c r="B4" s="2"/>
      <c r="C4" s="3"/>
      <c r="D4" s="5"/>
      <c r="E4" s="5"/>
      <c r="F4" s="5"/>
      <c r="G4" s="5"/>
      <c r="H4" s="5"/>
      <c r="I4" s="5"/>
      <c r="J4" s="5"/>
      <c r="K4" s="6"/>
    </row>
    <row r="5" spans="1:11" x14ac:dyDescent="0.2">
      <c r="B5" s="7"/>
      <c r="C5" s="61">
        <v>1</v>
      </c>
      <c r="D5" s="61">
        <v>2</v>
      </c>
      <c r="E5" s="61">
        <v>3</v>
      </c>
      <c r="F5" s="61">
        <v>4</v>
      </c>
      <c r="G5" s="61">
        <v>5</v>
      </c>
      <c r="H5" s="61">
        <v>6</v>
      </c>
      <c r="I5" s="61">
        <v>7</v>
      </c>
      <c r="J5" s="61">
        <v>8</v>
      </c>
      <c r="K5" s="9"/>
    </row>
    <row r="6" spans="1:11" ht="44.1" customHeight="1" x14ac:dyDescent="0.2">
      <c r="B6" s="10"/>
      <c r="C6" s="11" t="s">
        <v>118</v>
      </c>
      <c r="D6" s="136" t="s">
        <v>93</v>
      </c>
      <c r="E6" s="136" t="s">
        <v>94</v>
      </c>
      <c r="F6" s="136" t="s">
        <v>95</v>
      </c>
      <c r="G6" s="136" t="s">
        <v>21</v>
      </c>
      <c r="H6" s="136" t="s">
        <v>128</v>
      </c>
      <c r="I6" s="136" t="s">
        <v>96</v>
      </c>
      <c r="J6" s="136" t="s">
        <v>119</v>
      </c>
      <c r="K6" s="9"/>
    </row>
    <row r="7" spans="1:11" ht="30" x14ac:dyDescent="0.25">
      <c r="B7" s="10">
        <v>1</v>
      </c>
      <c r="C7" s="151" t="s">
        <v>144</v>
      </c>
      <c r="D7" s="148">
        <f>SUM(D8:D10)</f>
        <v>232.17910000000001</v>
      </c>
      <c r="E7" s="148">
        <f t="shared" ref="E7:F7" si="0">SUM(E8:E10)</f>
        <v>71.117500000000007</v>
      </c>
      <c r="F7" s="148">
        <f t="shared" si="0"/>
        <v>12.200303</v>
      </c>
      <c r="G7" s="148">
        <f t="shared" ref="G7:H7" si="1">SUM(G8:G10)</f>
        <v>155.53595000000001</v>
      </c>
      <c r="H7" s="148">
        <f t="shared" si="1"/>
        <v>49.240740000000002</v>
      </c>
      <c r="I7" s="148">
        <f>G7-H7</f>
        <v>106.29521000000001</v>
      </c>
      <c r="J7" s="148"/>
      <c r="K7" s="9"/>
    </row>
    <row r="8" spans="1:11" x14ac:dyDescent="0.2">
      <c r="B8" s="10">
        <v>2</v>
      </c>
      <c r="C8" s="176" t="s">
        <v>121</v>
      </c>
      <c r="D8" s="170">
        <v>158.17910000000001</v>
      </c>
      <c r="E8" s="170">
        <v>46.6175</v>
      </c>
      <c r="F8" s="170">
        <v>4.8924669999999999</v>
      </c>
      <c r="G8" s="170">
        <v>98.03595</v>
      </c>
      <c r="H8" s="170">
        <v>24.320309999999999</v>
      </c>
      <c r="I8" s="170"/>
      <c r="J8" s="170"/>
      <c r="K8" s="9"/>
    </row>
    <row r="9" spans="1:11" x14ac:dyDescent="0.2">
      <c r="B9" s="10">
        <v>3</v>
      </c>
      <c r="C9" s="121" t="s">
        <v>122</v>
      </c>
      <c r="D9" s="122">
        <v>0</v>
      </c>
      <c r="E9" s="122">
        <v>0</v>
      </c>
      <c r="F9" s="122">
        <v>0</v>
      </c>
      <c r="G9" s="122">
        <v>0</v>
      </c>
      <c r="H9" s="122">
        <v>0</v>
      </c>
      <c r="I9" s="122"/>
      <c r="J9" s="122"/>
      <c r="K9" s="9"/>
    </row>
    <row r="10" spans="1:11" x14ac:dyDescent="0.2">
      <c r="B10" s="10">
        <v>4</v>
      </c>
      <c r="C10" s="176" t="s">
        <v>123</v>
      </c>
      <c r="D10" s="170">
        <v>74</v>
      </c>
      <c r="E10" s="170">
        <v>24.5</v>
      </c>
      <c r="F10" s="170">
        <v>7.307836</v>
      </c>
      <c r="G10" s="170">
        <v>57.5</v>
      </c>
      <c r="H10" s="170">
        <v>24.92043</v>
      </c>
      <c r="I10" s="170"/>
      <c r="J10" s="170"/>
      <c r="K10" s="9"/>
    </row>
    <row r="11" spans="1:11" x14ac:dyDescent="0.2">
      <c r="B11" s="10">
        <v>5</v>
      </c>
      <c r="C11" s="121" t="s">
        <v>124</v>
      </c>
      <c r="D11" s="122">
        <v>0</v>
      </c>
      <c r="E11" s="122">
        <v>0</v>
      </c>
      <c r="F11" s="122">
        <v>0</v>
      </c>
      <c r="G11" s="122">
        <v>0</v>
      </c>
      <c r="H11" s="122">
        <v>0</v>
      </c>
      <c r="I11" s="123"/>
      <c r="J11" s="123"/>
      <c r="K11" s="9"/>
    </row>
    <row r="12" spans="1:11" ht="45" x14ac:dyDescent="0.2">
      <c r="B12" s="178">
        <v>21</v>
      </c>
      <c r="C12" s="179" t="s">
        <v>145</v>
      </c>
      <c r="D12" s="180">
        <f>SUM(D13:D15)</f>
        <v>70</v>
      </c>
      <c r="E12" s="180">
        <f>SUM(E13:E15)</f>
        <v>30.54758</v>
      </c>
      <c r="F12" s="181">
        <f>SUM(F13:F15)</f>
        <v>0.39089600000000002</v>
      </c>
      <c r="G12" s="181">
        <f t="shared" ref="G12:H12" si="2">SUM(G13:G15)</f>
        <v>43.7241</v>
      </c>
      <c r="H12" s="181">
        <f t="shared" si="2"/>
        <v>2.6346560000000001</v>
      </c>
      <c r="I12" s="181">
        <f>G12-H12</f>
        <v>41.089444</v>
      </c>
      <c r="J12" s="181"/>
      <c r="K12" s="9"/>
    </row>
    <row r="13" spans="1:11" x14ac:dyDescent="0.2">
      <c r="B13" s="10">
        <v>22</v>
      </c>
      <c r="C13" s="176" t="s">
        <v>121</v>
      </c>
      <c r="D13" s="170">
        <v>70</v>
      </c>
      <c r="E13" s="170">
        <v>30.54758</v>
      </c>
      <c r="F13" s="170">
        <v>0.39089600000000002</v>
      </c>
      <c r="G13" s="170">
        <v>43.7241</v>
      </c>
      <c r="H13" s="170">
        <v>2.6346560000000001</v>
      </c>
      <c r="I13" s="169"/>
      <c r="J13" s="169"/>
      <c r="K13" s="9"/>
    </row>
    <row r="14" spans="1:11" x14ac:dyDescent="0.2">
      <c r="B14" s="10">
        <v>23</v>
      </c>
      <c r="C14" s="121" t="s">
        <v>122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6"/>
      <c r="J14" s="16"/>
      <c r="K14" s="9"/>
    </row>
    <row r="15" spans="1:11" x14ac:dyDescent="0.2">
      <c r="B15" s="10">
        <v>24</v>
      </c>
      <c r="C15" s="176" t="s">
        <v>123</v>
      </c>
      <c r="D15" s="170">
        <v>0</v>
      </c>
      <c r="E15" s="170">
        <v>0</v>
      </c>
      <c r="F15" s="170">
        <v>0</v>
      </c>
      <c r="G15" s="170">
        <v>0</v>
      </c>
      <c r="H15" s="170">
        <v>0</v>
      </c>
      <c r="I15" s="169"/>
      <c r="J15" s="169"/>
      <c r="K15" s="9"/>
    </row>
    <row r="16" spans="1:11" x14ac:dyDescent="0.2">
      <c r="B16" s="10">
        <v>25</v>
      </c>
      <c r="C16" s="121" t="s">
        <v>124</v>
      </c>
      <c r="D16" s="122">
        <v>0</v>
      </c>
      <c r="E16" s="122">
        <v>0</v>
      </c>
      <c r="F16" s="122">
        <v>0</v>
      </c>
      <c r="G16" s="122">
        <v>0</v>
      </c>
      <c r="H16" s="122">
        <v>0</v>
      </c>
      <c r="I16" s="177"/>
      <c r="J16" s="177"/>
      <c r="K16" s="9"/>
    </row>
    <row r="17" spans="2:11" ht="15" x14ac:dyDescent="0.25">
      <c r="B17" s="10">
        <v>16</v>
      </c>
      <c r="C17" s="119" t="s">
        <v>146</v>
      </c>
      <c r="D17" s="148">
        <f>SUM(D18:D20)</f>
        <v>44.653580000000005</v>
      </c>
      <c r="E17" s="148">
        <f t="shared" ref="E17:F17" si="3">SUM(E18:E20)</f>
        <v>14.088394999999998</v>
      </c>
      <c r="F17" s="159">
        <f t="shared" si="3"/>
        <v>3.3655249999999999</v>
      </c>
      <c r="G17" s="159">
        <f t="shared" ref="G17:H17" si="4">SUM(G18:G20)</f>
        <v>30.565189</v>
      </c>
      <c r="H17" s="159">
        <f t="shared" si="4"/>
        <v>14.056173000000001</v>
      </c>
      <c r="I17" s="159">
        <f>G17-H17</f>
        <v>16.509015999999999</v>
      </c>
      <c r="J17" s="159"/>
      <c r="K17" s="9"/>
    </row>
    <row r="18" spans="2:11" x14ac:dyDescent="0.2">
      <c r="B18" s="10">
        <v>17</v>
      </c>
      <c r="C18" s="176" t="s">
        <v>121</v>
      </c>
      <c r="D18" s="170">
        <v>28.30001</v>
      </c>
      <c r="E18" s="170">
        <v>7.0750019999999996</v>
      </c>
      <c r="F18" s="170">
        <v>2.863782</v>
      </c>
      <c r="G18" s="170">
        <v>21.225010000000001</v>
      </c>
      <c r="H18" s="170">
        <v>13.50483</v>
      </c>
      <c r="I18" s="170"/>
      <c r="J18" s="170"/>
      <c r="K18" s="9"/>
    </row>
    <row r="19" spans="2:11" x14ac:dyDescent="0.2">
      <c r="B19" s="10">
        <v>18</v>
      </c>
      <c r="C19" s="121" t="s">
        <v>122</v>
      </c>
      <c r="D19" s="122">
        <v>16.353570000000001</v>
      </c>
      <c r="E19" s="122">
        <v>7.0133929999999998</v>
      </c>
      <c r="F19" s="122">
        <v>0.50174300000000005</v>
      </c>
      <c r="G19" s="122">
        <v>9.3401789999999991</v>
      </c>
      <c r="H19" s="122">
        <v>0.54908199999999996</v>
      </c>
      <c r="I19" s="122"/>
      <c r="J19" s="122"/>
      <c r="K19" s="9"/>
    </row>
    <row r="20" spans="2:11" x14ac:dyDescent="0.2">
      <c r="B20" s="10">
        <v>19</v>
      </c>
      <c r="C20" s="176" t="s">
        <v>123</v>
      </c>
      <c r="D20" s="170">
        <v>0</v>
      </c>
      <c r="E20" s="170">
        <v>0</v>
      </c>
      <c r="F20" s="170">
        <v>0</v>
      </c>
      <c r="G20" s="170">
        <v>0</v>
      </c>
      <c r="H20" s="170">
        <v>2.261E-3</v>
      </c>
      <c r="I20" s="170"/>
      <c r="J20" s="170"/>
      <c r="K20" s="9"/>
    </row>
    <row r="21" spans="2:11" x14ac:dyDescent="0.2">
      <c r="B21" s="10">
        <v>20</v>
      </c>
      <c r="C21" s="121" t="s">
        <v>124</v>
      </c>
      <c r="D21" s="122">
        <v>0</v>
      </c>
      <c r="E21" s="122">
        <v>0</v>
      </c>
      <c r="F21" s="122">
        <v>0</v>
      </c>
      <c r="G21" s="122">
        <v>0</v>
      </c>
      <c r="H21" s="122">
        <v>0</v>
      </c>
      <c r="I21" s="123"/>
      <c r="J21" s="123"/>
      <c r="K21" s="9"/>
    </row>
    <row r="22" spans="2:11" ht="15" x14ac:dyDescent="0.25">
      <c r="B22" s="10">
        <v>11</v>
      </c>
      <c r="C22" s="119" t="s">
        <v>147</v>
      </c>
      <c r="D22" s="148">
        <f>SUM(D23:D25)</f>
        <v>33.207664999999999</v>
      </c>
      <c r="E22" s="148">
        <f t="shared" ref="E22:F22" si="5">SUM(E23:E25)</f>
        <v>8.3019160000000003</v>
      </c>
      <c r="F22" s="148">
        <f t="shared" si="5"/>
        <v>11.654085</v>
      </c>
      <c r="G22" s="148">
        <f t="shared" ref="G22:H22" si="6">SUM(G23:G25)</f>
        <v>24.905749</v>
      </c>
      <c r="H22" s="148">
        <f t="shared" si="6"/>
        <v>21.154975999999998</v>
      </c>
      <c r="I22" s="148">
        <f>G22-H22</f>
        <v>3.7507730000000024</v>
      </c>
      <c r="J22" s="148"/>
      <c r="K22" s="9"/>
    </row>
    <row r="23" spans="2:11" x14ac:dyDescent="0.2">
      <c r="B23" s="10">
        <v>12</v>
      </c>
      <c r="C23" s="176" t="s">
        <v>121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/>
      <c r="J23" s="170"/>
      <c r="K23" s="9"/>
    </row>
    <row r="24" spans="2:11" x14ac:dyDescent="0.2">
      <c r="B24" s="10">
        <v>13</v>
      </c>
      <c r="C24" s="121" t="s">
        <v>122</v>
      </c>
      <c r="D24" s="122">
        <v>9.2076650000000004</v>
      </c>
      <c r="E24" s="122">
        <v>2.3019159999999999</v>
      </c>
      <c r="F24" s="122">
        <v>8.7300260000000005</v>
      </c>
      <c r="G24" s="122">
        <v>6.9057490000000001</v>
      </c>
      <c r="H24" s="122">
        <v>12.41202</v>
      </c>
      <c r="I24" s="122"/>
      <c r="J24" s="122"/>
      <c r="K24" s="9"/>
    </row>
    <row r="25" spans="2:11" x14ac:dyDescent="0.2">
      <c r="B25" s="10">
        <v>14</v>
      </c>
      <c r="C25" s="176" t="s">
        <v>123</v>
      </c>
      <c r="D25" s="170">
        <v>24</v>
      </c>
      <c r="E25" s="170">
        <v>6</v>
      </c>
      <c r="F25" s="170">
        <v>2.9240590000000002</v>
      </c>
      <c r="G25" s="170">
        <v>18</v>
      </c>
      <c r="H25" s="170">
        <v>8.7429559999999995</v>
      </c>
      <c r="I25" s="170"/>
      <c r="J25" s="170"/>
      <c r="K25" s="9"/>
    </row>
    <row r="26" spans="2:11" x14ac:dyDescent="0.2">
      <c r="B26" s="10">
        <v>15</v>
      </c>
      <c r="C26" s="121" t="s">
        <v>124</v>
      </c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3"/>
      <c r="J26" s="123"/>
      <c r="K26" s="9"/>
    </row>
    <row r="27" spans="2:11" ht="15" x14ac:dyDescent="0.25">
      <c r="B27" s="10">
        <v>26</v>
      </c>
      <c r="C27" s="119" t="s">
        <v>148</v>
      </c>
      <c r="D27" s="148">
        <f>SUM(D28:D30)</f>
        <v>25.150030000000001</v>
      </c>
      <c r="E27" s="148">
        <f>SUM(E28:E30)</f>
        <v>6.9625079999999997</v>
      </c>
      <c r="F27" s="182">
        <f>SUM(F28:F30)</f>
        <v>-5.2310000000000002E-2</v>
      </c>
      <c r="G27" s="182">
        <f t="shared" ref="G27:H27" si="7">SUM(G28:G30)</f>
        <v>18.187522999999999</v>
      </c>
      <c r="H27" s="182">
        <f t="shared" si="7"/>
        <v>0.90849000000000002</v>
      </c>
      <c r="I27" s="182">
        <f>G27-H27</f>
        <v>17.279032999999998</v>
      </c>
      <c r="J27" s="182"/>
      <c r="K27" s="9"/>
    </row>
    <row r="28" spans="2:11" x14ac:dyDescent="0.2">
      <c r="B28" s="10">
        <v>27</v>
      </c>
      <c r="C28" s="176" t="s">
        <v>121</v>
      </c>
      <c r="D28" s="170">
        <v>21.78</v>
      </c>
      <c r="E28" s="170">
        <v>6.12</v>
      </c>
      <c r="F28" s="170">
        <v>0</v>
      </c>
      <c r="G28" s="170">
        <v>15.66</v>
      </c>
      <c r="H28" s="170">
        <v>0</v>
      </c>
      <c r="I28" s="170"/>
      <c r="J28" s="170"/>
      <c r="K28" s="9"/>
    </row>
    <row r="29" spans="2:11" x14ac:dyDescent="0.2">
      <c r="B29" s="10">
        <v>28</v>
      </c>
      <c r="C29" s="121" t="s">
        <v>122</v>
      </c>
      <c r="D29" s="122">
        <v>3.3700299999999999</v>
      </c>
      <c r="E29" s="122">
        <v>0.84250800000000003</v>
      </c>
      <c r="F29" s="122">
        <v>-5.2310000000000002E-2</v>
      </c>
      <c r="G29" s="122">
        <v>2.527523</v>
      </c>
      <c r="H29" s="122">
        <v>0.90849000000000002</v>
      </c>
      <c r="I29" s="122"/>
      <c r="J29" s="122"/>
      <c r="K29" s="9"/>
    </row>
    <row r="30" spans="2:11" x14ac:dyDescent="0.2">
      <c r="B30" s="10">
        <v>29</v>
      </c>
      <c r="C30" s="176" t="s">
        <v>123</v>
      </c>
      <c r="D30" s="170">
        <v>0</v>
      </c>
      <c r="E30" s="170">
        <v>0</v>
      </c>
      <c r="F30" s="170">
        <v>0</v>
      </c>
      <c r="G30" s="170">
        <v>0</v>
      </c>
      <c r="H30" s="170">
        <v>0</v>
      </c>
      <c r="I30" s="170"/>
      <c r="J30" s="170"/>
      <c r="K30" s="9"/>
    </row>
    <row r="31" spans="2:11" x14ac:dyDescent="0.2">
      <c r="B31" s="10">
        <v>30</v>
      </c>
      <c r="C31" s="121" t="s">
        <v>124</v>
      </c>
      <c r="D31" s="122">
        <v>0</v>
      </c>
      <c r="E31" s="122">
        <v>0</v>
      </c>
      <c r="F31" s="122">
        <v>0</v>
      </c>
      <c r="G31" s="122">
        <v>0</v>
      </c>
      <c r="H31" s="122">
        <v>0</v>
      </c>
      <c r="I31" s="123"/>
      <c r="J31" s="123"/>
      <c r="K31" s="9"/>
    </row>
    <row r="32" spans="2:11" ht="17.25" x14ac:dyDescent="0.25">
      <c r="B32" s="10">
        <v>31</v>
      </c>
      <c r="C32" s="119" t="s">
        <v>157</v>
      </c>
      <c r="D32" s="148">
        <f>SUM(D33:D35)</f>
        <v>6.404344</v>
      </c>
      <c r="E32" s="148">
        <f>SUM(E33:E35)</f>
        <v>1.6010849999999999</v>
      </c>
      <c r="F32" s="148">
        <f t="shared" ref="F32" si="8">SUM(F33:F35)</f>
        <v>-13.153423</v>
      </c>
      <c r="G32" s="148">
        <f t="shared" ref="G32:H32" si="9">SUM(G33:G35)</f>
        <v>4.8032589999999997</v>
      </c>
      <c r="H32" s="148">
        <f t="shared" si="9"/>
        <v>14.266095999999999</v>
      </c>
      <c r="I32" s="148">
        <f>G32-H32</f>
        <v>-9.4628370000000004</v>
      </c>
      <c r="J32" s="148"/>
      <c r="K32" s="9"/>
    </row>
    <row r="33" spans="2:11" x14ac:dyDescent="0.2">
      <c r="B33" s="10">
        <v>32</v>
      </c>
      <c r="C33" s="176" t="s">
        <v>121</v>
      </c>
      <c r="D33" s="170">
        <v>0.33100000000000002</v>
      </c>
      <c r="E33" s="170">
        <v>8.2749000000000003E-2</v>
      </c>
      <c r="F33" s="170">
        <v>-13.3354</v>
      </c>
      <c r="G33" s="170">
        <v>0.248251</v>
      </c>
      <c r="H33" s="170">
        <v>17.05667</v>
      </c>
      <c r="I33" s="170"/>
      <c r="J33" s="170"/>
      <c r="K33" s="9"/>
    </row>
    <row r="34" spans="2:11" x14ac:dyDescent="0.2">
      <c r="B34" s="10">
        <v>33</v>
      </c>
      <c r="C34" s="121" t="s">
        <v>122</v>
      </c>
      <c r="D34" s="122">
        <v>3.6068709999999999</v>
      </c>
      <c r="E34" s="122">
        <v>0.90171800000000002</v>
      </c>
      <c r="F34" s="122">
        <v>0.18059500000000001</v>
      </c>
      <c r="G34" s="122">
        <v>2.7051530000000001</v>
      </c>
      <c r="H34" s="122">
        <v>-2.8655900000000001</v>
      </c>
      <c r="I34" s="122"/>
      <c r="J34" s="122"/>
      <c r="K34" s="9"/>
    </row>
    <row r="35" spans="2:11" x14ac:dyDescent="0.2">
      <c r="B35" s="10">
        <v>34</v>
      </c>
      <c r="C35" s="176" t="s">
        <v>123</v>
      </c>
      <c r="D35" s="170">
        <v>2.4664730000000001</v>
      </c>
      <c r="E35" s="170">
        <v>0.616618</v>
      </c>
      <c r="F35" s="170">
        <v>1.382E-3</v>
      </c>
      <c r="G35" s="170">
        <v>1.849855</v>
      </c>
      <c r="H35" s="170">
        <v>7.5015999999999999E-2</v>
      </c>
      <c r="I35" s="170"/>
      <c r="J35" s="170"/>
      <c r="K35" s="9"/>
    </row>
    <row r="36" spans="2:11" x14ac:dyDescent="0.2">
      <c r="B36" s="10">
        <v>35</v>
      </c>
      <c r="C36" s="121" t="s">
        <v>124</v>
      </c>
      <c r="D36" s="122">
        <v>0</v>
      </c>
      <c r="E36" s="122">
        <v>0</v>
      </c>
      <c r="F36" s="122">
        <v>0</v>
      </c>
      <c r="G36" s="122">
        <v>0</v>
      </c>
      <c r="H36" s="122">
        <v>0</v>
      </c>
      <c r="I36" s="123"/>
      <c r="J36" s="123"/>
      <c r="K36" s="9"/>
    </row>
    <row r="37" spans="2:11" ht="15.75" thickBot="1" x14ac:dyDescent="0.3">
      <c r="B37" s="10">
        <v>36</v>
      </c>
      <c r="C37" s="54" t="s">
        <v>104</v>
      </c>
      <c r="D37" s="116">
        <f>D7++D12+D22+D17+D27+D32</f>
        <v>411.594719</v>
      </c>
      <c r="E37" s="116">
        <f>E7++E12+E22+E17+E27+E32</f>
        <v>132.61898400000001</v>
      </c>
      <c r="F37" s="116">
        <f>F7++F12+F22+F17+F27+F32</f>
        <v>14.405075999999998</v>
      </c>
      <c r="G37" s="116">
        <f t="shared" ref="G37:H37" si="10">G7+G12+G17+G22+G27+G32</f>
        <v>277.72177000000005</v>
      </c>
      <c r="H37" s="116">
        <f t="shared" si="10"/>
        <v>102.26113100000001</v>
      </c>
      <c r="I37" s="116">
        <f>I7+I12+I17+I22+I27+I32</f>
        <v>175.46063900000001</v>
      </c>
      <c r="J37" s="204">
        <f>I37/G37</f>
        <v>0.63178568608431374</v>
      </c>
      <c r="K37" s="9"/>
    </row>
    <row r="38" spans="2:11" ht="15" thickTop="1" x14ac:dyDescent="0.2">
      <c r="B38" s="7"/>
      <c r="D38" s="16"/>
      <c r="K38" s="9"/>
    </row>
    <row r="39" spans="2:11" x14ac:dyDescent="0.2">
      <c r="B39" s="17"/>
      <c r="C39" s="18"/>
      <c r="D39" s="18"/>
      <c r="E39" s="18"/>
      <c r="F39" s="18"/>
      <c r="G39" s="18"/>
      <c r="H39" s="18"/>
      <c r="I39" s="18"/>
      <c r="J39" s="18"/>
      <c r="K39" s="19"/>
    </row>
    <row r="41" spans="2:11" x14ac:dyDescent="0.2">
      <c r="B41" s="67" t="s">
        <v>14</v>
      </c>
      <c r="C41" s="68"/>
      <c r="D41" s="55"/>
    </row>
    <row r="42" spans="2:11" x14ac:dyDescent="0.2">
      <c r="B42" s="133">
        <v>3</v>
      </c>
      <c r="C42" s="125" t="s">
        <v>17</v>
      </c>
      <c r="D42" s="55"/>
    </row>
    <row r="43" spans="2:11" x14ac:dyDescent="0.2">
      <c r="B43" s="133">
        <v>10</v>
      </c>
      <c r="C43" s="216" t="s">
        <v>149</v>
      </c>
      <c r="D43" s="216"/>
      <c r="E43" s="216"/>
      <c r="F43" s="216"/>
      <c r="G43" s="216"/>
      <c r="H43" s="216"/>
      <c r="I43" s="216"/>
    </row>
    <row r="44" spans="2:11" x14ac:dyDescent="0.2">
      <c r="B44" s="132"/>
      <c r="C44" s="125"/>
      <c r="D44" s="55"/>
    </row>
    <row r="45" spans="2:11" x14ac:dyDescent="0.2">
      <c r="D45" s="55"/>
    </row>
    <row r="46" spans="2:11" x14ac:dyDescent="0.2">
      <c r="D46" s="55"/>
    </row>
    <row r="47" spans="2:11" x14ac:dyDescent="0.2">
      <c r="D47" s="55"/>
    </row>
    <row r="48" spans="2:11" x14ac:dyDescent="0.2">
      <c r="D48" s="55"/>
    </row>
    <row r="49" spans="4:4" x14ac:dyDescent="0.2">
      <c r="D49" s="55"/>
    </row>
    <row r="50" spans="4:4" x14ac:dyDescent="0.2">
      <c r="D50" s="55"/>
    </row>
    <row r="51" spans="4:4" x14ac:dyDescent="0.2">
      <c r="D51" s="55"/>
    </row>
    <row r="52" spans="4:4" x14ac:dyDescent="0.2">
      <c r="D52" s="55"/>
    </row>
    <row r="53" spans="4:4" x14ac:dyDescent="0.2">
      <c r="D53" s="55"/>
    </row>
    <row r="54" spans="4:4" x14ac:dyDescent="0.2">
      <c r="D54" s="55"/>
    </row>
    <row r="55" spans="4:4" x14ac:dyDescent="0.2">
      <c r="D55" s="55"/>
    </row>
    <row r="56" spans="4:4" x14ac:dyDescent="0.2">
      <c r="D56" s="55"/>
    </row>
    <row r="57" spans="4:4" x14ac:dyDescent="0.2">
      <c r="D57" s="55"/>
    </row>
    <row r="58" spans="4:4" x14ac:dyDescent="0.2">
      <c r="D58" s="55"/>
    </row>
    <row r="59" spans="4:4" x14ac:dyDescent="0.2">
      <c r="D59" s="55"/>
    </row>
    <row r="60" spans="4:4" x14ac:dyDescent="0.2">
      <c r="D60" s="55"/>
    </row>
    <row r="61" spans="4:4" x14ac:dyDescent="0.2">
      <c r="D61" s="55"/>
    </row>
    <row r="62" spans="4:4" x14ac:dyDescent="0.2">
      <c r="D62" s="55"/>
    </row>
    <row r="63" spans="4:4" x14ac:dyDescent="0.2">
      <c r="D63" s="55"/>
    </row>
    <row r="64" spans="4:4" x14ac:dyDescent="0.2">
      <c r="D64" s="55"/>
    </row>
    <row r="65" spans="4:4" x14ac:dyDescent="0.2">
      <c r="D65" s="55"/>
    </row>
    <row r="66" spans="4:4" x14ac:dyDescent="0.2">
      <c r="D66" s="55"/>
    </row>
    <row r="67" spans="4:4" x14ac:dyDescent="0.2">
      <c r="D67" s="55"/>
    </row>
    <row r="68" spans="4:4" x14ac:dyDescent="0.2">
      <c r="D68" s="55"/>
    </row>
    <row r="69" spans="4:4" x14ac:dyDescent="0.2">
      <c r="D69" s="55"/>
    </row>
  </sheetData>
  <mergeCells count="1">
    <mergeCell ref="C43:I43"/>
  </mergeCells>
  <pageMargins left="0.7" right="0.7" top="0.75" bottom="0.75" header="0.3" footer="0.3"/>
  <pageSetup scale="45" orientation="portrait" r:id="rId1"/>
  <ignoredErrors>
    <ignoredError sqref="G7:H7 G22:H22 G17:H17 G12:H12 G27:H27 G32:H32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0613-428F-4CAA-9B0F-50633780B353}">
  <dimension ref="A1:L74"/>
  <sheetViews>
    <sheetView showGridLines="0" view="pageBreakPreview" zoomScaleNormal="100" zoomScaleSheetLayoutView="100" workbookViewId="0"/>
  </sheetViews>
  <sheetFormatPr defaultColWidth="9.28515625" defaultRowHeight="14.25" x14ac:dyDescent="0.2"/>
  <cols>
    <col min="1" max="1" width="9.28515625" style="8" customWidth="1"/>
    <col min="2" max="2" width="4.5703125" style="8" customWidth="1"/>
    <col min="3" max="3" width="52.5703125" style="8" customWidth="1"/>
    <col min="4" max="10" width="15.5703125" style="8" customWidth="1"/>
    <col min="11" max="11" width="2.42578125" style="8" customWidth="1"/>
    <col min="12" max="12" width="4.42578125" style="8" customWidth="1"/>
    <col min="13" max="16384" width="9.28515625" style="8"/>
  </cols>
  <sheetData>
    <row r="1" spans="1:12" ht="22.15" customHeight="1" x14ac:dyDescent="0.3">
      <c r="A1" s="51"/>
      <c r="B1" s="20" t="s">
        <v>150</v>
      </c>
      <c r="D1" s="52"/>
    </row>
    <row r="2" spans="1:12" ht="16.350000000000001" customHeight="1" x14ac:dyDescent="0.25">
      <c r="B2" s="53" t="s">
        <v>1</v>
      </c>
      <c r="D2" s="31"/>
    </row>
    <row r="3" spans="1:12" ht="15" x14ac:dyDescent="0.25">
      <c r="B3" s="50"/>
      <c r="D3" s="31"/>
    </row>
    <row r="4" spans="1:12" x14ac:dyDescent="0.2">
      <c r="B4" s="2"/>
      <c r="C4" s="3"/>
      <c r="D4" s="5"/>
      <c r="E4" s="5"/>
      <c r="F4" s="5"/>
      <c r="G4" s="5"/>
      <c r="H4" s="5"/>
      <c r="I4" s="5"/>
      <c r="J4" s="5"/>
      <c r="K4" s="6"/>
    </row>
    <row r="5" spans="1:12" x14ac:dyDescent="0.2">
      <c r="B5" s="7"/>
      <c r="C5" s="61">
        <v>1</v>
      </c>
      <c r="D5" s="61">
        <v>2</v>
      </c>
      <c r="E5" s="61">
        <v>3</v>
      </c>
      <c r="F5" s="61">
        <v>4</v>
      </c>
      <c r="G5" s="61">
        <v>5</v>
      </c>
      <c r="H5" s="61">
        <v>6</v>
      </c>
      <c r="I5" s="61">
        <v>7</v>
      </c>
      <c r="J5" s="61">
        <v>8</v>
      </c>
      <c r="K5" s="117"/>
      <c r="L5" s="61"/>
    </row>
    <row r="6" spans="1:12" ht="44.1" customHeight="1" x14ac:dyDescent="0.2">
      <c r="B6" s="10"/>
      <c r="C6" s="11" t="s">
        <v>118</v>
      </c>
      <c r="D6" s="136" t="s">
        <v>93</v>
      </c>
      <c r="E6" s="136" t="s">
        <v>94</v>
      </c>
      <c r="F6" s="136" t="s">
        <v>95</v>
      </c>
      <c r="G6" s="136" t="s">
        <v>21</v>
      </c>
      <c r="H6" s="136" t="s">
        <v>128</v>
      </c>
      <c r="I6" s="136" t="s">
        <v>96</v>
      </c>
      <c r="J6" s="136" t="s">
        <v>119</v>
      </c>
      <c r="K6" s="9"/>
    </row>
    <row r="7" spans="1:12" ht="15" x14ac:dyDescent="0.25">
      <c r="B7" s="10">
        <v>1</v>
      </c>
      <c r="C7" s="119" t="s">
        <v>151</v>
      </c>
      <c r="D7" s="148">
        <f>SUM(D8:D10)</f>
        <v>23.497696999999999</v>
      </c>
      <c r="E7" s="148">
        <f>SUM(E8:E10)</f>
        <v>3.0708390000000003</v>
      </c>
      <c r="F7" s="148">
        <f>SUM(F8:F10)</f>
        <v>0.15134610000000001</v>
      </c>
      <c r="G7" s="148">
        <f t="shared" ref="G7:H7" si="0">SUM(G8:G10)</f>
        <v>21.861783000000003</v>
      </c>
      <c r="H7" s="148">
        <f t="shared" si="0"/>
        <v>1.164844</v>
      </c>
      <c r="I7" s="148">
        <f>G7-H7</f>
        <v>20.696939000000004</v>
      </c>
      <c r="J7" s="148"/>
      <c r="K7" s="9"/>
    </row>
    <row r="8" spans="1:12" x14ac:dyDescent="0.2">
      <c r="B8" s="10">
        <v>2</v>
      </c>
      <c r="C8" s="176" t="s">
        <v>121</v>
      </c>
      <c r="D8" s="170">
        <v>17.43844</v>
      </c>
      <c r="E8" s="170">
        <v>1.556025</v>
      </c>
      <c r="F8" s="170">
        <v>6.0099999999999997E-5</v>
      </c>
      <c r="G8" s="170">
        <v>17.317340000000002</v>
      </c>
      <c r="H8" s="170">
        <v>3.9189999999999997E-3</v>
      </c>
      <c r="I8" s="170"/>
      <c r="J8" s="170"/>
      <c r="K8" s="9"/>
    </row>
    <row r="9" spans="1:12" x14ac:dyDescent="0.2">
      <c r="B9" s="10">
        <v>3</v>
      </c>
      <c r="C9" s="121" t="s">
        <v>122</v>
      </c>
      <c r="D9" s="122">
        <v>6.0592569999999997</v>
      </c>
      <c r="E9" s="122">
        <v>1.5148140000000001</v>
      </c>
      <c r="F9" s="122">
        <v>0.151286</v>
      </c>
      <c r="G9" s="122">
        <v>4.5444430000000002</v>
      </c>
      <c r="H9" s="122">
        <v>1.1362810000000001</v>
      </c>
      <c r="I9" s="122"/>
      <c r="J9" s="122"/>
      <c r="K9" s="9"/>
    </row>
    <row r="10" spans="1:12" x14ac:dyDescent="0.2">
      <c r="B10" s="10">
        <v>4</v>
      </c>
      <c r="C10" s="176" t="s">
        <v>123</v>
      </c>
      <c r="D10" s="170">
        <v>0</v>
      </c>
      <c r="E10" s="170">
        <v>0</v>
      </c>
      <c r="F10" s="170">
        <v>0</v>
      </c>
      <c r="G10" s="170">
        <v>0</v>
      </c>
      <c r="H10" s="170">
        <v>2.4643999999999999E-2</v>
      </c>
      <c r="I10" s="170"/>
      <c r="J10" s="170"/>
      <c r="K10" s="9"/>
    </row>
    <row r="11" spans="1:12" x14ac:dyDescent="0.2">
      <c r="B11" s="10">
        <v>5</v>
      </c>
      <c r="C11" s="121" t="s">
        <v>124</v>
      </c>
      <c r="D11" s="122">
        <v>0</v>
      </c>
      <c r="E11" s="122">
        <v>0</v>
      </c>
      <c r="F11" s="122">
        <v>0</v>
      </c>
      <c r="G11" s="122">
        <v>0</v>
      </c>
      <c r="H11" s="122">
        <v>0</v>
      </c>
      <c r="I11" s="123"/>
      <c r="J11" s="123"/>
      <c r="K11" s="9"/>
    </row>
    <row r="12" spans="1:12" ht="15" x14ac:dyDescent="0.25">
      <c r="B12" s="10">
        <v>6</v>
      </c>
      <c r="C12" s="119" t="s">
        <v>152</v>
      </c>
      <c r="D12" s="148">
        <f>SUM(D13:D15)</f>
        <v>1.8849</v>
      </c>
      <c r="E12" s="148">
        <f>SUM(E13:E15)</f>
        <v>0.471225</v>
      </c>
      <c r="F12" s="148">
        <f>SUM(F13:F15)</f>
        <v>0</v>
      </c>
      <c r="G12" s="148">
        <f t="shared" ref="G12:H12" si="1">SUM(G13:G15)</f>
        <v>1.413675</v>
      </c>
      <c r="H12" s="148">
        <f t="shared" si="1"/>
        <v>5.5899999999999997E-5</v>
      </c>
      <c r="I12" s="148">
        <f>G12-H12</f>
        <v>1.4136191</v>
      </c>
      <c r="J12" s="148"/>
      <c r="K12" s="9"/>
    </row>
    <row r="13" spans="1:12" x14ac:dyDescent="0.2">
      <c r="B13" s="10">
        <v>7</v>
      </c>
      <c r="C13" s="176" t="s">
        <v>121</v>
      </c>
      <c r="D13" s="170">
        <v>0</v>
      </c>
      <c r="E13" s="170">
        <v>0</v>
      </c>
      <c r="F13" s="170">
        <v>0</v>
      </c>
      <c r="G13" s="170">
        <v>0</v>
      </c>
      <c r="H13" s="170">
        <v>0</v>
      </c>
      <c r="I13" s="170"/>
      <c r="J13" s="170"/>
      <c r="K13" s="9"/>
    </row>
    <row r="14" spans="1:12" x14ac:dyDescent="0.2">
      <c r="B14" s="10">
        <v>8</v>
      </c>
      <c r="C14" s="121" t="s">
        <v>122</v>
      </c>
      <c r="D14" s="122">
        <v>1.8849</v>
      </c>
      <c r="E14" s="122">
        <v>0.471225</v>
      </c>
      <c r="F14" s="122">
        <v>0</v>
      </c>
      <c r="G14" s="122">
        <v>1.413675</v>
      </c>
      <c r="H14" s="122">
        <v>5.5899999999999997E-5</v>
      </c>
      <c r="I14" s="122"/>
      <c r="J14" s="122"/>
      <c r="K14" s="9"/>
    </row>
    <row r="15" spans="1:12" x14ac:dyDescent="0.2">
      <c r="B15" s="10">
        <v>9</v>
      </c>
      <c r="C15" s="176" t="s">
        <v>123</v>
      </c>
      <c r="D15" s="170">
        <v>0</v>
      </c>
      <c r="E15" s="170">
        <v>0</v>
      </c>
      <c r="F15" s="170">
        <v>0</v>
      </c>
      <c r="G15" s="170">
        <v>0</v>
      </c>
      <c r="H15" s="170">
        <v>0</v>
      </c>
      <c r="I15" s="170"/>
      <c r="J15" s="170"/>
      <c r="K15" s="9"/>
    </row>
    <row r="16" spans="1:12" x14ac:dyDescent="0.2">
      <c r="B16" s="10">
        <v>10</v>
      </c>
      <c r="C16" s="121" t="s">
        <v>124</v>
      </c>
      <c r="D16" s="122">
        <v>0</v>
      </c>
      <c r="E16" s="122">
        <v>0</v>
      </c>
      <c r="F16" s="122">
        <v>0</v>
      </c>
      <c r="G16" s="122">
        <v>0</v>
      </c>
      <c r="H16" s="122">
        <v>0</v>
      </c>
      <c r="I16" s="123"/>
      <c r="J16" s="123"/>
      <c r="K16" s="9"/>
    </row>
    <row r="17" spans="2:11" ht="15" x14ac:dyDescent="0.25">
      <c r="B17" s="10">
        <v>11</v>
      </c>
      <c r="C17" s="119" t="s">
        <v>153</v>
      </c>
      <c r="D17" s="148">
        <f>SUM(D18:D20)</f>
        <v>2.028</v>
      </c>
      <c r="E17" s="148">
        <f>SUM(E18:E20)</f>
        <v>0.50700000000000001</v>
      </c>
      <c r="F17" s="148">
        <f>SUM(F18:F20)</f>
        <v>-2.0999999999999999E-5</v>
      </c>
      <c r="G17" s="148">
        <f t="shared" ref="G17:H17" si="2">SUM(G18:G20)</f>
        <v>1.5209999999999999</v>
      </c>
      <c r="H17" s="148">
        <f t="shared" si="2"/>
        <v>0.14674200000000001</v>
      </c>
      <c r="I17" s="148">
        <f>G17-H17</f>
        <v>1.374258</v>
      </c>
      <c r="J17" s="148"/>
      <c r="K17" s="9"/>
    </row>
    <row r="18" spans="2:11" x14ac:dyDescent="0.2">
      <c r="B18" s="10">
        <v>12</v>
      </c>
      <c r="C18" s="176" t="s">
        <v>121</v>
      </c>
      <c r="D18" s="170">
        <v>0</v>
      </c>
      <c r="E18" s="170">
        <v>0</v>
      </c>
      <c r="F18" s="170">
        <v>0</v>
      </c>
      <c r="G18" s="170">
        <v>0</v>
      </c>
      <c r="H18" s="170">
        <v>0</v>
      </c>
      <c r="I18" s="170"/>
      <c r="J18" s="170"/>
      <c r="K18" s="9"/>
    </row>
    <row r="19" spans="2:11" x14ac:dyDescent="0.2">
      <c r="B19" s="10">
        <v>13</v>
      </c>
      <c r="C19" s="121" t="s">
        <v>122</v>
      </c>
      <c r="D19" s="122">
        <v>1.8480000000000001</v>
      </c>
      <c r="E19" s="122">
        <v>0.46200000000000002</v>
      </c>
      <c r="F19" s="122">
        <v>-2.0999999999999999E-5</v>
      </c>
      <c r="G19" s="122">
        <v>1.3859999999999999</v>
      </c>
      <c r="H19" s="122">
        <v>3.1866999999999999E-2</v>
      </c>
      <c r="I19" s="122"/>
      <c r="J19" s="122"/>
      <c r="K19" s="9"/>
    </row>
    <row r="20" spans="2:11" x14ac:dyDescent="0.2">
      <c r="B20" s="10">
        <v>14</v>
      </c>
      <c r="C20" s="176" t="s">
        <v>123</v>
      </c>
      <c r="D20" s="170">
        <v>0.18</v>
      </c>
      <c r="E20" s="170">
        <v>4.4999999999999998E-2</v>
      </c>
      <c r="F20" s="170">
        <v>0</v>
      </c>
      <c r="G20" s="170">
        <v>0.13500000000000001</v>
      </c>
      <c r="H20" s="170">
        <v>0.114875</v>
      </c>
      <c r="I20" s="170"/>
      <c r="J20" s="170"/>
      <c r="K20" s="9"/>
    </row>
    <row r="21" spans="2:11" x14ac:dyDescent="0.2">
      <c r="B21" s="10">
        <v>15</v>
      </c>
      <c r="C21" s="121" t="s">
        <v>124</v>
      </c>
      <c r="D21" s="122">
        <v>0</v>
      </c>
      <c r="E21" s="122">
        <v>0</v>
      </c>
      <c r="F21" s="122">
        <v>0</v>
      </c>
      <c r="G21" s="122">
        <v>0</v>
      </c>
      <c r="H21" s="122">
        <v>0</v>
      </c>
      <c r="I21" s="123"/>
      <c r="J21" s="123"/>
      <c r="K21" s="9"/>
    </row>
    <row r="22" spans="2:11" ht="15" x14ac:dyDescent="0.25">
      <c r="B22" s="10">
        <v>16</v>
      </c>
      <c r="C22" s="119" t="s">
        <v>154</v>
      </c>
      <c r="D22" s="148">
        <f>SUM(D23:D25)</f>
        <v>1.58</v>
      </c>
      <c r="E22" s="148">
        <f>SUM(E23:E25)</f>
        <v>0.39500000000000002</v>
      </c>
      <c r="F22" s="148">
        <f>SUM(F23:F25)</f>
        <v>0.102087</v>
      </c>
      <c r="G22" s="148">
        <f t="shared" ref="G22:H22" si="3">SUM(G23:G25)</f>
        <v>1.1850000000000001</v>
      </c>
      <c r="H22" s="148">
        <f t="shared" si="3"/>
        <v>0.62477800000000006</v>
      </c>
      <c r="I22" s="148">
        <f>G22-H22</f>
        <v>0.560222</v>
      </c>
      <c r="J22" s="148"/>
      <c r="K22" s="9"/>
    </row>
    <row r="23" spans="2:11" x14ac:dyDescent="0.2">
      <c r="B23" s="10">
        <v>17</v>
      </c>
      <c r="C23" s="176" t="s">
        <v>121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/>
      <c r="J23" s="170"/>
      <c r="K23" s="9"/>
    </row>
    <row r="24" spans="2:11" x14ac:dyDescent="0.2">
      <c r="B24" s="10">
        <v>18</v>
      </c>
      <c r="C24" s="121" t="s">
        <v>122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/>
      <c r="J24" s="122"/>
      <c r="K24" s="9"/>
    </row>
    <row r="25" spans="2:11" x14ac:dyDescent="0.2">
      <c r="B25" s="10">
        <v>19</v>
      </c>
      <c r="C25" s="176" t="s">
        <v>123</v>
      </c>
      <c r="D25" s="170">
        <v>1.58</v>
      </c>
      <c r="E25" s="170">
        <v>0.39500000000000002</v>
      </c>
      <c r="F25" s="170">
        <v>0.102087</v>
      </c>
      <c r="G25" s="170">
        <v>1.1850000000000001</v>
      </c>
      <c r="H25" s="170">
        <v>0.62477800000000006</v>
      </c>
      <c r="I25" s="170"/>
      <c r="J25" s="170"/>
      <c r="K25" s="9"/>
    </row>
    <row r="26" spans="2:11" x14ac:dyDescent="0.2">
      <c r="B26" s="10">
        <v>20</v>
      </c>
      <c r="C26" s="121" t="s">
        <v>124</v>
      </c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3"/>
      <c r="J26" s="123"/>
      <c r="K26" s="9"/>
    </row>
    <row r="27" spans="2:11" ht="30" x14ac:dyDescent="0.25">
      <c r="B27" s="10">
        <v>21</v>
      </c>
      <c r="C27" s="151" t="s">
        <v>155</v>
      </c>
      <c r="D27" s="148">
        <f>SUM(D28:D30)</f>
        <v>0</v>
      </c>
      <c r="E27" s="148">
        <f>SUM(E28:E30)</f>
        <v>0</v>
      </c>
      <c r="F27" s="148">
        <f>SUM(F28:F30)</f>
        <v>0.48619400000000002</v>
      </c>
      <c r="G27" s="148">
        <f t="shared" ref="G27:H27" si="4">SUM(G28:G30)</f>
        <v>0</v>
      </c>
      <c r="H27" s="148">
        <f t="shared" si="4"/>
        <v>0.86210600000000004</v>
      </c>
      <c r="I27" s="148">
        <f>G27-H27</f>
        <v>-0.86210600000000004</v>
      </c>
      <c r="J27" s="148"/>
      <c r="K27" s="9"/>
    </row>
    <row r="28" spans="2:11" x14ac:dyDescent="0.2">
      <c r="B28" s="10">
        <v>22</v>
      </c>
      <c r="C28" s="176" t="s">
        <v>121</v>
      </c>
      <c r="D28" s="170">
        <v>0</v>
      </c>
      <c r="E28" s="170">
        <v>0</v>
      </c>
      <c r="F28" s="170">
        <v>0.14291499999999999</v>
      </c>
      <c r="G28" s="170">
        <v>0</v>
      </c>
      <c r="H28" s="170">
        <v>0.14291499999999999</v>
      </c>
      <c r="I28" s="170"/>
      <c r="J28" s="170"/>
      <c r="K28" s="9"/>
    </row>
    <row r="29" spans="2:11" x14ac:dyDescent="0.2">
      <c r="B29" s="10">
        <v>23</v>
      </c>
      <c r="C29" s="121" t="s">
        <v>122</v>
      </c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/>
      <c r="J29" s="122"/>
      <c r="K29" s="9"/>
    </row>
    <row r="30" spans="2:11" x14ac:dyDescent="0.2">
      <c r="B30" s="10">
        <v>24</v>
      </c>
      <c r="C30" s="176" t="s">
        <v>123</v>
      </c>
      <c r="D30" s="170">
        <v>0</v>
      </c>
      <c r="E30" s="170">
        <v>0</v>
      </c>
      <c r="F30" s="170">
        <v>0.343279</v>
      </c>
      <c r="G30" s="170">
        <v>0</v>
      </c>
      <c r="H30" s="170">
        <v>0.71919100000000002</v>
      </c>
      <c r="I30" s="170"/>
      <c r="J30" s="170"/>
      <c r="K30" s="9"/>
    </row>
    <row r="31" spans="2:11" x14ac:dyDescent="0.2">
      <c r="B31" s="10">
        <v>25</v>
      </c>
      <c r="C31" s="121" t="s">
        <v>124</v>
      </c>
      <c r="D31" s="122">
        <v>0</v>
      </c>
      <c r="E31" s="122">
        <v>0</v>
      </c>
      <c r="F31" s="122">
        <v>0</v>
      </c>
      <c r="G31" s="122">
        <v>0</v>
      </c>
      <c r="H31" s="122">
        <v>0</v>
      </c>
      <c r="I31" s="123"/>
      <c r="J31" s="123"/>
      <c r="K31" s="9"/>
    </row>
    <row r="32" spans="2:11" ht="15" x14ac:dyDescent="0.25">
      <c r="B32" s="10">
        <v>31</v>
      </c>
      <c r="C32" s="119" t="s">
        <v>126</v>
      </c>
      <c r="D32" s="148">
        <f>SUM(D33:D35)</f>
        <v>2.3602300000000001</v>
      </c>
      <c r="E32" s="148">
        <f>SUM(E33:E35)</f>
        <v>0.57691899999999996</v>
      </c>
      <c r="F32" s="148">
        <f>SUM(F33:F35)</f>
        <v>1.7659999999999999E-2</v>
      </c>
      <c r="G32" s="148">
        <f t="shared" ref="G32:H32" si="5">SUM(G33:G35)</f>
        <v>1.6157870000000001</v>
      </c>
      <c r="H32" s="148">
        <f t="shared" si="5"/>
        <v>0.109539</v>
      </c>
      <c r="I32" s="148">
        <f>G32-H32</f>
        <v>1.506248</v>
      </c>
      <c r="J32" s="148"/>
      <c r="K32" s="9"/>
    </row>
    <row r="33" spans="2:11" x14ac:dyDescent="0.2">
      <c r="B33" s="10">
        <v>32</v>
      </c>
      <c r="C33" s="176" t="s">
        <v>121</v>
      </c>
      <c r="D33" s="170">
        <v>0.31126599999999999</v>
      </c>
      <c r="E33" s="170">
        <v>6.4677999999999999E-2</v>
      </c>
      <c r="F33" s="170">
        <v>0</v>
      </c>
      <c r="G33" s="170">
        <v>7.9063999999999995E-2</v>
      </c>
      <c r="H33" s="170">
        <v>0</v>
      </c>
      <c r="I33" s="170"/>
      <c r="J33" s="170"/>
      <c r="K33" s="9"/>
    </row>
    <row r="34" spans="2:11" x14ac:dyDescent="0.2">
      <c r="B34" s="10">
        <v>33</v>
      </c>
      <c r="C34" s="121" t="s">
        <v>122</v>
      </c>
      <c r="D34" s="122">
        <v>0.66915000000000002</v>
      </c>
      <c r="E34" s="122">
        <v>0.16728699999999999</v>
      </c>
      <c r="F34" s="122">
        <v>0</v>
      </c>
      <c r="G34" s="122">
        <v>0.50186200000000003</v>
      </c>
      <c r="H34" s="122">
        <v>5.7407E-2</v>
      </c>
      <c r="I34" s="122"/>
      <c r="J34" s="122"/>
      <c r="K34" s="9"/>
    </row>
    <row r="35" spans="2:11" x14ac:dyDescent="0.2">
      <c r="B35" s="10">
        <v>34</v>
      </c>
      <c r="C35" s="176" t="s">
        <v>123</v>
      </c>
      <c r="D35" s="170">
        <v>1.3798140000000001</v>
      </c>
      <c r="E35" s="170">
        <v>0.34495399999999998</v>
      </c>
      <c r="F35" s="170">
        <v>1.7659999999999999E-2</v>
      </c>
      <c r="G35" s="170">
        <v>1.034861</v>
      </c>
      <c r="H35" s="170">
        <v>5.2131999999999998E-2</v>
      </c>
      <c r="I35" s="170"/>
      <c r="J35" s="170"/>
      <c r="K35" s="9"/>
    </row>
    <row r="36" spans="2:11" x14ac:dyDescent="0.2">
      <c r="B36" s="10">
        <v>35</v>
      </c>
      <c r="C36" s="121" t="s">
        <v>124</v>
      </c>
      <c r="D36" s="122">
        <v>0</v>
      </c>
      <c r="E36" s="122">
        <v>0</v>
      </c>
      <c r="F36" s="122">
        <v>0</v>
      </c>
      <c r="G36" s="122">
        <v>0</v>
      </c>
      <c r="H36" s="122">
        <v>0</v>
      </c>
      <c r="I36" s="123"/>
      <c r="J36" s="123"/>
      <c r="K36" s="9"/>
    </row>
    <row r="37" spans="2:11" ht="15.75" thickBot="1" x14ac:dyDescent="0.3">
      <c r="B37" s="10">
        <v>36</v>
      </c>
      <c r="C37" s="13" t="s">
        <v>104</v>
      </c>
      <c r="D37" s="116">
        <f>D7+D17+D12+D22+D27+D32</f>
        <v>31.350826999999995</v>
      </c>
      <c r="E37" s="116">
        <f>E7+E17+E12+E22+E27+E32</f>
        <v>5.0209830000000011</v>
      </c>
      <c r="F37" s="116">
        <f>F7+F17+F12+F22+F27+F32</f>
        <v>0.75726610000000005</v>
      </c>
      <c r="G37" s="116">
        <f t="shared" ref="G37" si="6">G7+G17+G12+G22+G27+G32</f>
        <v>27.597245000000004</v>
      </c>
      <c r="H37" s="116">
        <f>H7+H17+H12+H22+H27+H32</f>
        <v>2.9080648999999998</v>
      </c>
      <c r="I37" s="116">
        <f>G37-H37</f>
        <v>24.689180100000005</v>
      </c>
      <c r="J37" s="204">
        <f>I37/G37</f>
        <v>0.89462481128098115</v>
      </c>
      <c r="K37" s="9"/>
    </row>
    <row r="38" spans="2:11" ht="15" thickTop="1" x14ac:dyDescent="0.2">
      <c r="B38" s="7"/>
      <c r="D38" s="16"/>
      <c r="K38" s="9"/>
    </row>
    <row r="39" spans="2:11" x14ac:dyDescent="0.2">
      <c r="B39" s="17"/>
      <c r="C39" s="18"/>
      <c r="D39" s="18"/>
      <c r="E39" s="18"/>
      <c r="F39" s="18"/>
      <c r="G39" s="18"/>
      <c r="H39" s="18"/>
      <c r="I39" s="18"/>
      <c r="J39" s="18"/>
      <c r="K39" s="19"/>
    </row>
    <row r="41" spans="2:11" x14ac:dyDescent="0.2">
      <c r="B41" s="67" t="s">
        <v>14</v>
      </c>
      <c r="C41" s="68"/>
      <c r="D41" s="55"/>
    </row>
    <row r="42" spans="2:11" x14ac:dyDescent="0.2">
      <c r="B42" s="133">
        <v>3</v>
      </c>
      <c r="C42" s="125" t="s">
        <v>17</v>
      </c>
      <c r="D42" s="55"/>
    </row>
    <row r="43" spans="2:11" x14ac:dyDescent="0.2">
      <c r="B43" s="133"/>
      <c r="C43" s="125"/>
      <c r="D43" s="55"/>
    </row>
    <row r="44" spans="2:11" x14ac:dyDescent="0.2">
      <c r="B44" s="133"/>
      <c r="C44" s="125"/>
      <c r="D44" s="55"/>
    </row>
    <row r="45" spans="2:11" x14ac:dyDescent="0.2">
      <c r="D45" s="55"/>
    </row>
    <row r="46" spans="2:11" x14ac:dyDescent="0.2">
      <c r="D46" s="55"/>
    </row>
    <row r="47" spans="2:11" x14ac:dyDescent="0.2">
      <c r="D47" s="55"/>
    </row>
    <row r="48" spans="2:11" x14ac:dyDescent="0.2">
      <c r="D48" s="55"/>
    </row>
    <row r="49" spans="4:4" x14ac:dyDescent="0.2">
      <c r="D49" s="55"/>
    </row>
    <row r="50" spans="4:4" x14ac:dyDescent="0.2">
      <c r="D50" s="55"/>
    </row>
    <row r="51" spans="4:4" x14ac:dyDescent="0.2">
      <c r="D51" s="55"/>
    </row>
    <row r="52" spans="4:4" x14ac:dyDescent="0.2">
      <c r="D52" s="55"/>
    </row>
    <row r="53" spans="4:4" x14ac:dyDescent="0.2">
      <c r="D53" s="55"/>
    </row>
    <row r="54" spans="4:4" x14ac:dyDescent="0.2">
      <c r="D54" s="55"/>
    </row>
    <row r="55" spans="4:4" x14ac:dyDescent="0.2">
      <c r="D55" s="55"/>
    </row>
    <row r="56" spans="4:4" x14ac:dyDescent="0.2">
      <c r="D56" s="55"/>
    </row>
    <row r="57" spans="4:4" x14ac:dyDescent="0.2">
      <c r="D57" s="55"/>
    </row>
    <row r="58" spans="4:4" x14ac:dyDescent="0.2">
      <c r="D58" s="55"/>
    </row>
    <row r="59" spans="4:4" x14ac:dyDescent="0.2">
      <c r="D59" s="55"/>
    </row>
    <row r="60" spans="4:4" x14ac:dyDescent="0.2">
      <c r="D60" s="55"/>
    </row>
    <row r="61" spans="4:4" x14ac:dyDescent="0.2">
      <c r="D61" s="55"/>
    </row>
    <row r="62" spans="4:4" x14ac:dyDescent="0.2">
      <c r="D62" s="55"/>
    </row>
    <row r="63" spans="4:4" x14ac:dyDescent="0.2">
      <c r="D63" s="55"/>
    </row>
    <row r="64" spans="4:4" x14ac:dyDescent="0.2">
      <c r="D64" s="55"/>
    </row>
    <row r="65" spans="4:4" x14ac:dyDescent="0.2">
      <c r="D65" s="55"/>
    </row>
    <row r="66" spans="4:4" x14ac:dyDescent="0.2">
      <c r="D66" s="55"/>
    </row>
    <row r="67" spans="4:4" x14ac:dyDescent="0.2">
      <c r="D67" s="55"/>
    </row>
    <row r="68" spans="4:4" x14ac:dyDescent="0.2">
      <c r="D68" s="55"/>
    </row>
    <row r="69" spans="4:4" x14ac:dyDescent="0.2">
      <c r="D69" s="55"/>
    </row>
    <row r="70" spans="4:4" x14ac:dyDescent="0.2">
      <c r="D70" s="55"/>
    </row>
    <row r="71" spans="4:4" x14ac:dyDescent="0.2">
      <c r="D71" s="55"/>
    </row>
    <row r="72" spans="4:4" x14ac:dyDescent="0.2">
      <c r="D72" s="55"/>
    </row>
    <row r="73" spans="4:4" x14ac:dyDescent="0.2">
      <c r="D73" s="55"/>
    </row>
    <row r="74" spans="4:4" x14ac:dyDescent="0.2">
      <c r="D74" s="55"/>
    </row>
  </sheetData>
  <pageMargins left="0.7" right="0.7" top="0.75" bottom="0.75" header="0.3" footer="0.3"/>
  <pageSetup scale="46" orientation="portrait" r:id="rId1"/>
  <ignoredErrors>
    <ignoredError sqref="G7:H7 G12:H12 G17:H17 G22:H22 G27:H27 G32:H3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DB6D-9929-43E6-BEE1-5B1EF7F68D0D}">
  <dimension ref="A1:L49"/>
  <sheetViews>
    <sheetView showGridLines="0" view="pageBreakPreview" zoomScaleNormal="100" zoomScaleSheetLayoutView="100" workbookViewId="0"/>
  </sheetViews>
  <sheetFormatPr defaultColWidth="9.28515625" defaultRowHeight="14.25" x14ac:dyDescent="0.2"/>
  <cols>
    <col min="1" max="1" width="9.28515625" style="8"/>
    <col min="2" max="2" width="4.5703125" style="8" customWidth="1"/>
    <col min="3" max="3" width="52.5703125" style="8" customWidth="1"/>
    <col min="4" max="10" width="15.5703125" style="8" customWidth="1"/>
    <col min="11" max="11" width="2.42578125" style="8" customWidth="1"/>
    <col min="12" max="12" width="4.42578125" style="8" customWidth="1"/>
    <col min="13" max="16384" width="9.28515625" style="8"/>
  </cols>
  <sheetData>
    <row r="1" spans="1:12" ht="22.15" customHeight="1" x14ac:dyDescent="0.3">
      <c r="A1" s="51"/>
      <c r="B1" s="20" t="s">
        <v>156</v>
      </c>
      <c r="D1" s="52"/>
    </row>
    <row r="2" spans="1:12" ht="16.350000000000001" customHeight="1" x14ac:dyDescent="0.25">
      <c r="B2" s="53" t="s">
        <v>1</v>
      </c>
      <c r="D2" s="31"/>
    </row>
    <row r="3" spans="1:12" ht="15" x14ac:dyDescent="0.25">
      <c r="B3" s="50"/>
      <c r="D3" s="31"/>
    </row>
    <row r="4" spans="1:12" x14ac:dyDescent="0.2">
      <c r="B4" s="2"/>
      <c r="C4" s="3"/>
      <c r="D4" s="5"/>
      <c r="E4" s="5"/>
      <c r="F4" s="5"/>
      <c r="G4" s="5"/>
      <c r="H4" s="5"/>
      <c r="I4" s="5"/>
      <c r="J4" s="5"/>
      <c r="K4" s="6"/>
    </row>
    <row r="5" spans="1:12" x14ac:dyDescent="0.2">
      <c r="B5" s="7"/>
      <c r="C5" s="61">
        <v>1</v>
      </c>
      <c r="D5" s="61">
        <v>2</v>
      </c>
      <c r="E5" s="61">
        <v>3</v>
      </c>
      <c r="F5" s="61">
        <v>4</v>
      </c>
      <c r="G5" s="61">
        <v>5</v>
      </c>
      <c r="H5" s="61">
        <v>6</v>
      </c>
      <c r="I5" s="61">
        <v>7</v>
      </c>
      <c r="J5" s="61">
        <v>8</v>
      </c>
      <c r="K5" s="117"/>
      <c r="L5" s="61"/>
    </row>
    <row r="6" spans="1:12" ht="44.1" customHeight="1" x14ac:dyDescent="0.2">
      <c r="B6" s="10"/>
      <c r="C6" s="11" t="s">
        <v>118</v>
      </c>
      <c r="D6" s="136" t="s">
        <v>93</v>
      </c>
      <c r="E6" s="136" t="s">
        <v>94</v>
      </c>
      <c r="F6" s="136" t="s">
        <v>95</v>
      </c>
      <c r="G6" s="136" t="s">
        <v>21</v>
      </c>
      <c r="H6" s="136" t="s">
        <v>128</v>
      </c>
      <c r="I6" s="136" t="s">
        <v>96</v>
      </c>
      <c r="J6" s="136" t="s">
        <v>119</v>
      </c>
      <c r="K6" s="9"/>
    </row>
    <row r="7" spans="1:12" ht="15" x14ac:dyDescent="0.25">
      <c r="B7" s="10">
        <v>1</v>
      </c>
      <c r="C7" s="119" t="s">
        <v>103</v>
      </c>
      <c r="D7" s="148">
        <f>SUM(D8:D10)</f>
        <v>45.552</v>
      </c>
      <c r="E7" s="148">
        <f>SUM(E8:E10)</f>
        <v>12.776</v>
      </c>
      <c r="F7" s="148">
        <f t="shared" ref="F7" si="0">SUM(F8:F10)</f>
        <v>23.790962689999997</v>
      </c>
      <c r="G7" s="148">
        <f>SUM(G8:G10)</f>
        <v>32.776000000000003</v>
      </c>
      <c r="H7" s="148">
        <f>SUM(H8:H10)</f>
        <v>35.749912909999992</v>
      </c>
      <c r="I7" s="148">
        <f>G7-H7</f>
        <v>-2.9739129099999886</v>
      </c>
      <c r="J7" s="128"/>
      <c r="K7" s="9"/>
    </row>
    <row r="8" spans="1:12" x14ac:dyDescent="0.2">
      <c r="B8" s="10">
        <v>2</v>
      </c>
      <c r="C8" s="176" t="s">
        <v>121</v>
      </c>
      <c r="D8" s="170">
        <v>0</v>
      </c>
      <c r="E8" s="170">
        <v>0</v>
      </c>
      <c r="F8" s="170">
        <v>21.968638230000003</v>
      </c>
      <c r="G8" s="170">
        <v>0</v>
      </c>
      <c r="H8" s="170">
        <v>21.968638230000003</v>
      </c>
      <c r="I8" s="183">
        <v>0</v>
      </c>
      <c r="J8" s="184"/>
      <c r="K8" s="9"/>
    </row>
    <row r="9" spans="1:12" x14ac:dyDescent="0.2">
      <c r="B9" s="10">
        <v>3</v>
      </c>
      <c r="C9" s="121" t="s">
        <v>122</v>
      </c>
      <c r="D9" s="122">
        <v>45.552</v>
      </c>
      <c r="E9" s="122">
        <v>12.776</v>
      </c>
      <c r="F9" s="122">
        <v>1.8223244599999924</v>
      </c>
      <c r="G9" s="122">
        <v>32.776000000000003</v>
      </c>
      <c r="H9" s="122">
        <v>13.781274679999987</v>
      </c>
      <c r="I9" s="16">
        <f>G9-H9</f>
        <v>18.994725320000015</v>
      </c>
      <c r="J9" s="12"/>
      <c r="K9" s="9"/>
    </row>
    <row r="10" spans="1:12" x14ac:dyDescent="0.2">
      <c r="B10" s="10">
        <v>4</v>
      </c>
      <c r="C10" s="176" t="s">
        <v>123</v>
      </c>
      <c r="D10" s="170">
        <v>0</v>
      </c>
      <c r="E10" s="170">
        <v>0</v>
      </c>
      <c r="F10" s="170">
        <v>0</v>
      </c>
      <c r="G10" s="170">
        <v>0</v>
      </c>
      <c r="H10" s="170">
        <v>0</v>
      </c>
      <c r="I10" s="183">
        <v>0</v>
      </c>
      <c r="J10" s="184"/>
      <c r="K10" s="9"/>
    </row>
    <row r="11" spans="1:12" x14ac:dyDescent="0.2">
      <c r="B11" s="10">
        <v>5</v>
      </c>
      <c r="C11" s="121" t="s">
        <v>124</v>
      </c>
      <c r="D11" s="122">
        <v>0</v>
      </c>
      <c r="E11" s="122">
        <v>0</v>
      </c>
      <c r="F11" s="122">
        <v>0</v>
      </c>
      <c r="G11" s="122">
        <v>0</v>
      </c>
      <c r="H11" s="122">
        <v>0</v>
      </c>
      <c r="I11" s="16">
        <f>G11-H11</f>
        <v>0</v>
      </c>
      <c r="J11" s="12"/>
      <c r="K11" s="9"/>
    </row>
    <row r="12" spans="1:12" ht="15.75" thickBot="1" x14ac:dyDescent="0.3">
      <c r="B12" s="10">
        <v>6</v>
      </c>
      <c r="C12" s="13" t="s">
        <v>104</v>
      </c>
      <c r="D12" s="116">
        <f t="shared" ref="D12:I12" si="1">D7</f>
        <v>45.552</v>
      </c>
      <c r="E12" s="116">
        <f t="shared" si="1"/>
        <v>12.776</v>
      </c>
      <c r="F12" s="116">
        <f t="shared" si="1"/>
        <v>23.790962689999997</v>
      </c>
      <c r="G12" s="116">
        <f t="shared" si="1"/>
        <v>32.776000000000003</v>
      </c>
      <c r="H12" s="116">
        <f t="shared" si="1"/>
        <v>35.749912909999992</v>
      </c>
      <c r="I12" s="116">
        <f t="shared" si="1"/>
        <v>-2.9739129099999886</v>
      </c>
      <c r="J12" s="15">
        <f>I12/G12</f>
        <v>-9.073446759824226E-2</v>
      </c>
      <c r="K12" s="9"/>
    </row>
    <row r="13" spans="1:12" ht="15" thickTop="1" x14ac:dyDescent="0.2">
      <c r="B13" s="7"/>
      <c r="D13" s="16"/>
      <c r="K13" s="9"/>
    </row>
    <row r="14" spans="1:12" x14ac:dyDescent="0.2">
      <c r="B14" s="17"/>
      <c r="C14" s="18"/>
      <c r="D14" s="18"/>
      <c r="E14" s="18"/>
      <c r="F14" s="18"/>
      <c r="G14" s="18"/>
      <c r="H14" s="18"/>
      <c r="I14" s="18"/>
      <c r="J14" s="18"/>
      <c r="K14" s="19"/>
    </row>
    <row r="15" spans="1:12" x14ac:dyDescent="0.2">
      <c r="F15" s="108"/>
      <c r="H15" s="108"/>
    </row>
    <row r="16" spans="1:12" x14ac:dyDescent="0.2">
      <c r="B16" s="67" t="s">
        <v>14</v>
      </c>
      <c r="C16" s="68"/>
      <c r="D16" s="55"/>
      <c r="F16" s="16"/>
      <c r="H16" s="141"/>
    </row>
    <row r="17" spans="2:4" x14ac:dyDescent="0.2">
      <c r="B17" s="133">
        <v>3</v>
      </c>
      <c r="C17" s="125" t="s">
        <v>17</v>
      </c>
      <c r="D17" s="55"/>
    </row>
    <row r="18" spans="2:4" x14ac:dyDescent="0.2">
      <c r="B18" s="133"/>
      <c r="C18" s="125"/>
      <c r="D18" s="55"/>
    </row>
    <row r="19" spans="2:4" x14ac:dyDescent="0.2">
      <c r="D19" s="55"/>
    </row>
    <row r="20" spans="2:4" x14ac:dyDescent="0.2">
      <c r="D20" s="55"/>
    </row>
    <row r="21" spans="2:4" x14ac:dyDescent="0.2">
      <c r="D21" s="55"/>
    </row>
    <row r="22" spans="2:4" x14ac:dyDescent="0.2">
      <c r="D22" s="55"/>
    </row>
    <row r="23" spans="2:4" x14ac:dyDescent="0.2">
      <c r="D23" s="55"/>
    </row>
    <row r="24" spans="2:4" x14ac:dyDescent="0.2">
      <c r="D24" s="55"/>
    </row>
    <row r="25" spans="2:4" x14ac:dyDescent="0.2">
      <c r="D25" s="55"/>
    </row>
    <row r="26" spans="2:4" x14ac:dyDescent="0.2">
      <c r="D26" s="55"/>
    </row>
    <row r="27" spans="2:4" x14ac:dyDescent="0.2">
      <c r="D27" s="55"/>
    </row>
    <row r="28" spans="2:4" x14ac:dyDescent="0.2">
      <c r="D28" s="55"/>
    </row>
    <row r="29" spans="2:4" x14ac:dyDescent="0.2">
      <c r="D29" s="55"/>
    </row>
    <row r="30" spans="2:4" x14ac:dyDescent="0.2">
      <c r="D30" s="55"/>
    </row>
    <row r="31" spans="2:4" x14ac:dyDescent="0.2">
      <c r="D31" s="55"/>
    </row>
    <row r="32" spans="2:4" x14ac:dyDescent="0.2">
      <c r="D32" s="55"/>
    </row>
    <row r="33" spans="4:4" x14ac:dyDescent="0.2">
      <c r="D33" s="55"/>
    </row>
    <row r="34" spans="4:4" x14ac:dyDescent="0.2">
      <c r="D34" s="55"/>
    </row>
    <row r="35" spans="4:4" x14ac:dyDescent="0.2">
      <c r="D35" s="55"/>
    </row>
    <row r="36" spans="4:4" x14ac:dyDescent="0.2">
      <c r="D36" s="55"/>
    </row>
    <row r="37" spans="4:4" x14ac:dyDescent="0.2">
      <c r="D37" s="55"/>
    </row>
    <row r="38" spans="4:4" x14ac:dyDescent="0.2">
      <c r="D38" s="55"/>
    </row>
    <row r="39" spans="4:4" x14ac:dyDescent="0.2">
      <c r="D39" s="55"/>
    </row>
    <row r="40" spans="4:4" x14ac:dyDescent="0.2">
      <c r="D40" s="55"/>
    </row>
    <row r="41" spans="4:4" x14ac:dyDescent="0.2">
      <c r="D41" s="55"/>
    </row>
    <row r="42" spans="4:4" x14ac:dyDescent="0.2">
      <c r="D42" s="55"/>
    </row>
    <row r="43" spans="4:4" x14ac:dyDescent="0.2">
      <c r="D43" s="55"/>
    </row>
    <row r="44" spans="4:4" x14ac:dyDescent="0.2">
      <c r="D44" s="55"/>
    </row>
    <row r="45" spans="4:4" x14ac:dyDescent="0.2">
      <c r="D45" s="55"/>
    </row>
    <row r="46" spans="4:4" x14ac:dyDescent="0.2">
      <c r="D46" s="55"/>
    </row>
    <row r="47" spans="4:4" x14ac:dyDescent="0.2">
      <c r="D47" s="55"/>
    </row>
    <row r="48" spans="4:4" x14ac:dyDescent="0.2">
      <c r="D48" s="55"/>
    </row>
    <row r="49" spans="4:4" x14ac:dyDescent="0.2">
      <c r="D49" s="55"/>
    </row>
  </sheetData>
  <pageMargins left="0.7" right="0.7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9146B-A578-42DC-B325-871216F81CF0}">
  <dimension ref="A1:U36"/>
  <sheetViews>
    <sheetView showGridLines="0" view="pageBreakPreview" zoomScaleNormal="100" zoomScaleSheetLayoutView="100" workbookViewId="0"/>
  </sheetViews>
  <sheetFormatPr defaultColWidth="8.5703125" defaultRowHeight="14.25" x14ac:dyDescent="0.2"/>
  <cols>
    <col min="1" max="1" width="7.5703125" style="8" customWidth="1"/>
    <col min="2" max="3" width="3.5703125" style="8" customWidth="1"/>
    <col min="4" max="4" width="50.5703125" style="8" customWidth="1"/>
    <col min="5" max="11" width="15.5703125" style="8" customWidth="1"/>
    <col min="12" max="12" width="1.7109375" style="8" customWidth="1"/>
    <col min="13" max="13" width="3.7109375" style="8" customWidth="1"/>
    <col min="14" max="14" width="9.28515625" style="16" customWidth="1"/>
    <col min="15" max="517" width="9.28515625" style="8" customWidth="1"/>
    <col min="518" max="16384" width="8.5703125" style="8"/>
  </cols>
  <sheetData>
    <row r="1" spans="1:15" ht="22.15" customHeight="1" x14ac:dyDescent="0.35">
      <c r="A1" s="69"/>
      <c r="B1" s="56" t="s">
        <v>19</v>
      </c>
      <c r="C1" s="110"/>
      <c r="D1" s="110"/>
      <c r="E1" s="70"/>
      <c r="F1" s="70"/>
      <c r="G1" s="70"/>
      <c r="H1" s="70"/>
      <c r="I1" s="70"/>
      <c r="J1" s="70"/>
      <c r="K1" s="70"/>
      <c r="L1" s="70"/>
    </row>
    <row r="2" spans="1:15" x14ac:dyDescent="0.2">
      <c r="B2" s="8" t="s">
        <v>1</v>
      </c>
    </row>
    <row r="5" spans="1:15" s="71" customFormat="1" ht="12" x14ac:dyDescent="0.2">
      <c r="B5" s="72" t="s">
        <v>20</v>
      </c>
      <c r="C5" s="73"/>
      <c r="D5" s="26">
        <v>1</v>
      </c>
      <c r="E5" s="26">
        <v>2</v>
      </c>
      <c r="F5" s="26">
        <v>3</v>
      </c>
      <c r="G5" s="26">
        <v>4</v>
      </c>
      <c r="H5" s="26">
        <v>5</v>
      </c>
      <c r="I5" s="26">
        <v>6</v>
      </c>
      <c r="J5" s="26">
        <v>7</v>
      </c>
      <c r="K5" s="26">
        <v>8</v>
      </c>
      <c r="L5" s="74"/>
      <c r="N5" s="112"/>
    </row>
    <row r="6" spans="1:15" ht="15" x14ac:dyDescent="0.25">
      <c r="B6" s="75"/>
      <c r="E6" s="31"/>
      <c r="F6" s="31"/>
      <c r="G6" s="212"/>
      <c r="H6" s="212"/>
      <c r="I6" s="212"/>
      <c r="J6" s="212"/>
      <c r="K6" s="212"/>
      <c r="L6" s="213"/>
    </row>
    <row r="7" spans="1:15" ht="43.5" customHeight="1" x14ac:dyDescent="0.25">
      <c r="B7" s="76"/>
      <c r="D7" s="79"/>
      <c r="E7" s="136" t="s">
        <v>2</v>
      </c>
      <c r="F7" s="136" t="s">
        <v>3</v>
      </c>
      <c r="G7" s="136" t="s">
        <v>4</v>
      </c>
      <c r="H7" s="136" t="s">
        <v>21</v>
      </c>
      <c r="I7" s="136" t="s">
        <v>6</v>
      </c>
      <c r="J7" s="136" t="s">
        <v>7</v>
      </c>
      <c r="K7" s="136" t="s">
        <v>8</v>
      </c>
      <c r="L7" s="9"/>
      <c r="O7" s="80"/>
    </row>
    <row r="8" spans="1:15" ht="15" x14ac:dyDescent="0.25">
      <c r="B8" s="77"/>
      <c r="D8" s="78" t="s">
        <v>22</v>
      </c>
      <c r="E8" s="79"/>
      <c r="F8" s="79"/>
      <c r="G8" s="79"/>
      <c r="H8" s="79"/>
      <c r="I8" s="79"/>
      <c r="J8" s="79"/>
      <c r="K8" s="79"/>
      <c r="L8" s="9"/>
    </row>
    <row r="9" spans="1:15" x14ac:dyDescent="0.2">
      <c r="B9" s="27">
        <v>1</v>
      </c>
      <c r="D9" s="166" t="s">
        <v>23</v>
      </c>
      <c r="E9" s="167">
        <v>280.39999999999998</v>
      </c>
      <c r="F9" s="167">
        <v>70.099999999999994</v>
      </c>
      <c r="G9" s="167">
        <v>64.599999999999994</v>
      </c>
      <c r="H9" s="167">
        <v>210.3</v>
      </c>
      <c r="I9" s="167">
        <v>193.9</v>
      </c>
      <c r="J9" s="167">
        <v>16.399999999999999</v>
      </c>
      <c r="K9" s="167"/>
      <c r="L9" s="9"/>
      <c r="M9" s="80"/>
    </row>
    <row r="10" spans="1:15" ht="15" x14ac:dyDescent="0.25">
      <c r="B10" s="27">
        <v>2</v>
      </c>
      <c r="C10" s="82"/>
      <c r="D10" s="83" t="s">
        <v>24</v>
      </c>
      <c r="E10" s="84">
        <f>SUM(E9)</f>
        <v>280.39999999999998</v>
      </c>
      <c r="F10" s="84">
        <f>SUM(F9)</f>
        <v>70.099999999999994</v>
      </c>
      <c r="G10" s="84">
        <f>SUM(G9)</f>
        <v>64.599999999999994</v>
      </c>
      <c r="H10" s="84">
        <f t="shared" ref="H10:I10" si="0">SUM(H9)</f>
        <v>210.3</v>
      </c>
      <c r="I10" s="84">
        <f t="shared" si="0"/>
        <v>193.9</v>
      </c>
      <c r="J10" s="84">
        <f>SUM(J9)</f>
        <v>16.399999999999999</v>
      </c>
      <c r="K10" s="193">
        <f>J10/H10</f>
        <v>7.7983832620066557E-2</v>
      </c>
      <c r="L10" s="9"/>
      <c r="M10" s="80"/>
    </row>
    <row r="11" spans="1:15" ht="15" x14ac:dyDescent="0.25">
      <c r="B11" s="27"/>
      <c r="C11" s="82"/>
      <c r="D11" s="78" t="s">
        <v>25</v>
      </c>
      <c r="E11" s="85"/>
      <c r="F11" s="85"/>
      <c r="G11" s="85"/>
      <c r="H11" s="85"/>
      <c r="I11" s="85"/>
      <c r="J11" s="85"/>
      <c r="K11" s="85"/>
      <c r="L11" s="9"/>
      <c r="M11" s="80"/>
    </row>
    <row r="12" spans="1:15" x14ac:dyDescent="0.2">
      <c r="B12" s="27">
        <f>B10+1</f>
        <v>3</v>
      </c>
      <c r="D12" s="166" t="s">
        <v>26</v>
      </c>
      <c r="E12" s="167">
        <v>26</v>
      </c>
      <c r="F12" s="167">
        <v>6.5</v>
      </c>
      <c r="G12" s="167">
        <v>4.3</v>
      </c>
      <c r="H12" s="167">
        <v>19.5</v>
      </c>
      <c r="I12" s="167">
        <v>12.7</v>
      </c>
      <c r="J12" s="167">
        <f t="shared" ref="J12:J22" si="1">H12-I12</f>
        <v>6.8000000000000007</v>
      </c>
      <c r="K12" s="167"/>
      <c r="L12" s="9"/>
      <c r="M12" s="80"/>
    </row>
    <row r="13" spans="1:15" x14ac:dyDescent="0.2">
      <c r="B13" s="27">
        <f t="shared" ref="B13:B26" si="2">B12+1</f>
        <v>4</v>
      </c>
      <c r="C13" s="86"/>
      <c r="D13" s="32" t="s">
        <v>27</v>
      </c>
      <c r="E13" s="81">
        <v>11.8</v>
      </c>
      <c r="F13" s="81">
        <v>3</v>
      </c>
      <c r="G13" s="81">
        <v>2.4</v>
      </c>
      <c r="H13" s="81">
        <v>8.9</v>
      </c>
      <c r="I13" s="81">
        <v>6.9</v>
      </c>
      <c r="J13" s="81">
        <f t="shared" si="1"/>
        <v>2</v>
      </c>
      <c r="K13" s="81"/>
      <c r="L13" s="9"/>
      <c r="M13" s="80"/>
    </row>
    <row r="14" spans="1:15" x14ac:dyDescent="0.2">
      <c r="B14" s="27">
        <f t="shared" si="2"/>
        <v>5</v>
      </c>
      <c r="C14" s="86"/>
      <c r="D14" s="166" t="s">
        <v>28</v>
      </c>
      <c r="E14" s="167">
        <v>18.5</v>
      </c>
      <c r="F14" s="167">
        <v>4.5999999999999996</v>
      </c>
      <c r="G14" s="167">
        <v>4.2</v>
      </c>
      <c r="H14" s="167">
        <v>13.9</v>
      </c>
      <c r="I14" s="167">
        <v>12.9</v>
      </c>
      <c r="J14" s="167">
        <f t="shared" si="1"/>
        <v>1</v>
      </c>
      <c r="K14" s="167"/>
      <c r="L14" s="9"/>
      <c r="M14" s="80"/>
    </row>
    <row r="15" spans="1:15" x14ac:dyDescent="0.2">
      <c r="B15" s="27">
        <f>B14+1</f>
        <v>6</v>
      </c>
      <c r="C15" s="86"/>
      <c r="D15" s="32" t="s">
        <v>29</v>
      </c>
      <c r="E15" s="81">
        <v>7.3</v>
      </c>
      <c r="F15" s="81">
        <v>1.9</v>
      </c>
      <c r="G15" s="81">
        <v>1.6</v>
      </c>
      <c r="H15" s="81">
        <v>5.5</v>
      </c>
      <c r="I15" s="81">
        <v>4.8</v>
      </c>
      <c r="J15" s="81">
        <f t="shared" si="1"/>
        <v>0.70000000000000018</v>
      </c>
      <c r="K15" s="81"/>
      <c r="L15" s="9"/>
      <c r="M15" s="80"/>
    </row>
    <row r="16" spans="1:15" x14ac:dyDescent="0.2">
      <c r="B16" s="27">
        <f t="shared" si="2"/>
        <v>7</v>
      </c>
      <c r="C16" s="86"/>
      <c r="D16" s="166" t="s">
        <v>30</v>
      </c>
      <c r="E16" s="168">
        <v>27.2</v>
      </c>
      <c r="F16" s="168">
        <v>6.8</v>
      </c>
      <c r="G16" s="168">
        <v>7.7</v>
      </c>
      <c r="H16" s="168">
        <v>20.399999999999999</v>
      </c>
      <c r="I16" s="168">
        <v>23.2</v>
      </c>
      <c r="J16" s="168">
        <f t="shared" si="1"/>
        <v>-2.8000000000000007</v>
      </c>
      <c r="K16" s="168"/>
      <c r="L16" s="9"/>
      <c r="M16" s="80"/>
    </row>
    <row r="17" spans="2:21" x14ac:dyDescent="0.2">
      <c r="B17" s="27">
        <f t="shared" si="2"/>
        <v>8</v>
      </c>
      <c r="C17" s="86"/>
      <c r="D17" s="32" t="s">
        <v>31</v>
      </c>
      <c r="E17" s="81">
        <v>8.6999999999999993</v>
      </c>
      <c r="F17" s="81">
        <v>2.2000000000000002</v>
      </c>
      <c r="G17" s="81">
        <v>1.6</v>
      </c>
      <c r="H17" s="81">
        <v>6.6</v>
      </c>
      <c r="I17" s="81">
        <v>7.3</v>
      </c>
      <c r="J17" s="81">
        <f t="shared" si="1"/>
        <v>-0.70000000000000018</v>
      </c>
      <c r="K17" s="81"/>
      <c r="L17" s="9"/>
      <c r="M17" s="80"/>
    </row>
    <row r="18" spans="2:21" x14ac:dyDescent="0.2">
      <c r="B18" s="27">
        <f t="shared" si="2"/>
        <v>9</v>
      </c>
      <c r="C18" s="86"/>
      <c r="D18" s="166" t="s">
        <v>32</v>
      </c>
      <c r="E18" s="168">
        <v>8.1999999999999993</v>
      </c>
      <c r="F18" s="168">
        <v>2.1</v>
      </c>
      <c r="G18" s="168">
        <v>2.5</v>
      </c>
      <c r="H18" s="168">
        <v>6.2</v>
      </c>
      <c r="I18" s="168">
        <v>9.6999999999999993</v>
      </c>
      <c r="J18" s="168">
        <f t="shared" si="1"/>
        <v>-3.4999999999999991</v>
      </c>
      <c r="K18" s="168"/>
      <c r="L18" s="9"/>
      <c r="M18" s="80"/>
    </row>
    <row r="19" spans="2:21" x14ac:dyDescent="0.2">
      <c r="B19" s="27">
        <f t="shared" si="2"/>
        <v>10</v>
      </c>
      <c r="C19" s="86"/>
      <c r="D19" s="32" t="s">
        <v>33</v>
      </c>
      <c r="E19" s="81">
        <v>0.2</v>
      </c>
      <c r="F19" s="210">
        <v>0</v>
      </c>
      <c r="G19" s="210">
        <v>0</v>
      </c>
      <c r="H19" s="81">
        <v>0.1</v>
      </c>
      <c r="I19" s="81">
        <v>0.1</v>
      </c>
      <c r="J19" s="81">
        <f t="shared" si="1"/>
        <v>0</v>
      </c>
      <c r="K19" s="81"/>
      <c r="L19" s="9"/>
      <c r="M19" s="80"/>
    </row>
    <row r="20" spans="2:21" x14ac:dyDescent="0.2">
      <c r="B20" s="27">
        <f t="shared" si="2"/>
        <v>11</v>
      </c>
      <c r="C20" s="86"/>
      <c r="D20" s="166" t="s">
        <v>34</v>
      </c>
      <c r="E20" s="168">
        <v>114.2</v>
      </c>
      <c r="F20" s="168">
        <v>28.6</v>
      </c>
      <c r="G20" s="168">
        <v>22.2</v>
      </c>
      <c r="H20" s="168">
        <v>85.7</v>
      </c>
      <c r="I20" s="168">
        <v>66.900000000000006</v>
      </c>
      <c r="J20" s="168">
        <f t="shared" si="1"/>
        <v>18.799999999999997</v>
      </c>
      <c r="K20" s="168"/>
      <c r="L20" s="9"/>
      <c r="M20" s="80"/>
    </row>
    <row r="21" spans="2:21" s="21" customFormat="1" x14ac:dyDescent="0.2">
      <c r="B21" s="27">
        <f t="shared" si="2"/>
        <v>12</v>
      </c>
      <c r="C21" s="87"/>
      <c r="D21" s="32" t="s">
        <v>35</v>
      </c>
      <c r="E21" s="81">
        <v>74</v>
      </c>
      <c r="F21" s="81">
        <v>20.5</v>
      </c>
      <c r="G21" s="81">
        <v>7.3</v>
      </c>
      <c r="H21" s="81">
        <v>53.5</v>
      </c>
      <c r="I21" s="81">
        <v>24.9</v>
      </c>
      <c r="J21" s="81">
        <f t="shared" si="1"/>
        <v>28.6</v>
      </c>
      <c r="K21" s="81"/>
      <c r="L21" s="29"/>
      <c r="M21" s="80"/>
      <c r="N21" s="16"/>
      <c r="O21" s="8"/>
      <c r="P21" s="8"/>
      <c r="Q21" s="8"/>
      <c r="R21" s="8"/>
      <c r="S21" s="8"/>
      <c r="T21" s="8"/>
      <c r="U21" s="8"/>
    </row>
    <row r="22" spans="2:21" x14ac:dyDescent="0.2">
      <c r="B22" s="27">
        <f t="shared" si="2"/>
        <v>13</v>
      </c>
      <c r="C22" s="86"/>
      <c r="D22" s="166" t="s">
        <v>36</v>
      </c>
      <c r="E22" s="168">
        <v>8.3000000000000007</v>
      </c>
      <c r="F22" s="168">
        <v>1.9</v>
      </c>
      <c r="G22" s="168">
        <v>0.6</v>
      </c>
      <c r="H22" s="168">
        <v>6</v>
      </c>
      <c r="I22" s="168">
        <v>2.4</v>
      </c>
      <c r="J22" s="168">
        <f t="shared" si="1"/>
        <v>3.6</v>
      </c>
      <c r="K22" s="168"/>
      <c r="L22" s="9"/>
      <c r="M22" s="80"/>
    </row>
    <row r="23" spans="2:21" ht="15" x14ac:dyDescent="0.25">
      <c r="B23" s="27">
        <f t="shared" si="2"/>
        <v>14</v>
      </c>
      <c r="C23" s="82"/>
      <c r="D23" s="28" t="s">
        <v>37</v>
      </c>
      <c r="E23" s="84">
        <f>SUM(E12:E22)</f>
        <v>304.40000000000003</v>
      </c>
      <c r="F23" s="84">
        <f>SUM(F12:F22)</f>
        <v>78.100000000000009</v>
      </c>
      <c r="G23" s="84">
        <f>SUM(G12:G22)</f>
        <v>54.4</v>
      </c>
      <c r="H23" s="84">
        <f t="shared" ref="H23:I23" si="3">SUM(H12:H22)</f>
        <v>226.29999999999998</v>
      </c>
      <c r="I23" s="84">
        <f t="shared" si="3"/>
        <v>171.8</v>
      </c>
      <c r="J23" s="84">
        <f>SUM(J12:J22)</f>
        <v>54.5</v>
      </c>
      <c r="K23" s="193">
        <f>J23/H23</f>
        <v>0.24083075563411402</v>
      </c>
      <c r="L23" s="9"/>
      <c r="M23" s="80"/>
    </row>
    <row r="24" spans="2:21" ht="8.1" customHeight="1" x14ac:dyDescent="0.25">
      <c r="B24" s="27"/>
      <c r="C24" s="82"/>
      <c r="D24" s="28"/>
      <c r="E24" s="84"/>
      <c r="F24" s="84"/>
      <c r="G24" s="84"/>
      <c r="H24" s="84"/>
      <c r="I24" s="84"/>
      <c r="J24" s="84"/>
      <c r="K24" s="84"/>
      <c r="L24" s="9"/>
      <c r="M24" s="80"/>
    </row>
    <row r="25" spans="2:21" ht="15" x14ac:dyDescent="0.25">
      <c r="B25" s="27">
        <f>B23+1</f>
        <v>15</v>
      </c>
      <c r="C25" s="82"/>
      <c r="D25" s="28" t="s">
        <v>38</v>
      </c>
      <c r="E25" s="84">
        <f>E10+E23</f>
        <v>584.79999999999995</v>
      </c>
      <c r="F25" s="84">
        <f>F10+F23</f>
        <v>148.19999999999999</v>
      </c>
      <c r="G25" s="84">
        <f>G10+G23</f>
        <v>119</v>
      </c>
      <c r="H25" s="84">
        <f t="shared" ref="H25:I25" si="4">H10+H23</f>
        <v>436.6</v>
      </c>
      <c r="I25" s="84">
        <f t="shared" si="4"/>
        <v>365.70000000000005</v>
      </c>
      <c r="J25" s="84">
        <f>J10+J23</f>
        <v>70.900000000000006</v>
      </c>
      <c r="K25" s="193">
        <f>J25/H25</f>
        <v>0.16239120476408611</v>
      </c>
      <c r="L25" s="9"/>
      <c r="M25" s="80"/>
    </row>
    <row r="26" spans="2:21" ht="15.6" customHeight="1" x14ac:dyDescent="0.2">
      <c r="B26" s="27">
        <f t="shared" si="2"/>
        <v>16</v>
      </c>
      <c r="C26" s="82"/>
      <c r="D26" s="166" t="s">
        <v>39</v>
      </c>
      <c r="E26" s="168">
        <f>(E25)*0.02</f>
        <v>11.696</v>
      </c>
      <c r="F26" s="168">
        <f>F25*2%</f>
        <v>2.964</v>
      </c>
      <c r="G26" s="168">
        <v>0</v>
      </c>
      <c r="H26" s="168">
        <f>H25*2%</f>
        <v>8.7320000000000011</v>
      </c>
      <c r="I26" s="168">
        <v>0</v>
      </c>
      <c r="J26" s="168">
        <f>H26-I26</f>
        <v>8.7320000000000011</v>
      </c>
      <c r="K26" s="168"/>
      <c r="L26" s="9"/>
      <c r="M26" s="80"/>
    </row>
    <row r="27" spans="2:21" ht="6" customHeight="1" x14ac:dyDescent="0.2">
      <c r="B27" s="27"/>
      <c r="C27" s="82"/>
      <c r="D27" s="32"/>
      <c r="E27" s="35"/>
      <c r="F27" s="35"/>
      <c r="G27" s="35"/>
      <c r="H27" s="35"/>
      <c r="I27" s="35"/>
      <c r="J27" s="35"/>
      <c r="K27" s="35"/>
      <c r="L27" s="9"/>
      <c r="M27" s="80"/>
    </row>
    <row r="28" spans="2:21" ht="15.75" thickBot="1" x14ac:dyDescent="0.3">
      <c r="B28" s="27">
        <f>B26+1</f>
        <v>17</v>
      </c>
      <c r="C28" s="21"/>
      <c r="D28" s="83" t="s">
        <v>40</v>
      </c>
      <c r="E28" s="88">
        <f>E25+E26</f>
        <v>596.49599999999998</v>
      </c>
      <c r="F28" s="88">
        <f>F25+F26</f>
        <v>151.16399999999999</v>
      </c>
      <c r="G28" s="88">
        <f>G25+G26</f>
        <v>119</v>
      </c>
      <c r="H28" s="88">
        <f t="shared" ref="H28:I28" si="5">H25+H26</f>
        <v>445.33200000000005</v>
      </c>
      <c r="I28" s="88">
        <f t="shared" si="5"/>
        <v>365.70000000000005</v>
      </c>
      <c r="J28" s="88">
        <f>J25+J26</f>
        <v>79.632000000000005</v>
      </c>
      <c r="K28" s="194">
        <f>J28/H28</f>
        <v>0.17881490663145697</v>
      </c>
      <c r="L28" s="9"/>
      <c r="M28" s="80"/>
      <c r="O28" s="152"/>
    </row>
    <row r="29" spans="2:21" ht="15.75" thickTop="1" x14ac:dyDescent="0.25">
      <c r="B29" s="27"/>
      <c r="C29" s="21"/>
      <c r="D29" s="83"/>
      <c r="E29" s="152"/>
      <c r="F29" s="152"/>
      <c r="G29" s="152"/>
      <c r="H29" s="152"/>
      <c r="I29" s="152"/>
      <c r="J29" s="152"/>
      <c r="K29" s="37"/>
      <c r="L29" s="9"/>
      <c r="M29" s="80"/>
    </row>
    <row r="30" spans="2:21" ht="14.85" customHeight="1" x14ac:dyDescent="0.2">
      <c r="B30" s="17"/>
      <c r="C30" s="18"/>
      <c r="D30" s="89"/>
      <c r="E30" s="90"/>
      <c r="F30" s="90"/>
      <c r="G30" s="90"/>
      <c r="H30" s="90"/>
      <c r="I30" s="90"/>
      <c r="J30" s="90"/>
      <c r="K30" s="90"/>
      <c r="L30" s="91"/>
    </row>
    <row r="31" spans="2:21" x14ac:dyDescent="0.2">
      <c r="D31" s="92"/>
      <c r="E31" s="80"/>
      <c r="F31" s="80"/>
      <c r="G31" s="80"/>
      <c r="H31" s="80"/>
      <c r="I31" s="80"/>
      <c r="J31" s="80"/>
      <c r="K31" s="80"/>
      <c r="L31" s="80"/>
    </row>
    <row r="32" spans="2:21" x14ac:dyDescent="0.2">
      <c r="B32" s="67" t="s">
        <v>14</v>
      </c>
      <c r="C32" s="68"/>
      <c r="D32" s="92"/>
      <c r="E32" s="80"/>
      <c r="F32" s="80"/>
      <c r="G32" s="80"/>
      <c r="H32" s="80"/>
      <c r="I32" s="80"/>
      <c r="J32" s="80"/>
      <c r="K32" s="80"/>
      <c r="L32" s="80"/>
    </row>
    <row r="33" spans="2:12" x14ac:dyDescent="0.2">
      <c r="B33" s="133">
        <v>3</v>
      </c>
      <c r="C33" s="125" t="s">
        <v>17</v>
      </c>
      <c r="D33" s="92"/>
      <c r="E33" s="80"/>
      <c r="F33" s="80"/>
      <c r="G33" s="80"/>
      <c r="H33" s="80"/>
      <c r="I33" s="80"/>
      <c r="J33" s="80"/>
      <c r="K33" s="80"/>
      <c r="L33" s="80"/>
    </row>
    <row r="34" spans="2:12" x14ac:dyDescent="0.2">
      <c r="B34" s="133"/>
      <c r="C34" s="125"/>
      <c r="D34" s="80"/>
      <c r="E34" s="80"/>
      <c r="F34" s="80"/>
      <c r="G34" s="80"/>
      <c r="H34" s="80"/>
      <c r="I34" s="80"/>
      <c r="J34" s="80"/>
      <c r="K34" s="80"/>
      <c r="L34" s="80"/>
    </row>
    <row r="35" spans="2:12" x14ac:dyDescent="0.2">
      <c r="B35" s="153"/>
      <c r="C35" s="125"/>
    </row>
    <row r="36" spans="2:12" x14ac:dyDescent="0.2">
      <c r="C36" s="125"/>
    </row>
  </sheetData>
  <mergeCells count="1">
    <mergeCell ref="G6:L6"/>
  </mergeCells>
  <pageMargins left="0.7" right="0.7" top="0.75" bottom="0.75" header="0.3" footer="0.3"/>
  <pageSetup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198E-A87E-456B-AFF1-72F83FCA21C9}">
  <dimension ref="A1:T32"/>
  <sheetViews>
    <sheetView showGridLines="0" view="pageBreakPreview" zoomScaleNormal="100" zoomScaleSheetLayoutView="100" workbookViewId="0"/>
  </sheetViews>
  <sheetFormatPr defaultColWidth="8.5703125" defaultRowHeight="14.25" x14ac:dyDescent="0.2"/>
  <cols>
    <col min="1" max="1" width="7.5703125" style="8" customWidth="1"/>
    <col min="2" max="2" width="3.42578125" style="8" customWidth="1"/>
    <col min="3" max="3" width="5.5703125" style="8" customWidth="1"/>
    <col min="4" max="4" width="50.5703125" style="8" customWidth="1"/>
    <col min="5" max="11" width="15.5703125" style="8" customWidth="1"/>
    <col min="12" max="12" width="3.28515625" style="8" customWidth="1"/>
    <col min="13" max="13" width="3.7109375" style="8" customWidth="1"/>
    <col min="14" max="258" width="9.28515625" style="8" customWidth="1"/>
    <col min="259" max="16384" width="8.5703125" style="8"/>
  </cols>
  <sheetData>
    <row r="1" spans="1:15" ht="22.15" customHeight="1" x14ac:dyDescent="0.35">
      <c r="A1" s="56"/>
      <c r="B1" s="56" t="s">
        <v>41</v>
      </c>
      <c r="C1" s="56"/>
      <c r="D1" s="56"/>
      <c r="E1" s="70"/>
      <c r="F1" s="70"/>
      <c r="G1" s="70"/>
      <c r="H1" s="70"/>
      <c r="I1" s="70"/>
      <c r="J1" s="70"/>
      <c r="K1" s="70"/>
      <c r="L1" s="70"/>
    </row>
    <row r="2" spans="1:15" ht="14.25" customHeight="1" x14ac:dyDescent="0.2">
      <c r="B2" s="8" t="s">
        <v>1</v>
      </c>
    </row>
    <row r="3" spans="1:15" ht="14.25" customHeight="1" x14ac:dyDescent="0.2"/>
    <row r="4" spans="1:15" ht="14.25" customHeight="1" x14ac:dyDescent="0.2"/>
    <row r="5" spans="1:15" s="71" customFormat="1" ht="12" x14ac:dyDescent="0.2">
      <c r="B5" s="72"/>
      <c r="C5" s="73"/>
      <c r="D5" s="26">
        <v>1</v>
      </c>
      <c r="E5" s="26">
        <v>2</v>
      </c>
      <c r="F5" s="26">
        <v>3</v>
      </c>
      <c r="G5" s="26">
        <v>4</v>
      </c>
      <c r="H5" s="26">
        <v>5</v>
      </c>
      <c r="I5" s="26">
        <v>6</v>
      </c>
      <c r="J5" s="26">
        <v>7</v>
      </c>
      <c r="K5" s="26">
        <v>8</v>
      </c>
      <c r="L5" s="74"/>
    </row>
    <row r="6" spans="1:15" ht="15" x14ac:dyDescent="0.2">
      <c r="B6" s="75"/>
      <c r="C6" s="93"/>
      <c r="E6" s="113" t="s">
        <v>42</v>
      </c>
      <c r="F6" s="113"/>
      <c r="G6" s="113"/>
      <c r="H6" s="113"/>
      <c r="I6" s="113"/>
      <c r="J6" s="113"/>
      <c r="K6" s="113"/>
      <c r="L6" s="9"/>
    </row>
    <row r="7" spans="1:15" ht="43.5" customHeight="1" x14ac:dyDescent="0.25">
      <c r="B7" s="76"/>
      <c r="C7" s="94"/>
      <c r="D7" s="79"/>
      <c r="E7" s="136" t="s">
        <v>43</v>
      </c>
      <c r="F7" s="136" t="s">
        <v>3</v>
      </c>
      <c r="G7" s="136" t="s">
        <v>4</v>
      </c>
      <c r="H7" s="136" t="s">
        <v>5</v>
      </c>
      <c r="I7" s="136" t="s">
        <v>6</v>
      </c>
      <c r="J7" s="136" t="s">
        <v>7</v>
      </c>
      <c r="K7" s="136" t="s">
        <v>8</v>
      </c>
      <c r="L7" s="9"/>
      <c r="N7" s="80"/>
      <c r="O7" s="80"/>
    </row>
    <row r="8" spans="1:15" ht="15" x14ac:dyDescent="0.25">
      <c r="B8" s="77"/>
      <c r="C8" s="95"/>
      <c r="D8" s="78" t="s">
        <v>22</v>
      </c>
      <c r="E8" s="79"/>
      <c r="F8" s="79"/>
      <c r="G8" s="79"/>
      <c r="H8" s="79"/>
      <c r="I8" s="79"/>
      <c r="J8" s="79"/>
      <c r="K8" s="79"/>
      <c r="L8" s="9"/>
    </row>
    <row r="9" spans="1:15" ht="14.85" customHeight="1" x14ac:dyDescent="0.2">
      <c r="B9" s="27">
        <v>1</v>
      </c>
      <c r="C9" s="95"/>
      <c r="D9" s="166" t="s">
        <v>23</v>
      </c>
      <c r="E9" s="169">
        <v>45.6</v>
      </c>
      <c r="F9" s="169">
        <v>11.4</v>
      </c>
      <c r="G9" s="169">
        <v>9.9</v>
      </c>
      <c r="H9" s="170">
        <v>34.200000000000003</v>
      </c>
      <c r="I9" s="170">
        <v>30.5</v>
      </c>
      <c r="J9" s="170">
        <f>H9-I9</f>
        <v>3.7000000000000028</v>
      </c>
      <c r="K9" s="170"/>
      <c r="L9" s="9"/>
    </row>
    <row r="10" spans="1:15" ht="15" x14ac:dyDescent="0.25">
      <c r="B10" s="27">
        <v>2</v>
      </c>
      <c r="C10" s="95"/>
      <c r="D10" s="83" t="s">
        <v>24</v>
      </c>
      <c r="E10" s="96">
        <f>E9</f>
        <v>45.6</v>
      </c>
      <c r="F10" s="96">
        <f>SUM(F9)</f>
        <v>11.4</v>
      </c>
      <c r="G10" s="96">
        <f>SUM(G9)</f>
        <v>9.9</v>
      </c>
      <c r="H10" s="96">
        <f t="shared" ref="H10:I10" si="0">SUM(H9)</f>
        <v>34.200000000000003</v>
      </c>
      <c r="I10" s="96">
        <f t="shared" si="0"/>
        <v>30.5</v>
      </c>
      <c r="J10" s="96">
        <f t="shared" ref="J10" si="1">SUM(J9)</f>
        <v>3.7000000000000028</v>
      </c>
      <c r="K10" s="197">
        <f>J10/H10</f>
        <v>0.10818713450292405</v>
      </c>
      <c r="L10" s="9"/>
    </row>
    <row r="11" spans="1:15" ht="15" x14ac:dyDescent="0.2">
      <c r="B11" s="27"/>
      <c r="C11" s="95"/>
      <c r="D11" s="78" t="s">
        <v>25</v>
      </c>
      <c r="E11" s="33"/>
      <c r="F11" s="33"/>
      <c r="G11" s="33"/>
      <c r="H11" s="33"/>
      <c r="I11" s="33"/>
      <c r="J11" s="33"/>
      <c r="K11" s="33"/>
      <c r="L11" s="9"/>
    </row>
    <row r="12" spans="1:15" x14ac:dyDescent="0.2">
      <c r="B12" s="27">
        <f>B10+1</f>
        <v>3</v>
      </c>
      <c r="C12" s="95"/>
      <c r="D12" s="166" t="s">
        <v>26</v>
      </c>
      <c r="E12" s="169">
        <v>0</v>
      </c>
      <c r="F12" s="169">
        <v>0</v>
      </c>
      <c r="G12" s="169">
        <v>0</v>
      </c>
      <c r="H12" s="169">
        <v>0</v>
      </c>
      <c r="I12" s="169">
        <v>0</v>
      </c>
      <c r="J12" s="169">
        <f t="shared" ref="J12:J22" si="2">H12-I12</f>
        <v>0</v>
      </c>
      <c r="K12" s="168"/>
      <c r="L12" s="9"/>
    </row>
    <row r="13" spans="1:15" x14ac:dyDescent="0.2">
      <c r="B13" s="27">
        <f t="shared" ref="B13:B23" si="3">B12+1</f>
        <v>4</v>
      </c>
      <c r="C13" s="95"/>
      <c r="D13" s="32" t="s">
        <v>27</v>
      </c>
      <c r="E13" s="16">
        <v>0.4</v>
      </c>
      <c r="F13" s="122">
        <v>0.1</v>
      </c>
      <c r="G13" s="33">
        <v>0.1</v>
      </c>
      <c r="H13" s="33">
        <v>0.3</v>
      </c>
      <c r="I13" s="33">
        <v>0.2</v>
      </c>
      <c r="J13" s="33">
        <f t="shared" si="2"/>
        <v>9.9999999999999978E-2</v>
      </c>
      <c r="K13" s="33"/>
      <c r="L13" s="9"/>
      <c r="O13" s="157"/>
    </row>
    <row r="14" spans="1:15" x14ac:dyDescent="0.2">
      <c r="B14" s="27">
        <f t="shared" si="3"/>
        <v>5</v>
      </c>
      <c r="C14" s="95"/>
      <c r="D14" s="166" t="s">
        <v>28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f t="shared" si="2"/>
        <v>0</v>
      </c>
      <c r="K14" s="168"/>
      <c r="L14" s="9"/>
    </row>
    <row r="15" spans="1:15" ht="14.85" customHeight="1" x14ac:dyDescent="0.2">
      <c r="B15" s="27">
        <f>B14+1</f>
        <v>6</v>
      </c>
      <c r="C15" s="95"/>
      <c r="D15" s="32" t="s">
        <v>29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f t="shared" si="2"/>
        <v>0</v>
      </c>
      <c r="K15" s="33"/>
      <c r="L15" s="9"/>
    </row>
    <row r="16" spans="1:15" x14ac:dyDescent="0.2">
      <c r="B16" s="27">
        <f t="shared" si="3"/>
        <v>7</v>
      </c>
      <c r="C16" s="95"/>
      <c r="D16" s="166" t="s">
        <v>30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f t="shared" si="2"/>
        <v>0</v>
      </c>
      <c r="K16" s="168"/>
      <c r="L16" s="9"/>
    </row>
    <row r="17" spans="2:20" x14ac:dyDescent="0.2">
      <c r="B17" s="27">
        <f t="shared" si="3"/>
        <v>8</v>
      </c>
      <c r="C17" s="95"/>
      <c r="D17" s="32" t="s">
        <v>31</v>
      </c>
      <c r="E17" s="16">
        <v>0.2</v>
      </c>
      <c r="F17" s="16">
        <v>0</v>
      </c>
      <c r="G17" s="16">
        <v>0.1</v>
      </c>
      <c r="H17" s="16">
        <v>0.1</v>
      </c>
      <c r="I17" s="16">
        <v>0.1</v>
      </c>
      <c r="J17" s="16">
        <f t="shared" si="2"/>
        <v>0</v>
      </c>
      <c r="K17" s="33"/>
      <c r="L17" s="9"/>
    </row>
    <row r="18" spans="2:20" x14ac:dyDescent="0.2">
      <c r="B18" s="27">
        <f t="shared" si="3"/>
        <v>9</v>
      </c>
      <c r="C18" s="95"/>
      <c r="D18" s="166" t="s">
        <v>32</v>
      </c>
      <c r="E18" s="169">
        <v>0</v>
      </c>
      <c r="F18" s="169">
        <v>0</v>
      </c>
      <c r="G18" s="169">
        <v>0</v>
      </c>
      <c r="H18" s="169">
        <v>0</v>
      </c>
      <c r="I18" s="169">
        <v>0</v>
      </c>
      <c r="J18" s="169">
        <f t="shared" si="2"/>
        <v>0</v>
      </c>
      <c r="K18" s="168"/>
      <c r="L18" s="9"/>
    </row>
    <row r="19" spans="2:20" x14ac:dyDescent="0.2">
      <c r="B19" s="27">
        <f t="shared" si="3"/>
        <v>10</v>
      </c>
      <c r="C19" s="95"/>
      <c r="D19" s="32" t="s">
        <v>33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f t="shared" si="2"/>
        <v>0</v>
      </c>
      <c r="K19" s="33"/>
      <c r="L19" s="9"/>
    </row>
    <row r="20" spans="2:20" x14ac:dyDescent="0.2">
      <c r="B20" s="27">
        <f t="shared" si="3"/>
        <v>11</v>
      </c>
      <c r="C20" s="95"/>
      <c r="D20" s="166" t="s">
        <v>34</v>
      </c>
      <c r="E20" s="169">
        <v>43.7</v>
      </c>
      <c r="F20" s="169">
        <v>10.9</v>
      </c>
      <c r="G20" s="169">
        <v>9.9</v>
      </c>
      <c r="H20" s="169">
        <v>32.700000000000003</v>
      </c>
      <c r="I20" s="169">
        <v>30.8</v>
      </c>
      <c r="J20" s="169">
        <f t="shared" si="2"/>
        <v>1.9000000000000021</v>
      </c>
      <c r="K20" s="168"/>
      <c r="L20" s="9"/>
    </row>
    <row r="21" spans="2:20" s="21" customFormat="1" ht="14.1" customHeight="1" x14ac:dyDescent="0.2">
      <c r="B21" s="27">
        <f t="shared" si="3"/>
        <v>12</v>
      </c>
      <c r="C21" s="95"/>
      <c r="D21" s="32" t="s">
        <v>35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f t="shared" si="2"/>
        <v>0</v>
      </c>
      <c r="K21" s="33"/>
      <c r="L21" s="29"/>
      <c r="N21" s="8"/>
      <c r="O21" s="8"/>
      <c r="P21" s="8"/>
      <c r="Q21" s="8"/>
      <c r="R21" s="8"/>
      <c r="S21" s="8"/>
      <c r="T21" s="8"/>
    </row>
    <row r="22" spans="2:20" x14ac:dyDescent="0.2">
      <c r="B22" s="27">
        <f t="shared" si="3"/>
        <v>13</v>
      </c>
      <c r="C22" s="95"/>
      <c r="D22" s="166" t="s">
        <v>36</v>
      </c>
      <c r="E22" s="169">
        <v>0</v>
      </c>
      <c r="F22" s="169">
        <v>0</v>
      </c>
      <c r="G22" s="169">
        <v>0</v>
      </c>
      <c r="H22" s="169">
        <v>0.1</v>
      </c>
      <c r="I22" s="169">
        <v>0.1</v>
      </c>
      <c r="J22" s="169">
        <f t="shared" si="2"/>
        <v>0</v>
      </c>
      <c r="K22" s="168"/>
      <c r="L22" s="9"/>
    </row>
    <row r="23" spans="2:20" ht="15" x14ac:dyDescent="0.25">
      <c r="B23" s="27">
        <f t="shared" si="3"/>
        <v>14</v>
      </c>
      <c r="C23" s="95"/>
      <c r="D23" s="28" t="s">
        <v>37</v>
      </c>
      <c r="E23" s="96">
        <f t="shared" ref="E23:J23" si="4">SUM(E12:E22)</f>
        <v>44.300000000000004</v>
      </c>
      <c r="F23" s="96">
        <f t="shared" si="4"/>
        <v>11</v>
      </c>
      <c r="G23" s="97">
        <f t="shared" si="4"/>
        <v>10.1</v>
      </c>
      <c r="H23" s="97">
        <f t="shared" si="4"/>
        <v>33.200000000000003</v>
      </c>
      <c r="I23" s="97">
        <f t="shared" si="4"/>
        <v>31.200000000000003</v>
      </c>
      <c r="J23" s="97">
        <f t="shared" si="4"/>
        <v>2.0000000000000022</v>
      </c>
      <c r="K23" s="195">
        <f>J23/H23</f>
        <v>6.0240963855421749E-2</v>
      </c>
      <c r="L23" s="9"/>
    </row>
    <row r="24" spans="2:20" ht="9" customHeight="1" x14ac:dyDescent="0.25">
      <c r="B24" s="27"/>
      <c r="C24" s="95"/>
      <c r="D24" s="28"/>
      <c r="E24" s="96"/>
      <c r="F24" s="96"/>
      <c r="G24" s="97"/>
      <c r="H24" s="97"/>
      <c r="I24" s="97"/>
      <c r="J24" s="97"/>
      <c r="K24" s="97"/>
      <c r="L24" s="9"/>
    </row>
    <row r="25" spans="2:20" ht="15.75" thickBot="1" x14ac:dyDescent="0.3">
      <c r="B25" s="27">
        <f>B23+1</f>
        <v>15</v>
      </c>
      <c r="C25" s="95"/>
      <c r="D25" s="28" t="s">
        <v>44</v>
      </c>
      <c r="E25" s="98">
        <f>E10+E23</f>
        <v>89.9</v>
      </c>
      <c r="F25" s="98">
        <f>F10+F23</f>
        <v>22.4</v>
      </c>
      <c r="G25" s="99">
        <f>G10+G23</f>
        <v>20</v>
      </c>
      <c r="H25" s="99">
        <f t="shared" ref="H25:I25" si="5">H10+H23</f>
        <v>67.400000000000006</v>
      </c>
      <c r="I25" s="99">
        <f t="shared" si="5"/>
        <v>61.7</v>
      </c>
      <c r="J25" s="99">
        <f>J10+J23</f>
        <v>5.7000000000000046</v>
      </c>
      <c r="K25" s="196">
        <f>J25/H25</f>
        <v>8.4569732937685521E-2</v>
      </c>
      <c r="L25" s="9"/>
    </row>
    <row r="26" spans="2:20" ht="15.75" thickTop="1" x14ac:dyDescent="0.25">
      <c r="B26" s="44"/>
      <c r="C26" s="21"/>
      <c r="D26" s="28"/>
      <c r="E26" s="100"/>
      <c r="F26" s="100"/>
      <c r="G26" s="100"/>
      <c r="H26" s="100"/>
      <c r="I26" s="100"/>
      <c r="J26" s="100"/>
      <c r="K26" s="100"/>
      <c r="L26" s="101"/>
    </row>
    <row r="27" spans="2:20" ht="15" x14ac:dyDescent="0.25">
      <c r="B27" s="45"/>
      <c r="C27" s="46"/>
      <c r="D27" s="46"/>
      <c r="E27" s="102"/>
      <c r="F27" s="102"/>
      <c r="G27" s="102"/>
      <c r="H27" s="102"/>
      <c r="I27" s="102"/>
      <c r="J27" s="102"/>
      <c r="K27" s="102"/>
      <c r="L27" s="103"/>
    </row>
    <row r="28" spans="2:20" x14ac:dyDescent="0.2">
      <c r="D28" s="92"/>
      <c r="E28" s="80"/>
      <c r="F28" s="80"/>
      <c r="G28" s="80"/>
      <c r="H28" s="80"/>
      <c r="I28" s="80"/>
      <c r="J28" s="80"/>
      <c r="K28" s="80"/>
      <c r="L28" s="80"/>
    </row>
    <row r="29" spans="2:20" x14ac:dyDescent="0.2">
      <c r="B29" s="67" t="s">
        <v>14</v>
      </c>
      <c r="C29" s="68"/>
      <c r="D29" s="92"/>
      <c r="E29" s="80"/>
      <c r="F29" s="80"/>
      <c r="G29" s="80"/>
      <c r="H29" s="80"/>
      <c r="I29" s="80"/>
      <c r="J29" s="80"/>
      <c r="K29" s="80"/>
      <c r="L29" s="80"/>
    </row>
    <row r="30" spans="2:20" ht="15" x14ac:dyDescent="0.25">
      <c r="B30" s="133">
        <v>3</v>
      </c>
      <c r="C30" s="125" t="s">
        <v>17</v>
      </c>
      <c r="D30" s="92"/>
      <c r="E30" s="111"/>
      <c r="F30" s="80"/>
      <c r="G30" s="80"/>
      <c r="H30" s="80"/>
      <c r="I30" s="80"/>
      <c r="J30" s="80"/>
      <c r="K30" s="80"/>
      <c r="L30" s="80"/>
    </row>
    <row r="32" spans="2:20" ht="136.5" customHeight="1" x14ac:dyDescent="0.2">
      <c r="D32" s="217"/>
      <c r="E32" s="217"/>
      <c r="F32" s="217"/>
      <c r="G32" s="217"/>
      <c r="H32" s="217"/>
      <c r="I32" s="217"/>
      <c r="J32" s="217"/>
      <c r="K32" s="217"/>
    </row>
  </sheetData>
  <pageMargins left="0.7" right="0.7" top="0.75" bottom="0.75" header="0.3" footer="0.3"/>
  <pageSetup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01E0-5442-49D2-87A7-410CC5959360}">
  <dimension ref="A1:AA32"/>
  <sheetViews>
    <sheetView showGridLines="0" view="pageBreakPreview" zoomScaleNormal="100" zoomScaleSheetLayoutView="100" workbookViewId="0"/>
  </sheetViews>
  <sheetFormatPr defaultColWidth="8.5703125" defaultRowHeight="14.25" x14ac:dyDescent="0.2"/>
  <cols>
    <col min="1" max="1" width="7.5703125" style="8" customWidth="1"/>
    <col min="2" max="2" width="3.42578125" style="8" customWidth="1"/>
    <col min="3" max="3" width="3.5703125" style="8" customWidth="1"/>
    <col min="4" max="4" width="50.5703125" style="8" customWidth="1"/>
    <col min="5" max="11" width="15.5703125" style="8" customWidth="1"/>
    <col min="12" max="12" width="2" style="8" customWidth="1"/>
    <col min="13" max="13" width="3.7109375" style="8" customWidth="1"/>
    <col min="14" max="263" width="9.28515625" style="8" customWidth="1"/>
    <col min="264" max="16384" width="8.5703125" style="8"/>
  </cols>
  <sheetData>
    <row r="1" spans="1:27" ht="22.15" customHeight="1" x14ac:dyDescent="0.35">
      <c r="A1" s="56"/>
      <c r="B1" s="56" t="s">
        <v>45</v>
      </c>
      <c r="C1" s="56"/>
      <c r="D1" s="56"/>
      <c r="E1" s="70"/>
      <c r="F1" s="70"/>
      <c r="G1" s="70"/>
      <c r="H1" s="70"/>
      <c r="I1" s="70"/>
      <c r="J1" s="70"/>
      <c r="K1" s="70"/>
      <c r="L1" s="70"/>
    </row>
    <row r="2" spans="1:27" ht="14.25" customHeight="1" x14ac:dyDescent="0.2">
      <c r="B2" s="8" t="s">
        <v>1</v>
      </c>
    </row>
    <row r="3" spans="1:27" ht="14.25" customHeight="1" x14ac:dyDescent="0.2"/>
    <row r="4" spans="1:27" ht="14.25" customHeight="1" x14ac:dyDescent="0.2"/>
    <row r="5" spans="1:27" s="71" customFormat="1" ht="12" x14ac:dyDescent="0.2">
      <c r="B5" s="72"/>
      <c r="C5" s="73"/>
      <c r="D5" s="26">
        <v>1</v>
      </c>
      <c r="E5" s="26">
        <v>2</v>
      </c>
      <c r="F5" s="26">
        <v>3</v>
      </c>
      <c r="G5" s="26">
        <v>4</v>
      </c>
      <c r="H5" s="26">
        <v>5</v>
      </c>
      <c r="I5" s="26">
        <v>6</v>
      </c>
      <c r="J5" s="26">
        <v>7</v>
      </c>
      <c r="K5" s="26">
        <v>8</v>
      </c>
      <c r="L5" s="74"/>
    </row>
    <row r="6" spans="1:27" ht="15" x14ac:dyDescent="0.25">
      <c r="B6" s="75"/>
      <c r="C6" s="93"/>
      <c r="E6" s="104" t="s">
        <v>46</v>
      </c>
      <c r="F6" s="104"/>
      <c r="G6" s="104"/>
      <c r="H6" s="104"/>
      <c r="I6" s="104"/>
      <c r="J6" s="104"/>
      <c r="K6" s="104"/>
      <c r="L6" s="9"/>
    </row>
    <row r="7" spans="1:27" ht="43.5" customHeight="1" x14ac:dyDescent="0.25">
      <c r="B7" s="76"/>
      <c r="C7" s="94"/>
      <c r="D7" s="79"/>
      <c r="E7" s="136" t="s">
        <v>43</v>
      </c>
      <c r="F7" s="136" t="s">
        <v>3</v>
      </c>
      <c r="G7" s="136" t="s">
        <v>4</v>
      </c>
      <c r="H7" s="136" t="s">
        <v>21</v>
      </c>
      <c r="I7" s="136" t="s">
        <v>6</v>
      </c>
      <c r="J7" s="136" t="s">
        <v>7</v>
      </c>
      <c r="K7" s="136" t="s">
        <v>8</v>
      </c>
      <c r="L7" s="9"/>
      <c r="M7" s="8" t="s">
        <v>20</v>
      </c>
      <c r="Q7" s="129"/>
    </row>
    <row r="8" spans="1:27" ht="15" x14ac:dyDescent="0.25">
      <c r="B8" s="77"/>
      <c r="C8" s="95"/>
      <c r="D8" s="78" t="s">
        <v>22</v>
      </c>
      <c r="E8" s="79"/>
      <c r="F8" s="79"/>
      <c r="G8" s="79"/>
      <c r="H8" s="79"/>
      <c r="I8" s="79"/>
      <c r="J8" s="79"/>
      <c r="K8" s="79"/>
      <c r="L8" s="9"/>
      <c r="T8" s="64"/>
    </row>
    <row r="9" spans="1:27" ht="14.85" customHeight="1" x14ac:dyDescent="0.2">
      <c r="B9" s="27">
        <v>1</v>
      </c>
      <c r="C9" s="95"/>
      <c r="D9" s="166" t="s">
        <v>23</v>
      </c>
      <c r="E9" s="169">
        <v>141.9</v>
      </c>
      <c r="F9" s="169">
        <v>35.5</v>
      </c>
      <c r="G9" s="169">
        <v>34.1</v>
      </c>
      <c r="H9" s="169">
        <v>106.4</v>
      </c>
      <c r="I9" s="169">
        <v>103.5</v>
      </c>
      <c r="J9" s="169">
        <f>H9-I9</f>
        <v>2.9000000000000057</v>
      </c>
      <c r="K9" s="171"/>
      <c r="L9" s="9"/>
      <c r="T9" s="64"/>
      <c r="X9" s="158"/>
      <c r="AA9" s="108"/>
    </row>
    <row r="10" spans="1:27" ht="15" x14ac:dyDescent="0.25">
      <c r="B10" s="27">
        <v>2</v>
      </c>
      <c r="C10" s="95"/>
      <c r="D10" s="83" t="s">
        <v>24</v>
      </c>
      <c r="E10" s="96">
        <f t="shared" ref="E10:F10" si="0">SUM(E9)</f>
        <v>141.9</v>
      </c>
      <c r="F10" s="84">
        <f t="shared" si="0"/>
        <v>35.5</v>
      </c>
      <c r="G10" s="84">
        <f>SUM(G9)</f>
        <v>34.1</v>
      </c>
      <c r="H10" s="84">
        <f t="shared" ref="H10:I10" si="1">SUM(H9)</f>
        <v>106.4</v>
      </c>
      <c r="I10" s="84">
        <f t="shared" si="1"/>
        <v>103.5</v>
      </c>
      <c r="J10" s="84">
        <f>SUM(J9)</f>
        <v>2.9000000000000057</v>
      </c>
      <c r="K10" s="193">
        <f>J10/H10</f>
        <v>2.7255639097744411E-2</v>
      </c>
      <c r="L10" s="9"/>
    </row>
    <row r="11" spans="1:27" ht="15" x14ac:dyDescent="0.25">
      <c r="B11" s="27"/>
      <c r="C11" s="95"/>
      <c r="D11" s="78" t="s">
        <v>25</v>
      </c>
      <c r="E11" s="172"/>
      <c r="F11" s="173"/>
      <c r="G11" s="135"/>
      <c r="H11" s="135"/>
      <c r="I11" s="135"/>
      <c r="J11" s="135"/>
      <c r="K11" s="135"/>
      <c r="L11" s="9"/>
    </row>
    <row r="12" spans="1:27" x14ac:dyDescent="0.2">
      <c r="B12" s="27">
        <f>B10+1</f>
        <v>3</v>
      </c>
      <c r="C12" s="95"/>
      <c r="D12" s="166" t="s">
        <v>26</v>
      </c>
      <c r="E12" s="169">
        <v>12.9</v>
      </c>
      <c r="F12" s="169">
        <v>3.2</v>
      </c>
      <c r="G12" s="169">
        <v>2.8</v>
      </c>
      <c r="H12" s="170">
        <v>9.6999999999999993</v>
      </c>
      <c r="I12" s="170">
        <v>9.4</v>
      </c>
      <c r="J12" s="170">
        <f t="shared" ref="J12:J22" si="2">H12-I12</f>
        <v>0.29999999999999893</v>
      </c>
      <c r="K12" s="170"/>
      <c r="L12" s="9"/>
    </row>
    <row r="13" spans="1:27" x14ac:dyDescent="0.2">
      <c r="B13" s="27">
        <f t="shared" ref="B13:B23" si="3">B12+1</f>
        <v>4</v>
      </c>
      <c r="C13" s="95"/>
      <c r="D13" s="32" t="s">
        <v>27</v>
      </c>
      <c r="E13" s="16">
        <v>6.8</v>
      </c>
      <c r="F13" s="16">
        <v>1.7</v>
      </c>
      <c r="G13" s="16">
        <v>1.3</v>
      </c>
      <c r="H13" s="122">
        <v>5.0999999999999996</v>
      </c>
      <c r="I13" s="122">
        <v>4.2</v>
      </c>
      <c r="J13" s="122">
        <f t="shared" si="2"/>
        <v>0.89999999999999947</v>
      </c>
      <c r="K13" s="122"/>
      <c r="L13" s="9"/>
    </row>
    <row r="14" spans="1:27" x14ac:dyDescent="0.2">
      <c r="B14" s="27">
        <f t="shared" si="3"/>
        <v>5</v>
      </c>
      <c r="C14" s="95"/>
      <c r="D14" s="166" t="s">
        <v>28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f t="shared" si="2"/>
        <v>0</v>
      </c>
      <c r="K14" s="169"/>
      <c r="L14" s="9"/>
    </row>
    <row r="15" spans="1:27" ht="14.85" customHeight="1" x14ac:dyDescent="0.2">
      <c r="B15" s="27">
        <f>B14+1</f>
        <v>6</v>
      </c>
      <c r="C15" s="95"/>
      <c r="D15" s="32" t="s">
        <v>29</v>
      </c>
      <c r="E15" s="16">
        <v>0</v>
      </c>
      <c r="F15" s="16">
        <v>0</v>
      </c>
      <c r="G15" s="16">
        <v>0</v>
      </c>
      <c r="H15" s="122">
        <v>0</v>
      </c>
      <c r="I15" s="122">
        <v>0</v>
      </c>
      <c r="J15" s="122">
        <f t="shared" si="2"/>
        <v>0</v>
      </c>
      <c r="K15" s="122"/>
      <c r="L15" s="9"/>
    </row>
    <row r="16" spans="1:27" x14ac:dyDescent="0.2">
      <c r="B16" s="27">
        <f t="shared" si="3"/>
        <v>7</v>
      </c>
      <c r="C16" s="95"/>
      <c r="D16" s="166" t="s">
        <v>30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f t="shared" si="2"/>
        <v>0</v>
      </c>
      <c r="K16" s="169"/>
      <c r="L16" s="9"/>
    </row>
    <row r="17" spans="2:22" x14ac:dyDescent="0.2">
      <c r="B17" s="27">
        <f t="shared" si="3"/>
        <v>8</v>
      </c>
      <c r="C17" s="95"/>
      <c r="D17" s="32" t="s">
        <v>31</v>
      </c>
      <c r="E17" s="16">
        <v>1.2</v>
      </c>
      <c r="F17" s="16">
        <v>0.3</v>
      </c>
      <c r="G17" s="16">
        <v>0.3</v>
      </c>
      <c r="H17" s="122">
        <v>0.9</v>
      </c>
      <c r="I17" s="122">
        <v>0.8</v>
      </c>
      <c r="J17" s="122">
        <f t="shared" si="2"/>
        <v>9.9999999999999978E-2</v>
      </c>
      <c r="K17" s="122"/>
      <c r="L17" s="9"/>
    </row>
    <row r="18" spans="2:22" x14ac:dyDescent="0.2">
      <c r="B18" s="27">
        <f t="shared" si="3"/>
        <v>9</v>
      </c>
      <c r="C18" s="95"/>
      <c r="D18" s="166" t="s">
        <v>32</v>
      </c>
      <c r="E18" s="169">
        <v>0</v>
      </c>
      <c r="F18" s="169">
        <v>0</v>
      </c>
      <c r="G18" s="169">
        <v>0</v>
      </c>
      <c r="H18" s="169">
        <v>0</v>
      </c>
      <c r="I18" s="169">
        <v>0</v>
      </c>
      <c r="J18" s="169">
        <f t="shared" si="2"/>
        <v>0</v>
      </c>
      <c r="K18" s="169"/>
      <c r="L18" s="9"/>
    </row>
    <row r="19" spans="2:22" x14ac:dyDescent="0.2">
      <c r="B19" s="27">
        <f t="shared" si="3"/>
        <v>10</v>
      </c>
      <c r="C19" s="95"/>
      <c r="D19" s="32" t="s">
        <v>33</v>
      </c>
      <c r="E19" s="16">
        <v>0.1</v>
      </c>
      <c r="F19" s="16">
        <v>0.1</v>
      </c>
      <c r="G19" s="16">
        <v>0</v>
      </c>
      <c r="H19" s="122">
        <v>0.1</v>
      </c>
      <c r="I19" s="122">
        <v>0.1</v>
      </c>
      <c r="J19" s="122">
        <f t="shared" si="2"/>
        <v>0</v>
      </c>
      <c r="K19" s="122"/>
      <c r="L19" s="9"/>
    </row>
    <row r="20" spans="2:22" x14ac:dyDescent="0.2">
      <c r="B20" s="27">
        <f t="shared" si="3"/>
        <v>11</v>
      </c>
      <c r="C20" s="95"/>
      <c r="D20" s="166" t="s">
        <v>34</v>
      </c>
      <c r="E20" s="169">
        <v>17.5</v>
      </c>
      <c r="F20" s="169">
        <v>4.4000000000000004</v>
      </c>
      <c r="G20" s="169">
        <v>3</v>
      </c>
      <c r="H20" s="169">
        <v>13.2</v>
      </c>
      <c r="I20" s="169">
        <v>11.5</v>
      </c>
      <c r="J20" s="169">
        <f t="shared" si="2"/>
        <v>1.6999999999999993</v>
      </c>
      <c r="K20" s="169"/>
      <c r="L20" s="9"/>
    </row>
    <row r="21" spans="2:22" s="21" customFormat="1" ht="14.1" customHeight="1" x14ac:dyDescent="0.2">
      <c r="B21" s="27">
        <f t="shared" si="3"/>
        <v>12</v>
      </c>
      <c r="C21" s="95"/>
      <c r="D21" s="32" t="s">
        <v>35</v>
      </c>
      <c r="E21" s="16">
        <v>74</v>
      </c>
      <c r="F21" s="16">
        <v>20.5</v>
      </c>
      <c r="G21" s="16">
        <v>7.3</v>
      </c>
      <c r="H21" s="122">
        <v>53.5</v>
      </c>
      <c r="I21" s="122">
        <v>24.9</v>
      </c>
      <c r="J21" s="122">
        <f t="shared" si="2"/>
        <v>28.6</v>
      </c>
      <c r="K21" s="122"/>
      <c r="L21" s="29"/>
      <c r="N21" s="8"/>
      <c r="O21" s="8"/>
      <c r="P21" s="8"/>
      <c r="Q21" s="8"/>
      <c r="R21" s="8"/>
      <c r="S21" s="8"/>
      <c r="T21" s="8"/>
      <c r="U21" s="8"/>
      <c r="V21" s="8"/>
    </row>
    <row r="22" spans="2:22" x14ac:dyDescent="0.2">
      <c r="B22" s="27">
        <f t="shared" si="3"/>
        <v>13</v>
      </c>
      <c r="C22" s="95"/>
      <c r="D22" s="166" t="s">
        <v>47</v>
      </c>
      <c r="E22" s="169">
        <v>0.5</v>
      </c>
      <c r="F22" s="169">
        <v>0</v>
      </c>
      <c r="G22" s="169">
        <v>0.2</v>
      </c>
      <c r="H22" s="169">
        <v>0.3</v>
      </c>
      <c r="I22" s="169">
        <v>0.2</v>
      </c>
      <c r="J22" s="169">
        <f t="shared" si="2"/>
        <v>9.9999999999999978E-2</v>
      </c>
      <c r="K22" s="169"/>
      <c r="L22" s="9"/>
    </row>
    <row r="23" spans="2:22" ht="15" x14ac:dyDescent="0.25">
      <c r="B23" s="27">
        <f t="shared" si="3"/>
        <v>14</v>
      </c>
      <c r="C23" s="95"/>
      <c r="D23" s="28" t="s">
        <v>37</v>
      </c>
      <c r="E23" s="96">
        <f>SUM(E12:E22)</f>
        <v>113</v>
      </c>
      <c r="F23" s="84">
        <f>SUM(F12:F22)</f>
        <v>30.2</v>
      </c>
      <c r="G23" s="84">
        <f>SUM(G12:G22)</f>
        <v>14.899999999999999</v>
      </c>
      <c r="H23" s="84">
        <f t="shared" ref="H23:I23" si="4">SUM(H12:H22)</f>
        <v>82.8</v>
      </c>
      <c r="I23" s="84">
        <f t="shared" si="4"/>
        <v>51.1</v>
      </c>
      <c r="J23" s="84">
        <f>SUM(J12:J22)</f>
        <v>31.7</v>
      </c>
      <c r="K23" s="193">
        <f>J23/H23</f>
        <v>0.3828502415458937</v>
      </c>
      <c r="L23" s="9"/>
    </row>
    <row r="24" spans="2:22" ht="9" customHeight="1" x14ac:dyDescent="0.25">
      <c r="B24" s="27"/>
      <c r="C24" s="95"/>
      <c r="D24" s="28"/>
      <c r="E24" s="96"/>
      <c r="F24" s="84"/>
      <c r="G24" s="84"/>
      <c r="H24" s="84"/>
      <c r="I24" s="84"/>
      <c r="J24" s="84"/>
      <c r="K24" s="84"/>
      <c r="L24" s="9"/>
    </row>
    <row r="25" spans="2:22" ht="15.75" thickBot="1" x14ac:dyDescent="0.3">
      <c r="B25" s="27">
        <f>B23+1</f>
        <v>15</v>
      </c>
      <c r="C25" s="95"/>
      <c r="D25" s="28" t="s">
        <v>44</v>
      </c>
      <c r="E25" s="98">
        <f>E10+E23</f>
        <v>254.9</v>
      </c>
      <c r="F25" s="88">
        <f>F10+F23</f>
        <v>65.7</v>
      </c>
      <c r="G25" s="88">
        <f>G10+G23</f>
        <v>49</v>
      </c>
      <c r="H25" s="88">
        <f t="shared" ref="H25:I25" si="5">H10+H23</f>
        <v>189.2</v>
      </c>
      <c r="I25" s="88">
        <f t="shared" si="5"/>
        <v>154.6</v>
      </c>
      <c r="J25" s="88">
        <f>J10+J23</f>
        <v>34.600000000000009</v>
      </c>
      <c r="K25" s="194">
        <f>J25/H25</f>
        <v>0.18287526427061315</v>
      </c>
      <c r="L25" s="9"/>
    </row>
    <row r="26" spans="2:22" ht="15.75" thickTop="1" x14ac:dyDescent="0.25">
      <c r="B26" s="44"/>
      <c r="C26" s="21"/>
      <c r="D26" s="28"/>
      <c r="E26" s="100"/>
      <c r="F26" s="100"/>
      <c r="G26" s="105"/>
      <c r="H26" s="105"/>
      <c r="I26" s="105"/>
      <c r="J26" s="105"/>
      <c r="K26" s="105"/>
      <c r="L26" s="101"/>
    </row>
    <row r="27" spans="2:22" ht="15" x14ac:dyDescent="0.25">
      <c r="B27" s="45"/>
      <c r="C27" s="46"/>
      <c r="D27" s="46"/>
      <c r="E27" s="102"/>
      <c r="F27" s="102"/>
      <c r="G27" s="102"/>
      <c r="H27" s="102"/>
      <c r="I27" s="102"/>
      <c r="J27" s="102"/>
      <c r="K27" s="102"/>
      <c r="L27" s="103"/>
    </row>
    <row r="28" spans="2:22" x14ac:dyDescent="0.2">
      <c r="D28" s="92"/>
      <c r="E28" s="80"/>
      <c r="F28" s="80"/>
      <c r="G28" s="80"/>
      <c r="H28" s="80"/>
      <c r="I28" s="80"/>
      <c r="J28" s="80"/>
      <c r="K28" s="80"/>
      <c r="L28" s="80"/>
    </row>
    <row r="29" spans="2:22" x14ac:dyDescent="0.2">
      <c r="B29" s="67" t="s">
        <v>14</v>
      </c>
      <c r="C29" s="68"/>
      <c r="D29" s="92"/>
      <c r="E29" s="80"/>
      <c r="F29" s="80"/>
      <c r="H29" s="80"/>
      <c r="I29" s="80"/>
      <c r="J29" s="80"/>
      <c r="K29" s="80"/>
      <c r="L29" s="80"/>
    </row>
    <row r="30" spans="2:22" x14ac:dyDescent="0.2">
      <c r="B30" s="133">
        <v>3</v>
      </c>
      <c r="C30" s="125" t="s">
        <v>17</v>
      </c>
      <c r="D30" s="92"/>
      <c r="E30" s="80"/>
      <c r="F30" s="80"/>
      <c r="G30" s="80"/>
      <c r="H30" s="80"/>
      <c r="I30" s="80"/>
      <c r="J30" s="80"/>
      <c r="K30" s="80"/>
      <c r="L30" s="80"/>
    </row>
    <row r="32" spans="2:22" x14ac:dyDescent="0.2">
      <c r="D32" s="217"/>
      <c r="E32" s="217"/>
      <c r="F32" s="217"/>
      <c r="G32" s="217"/>
      <c r="H32" s="217"/>
      <c r="I32" s="217"/>
      <c r="J32" s="217"/>
      <c r="K32" s="217"/>
      <c r="L32" s="217"/>
    </row>
  </sheetData>
  <pageMargins left="0.7" right="0.7" top="0.75" bottom="0.75" header="0.3" footer="0.3"/>
  <pageSetup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8CEA-43E5-4BF9-992A-228A372E0DCB}">
  <dimension ref="A1:W34"/>
  <sheetViews>
    <sheetView showGridLines="0" tabSelected="1" view="pageBreakPreview" zoomScaleNormal="100" zoomScaleSheetLayoutView="100" workbookViewId="0"/>
  </sheetViews>
  <sheetFormatPr defaultColWidth="8.5703125" defaultRowHeight="14.25" x14ac:dyDescent="0.2"/>
  <cols>
    <col min="1" max="1" width="7.5703125" style="8" customWidth="1"/>
    <col min="2" max="3" width="3.42578125" style="8" customWidth="1"/>
    <col min="4" max="4" width="50.5703125" style="8" customWidth="1"/>
    <col min="5" max="11" width="15.5703125" style="8" customWidth="1"/>
    <col min="12" max="12" width="2.42578125" style="8" customWidth="1"/>
    <col min="13" max="13" width="3.7109375" style="8" customWidth="1"/>
    <col min="14" max="14" width="2.7109375" style="8" customWidth="1"/>
    <col min="15" max="15" width="9.28515625" style="8" hidden="1" customWidth="1"/>
    <col min="16" max="332" width="9.28515625" style="8" customWidth="1"/>
    <col min="333" max="16384" width="8.5703125" style="8"/>
  </cols>
  <sheetData>
    <row r="1" spans="1:19" ht="22.15" customHeight="1" x14ac:dyDescent="0.35">
      <c r="A1" s="56"/>
      <c r="B1" s="56" t="s">
        <v>48</v>
      </c>
      <c r="C1" s="56"/>
      <c r="D1" s="56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14.25" customHeight="1" x14ac:dyDescent="0.2">
      <c r="B2" s="8" t="s">
        <v>1</v>
      </c>
    </row>
    <row r="3" spans="1:19" ht="14.25" customHeight="1" x14ac:dyDescent="0.2"/>
    <row r="4" spans="1:19" ht="13.5" customHeight="1" x14ac:dyDescent="0.2"/>
    <row r="5" spans="1:19" s="71" customFormat="1" ht="12" x14ac:dyDescent="0.2">
      <c r="B5" s="72"/>
      <c r="C5" s="73"/>
      <c r="D5" s="26">
        <v>1</v>
      </c>
      <c r="E5" s="26">
        <v>2</v>
      </c>
      <c r="F5" s="26">
        <v>3</v>
      </c>
      <c r="G5" s="26">
        <v>4</v>
      </c>
      <c r="H5" s="26">
        <v>5</v>
      </c>
      <c r="I5" s="26">
        <v>6</v>
      </c>
      <c r="J5" s="26">
        <v>7</v>
      </c>
      <c r="K5" s="26">
        <v>8</v>
      </c>
      <c r="L5" s="74"/>
    </row>
    <row r="6" spans="1:19" ht="15" x14ac:dyDescent="0.25">
      <c r="B6" s="75"/>
      <c r="E6" s="104" t="s">
        <v>49</v>
      </c>
      <c r="F6" s="104"/>
      <c r="G6" s="104"/>
      <c r="H6" s="104"/>
      <c r="I6" s="104"/>
      <c r="J6" s="104"/>
      <c r="K6" s="104"/>
      <c r="L6" s="9"/>
    </row>
    <row r="7" spans="1:19" ht="43.5" customHeight="1" x14ac:dyDescent="0.25">
      <c r="B7" s="76"/>
      <c r="D7" s="79"/>
      <c r="E7" s="136" t="s">
        <v>43</v>
      </c>
      <c r="F7" s="136" t="s">
        <v>3</v>
      </c>
      <c r="G7" s="136" t="s">
        <v>4</v>
      </c>
      <c r="H7" s="136" t="s">
        <v>21</v>
      </c>
      <c r="I7" s="136" t="s">
        <v>6</v>
      </c>
      <c r="J7" s="136" t="s">
        <v>7</v>
      </c>
      <c r="K7" s="136" t="s">
        <v>8</v>
      </c>
      <c r="L7" s="9"/>
    </row>
    <row r="8" spans="1:19" ht="15" x14ac:dyDescent="0.25">
      <c r="B8" s="77"/>
      <c r="D8" s="78" t="s">
        <v>22</v>
      </c>
      <c r="E8" s="79"/>
      <c r="F8" s="79"/>
      <c r="G8" s="79"/>
      <c r="H8" s="79"/>
      <c r="I8" s="79"/>
      <c r="J8" s="79"/>
      <c r="K8" s="79"/>
      <c r="L8" s="9"/>
    </row>
    <row r="9" spans="1:19" ht="14.85" customHeight="1" x14ac:dyDescent="0.25">
      <c r="B9" s="27">
        <v>1</v>
      </c>
      <c r="D9" s="166" t="s">
        <v>23</v>
      </c>
      <c r="E9" s="170">
        <v>22.8</v>
      </c>
      <c r="F9" s="170">
        <v>5.7</v>
      </c>
      <c r="G9" s="170">
        <v>6.2</v>
      </c>
      <c r="H9" s="170">
        <v>17.100000000000001</v>
      </c>
      <c r="I9" s="170">
        <v>12.1</v>
      </c>
      <c r="J9" s="170">
        <f t="shared" ref="J9" si="0">H9-I9</f>
        <v>5.0000000000000018</v>
      </c>
      <c r="K9" s="170"/>
      <c r="L9" s="9"/>
      <c r="N9" s="100"/>
      <c r="O9" s="100"/>
      <c r="P9" s="100"/>
      <c r="Q9" s="100"/>
      <c r="R9" s="100"/>
      <c r="S9" s="100"/>
    </row>
    <row r="10" spans="1:19" ht="15" x14ac:dyDescent="0.25">
      <c r="B10" s="27">
        <v>2</v>
      </c>
      <c r="C10" s="82"/>
      <c r="D10" s="83" t="s">
        <v>24</v>
      </c>
      <c r="E10" s="155">
        <f t="shared" ref="E10:G10" si="1">SUM(E9)</f>
        <v>22.8</v>
      </c>
      <c r="F10" s="155">
        <f t="shared" si="1"/>
        <v>5.7</v>
      </c>
      <c r="G10" s="155">
        <f t="shared" si="1"/>
        <v>6.2</v>
      </c>
      <c r="H10" s="155">
        <f t="shared" ref="H10:I10" si="2">SUM(H9)</f>
        <v>17.100000000000001</v>
      </c>
      <c r="I10" s="155">
        <f t="shared" si="2"/>
        <v>12.1</v>
      </c>
      <c r="J10" s="155">
        <f>SUM(J9)</f>
        <v>5.0000000000000018</v>
      </c>
      <c r="K10" s="198">
        <f>J10/H10</f>
        <v>0.29239766081871355</v>
      </c>
      <c r="L10" s="9"/>
      <c r="N10" s="107"/>
      <c r="O10" s="107"/>
      <c r="P10" s="107"/>
      <c r="Q10" s="107"/>
      <c r="R10" s="107"/>
      <c r="S10" s="107"/>
    </row>
    <row r="11" spans="1:19" ht="15" x14ac:dyDescent="0.2">
      <c r="B11" s="27"/>
      <c r="C11" s="82"/>
      <c r="D11" s="78" t="s">
        <v>25</v>
      </c>
      <c r="L11" s="9"/>
      <c r="N11" s="80"/>
      <c r="O11" s="80"/>
      <c r="P11" s="80"/>
      <c r="Q11" s="80"/>
      <c r="R11" s="80"/>
      <c r="S11" s="80"/>
    </row>
    <row r="12" spans="1:19" x14ac:dyDescent="0.2">
      <c r="B12" s="27">
        <f>B10+1</f>
        <v>3</v>
      </c>
      <c r="D12" s="166" t="s">
        <v>26</v>
      </c>
      <c r="E12" s="170">
        <v>2.1</v>
      </c>
      <c r="F12" s="170">
        <v>0.5</v>
      </c>
      <c r="G12" s="170">
        <v>0.5</v>
      </c>
      <c r="H12" s="170">
        <v>1.6</v>
      </c>
      <c r="I12" s="170">
        <v>1.1000000000000001</v>
      </c>
      <c r="J12" s="170">
        <f t="shared" ref="J12:J22" si="3">H12-I12</f>
        <v>0.5</v>
      </c>
      <c r="K12" s="170"/>
      <c r="L12" s="9"/>
      <c r="N12" s="80"/>
      <c r="O12" s="80"/>
      <c r="P12" s="80"/>
      <c r="Q12" s="80"/>
      <c r="R12" s="80"/>
      <c r="S12" s="80"/>
    </row>
    <row r="13" spans="1:19" x14ac:dyDescent="0.2">
      <c r="B13" s="27">
        <f t="shared" ref="B13:B23" si="4">B12+1</f>
        <v>4</v>
      </c>
      <c r="C13" s="86"/>
      <c r="D13" s="32" t="s">
        <v>27</v>
      </c>
      <c r="E13" s="122">
        <v>3.8</v>
      </c>
      <c r="F13" s="122">
        <v>0.9</v>
      </c>
      <c r="G13" s="122">
        <v>0.3</v>
      </c>
      <c r="H13" s="122">
        <v>2.8</v>
      </c>
      <c r="I13" s="122">
        <v>0.7</v>
      </c>
      <c r="J13" s="122">
        <f t="shared" si="3"/>
        <v>2.0999999999999996</v>
      </c>
      <c r="K13" s="122"/>
      <c r="L13" s="9"/>
      <c r="N13" s="80"/>
      <c r="O13" s="80"/>
      <c r="P13" s="80"/>
      <c r="Q13" s="80"/>
      <c r="R13" s="80"/>
      <c r="S13" s="80"/>
    </row>
    <row r="14" spans="1:19" x14ac:dyDescent="0.2">
      <c r="B14" s="27">
        <f t="shared" si="4"/>
        <v>5</v>
      </c>
      <c r="C14" s="86"/>
      <c r="D14" s="166" t="s">
        <v>28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f t="shared" si="3"/>
        <v>0</v>
      </c>
      <c r="K14" s="169"/>
      <c r="L14" s="9"/>
    </row>
    <row r="15" spans="1:19" ht="14.85" customHeight="1" x14ac:dyDescent="0.2">
      <c r="B15" s="27">
        <f>B14+1</f>
        <v>6</v>
      </c>
      <c r="C15" s="86"/>
      <c r="D15" s="32" t="s">
        <v>29</v>
      </c>
      <c r="E15" s="122">
        <v>0</v>
      </c>
      <c r="F15" s="122">
        <v>0</v>
      </c>
      <c r="G15" s="122">
        <v>0</v>
      </c>
      <c r="H15" s="122">
        <v>0</v>
      </c>
      <c r="I15" s="122">
        <v>0</v>
      </c>
      <c r="J15" s="122">
        <f t="shared" si="3"/>
        <v>0</v>
      </c>
      <c r="K15" s="122"/>
      <c r="L15" s="9"/>
    </row>
    <row r="16" spans="1:19" x14ac:dyDescent="0.2">
      <c r="B16" s="27">
        <f t="shared" si="4"/>
        <v>7</v>
      </c>
      <c r="C16" s="86"/>
      <c r="D16" s="166" t="s">
        <v>30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f t="shared" si="3"/>
        <v>0</v>
      </c>
      <c r="K16" s="169"/>
      <c r="L16" s="9"/>
    </row>
    <row r="17" spans="2:23" x14ac:dyDescent="0.2">
      <c r="B17" s="27">
        <f t="shared" si="4"/>
        <v>8</v>
      </c>
      <c r="C17" s="86"/>
      <c r="D17" s="32" t="s">
        <v>31</v>
      </c>
      <c r="E17" s="122">
        <v>0.8</v>
      </c>
      <c r="F17" s="122">
        <v>0.2</v>
      </c>
      <c r="G17" s="154">
        <v>0.2</v>
      </c>
      <c r="H17" s="154">
        <v>0.6</v>
      </c>
      <c r="I17" s="154">
        <v>0.7</v>
      </c>
      <c r="J17" s="154">
        <f t="shared" si="3"/>
        <v>-9.9999999999999978E-2</v>
      </c>
      <c r="K17" s="154"/>
      <c r="L17" s="9"/>
      <c r="W17" s="106"/>
    </row>
    <row r="18" spans="2:23" x14ac:dyDescent="0.2">
      <c r="B18" s="27">
        <f t="shared" si="4"/>
        <v>9</v>
      </c>
      <c r="C18" s="86"/>
      <c r="D18" s="166" t="s">
        <v>32</v>
      </c>
      <c r="E18" s="169">
        <v>1</v>
      </c>
      <c r="F18" s="169">
        <v>0.3</v>
      </c>
      <c r="G18" s="169">
        <v>0.2</v>
      </c>
      <c r="H18" s="169">
        <v>0.8</v>
      </c>
      <c r="I18" s="169">
        <v>0.9</v>
      </c>
      <c r="J18" s="169">
        <f t="shared" si="3"/>
        <v>-9.9999999999999978E-2</v>
      </c>
      <c r="K18" s="169"/>
      <c r="L18" s="9"/>
    </row>
    <row r="19" spans="2:23" x14ac:dyDescent="0.2">
      <c r="B19" s="27">
        <f t="shared" si="4"/>
        <v>10</v>
      </c>
      <c r="C19" s="86"/>
      <c r="D19" s="32" t="s">
        <v>33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2">
        <f t="shared" si="3"/>
        <v>0</v>
      </c>
      <c r="K19" s="122"/>
      <c r="L19" s="9"/>
    </row>
    <row r="20" spans="2:23" x14ac:dyDescent="0.2">
      <c r="B20" s="27">
        <f t="shared" si="4"/>
        <v>11</v>
      </c>
      <c r="C20" s="86"/>
      <c r="D20" s="166" t="s">
        <v>34</v>
      </c>
      <c r="E20" s="169">
        <v>7.3</v>
      </c>
      <c r="F20" s="169">
        <v>1.9</v>
      </c>
      <c r="G20" s="169">
        <v>2.8</v>
      </c>
      <c r="H20" s="169">
        <v>5.5</v>
      </c>
      <c r="I20" s="169">
        <v>2.9</v>
      </c>
      <c r="J20" s="169">
        <f t="shared" si="3"/>
        <v>2.6</v>
      </c>
      <c r="K20" s="169"/>
      <c r="L20" s="9"/>
    </row>
    <row r="21" spans="2:23" s="21" customFormat="1" ht="14.1" customHeight="1" x14ac:dyDescent="0.2">
      <c r="B21" s="27">
        <f t="shared" si="4"/>
        <v>12</v>
      </c>
      <c r="C21" s="87"/>
      <c r="D21" s="32" t="s">
        <v>35</v>
      </c>
      <c r="E21" s="122">
        <v>0</v>
      </c>
      <c r="F21" s="122">
        <v>0</v>
      </c>
      <c r="G21" s="122">
        <v>0</v>
      </c>
      <c r="H21" s="122">
        <v>0</v>
      </c>
      <c r="I21" s="122">
        <v>0</v>
      </c>
      <c r="J21" s="122">
        <f t="shared" si="3"/>
        <v>0</v>
      </c>
      <c r="K21" s="122"/>
      <c r="L21" s="29"/>
      <c r="N21" s="8"/>
      <c r="O21" s="8"/>
      <c r="P21" s="8"/>
      <c r="Q21" s="8"/>
      <c r="R21" s="8"/>
      <c r="S21" s="8"/>
      <c r="T21" s="8"/>
      <c r="U21" s="8"/>
    </row>
    <row r="22" spans="2:23" x14ac:dyDescent="0.2">
      <c r="B22" s="27">
        <f t="shared" si="4"/>
        <v>13</v>
      </c>
      <c r="C22" s="86"/>
      <c r="D22" s="166" t="s">
        <v>36</v>
      </c>
      <c r="E22" s="169">
        <v>0.1</v>
      </c>
      <c r="F22" s="169">
        <v>0</v>
      </c>
      <c r="G22" s="169">
        <v>-0.2</v>
      </c>
      <c r="H22" s="169">
        <v>0</v>
      </c>
      <c r="I22" s="169">
        <v>0.8</v>
      </c>
      <c r="J22" s="169">
        <f t="shared" si="3"/>
        <v>-0.8</v>
      </c>
      <c r="K22" s="169"/>
      <c r="L22" s="9"/>
    </row>
    <row r="23" spans="2:23" ht="15" x14ac:dyDescent="0.25">
      <c r="B23" s="27">
        <f t="shared" si="4"/>
        <v>14</v>
      </c>
      <c r="C23" s="82"/>
      <c r="D23" s="28" t="s">
        <v>37</v>
      </c>
      <c r="E23" s="96">
        <f>SUM(E12:E22)</f>
        <v>15.1</v>
      </c>
      <c r="F23" s="96">
        <f>SUM(F12:F22)</f>
        <v>3.8</v>
      </c>
      <c r="G23" s="84">
        <f>SUM(G12:G22)</f>
        <v>3.8</v>
      </c>
      <c r="H23" s="84">
        <f t="shared" ref="H23:I23" si="5">SUM(H12:H22)</f>
        <v>11.3</v>
      </c>
      <c r="I23" s="84">
        <f t="shared" si="5"/>
        <v>7.1</v>
      </c>
      <c r="J23" s="84">
        <f>SUM(J12:J22)</f>
        <v>4.2</v>
      </c>
      <c r="K23" s="193">
        <f>J23/H23</f>
        <v>0.37168141592920351</v>
      </c>
      <c r="L23" s="9"/>
    </row>
    <row r="24" spans="2:23" ht="9" customHeight="1" x14ac:dyDescent="0.25">
      <c r="B24" s="27"/>
      <c r="C24" s="82"/>
      <c r="D24" s="28"/>
      <c r="E24" s="96"/>
      <c r="F24" s="96"/>
      <c r="G24" s="84"/>
      <c r="H24" s="84"/>
      <c r="I24" s="84"/>
      <c r="J24" s="84"/>
      <c r="K24" s="84"/>
      <c r="L24" s="9"/>
    </row>
    <row r="25" spans="2:23" ht="15.75" thickBot="1" x14ac:dyDescent="0.3">
      <c r="B25" s="27">
        <f>B23+1</f>
        <v>15</v>
      </c>
      <c r="C25" s="82"/>
      <c r="D25" s="28" t="s">
        <v>44</v>
      </c>
      <c r="E25" s="98">
        <f>E10+E23</f>
        <v>37.9</v>
      </c>
      <c r="F25" s="98">
        <f>F10+F23</f>
        <v>9.5</v>
      </c>
      <c r="G25" s="88">
        <f>G10+G23</f>
        <v>10</v>
      </c>
      <c r="H25" s="88">
        <f t="shared" ref="H25:J25" si="6">H10+H23</f>
        <v>28.400000000000002</v>
      </c>
      <c r="I25" s="88">
        <f t="shared" si="6"/>
        <v>19.2</v>
      </c>
      <c r="J25" s="88">
        <f t="shared" si="6"/>
        <v>9.2000000000000028</v>
      </c>
      <c r="K25" s="194">
        <f>J25/H25</f>
        <v>0.32394366197183105</v>
      </c>
      <c r="L25" s="9"/>
    </row>
    <row r="26" spans="2:23" ht="15.75" thickTop="1" x14ac:dyDescent="0.25">
      <c r="B26" s="44"/>
      <c r="C26" s="21"/>
      <c r="D26" s="28"/>
      <c r="E26" s="100"/>
      <c r="F26" s="100"/>
      <c r="G26" s="100"/>
      <c r="H26" s="100"/>
      <c r="I26" s="100"/>
      <c r="J26" s="100"/>
      <c r="K26" s="100"/>
      <c r="L26" s="101"/>
      <c r="M26" s="100"/>
    </row>
    <row r="27" spans="2:23" ht="15" x14ac:dyDescent="0.25">
      <c r="B27" s="45"/>
      <c r="C27" s="46"/>
      <c r="D27" s="46"/>
      <c r="E27" s="102"/>
      <c r="F27" s="102"/>
      <c r="G27" s="102"/>
      <c r="H27" s="102"/>
      <c r="I27" s="102"/>
      <c r="J27" s="102"/>
      <c r="K27" s="102"/>
      <c r="L27" s="103"/>
      <c r="M27" s="107"/>
    </row>
    <row r="28" spans="2:23" x14ac:dyDescent="0.2">
      <c r="D28" s="92"/>
      <c r="E28" s="80"/>
      <c r="F28" s="80"/>
      <c r="G28" s="80"/>
      <c r="H28" s="80"/>
      <c r="I28" s="80"/>
      <c r="J28" s="80"/>
      <c r="K28" s="80"/>
      <c r="L28" s="80"/>
      <c r="M28" s="80"/>
    </row>
    <row r="29" spans="2:23" x14ac:dyDescent="0.2">
      <c r="B29" s="67" t="s">
        <v>14</v>
      </c>
      <c r="C29" s="68"/>
      <c r="D29" s="92"/>
      <c r="E29" s="80"/>
      <c r="F29" s="80"/>
      <c r="G29" s="80"/>
      <c r="H29" s="80"/>
      <c r="I29" s="80"/>
      <c r="J29" s="80"/>
      <c r="K29" s="80"/>
      <c r="L29" s="80"/>
      <c r="M29" s="80"/>
    </row>
    <row r="30" spans="2:23" x14ac:dyDescent="0.2">
      <c r="B30" s="133">
        <v>3</v>
      </c>
      <c r="C30" s="125" t="s">
        <v>17</v>
      </c>
      <c r="D30" s="92"/>
      <c r="E30" s="80"/>
      <c r="F30" s="80"/>
      <c r="G30" s="80"/>
      <c r="H30" s="80"/>
      <c r="I30" s="80"/>
      <c r="J30" s="80"/>
      <c r="K30" s="80"/>
      <c r="L30" s="80"/>
      <c r="M30" s="80"/>
    </row>
    <row r="31" spans="2:23" x14ac:dyDescent="0.2">
      <c r="B31" s="133"/>
      <c r="C31" s="125"/>
      <c r="D31" s="217"/>
      <c r="E31" s="217"/>
      <c r="F31" s="217"/>
      <c r="G31" s="217"/>
      <c r="H31" s="217"/>
      <c r="I31" s="217"/>
      <c r="J31" s="217"/>
      <c r="K31" s="217"/>
    </row>
    <row r="32" spans="2:23" x14ac:dyDescent="0.2">
      <c r="L32" s="206"/>
      <c r="M32" s="206"/>
      <c r="N32" s="206"/>
      <c r="O32" s="205"/>
    </row>
    <row r="33" spans="4:15" ht="14.25" customHeight="1" x14ac:dyDescent="0.2"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7"/>
    </row>
    <row r="34" spans="4:15" x14ac:dyDescent="0.2"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8"/>
    </row>
  </sheetData>
  <pageMargins left="0.7" right="0.7" top="0.75" bottom="0.75" header="0.3" footer="0.3"/>
  <pageSetup scale="47" orientation="portrait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F847-5296-457B-AA91-E5F6464D4CBE}">
  <sheetPr>
    <tabColor rgb="FFFF0000"/>
  </sheetPr>
  <dimension ref="A1:CZ1"/>
  <sheetViews>
    <sheetView workbookViewId="0"/>
  </sheetViews>
  <sheetFormatPr defaultRowHeight="15" x14ac:dyDescent="0.25"/>
  <sheetData>
    <row r="1" spans="1:104" x14ac:dyDescent="0.25">
      <c r="A1" t="s">
        <v>50</v>
      </c>
      <c r="B1" t="s">
        <v>51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  <c r="Q1" t="s">
        <v>65</v>
      </c>
      <c r="R1" t="s">
        <v>66</v>
      </c>
      <c r="S1" t="s">
        <v>67</v>
      </c>
      <c r="T1" t="s">
        <v>68</v>
      </c>
      <c r="U1" t="s">
        <v>69</v>
      </c>
      <c r="V1" t="s">
        <v>70</v>
      </c>
      <c r="W1" t="s">
        <v>71</v>
      </c>
      <c r="X1" t="s">
        <v>72</v>
      </c>
      <c r="Z1" t="s">
        <v>73</v>
      </c>
      <c r="AA1" t="s">
        <v>74</v>
      </c>
      <c r="AB1" t="s">
        <v>75</v>
      </c>
      <c r="AC1" t="s">
        <v>76</v>
      </c>
      <c r="AD1" t="s">
        <v>77</v>
      </c>
      <c r="AE1" t="s">
        <v>78</v>
      </c>
      <c r="AG1" t="s">
        <v>79</v>
      </c>
      <c r="CV1" t="b">
        <v>1</v>
      </c>
      <c r="CW1" t="s">
        <v>80</v>
      </c>
      <c r="CX1" t="s">
        <v>81</v>
      </c>
      <c r="CY1" t="s">
        <v>82</v>
      </c>
      <c r="CZ1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3A1F-B27A-4976-BAE9-FB677E7F280A}">
  <dimension ref="A1:S34"/>
  <sheetViews>
    <sheetView showGridLines="0" view="pageBreakPreview" zoomScaleNormal="100" zoomScaleSheetLayoutView="100" workbookViewId="0"/>
  </sheetViews>
  <sheetFormatPr defaultColWidth="8.5703125" defaultRowHeight="14.25" x14ac:dyDescent="0.2"/>
  <cols>
    <col min="1" max="1" width="7.5703125" style="8" customWidth="1"/>
    <col min="2" max="3" width="3.42578125" style="8" customWidth="1"/>
    <col min="4" max="4" width="50.5703125" style="8" customWidth="1"/>
    <col min="5" max="11" width="15.5703125" style="8" customWidth="1"/>
    <col min="12" max="12" width="2.5703125" style="8" customWidth="1"/>
    <col min="13" max="13" width="3.7109375" style="8" customWidth="1"/>
    <col min="14" max="273" width="9.28515625" style="8" customWidth="1"/>
    <col min="274" max="16384" width="8.5703125" style="8"/>
  </cols>
  <sheetData>
    <row r="1" spans="1:19" ht="22.15" customHeight="1" x14ac:dyDescent="0.35">
      <c r="A1" s="56"/>
      <c r="B1" s="56" t="s">
        <v>84</v>
      </c>
      <c r="C1" s="56"/>
      <c r="D1" s="56"/>
      <c r="E1" s="70"/>
      <c r="F1" s="70"/>
      <c r="G1" s="70"/>
      <c r="H1" s="70"/>
      <c r="I1" s="70"/>
      <c r="J1" s="70"/>
      <c r="K1" s="70"/>
      <c r="L1" s="70"/>
    </row>
    <row r="2" spans="1:19" ht="14.25" customHeight="1" x14ac:dyDescent="0.2">
      <c r="B2" s="8" t="s">
        <v>1</v>
      </c>
    </row>
    <row r="3" spans="1:19" ht="14.25" customHeight="1" x14ac:dyDescent="0.2"/>
    <row r="4" spans="1:19" ht="14.25" customHeight="1" x14ac:dyDescent="0.2"/>
    <row r="5" spans="1:19" s="71" customFormat="1" ht="12" x14ac:dyDescent="0.2">
      <c r="B5" s="72"/>
      <c r="C5" s="73"/>
      <c r="D5" s="26">
        <v>1</v>
      </c>
      <c r="E5" s="26">
        <v>2</v>
      </c>
      <c r="F5" s="26">
        <v>3</v>
      </c>
      <c r="G5" s="26">
        <v>4</v>
      </c>
      <c r="H5" s="26">
        <v>5</v>
      </c>
      <c r="I5" s="26">
        <v>6</v>
      </c>
      <c r="J5" s="26">
        <v>7</v>
      </c>
      <c r="K5" s="26">
        <v>8</v>
      </c>
      <c r="L5" s="74"/>
    </row>
    <row r="6" spans="1:19" ht="15" x14ac:dyDescent="0.25">
      <c r="B6" s="75"/>
      <c r="E6" s="104" t="s">
        <v>85</v>
      </c>
      <c r="F6" s="104"/>
      <c r="G6" s="104"/>
      <c r="H6" s="104"/>
      <c r="I6" s="104"/>
      <c r="J6" s="104"/>
      <c r="K6" s="104"/>
      <c r="L6" s="9"/>
    </row>
    <row r="7" spans="1:19" ht="43.5" customHeight="1" x14ac:dyDescent="0.25">
      <c r="B7" s="76"/>
      <c r="D7" s="79"/>
      <c r="E7" s="136" t="s">
        <v>43</v>
      </c>
      <c r="F7" s="136" t="s">
        <v>3</v>
      </c>
      <c r="G7" s="136" t="s">
        <v>4</v>
      </c>
      <c r="H7" s="136" t="s">
        <v>21</v>
      </c>
      <c r="I7" s="136" t="s">
        <v>6</v>
      </c>
      <c r="J7" s="136" t="s">
        <v>7</v>
      </c>
      <c r="K7" s="136" t="s">
        <v>8</v>
      </c>
      <c r="L7" s="9"/>
      <c r="N7" s="80"/>
    </row>
    <row r="8" spans="1:19" ht="15" x14ac:dyDescent="0.25">
      <c r="B8" s="77"/>
      <c r="D8" s="78" t="s">
        <v>22</v>
      </c>
      <c r="E8" s="79"/>
      <c r="F8" s="131"/>
      <c r="G8" s="131"/>
      <c r="H8" s="131"/>
      <c r="I8" s="131"/>
      <c r="J8" s="131"/>
      <c r="K8" s="130"/>
      <c r="L8" s="9"/>
      <c r="N8" s="80"/>
    </row>
    <row r="9" spans="1:19" ht="14.85" customHeight="1" x14ac:dyDescent="0.2">
      <c r="B9" s="27">
        <v>1</v>
      </c>
      <c r="D9" s="166" t="s">
        <v>23</v>
      </c>
      <c r="E9" s="170">
        <v>70.099999999999994</v>
      </c>
      <c r="F9" s="170">
        <v>17.5</v>
      </c>
      <c r="G9" s="170">
        <v>14.4</v>
      </c>
      <c r="H9" s="170">
        <v>52.6</v>
      </c>
      <c r="I9" s="170">
        <v>47.8</v>
      </c>
      <c r="J9" s="170">
        <f>H9-I9</f>
        <v>4.8000000000000043</v>
      </c>
      <c r="K9" s="170"/>
      <c r="L9" s="9"/>
      <c r="N9" s="80"/>
      <c r="O9" s="21"/>
      <c r="P9" s="21"/>
      <c r="Q9" s="21"/>
      <c r="R9" s="21"/>
      <c r="S9" s="21"/>
    </row>
    <row r="10" spans="1:19" ht="15" x14ac:dyDescent="0.25">
      <c r="B10" s="27">
        <v>2</v>
      </c>
      <c r="C10" s="82"/>
      <c r="D10" s="83" t="s">
        <v>24</v>
      </c>
      <c r="E10" s="155">
        <f t="shared" ref="E10:G10" si="0">SUM(E9)</f>
        <v>70.099999999999994</v>
      </c>
      <c r="F10" s="155">
        <f t="shared" si="0"/>
        <v>17.5</v>
      </c>
      <c r="G10" s="155">
        <f t="shared" si="0"/>
        <v>14.4</v>
      </c>
      <c r="H10" s="155">
        <f t="shared" ref="H10:I10" si="1">SUM(H9)</f>
        <v>52.6</v>
      </c>
      <c r="I10" s="155">
        <f t="shared" si="1"/>
        <v>47.8</v>
      </c>
      <c r="J10" s="155">
        <f t="shared" ref="J10" si="2">SUM(J9)</f>
        <v>4.8000000000000043</v>
      </c>
      <c r="K10" s="198">
        <f>J10/H10</f>
        <v>9.1254752851711099E-2</v>
      </c>
      <c r="L10" s="9"/>
      <c r="N10" s="80"/>
    </row>
    <row r="11" spans="1:19" ht="15" x14ac:dyDescent="0.2">
      <c r="B11" s="27"/>
      <c r="C11" s="82"/>
      <c r="D11" s="78" t="s">
        <v>25</v>
      </c>
      <c r="L11" s="9"/>
      <c r="N11" s="80"/>
      <c r="O11" s="80"/>
    </row>
    <row r="12" spans="1:19" x14ac:dyDescent="0.2">
      <c r="B12" s="27">
        <f>B10+1</f>
        <v>3</v>
      </c>
      <c r="D12" s="166" t="s">
        <v>26</v>
      </c>
      <c r="E12" s="169">
        <v>11</v>
      </c>
      <c r="F12" s="169">
        <v>2.8</v>
      </c>
      <c r="G12" s="169">
        <v>1</v>
      </c>
      <c r="H12" s="169">
        <v>8.1999999999999993</v>
      </c>
      <c r="I12" s="169">
        <v>2.2000000000000002</v>
      </c>
      <c r="J12" s="169">
        <f t="shared" ref="J12:J22" si="3">H12-I12</f>
        <v>5.9999999999999991</v>
      </c>
      <c r="K12" s="169"/>
      <c r="L12" s="9"/>
      <c r="N12" s="80"/>
      <c r="O12" s="80"/>
    </row>
    <row r="13" spans="1:19" x14ac:dyDescent="0.2">
      <c r="B13" s="27">
        <f t="shared" ref="B13:B23" si="4">B12+1</f>
        <v>4</v>
      </c>
      <c r="C13" s="86"/>
      <c r="D13" s="32" t="s">
        <v>27</v>
      </c>
      <c r="E13" s="122">
        <v>0.8</v>
      </c>
      <c r="F13" s="122">
        <v>0.3</v>
      </c>
      <c r="G13" s="156">
        <v>0.7</v>
      </c>
      <c r="H13" s="156">
        <v>0.7</v>
      </c>
      <c r="I13" s="156">
        <v>1.8</v>
      </c>
      <c r="J13" s="156">
        <f t="shared" si="3"/>
        <v>-1.1000000000000001</v>
      </c>
      <c r="K13" s="156"/>
      <c r="L13" s="9"/>
    </row>
    <row r="14" spans="1:19" x14ac:dyDescent="0.2">
      <c r="B14" s="27">
        <f t="shared" si="4"/>
        <v>5</v>
      </c>
      <c r="C14" s="86"/>
      <c r="D14" s="166" t="s">
        <v>28</v>
      </c>
      <c r="E14" s="169">
        <v>18.5</v>
      </c>
      <c r="F14" s="169">
        <v>4.5999999999999996</v>
      </c>
      <c r="G14" s="169">
        <v>4.2</v>
      </c>
      <c r="H14" s="169">
        <v>13.9</v>
      </c>
      <c r="I14" s="169">
        <v>12.9</v>
      </c>
      <c r="J14" s="169">
        <f t="shared" si="3"/>
        <v>1</v>
      </c>
      <c r="K14" s="169"/>
      <c r="L14" s="9"/>
      <c r="Q14" s="145"/>
    </row>
    <row r="15" spans="1:19" ht="14.85" customHeight="1" x14ac:dyDescent="0.2">
      <c r="B15" s="27">
        <f>B14+1</f>
        <v>6</v>
      </c>
      <c r="C15" s="86"/>
      <c r="D15" s="32" t="s">
        <v>29</v>
      </c>
      <c r="E15" s="122">
        <v>7.3</v>
      </c>
      <c r="F15" s="122">
        <v>1.9</v>
      </c>
      <c r="G15" s="122">
        <v>1.6</v>
      </c>
      <c r="H15" s="122">
        <v>5.5</v>
      </c>
      <c r="I15" s="122">
        <v>4.8</v>
      </c>
      <c r="J15" s="122">
        <f t="shared" si="3"/>
        <v>0.70000000000000018</v>
      </c>
      <c r="K15" s="122"/>
      <c r="L15" s="9"/>
    </row>
    <row r="16" spans="1:19" x14ac:dyDescent="0.2">
      <c r="B16" s="27">
        <f t="shared" si="4"/>
        <v>7</v>
      </c>
      <c r="C16" s="86"/>
      <c r="D16" s="166" t="s">
        <v>30</v>
      </c>
      <c r="E16" s="169">
        <v>27.2</v>
      </c>
      <c r="F16" s="169">
        <v>6.8</v>
      </c>
      <c r="G16" s="169">
        <v>7.7</v>
      </c>
      <c r="H16" s="169">
        <v>20.399999999999999</v>
      </c>
      <c r="I16" s="169">
        <v>23.2</v>
      </c>
      <c r="J16" s="169">
        <f>H16-I16</f>
        <v>-2.8000000000000007</v>
      </c>
      <c r="K16" s="169"/>
      <c r="L16" s="9"/>
    </row>
    <row r="17" spans="2:19" x14ac:dyDescent="0.2">
      <c r="B17" s="27">
        <f t="shared" si="4"/>
        <v>8</v>
      </c>
      <c r="C17" s="86"/>
      <c r="D17" s="32" t="s">
        <v>31</v>
      </c>
      <c r="E17" s="122">
        <v>6.5</v>
      </c>
      <c r="F17" s="122">
        <v>1.7</v>
      </c>
      <c r="G17" s="122">
        <v>1</v>
      </c>
      <c r="H17" s="122">
        <v>5</v>
      </c>
      <c r="I17" s="122">
        <v>5.7</v>
      </c>
      <c r="J17" s="122">
        <f t="shared" si="3"/>
        <v>-0.70000000000000018</v>
      </c>
      <c r="K17" s="122"/>
      <c r="L17" s="9"/>
    </row>
    <row r="18" spans="2:19" x14ac:dyDescent="0.2">
      <c r="B18" s="27">
        <f t="shared" si="4"/>
        <v>9</v>
      </c>
      <c r="C18" s="86"/>
      <c r="D18" s="166" t="s">
        <v>32</v>
      </c>
      <c r="E18" s="169">
        <v>7.2</v>
      </c>
      <c r="F18" s="169">
        <v>1.8</v>
      </c>
      <c r="G18" s="169">
        <v>2.2999999999999998</v>
      </c>
      <c r="H18" s="169">
        <v>5.4</v>
      </c>
      <c r="I18" s="169">
        <v>8.8000000000000007</v>
      </c>
      <c r="J18" s="169">
        <f t="shared" si="3"/>
        <v>-3.4000000000000004</v>
      </c>
      <c r="K18" s="169"/>
      <c r="L18" s="9"/>
    </row>
    <row r="19" spans="2:19" x14ac:dyDescent="0.2">
      <c r="B19" s="27">
        <f t="shared" si="4"/>
        <v>10</v>
      </c>
      <c r="C19" s="86"/>
      <c r="D19" s="32" t="s">
        <v>33</v>
      </c>
      <c r="E19" s="122">
        <v>0.1</v>
      </c>
      <c r="F19" s="122">
        <v>-0.1</v>
      </c>
      <c r="G19" s="122">
        <v>0</v>
      </c>
      <c r="H19" s="122">
        <v>0</v>
      </c>
      <c r="I19" s="122">
        <v>0</v>
      </c>
      <c r="J19" s="122">
        <f t="shared" si="3"/>
        <v>0</v>
      </c>
      <c r="K19" s="122"/>
      <c r="L19" s="9"/>
    </row>
    <row r="20" spans="2:19" x14ac:dyDescent="0.2">
      <c r="B20" s="27">
        <f t="shared" si="4"/>
        <v>11</v>
      </c>
      <c r="C20" s="86"/>
      <c r="D20" s="166" t="s">
        <v>34</v>
      </c>
      <c r="E20" s="169">
        <v>45.7</v>
      </c>
      <c r="F20" s="169">
        <v>11.4</v>
      </c>
      <c r="G20" s="169">
        <v>6.5</v>
      </c>
      <c r="H20" s="169">
        <v>34.299999999999997</v>
      </c>
      <c r="I20" s="169">
        <v>21.7</v>
      </c>
      <c r="J20" s="169">
        <f t="shared" si="3"/>
        <v>12.599999999999998</v>
      </c>
      <c r="K20" s="169"/>
      <c r="L20" s="9"/>
    </row>
    <row r="21" spans="2:19" s="21" customFormat="1" ht="14.1" customHeight="1" x14ac:dyDescent="0.2">
      <c r="B21" s="27">
        <f t="shared" si="4"/>
        <v>12</v>
      </c>
      <c r="C21" s="87"/>
      <c r="D21" s="32" t="s">
        <v>35</v>
      </c>
      <c r="E21" s="122">
        <v>0</v>
      </c>
      <c r="F21" s="122">
        <v>0</v>
      </c>
      <c r="G21" s="122">
        <v>0</v>
      </c>
      <c r="H21" s="122">
        <v>0</v>
      </c>
      <c r="I21" s="122">
        <v>0</v>
      </c>
      <c r="J21" s="122">
        <f t="shared" si="3"/>
        <v>0</v>
      </c>
      <c r="K21" s="122"/>
      <c r="L21" s="29"/>
      <c r="N21" s="8"/>
      <c r="O21" s="8"/>
      <c r="P21" s="8"/>
      <c r="Q21" s="8"/>
      <c r="R21" s="8"/>
      <c r="S21" s="8"/>
    </row>
    <row r="22" spans="2:19" x14ac:dyDescent="0.2">
      <c r="B22" s="27">
        <f t="shared" si="4"/>
        <v>13</v>
      </c>
      <c r="C22" s="86"/>
      <c r="D22" s="166" t="s">
        <v>36</v>
      </c>
      <c r="E22" s="169">
        <v>7.7</v>
      </c>
      <c r="F22" s="169">
        <v>1.9</v>
      </c>
      <c r="G22" s="169">
        <v>0.6</v>
      </c>
      <c r="H22" s="169">
        <v>5.6</v>
      </c>
      <c r="I22" s="169">
        <v>1.3</v>
      </c>
      <c r="J22" s="169">
        <f t="shared" si="3"/>
        <v>4.3</v>
      </c>
      <c r="K22" s="169"/>
      <c r="L22" s="9"/>
    </row>
    <row r="23" spans="2:19" ht="15" x14ac:dyDescent="0.25">
      <c r="B23" s="27">
        <f t="shared" si="4"/>
        <v>14</v>
      </c>
      <c r="C23" s="82"/>
      <c r="D23" s="28" t="s">
        <v>37</v>
      </c>
      <c r="E23" s="96">
        <f>SUM(E12:E22)</f>
        <v>132</v>
      </c>
      <c r="F23" s="146">
        <f>SUM(F12:F22)</f>
        <v>33.099999999999994</v>
      </c>
      <c r="G23" s="146">
        <f>SUM(G12:G22)</f>
        <v>25.6</v>
      </c>
      <c r="H23" s="146">
        <f t="shared" ref="H23:I23" si="5">SUM(H12:H22)</f>
        <v>98.999999999999986</v>
      </c>
      <c r="I23" s="146">
        <f t="shared" si="5"/>
        <v>82.4</v>
      </c>
      <c r="J23" s="146">
        <f>SUM(J12:J22)</f>
        <v>16.599999999999994</v>
      </c>
      <c r="K23" s="199">
        <f>J23/H23</f>
        <v>0.16767676767676765</v>
      </c>
      <c r="L23" s="9"/>
    </row>
    <row r="24" spans="2:19" ht="9" customHeight="1" x14ac:dyDescent="0.25">
      <c r="B24" s="27"/>
      <c r="C24" s="82"/>
      <c r="D24" s="28"/>
      <c r="E24" s="96"/>
      <c r="F24" s="142"/>
      <c r="G24" s="142"/>
      <c r="H24" s="142"/>
      <c r="I24" s="142"/>
      <c r="J24" s="142"/>
      <c r="K24" s="142"/>
      <c r="L24" s="9"/>
    </row>
    <row r="25" spans="2:19" ht="15.75" thickBot="1" x14ac:dyDescent="0.3">
      <c r="B25" s="27">
        <f>B23+1</f>
        <v>15</v>
      </c>
      <c r="C25" s="82"/>
      <c r="D25" s="28" t="s">
        <v>44</v>
      </c>
      <c r="E25" s="98">
        <f>E10+E23</f>
        <v>202.1</v>
      </c>
      <c r="F25" s="88">
        <f>F10+F23</f>
        <v>50.599999999999994</v>
      </c>
      <c r="G25" s="88">
        <f>G10+G23</f>
        <v>40</v>
      </c>
      <c r="H25" s="88">
        <f t="shared" ref="H25:I25" si="6">H10+H23</f>
        <v>151.6</v>
      </c>
      <c r="I25" s="88">
        <f t="shared" si="6"/>
        <v>130.19999999999999</v>
      </c>
      <c r="J25" s="88">
        <f>J10+J23</f>
        <v>21.4</v>
      </c>
      <c r="K25" s="194">
        <f>J25/H25</f>
        <v>0.14116094986807387</v>
      </c>
      <c r="L25" s="9"/>
    </row>
    <row r="26" spans="2:19" ht="15.75" thickTop="1" x14ac:dyDescent="0.25">
      <c r="B26" s="44"/>
      <c r="C26" s="21"/>
      <c r="D26" s="28"/>
      <c r="E26" s="100"/>
      <c r="F26" s="100"/>
      <c r="G26" s="100"/>
      <c r="H26" s="100"/>
      <c r="I26" s="100"/>
      <c r="J26" s="100"/>
      <c r="K26" s="100"/>
      <c r="L26" s="101"/>
    </row>
    <row r="27" spans="2:19" ht="15" x14ac:dyDescent="0.25">
      <c r="B27" s="45"/>
      <c r="C27" s="46"/>
      <c r="D27" s="46"/>
      <c r="E27" s="102"/>
      <c r="F27" s="102"/>
      <c r="G27" s="102"/>
      <c r="H27" s="102"/>
      <c r="I27" s="102"/>
      <c r="J27" s="102"/>
      <c r="K27" s="102"/>
      <c r="L27" s="103"/>
    </row>
    <row r="28" spans="2:19" x14ac:dyDescent="0.2">
      <c r="D28" s="92"/>
      <c r="E28" s="80"/>
      <c r="F28" s="80"/>
      <c r="G28" s="80"/>
      <c r="H28" s="80"/>
      <c r="I28" s="80"/>
      <c r="J28" s="80"/>
      <c r="K28" s="80"/>
      <c r="L28" s="80"/>
    </row>
    <row r="29" spans="2:19" x14ac:dyDescent="0.2">
      <c r="B29" s="67" t="s">
        <v>14</v>
      </c>
      <c r="C29" s="68"/>
      <c r="D29" s="92"/>
      <c r="E29" s="80"/>
      <c r="F29" s="80"/>
      <c r="G29" s="80"/>
      <c r="H29" s="80"/>
      <c r="I29" s="80"/>
      <c r="J29" s="80"/>
      <c r="K29" s="80"/>
      <c r="L29" s="80"/>
    </row>
    <row r="30" spans="2:19" x14ac:dyDescent="0.2">
      <c r="B30" s="133">
        <v>3</v>
      </c>
      <c r="C30" s="125" t="s">
        <v>17</v>
      </c>
      <c r="E30" s="80"/>
      <c r="F30" s="80"/>
    </row>
    <row r="32" spans="2:19" x14ac:dyDescent="0.2">
      <c r="D32" s="218"/>
      <c r="E32" s="218"/>
      <c r="F32" s="218"/>
      <c r="G32" s="218"/>
      <c r="H32" s="218"/>
      <c r="I32" s="218"/>
      <c r="J32" s="218"/>
      <c r="K32" s="218"/>
      <c r="L32" s="145"/>
      <c r="M32" s="145"/>
      <c r="N32" s="145"/>
      <c r="O32" s="145"/>
    </row>
    <row r="33" spans="4:15" x14ac:dyDescent="0.2"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</row>
    <row r="34" spans="4:15" x14ac:dyDescent="0.2"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</row>
  </sheetData>
  <pageMargins left="0.7" right="0.7" top="0.75" bottom="0.75" header="0.3" footer="0.3"/>
  <pageSetup scale="48" orientation="portrait" r:id="rId1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2327-79AC-4E02-AE79-34ACD637F178}">
  <dimension ref="B1:N21"/>
  <sheetViews>
    <sheetView showGridLines="0" view="pageBreakPreview" zoomScaleNormal="100" zoomScaleSheetLayoutView="100" workbookViewId="0"/>
  </sheetViews>
  <sheetFormatPr defaultColWidth="9.28515625" defaultRowHeight="14.25" x14ac:dyDescent="0.2"/>
  <cols>
    <col min="1" max="1" width="7.5703125" style="8" customWidth="1"/>
    <col min="2" max="3" width="3.42578125" style="8" customWidth="1"/>
    <col min="4" max="4" width="50.5703125" style="8" customWidth="1"/>
    <col min="5" max="11" width="15.5703125" style="8" customWidth="1"/>
    <col min="12" max="12" width="2.42578125" style="8" customWidth="1"/>
    <col min="13" max="13" width="3.7109375" style="8" customWidth="1"/>
    <col min="14" max="16384" width="9.28515625" style="8"/>
  </cols>
  <sheetData>
    <row r="1" spans="2:12" ht="22.15" customHeight="1" x14ac:dyDescent="0.25">
      <c r="B1" s="138" t="s">
        <v>86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2:12" ht="14.25" customHeight="1" x14ac:dyDescent="0.2">
      <c r="B2" s="8" t="s">
        <v>1</v>
      </c>
    </row>
    <row r="4" spans="2:12" ht="15" customHeight="1" x14ac:dyDescent="0.2">
      <c r="B4" s="2"/>
      <c r="C4" s="4"/>
      <c r="D4" s="26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6"/>
    </row>
    <row r="5" spans="2:12" ht="15" customHeight="1" x14ac:dyDescent="0.2">
      <c r="B5" s="7"/>
      <c r="D5" s="139"/>
      <c r="E5" s="61"/>
      <c r="F5" s="61"/>
      <c r="G5" s="61"/>
      <c r="H5" s="61"/>
      <c r="I5" s="61"/>
      <c r="J5" s="61"/>
      <c r="K5" s="61"/>
      <c r="L5" s="9"/>
    </row>
    <row r="6" spans="2:12" ht="43.5" customHeight="1" x14ac:dyDescent="0.2">
      <c r="B6" s="7"/>
      <c r="E6" s="136" t="s">
        <v>43</v>
      </c>
      <c r="F6" s="136" t="s">
        <v>3</v>
      </c>
      <c r="G6" s="136" t="s">
        <v>4</v>
      </c>
      <c r="H6" s="136" t="s">
        <v>21</v>
      </c>
      <c r="I6" s="136" t="s">
        <v>6</v>
      </c>
      <c r="J6" s="136" t="s">
        <v>87</v>
      </c>
      <c r="K6" s="136" t="s">
        <v>88</v>
      </c>
      <c r="L6" s="9"/>
    </row>
    <row r="7" spans="2:12" x14ac:dyDescent="0.2">
      <c r="B7" s="140">
        <v>1</v>
      </c>
      <c r="D7" s="1" t="s">
        <v>22</v>
      </c>
      <c r="E7" s="122">
        <v>0.4</v>
      </c>
      <c r="F7" s="122">
        <v>0.1</v>
      </c>
      <c r="G7" s="122">
        <v>0.3</v>
      </c>
      <c r="H7" s="191">
        <v>0.3</v>
      </c>
      <c r="I7" s="191">
        <v>0.9</v>
      </c>
      <c r="J7" s="122">
        <f t="shared" ref="J7:J13" si="0">H7-I7</f>
        <v>-0.60000000000000009</v>
      </c>
      <c r="K7" s="122"/>
      <c r="L7" s="9"/>
    </row>
    <row r="8" spans="2:12" x14ac:dyDescent="0.2">
      <c r="B8" s="140">
        <v>2</v>
      </c>
      <c r="D8" s="166" t="s">
        <v>28</v>
      </c>
      <c r="E8" s="170">
        <v>61.9</v>
      </c>
      <c r="F8" s="170">
        <v>15.5</v>
      </c>
      <c r="G8" s="170">
        <v>0.4</v>
      </c>
      <c r="H8" s="192">
        <v>46.4</v>
      </c>
      <c r="I8" s="170">
        <v>1.1000000000000001</v>
      </c>
      <c r="J8" s="170">
        <f t="shared" si="0"/>
        <v>45.3</v>
      </c>
      <c r="K8" s="170"/>
      <c r="L8" s="9"/>
    </row>
    <row r="9" spans="2:12" x14ac:dyDescent="0.2">
      <c r="B9" s="140">
        <v>3</v>
      </c>
      <c r="D9" s="1" t="s">
        <v>30</v>
      </c>
      <c r="E9" s="122">
        <v>0.9</v>
      </c>
      <c r="F9" s="122">
        <v>0.2</v>
      </c>
      <c r="G9" s="122">
        <v>0.3</v>
      </c>
      <c r="H9" s="191">
        <v>0.7</v>
      </c>
      <c r="I9" s="122">
        <v>0.9</v>
      </c>
      <c r="J9" s="122">
        <f t="shared" si="0"/>
        <v>-0.20000000000000007</v>
      </c>
      <c r="K9" s="122"/>
      <c r="L9" s="9"/>
    </row>
    <row r="10" spans="2:12" x14ac:dyDescent="0.2">
      <c r="B10" s="140">
        <v>4</v>
      </c>
      <c r="D10" s="166" t="s">
        <v>32</v>
      </c>
      <c r="E10" s="170">
        <v>0</v>
      </c>
      <c r="F10" s="170">
        <v>0</v>
      </c>
      <c r="G10" s="170">
        <v>0</v>
      </c>
      <c r="H10" s="192">
        <v>0</v>
      </c>
      <c r="I10" s="170">
        <v>-2.5</v>
      </c>
      <c r="J10" s="170">
        <f t="shared" si="0"/>
        <v>2.5</v>
      </c>
      <c r="K10" s="170"/>
      <c r="L10" s="9"/>
    </row>
    <row r="11" spans="2:12" x14ac:dyDescent="0.2">
      <c r="B11" s="140">
        <v>5</v>
      </c>
      <c r="D11" s="1" t="s">
        <v>34</v>
      </c>
      <c r="E11" s="122">
        <v>0</v>
      </c>
      <c r="F11" s="122">
        <v>0</v>
      </c>
      <c r="G11" s="122">
        <v>0</v>
      </c>
      <c r="H11" s="191">
        <v>0</v>
      </c>
      <c r="I11" s="122">
        <v>0.1</v>
      </c>
      <c r="J11" s="122">
        <f t="shared" si="0"/>
        <v>-0.1</v>
      </c>
      <c r="K11" s="122"/>
      <c r="L11" s="9"/>
    </row>
    <row r="12" spans="2:12" x14ac:dyDescent="0.2">
      <c r="B12" s="140">
        <v>6</v>
      </c>
      <c r="D12" s="166" t="s">
        <v>89</v>
      </c>
      <c r="E12" s="170">
        <v>0</v>
      </c>
      <c r="F12" s="170">
        <v>0</v>
      </c>
      <c r="G12" s="170">
        <v>0.1</v>
      </c>
      <c r="H12" s="192">
        <v>0</v>
      </c>
      <c r="I12" s="170">
        <v>0.2</v>
      </c>
      <c r="J12" s="170">
        <f t="shared" si="0"/>
        <v>-0.2</v>
      </c>
      <c r="K12" s="170"/>
      <c r="L12" s="9"/>
    </row>
    <row r="13" spans="2:12" ht="15.75" thickBot="1" x14ac:dyDescent="0.3">
      <c r="B13" s="140">
        <v>7</v>
      </c>
      <c r="D13" s="31" t="s">
        <v>90</v>
      </c>
      <c r="E13" s="143">
        <f>SUM(E7:E12)</f>
        <v>63.199999999999996</v>
      </c>
      <c r="F13" s="143">
        <f>SUM(F7:F12)</f>
        <v>15.799999999999999</v>
      </c>
      <c r="G13" s="143">
        <f>SUM(G7:G12)</f>
        <v>1.1000000000000001</v>
      </c>
      <c r="H13" s="143">
        <f t="shared" ref="H13:I13" si="1">SUM(H7:H12)</f>
        <v>47.4</v>
      </c>
      <c r="I13" s="143">
        <f t="shared" si="1"/>
        <v>0.7</v>
      </c>
      <c r="J13" s="143">
        <f t="shared" si="0"/>
        <v>46.699999999999996</v>
      </c>
      <c r="K13" s="15">
        <f>J13/H13</f>
        <v>0.98523206751054848</v>
      </c>
      <c r="L13" s="9"/>
    </row>
    <row r="14" spans="2:12" ht="15" thickTop="1" x14ac:dyDescent="0.2">
      <c r="B14" s="140"/>
      <c r="E14" s="124"/>
      <c r="F14" s="124"/>
      <c r="G14" s="124"/>
      <c r="H14" s="124"/>
      <c r="I14" s="124"/>
      <c r="J14" s="141"/>
      <c r="L14" s="9"/>
    </row>
    <row r="15" spans="2:12" x14ac:dyDescent="0.2">
      <c r="B15" s="140"/>
      <c r="D15" s="1"/>
      <c r="E15" s="124"/>
      <c r="F15" s="124"/>
      <c r="G15" s="124"/>
      <c r="H15" s="124"/>
      <c r="I15" s="124"/>
      <c r="J15" s="141"/>
      <c r="L15" s="9"/>
    </row>
    <row r="16" spans="2:12" ht="15.6" customHeight="1" x14ac:dyDescent="0.2"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8" spans="3:14" x14ac:dyDescent="0.2">
      <c r="C18" s="67" t="s">
        <v>14</v>
      </c>
      <c r="D18" s="68"/>
    </row>
    <row r="19" spans="3:14" x14ac:dyDescent="0.2">
      <c r="C19" s="133">
        <v>3</v>
      </c>
      <c r="D19" s="125" t="s">
        <v>17</v>
      </c>
    </row>
    <row r="21" spans="3:14" x14ac:dyDescent="0.2"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</row>
  </sheetData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EB45C-E9B2-4638-8238-2D797F7815DD}">
  <sheetPr>
    <pageSetUpPr fitToPage="1"/>
  </sheetPr>
  <dimension ref="A1:K51"/>
  <sheetViews>
    <sheetView showGridLines="0" view="pageBreakPreview" zoomScaleNormal="100" zoomScaleSheetLayoutView="100" workbookViewId="0"/>
  </sheetViews>
  <sheetFormatPr defaultColWidth="9.28515625" defaultRowHeight="14.25" x14ac:dyDescent="0.2"/>
  <cols>
    <col min="1" max="1" width="7.5703125" style="8" customWidth="1"/>
    <col min="2" max="2" width="4.5703125" style="8" customWidth="1"/>
    <col min="3" max="3" width="36.5703125" style="8" customWidth="1"/>
    <col min="4" max="10" width="15.5703125" style="8" customWidth="1"/>
    <col min="11" max="11" width="2.42578125" style="8" customWidth="1"/>
    <col min="12" max="12" width="3.7109375" style="8" customWidth="1"/>
    <col min="13" max="16384" width="9.28515625" style="8"/>
  </cols>
  <sheetData>
    <row r="1" spans="1:11" ht="22.15" customHeight="1" x14ac:dyDescent="0.3">
      <c r="A1" s="51"/>
      <c r="B1" s="20" t="s">
        <v>91</v>
      </c>
      <c r="D1" s="52"/>
      <c r="E1" s="52"/>
    </row>
    <row r="2" spans="1:11" ht="16.350000000000001" customHeight="1" x14ac:dyDescent="0.25">
      <c r="B2" s="53" t="s">
        <v>1</v>
      </c>
      <c r="D2" s="31"/>
      <c r="E2" s="31"/>
    </row>
    <row r="3" spans="1:11" ht="15" x14ac:dyDescent="0.25">
      <c r="B3" s="50"/>
      <c r="D3" s="31"/>
      <c r="E3" s="31"/>
    </row>
    <row r="4" spans="1:11" x14ac:dyDescent="0.2">
      <c r="B4" s="2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6"/>
    </row>
    <row r="5" spans="1:11" x14ac:dyDescent="0.2">
      <c r="B5" s="7"/>
      <c r="D5" s="115"/>
      <c r="E5" s="115"/>
      <c r="F5" s="115"/>
      <c r="G5" s="115"/>
      <c r="H5" s="115"/>
      <c r="I5" s="214"/>
      <c r="J5" s="214"/>
      <c r="K5" s="9"/>
    </row>
    <row r="6" spans="1:11" ht="43.9" customHeight="1" x14ac:dyDescent="0.2">
      <c r="B6" s="10"/>
      <c r="C6" s="11" t="s">
        <v>92</v>
      </c>
      <c r="D6" s="136" t="s">
        <v>93</v>
      </c>
      <c r="E6" s="136" t="s">
        <v>94</v>
      </c>
      <c r="F6" s="136" t="s">
        <v>95</v>
      </c>
      <c r="G6" s="136" t="s">
        <v>21</v>
      </c>
      <c r="H6" s="136" t="s">
        <v>6</v>
      </c>
      <c r="I6" s="136" t="s">
        <v>96</v>
      </c>
      <c r="J6" s="136" t="s">
        <v>97</v>
      </c>
      <c r="K6" s="9"/>
    </row>
    <row r="7" spans="1:11" x14ac:dyDescent="0.2">
      <c r="B7" s="10">
        <v>1</v>
      </c>
      <c r="C7" s="32" t="s">
        <v>42</v>
      </c>
      <c r="D7" s="147">
        <f>'CX Portfolio Summary'!D23</f>
        <v>379.81000000000006</v>
      </c>
      <c r="E7" s="147">
        <f>'CX Portfolio Summary'!E23</f>
        <v>113.14</v>
      </c>
      <c r="F7" s="147">
        <f>'CX Portfolio Summary'!F23</f>
        <v>43.370000000000005</v>
      </c>
      <c r="G7" s="147">
        <f>'CX Portfolio Summary'!G23</f>
        <v>274.93</v>
      </c>
      <c r="H7" s="147">
        <f>'CX Portfolio Summary'!H23</f>
        <v>200.47</v>
      </c>
      <c r="I7" s="147">
        <f>G7-H7</f>
        <v>74.460000000000008</v>
      </c>
      <c r="J7" s="185">
        <f>I7/G7</f>
        <v>0.2708325755646892</v>
      </c>
      <c r="K7" s="9"/>
    </row>
    <row r="8" spans="1:11" x14ac:dyDescent="0.2">
      <c r="B8" s="10">
        <v>2</v>
      </c>
      <c r="C8" s="166" t="s">
        <v>98</v>
      </c>
      <c r="D8" s="174">
        <f>'Dx Portfolio Summary'!D28</f>
        <v>302.55779607463671</v>
      </c>
      <c r="E8" s="174">
        <f>'Dx Portfolio Summary'!E28</f>
        <v>73.23</v>
      </c>
      <c r="F8" s="174">
        <f>'Dx Portfolio Summary'!F28</f>
        <v>47.870000000000005</v>
      </c>
      <c r="G8" s="174">
        <f>'Dx Portfolio Summary'!G28</f>
        <v>204.94000000000003</v>
      </c>
      <c r="H8" s="174">
        <f>'Dx Portfolio Summary'!H28</f>
        <v>119.17000000000002</v>
      </c>
      <c r="I8" s="174">
        <f>G8-H8</f>
        <v>85.77000000000001</v>
      </c>
      <c r="J8" s="186">
        <f t="shared" ref="J8:J13" si="0">I8/G8</f>
        <v>0.41851273543476136</v>
      </c>
      <c r="K8" s="9"/>
    </row>
    <row r="9" spans="1:11" x14ac:dyDescent="0.2">
      <c r="B9" s="10">
        <v>3</v>
      </c>
      <c r="C9" s="32" t="s">
        <v>99</v>
      </c>
      <c r="D9" s="147">
        <f>'Tx Portfolio Summary'!D28</f>
        <v>123.156918</v>
      </c>
      <c r="E9" s="147">
        <f>'Tx Portfolio Summary'!E28</f>
        <v>33.014869000000004</v>
      </c>
      <c r="F9" s="147">
        <f>'Tx Portfolio Summary'!F28</f>
        <v>11.333973450000004</v>
      </c>
      <c r="G9" s="147">
        <f>'Tx Portfolio Summary'!G28</f>
        <v>91.251001000000002</v>
      </c>
      <c r="H9" s="147">
        <f>'Tx Portfolio Summary'!H28</f>
        <v>33.711360540000001</v>
      </c>
      <c r="I9" s="147">
        <f t="shared" ref="I9:I13" si="1">G9-H9</f>
        <v>57.539640460000001</v>
      </c>
      <c r="J9" s="185">
        <f t="shared" si="0"/>
        <v>0.63056448509534702</v>
      </c>
      <c r="K9" s="9"/>
    </row>
    <row r="10" spans="1:11" x14ac:dyDescent="0.2">
      <c r="B10" s="10">
        <v>4</v>
      </c>
      <c r="C10" s="166" t="s">
        <v>100</v>
      </c>
      <c r="D10" s="174">
        <f>'Sub Portfolio Summary'!D22</f>
        <v>147.85602399999999</v>
      </c>
      <c r="E10" s="174">
        <f>'Sub Portfolio Summary'!E22</f>
        <v>40.452826000000002</v>
      </c>
      <c r="F10" s="174">
        <f>'Sub Portfolio Summary'!F22</f>
        <v>31.216930909999991</v>
      </c>
      <c r="G10" s="174">
        <f>'Sub Portfolio Summary'!G22</f>
        <v>104.56403399999999</v>
      </c>
      <c r="H10" s="174">
        <f>'Sub Portfolio Summary'!H22</f>
        <v>86.902849549999971</v>
      </c>
      <c r="I10" s="174">
        <f t="shared" si="1"/>
        <v>17.661184450000022</v>
      </c>
      <c r="J10" s="186">
        <f t="shared" si="0"/>
        <v>0.16890305178929901</v>
      </c>
      <c r="K10" s="9"/>
    </row>
    <row r="11" spans="1:11" x14ac:dyDescent="0.2">
      <c r="B11" s="10">
        <v>5</v>
      </c>
      <c r="C11" s="1" t="s">
        <v>101</v>
      </c>
      <c r="D11" s="147">
        <f>'CC&amp;B Portfolio Summary'!D27</f>
        <v>33.980219000000005</v>
      </c>
      <c r="E11" s="147">
        <f>'CC&amp;B Portfolio Summary'!E27</f>
        <v>8.6360679999999999</v>
      </c>
      <c r="F11" s="147">
        <f>'CC&amp;B Portfolio Summary'!F27</f>
        <v>2.050462</v>
      </c>
      <c r="G11" s="147">
        <f>'CC&amp;B Portfolio Summary'!G27</f>
        <v>26.467853000000002</v>
      </c>
      <c r="H11" s="147">
        <f>'CC&amp;B Portfolio Summary'!H27</f>
        <v>9.1986460000000001</v>
      </c>
      <c r="I11" s="147">
        <f t="shared" si="1"/>
        <v>17.269207000000002</v>
      </c>
      <c r="J11" s="185">
        <f t="shared" si="0"/>
        <v>0.6524596838285297</v>
      </c>
      <c r="K11" s="9"/>
    </row>
    <row r="12" spans="1:11" x14ac:dyDescent="0.2">
      <c r="B12" s="10">
        <v>6</v>
      </c>
      <c r="C12" s="166" t="s">
        <v>102</v>
      </c>
      <c r="D12" s="174">
        <f>'Enab Portfolio Summary'!D37</f>
        <v>411.594719</v>
      </c>
      <c r="E12" s="174">
        <f>'Enab Portfolio Summary'!E37</f>
        <v>132.61898400000001</v>
      </c>
      <c r="F12" s="174">
        <f>'Enab Portfolio Summary'!F37</f>
        <v>14.405075999999998</v>
      </c>
      <c r="G12" s="174">
        <f>'Enab Portfolio Summary'!G37</f>
        <v>277.72177000000005</v>
      </c>
      <c r="H12" s="174">
        <f>'Enab Portfolio Summary'!H37</f>
        <v>102.26113100000001</v>
      </c>
      <c r="I12" s="174">
        <f t="shared" si="1"/>
        <v>175.46063900000004</v>
      </c>
      <c r="J12" s="186">
        <f t="shared" si="0"/>
        <v>0.63178568608431385</v>
      </c>
      <c r="K12" s="9"/>
    </row>
    <row r="13" spans="1:11" x14ac:dyDescent="0.2">
      <c r="B13" s="10">
        <v>7</v>
      </c>
      <c r="C13" s="32" t="s">
        <v>85</v>
      </c>
      <c r="D13" s="147">
        <f>'SS Portfolio Summary'!D37</f>
        <v>31.350826999999995</v>
      </c>
      <c r="E13" s="147">
        <f>'SS Portfolio Summary'!E37</f>
        <v>5.0209830000000011</v>
      </c>
      <c r="F13" s="147">
        <f>'SS Portfolio Summary'!F37</f>
        <v>0.75726610000000005</v>
      </c>
      <c r="G13" s="147">
        <f>'SS Portfolio Summary'!G37</f>
        <v>27.597245000000004</v>
      </c>
      <c r="H13" s="147">
        <f>'SS Portfolio Summary'!H37</f>
        <v>2.9080648999999998</v>
      </c>
      <c r="I13" s="147">
        <f t="shared" si="1"/>
        <v>24.689180100000005</v>
      </c>
      <c r="J13" s="185">
        <f t="shared" si="0"/>
        <v>0.89462481128098115</v>
      </c>
      <c r="K13" s="9"/>
    </row>
    <row r="14" spans="1:11" x14ac:dyDescent="0.2">
      <c r="B14" s="10">
        <v>8</v>
      </c>
      <c r="C14" s="166" t="s">
        <v>103</v>
      </c>
      <c r="D14" s="174">
        <f>'PSP Portfolio Summary'!D12</f>
        <v>45.552</v>
      </c>
      <c r="E14" s="174">
        <f>'PSP Portfolio Summary'!E12</f>
        <v>12.776</v>
      </c>
      <c r="F14" s="174">
        <f>'PSP Portfolio Summary'!F12</f>
        <v>23.790962689999997</v>
      </c>
      <c r="G14" s="174">
        <f>'PSP Portfolio Summary'!G12</f>
        <v>32.776000000000003</v>
      </c>
      <c r="H14" s="174">
        <f>'PSP Portfolio Summary'!H12</f>
        <v>35.749912909999992</v>
      </c>
      <c r="I14" s="174">
        <f>G14-H14</f>
        <v>-2.9739129099999886</v>
      </c>
      <c r="J14" s="186">
        <f>I14/G14</f>
        <v>-9.073446759824226E-2</v>
      </c>
      <c r="K14" s="9"/>
    </row>
    <row r="15" spans="1:11" ht="15.75" thickBot="1" x14ac:dyDescent="0.3">
      <c r="B15" s="7"/>
      <c r="C15" s="54" t="s">
        <v>104</v>
      </c>
      <c r="D15" s="14">
        <f>SUM(D7:D14)</f>
        <v>1475.8585030746367</v>
      </c>
      <c r="E15" s="14">
        <f>SUM(E7:E14)</f>
        <v>418.88973000000004</v>
      </c>
      <c r="F15" s="14">
        <f>SUM(F7:F14)</f>
        <v>174.79467115000003</v>
      </c>
      <c r="G15" s="14">
        <f>SUM(G7:G14)</f>
        <v>1040.247903</v>
      </c>
      <c r="H15" s="14">
        <f>SUM(H7:H14)</f>
        <v>590.37196489999997</v>
      </c>
      <c r="I15" s="14">
        <f>G15-H15</f>
        <v>449.87593809999998</v>
      </c>
      <c r="J15" s="15">
        <f>I15/G15</f>
        <v>0.43246993029506736</v>
      </c>
      <c r="K15" s="9"/>
    </row>
    <row r="16" spans="1:11" ht="15" thickTop="1" x14ac:dyDescent="0.2">
      <c r="B16" s="17"/>
      <c r="C16" s="18"/>
      <c r="D16" s="18"/>
      <c r="E16" s="16"/>
      <c r="F16" s="18"/>
      <c r="G16" s="18"/>
      <c r="H16" s="18"/>
      <c r="I16" s="18"/>
      <c r="J16" s="18"/>
      <c r="K16" s="19"/>
    </row>
    <row r="17" spans="2:9" x14ac:dyDescent="0.2">
      <c r="E17" s="4"/>
      <c r="F17" s="108"/>
      <c r="G17" s="108"/>
      <c r="H17" s="108"/>
    </row>
    <row r="18" spans="2:9" x14ac:dyDescent="0.2">
      <c r="B18" s="67" t="s">
        <v>14</v>
      </c>
      <c r="C18" s="68"/>
      <c r="D18" s="55"/>
      <c r="E18" s="55"/>
      <c r="F18" s="108"/>
      <c r="G18" s="108"/>
      <c r="H18" s="108"/>
    </row>
    <row r="19" spans="2:9" x14ac:dyDescent="0.2">
      <c r="B19" s="133">
        <v>3</v>
      </c>
      <c r="C19" s="125" t="s">
        <v>17</v>
      </c>
      <c r="D19" s="55"/>
      <c r="E19" s="55"/>
      <c r="F19" s="108"/>
      <c r="G19" s="108"/>
      <c r="H19" s="108"/>
    </row>
    <row r="20" spans="2:9" x14ac:dyDescent="0.2">
      <c r="D20" s="55"/>
      <c r="E20" s="55"/>
    </row>
    <row r="21" spans="2:9" x14ac:dyDescent="0.2">
      <c r="D21" s="55"/>
      <c r="E21" s="55"/>
    </row>
    <row r="22" spans="2:9" x14ac:dyDescent="0.2">
      <c r="D22" s="144"/>
      <c r="E22" s="144"/>
      <c r="F22" s="144"/>
      <c r="G22" s="144"/>
      <c r="H22" s="144"/>
      <c r="I22" s="144"/>
    </row>
    <row r="23" spans="2:9" x14ac:dyDescent="0.2">
      <c r="D23" s="55"/>
      <c r="E23" s="55"/>
    </row>
    <row r="24" spans="2:9" x14ac:dyDescent="0.2">
      <c r="D24" s="55"/>
      <c r="E24" s="55"/>
    </row>
    <row r="25" spans="2:9" x14ac:dyDescent="0.2">
      <c r="D25" s="55"/>
      <c r="E25" s="55"/>
    </row>
    <row r="26" spans="2:9" x14ac:dyDescent="0.2">
      <c r="D26" s="55"/>
      <c r="E26" s="55"/>
    </row>
    <row r="27" spans="2:9" x14ac:dyDescent="0.2">
      <c r="D27" s="55"/>
      <c r="E27" s="55"/>
    </row>
    <row r="28" spans="2:9" x14ac:dyDescent="0.2">
      <c r="D28" s="55"/>
      <c r="E28" s="55"/>
    </row>
    <row r="29" spans="2:9" x14ac:dyDescent="0.2">
      <c r="D29" s="55"/>
      <c r="E29" s="55"/>
    </row>
    <row r="30" spans="2:9" x14ac:dyDescent="0.2">
      <c r="D30" s="55"/>
      <c r="E30" s="55"/>
    </row>
    <row r="31" spans="2:9" x14ac:dyDescent="0.2">
      <c r="D31" s="55"/>
      <c r="E31" s="55"/>
    </row>
    <row r="32" spans="2:9" x14ac:dyDescent="0.2">
      <c r="D32" s="55"/>
      <c r="E32" s="55"/>
    </row>
    <row r="33" spans="4:5" x14ac:dyDescent="0.2">
      <c r="D33" s="55"/>
      <c r="E33" s="55"/>
    </row>
    <row r="34" spans="4:5" x14ac:dyDescent="0.2">
      <c r="D34" s="55"/>
      <c r="E34" s="55"/>
    </row>
    <row r="35" spans="4:5" x14ac:dyDescent="0.2">
      <c r="D35" s="55"/>
      <c r="E35" s="55"/>
    </row>
    <row r="36" spans="4:5" x14ac:dyDescent="0.2">
      <c r="D36" s="55"/>
      <c r="E36" s="55"/>
    </row>
    <row r="37" spans="4:5" x14ac:dyDescent="0.2">
      <c r="D37" s="55"/>
      <c r="E37" s="55"/>
    </row>
    <row r="38" spans="4:5" x14ac:dyDescent="0.2">
      <c r="D38" s="55"/>
      <c r="E38" s="55"/>
    </row>
    <row r="39" spans="4:5" x14ac:dyDescent="0.2">
      <c r="D39" s="55"/>
      <c r="E39" s="55"/>
    </row>
    <row r="40" spans="4:5" x14ac:dyDescent="0.2">
      <c r="D40" s="55"/>
      <c r="E40" s="55"/>
    </row>
    <row r="41" spans="4:5" x14ac:dyDescent="0.2">
      <c r="D41" s="55"/>
      <c r="E41" s="55"/>
    </row>
    <row r="42" spans="4:5" x14ac:dyDescent="0.2">
      <c r="D42" s="55"/>
      <c r="E42" s="55"/>
    </row>
    <row r="43" spans="4:5" x14ac:dyDescent="0.2">
      <c r="D43" s="55"/>
      <c r="E43" s="55"/>
    </row>
    <row r="44" spans="4:5" x14ac:dyDescent="0.2">
      <c r="D44" s="55"/>
      <c r="E44" s="55"/>
    </row>
    <row r="45" spans="4:5" x14ac:dyDescent="0.2">
      <c r="D45" s="55"/>
      <c r="E45" s="55"/>
    </row>
    <row r="46" spans="4:5" x14ac:dyDescent="0.2">
      <c r="D46" s="55"/>
      <c r="E46" s="55"/>
    </row>
    <row r="47" spans="4:5" x14ac:dyDescent="0.2">
      <c r="D47" s="55"/>
      <c r="E47" s="55"/>
    </row>
    <row r="48" spans="4:5" x14ac:dyDescent="0.2">
      <c r="D48" s="55"/>
      <c r="E48" s="55"/>
    </row>
    <row r="49" spans="4:5" x14ac:dyDescent="0.2">
      <c r="D49" s="55"/>
      <c r="E49" s="55"/>
    </row>
    <row r="50" spans="4:5" x14ac:dyDescent="0.2">
      <c r="D50" s="55"/>
      <c r="E50" s="55"/>
    </row>
    <row r="51" spans="4:5" x14ac:dyDescent="0.2">
      <c r="D51" s="55"/>
      <c r="E51" s="55"/>
    </row>
  </sheetData>
  <mergeCells count="1">
    <mergeCell ref="I5:J5"/>
  </mergeCells>
  <pageMargins left="0.25" right="0.25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147410072B24E8971A7833F512794" ma:contentTypeVersion="15" ma:contentTypeDescription="Create a new document." ma:contentTypeScope="" ma:versionID="f483eb5e276005a02ce9a60b8c1e578f">
  <xsd:schema xmlns:xsd="http://www.w3.org/2001/XMLSchema" xmlns:xs="http://www.w3.org/2001/XMLSchema" xmlns:p="http://schemas.microsoft.com/office/2006/metadata/properties" xmlns:ns2="fe28e1fd-da63-446d-84ab-57fbb31608bb" xmlns:ns3="32f3a428-6f88-4a3b-a56e-a51f3802cd3a" targetNamespace="http://schemas.microsoft.com/office/2006/metadata/properties" ma:root="true" ma:fieldsID="6b81bb34335db789e69c7a7d9065131d" ns2:_="" ns3:_="">
    <xsd:import namespace="fe28e1fd-da63-446d-84ab-57fbb31608bb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uedate" minOccurs="0"/>
                <xsd:element ref="ns2:Department" minOccurs="0"/>
                <xsd:element ref="ns2:ExhibitNumber" minOccurs="0"/>
                <xsd:element ref="ns2:ExhibitNo_x002e_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8e1fd-da63-446d-84ab-57fbb3160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uedate" ma:index="12" nillable="true" ma:displayName="Due date " ma:description="This represents the due date " ma:format="DateOnly" ma:internalName="Duedate">
      <xsd:simpleType>
        <xsd:restriction base="dms:DateTime"/>
      </xsd:simpleType>
    </xsd:element>
    <xsd:element name="Department" ma:index="13" nillable="true" ma:displayName="Department" ma:format="Dropdown" ma:internalName="Depart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pital Programs"/>
                    <xsd:enumeration value="Compliance"/>
                    <xsd:enumeration value="Corporate Services"/>
                    <xsd:enumeration value="Customer Experience"/>
                    <xsd:enumeration value="Emergency Preparedness"/>
                    <xsd:enumeration value="Facilities"/>
                    <xsd:enumeration value="Finance"/>
                    <xsd:enumeration value="Fleet"/>
                    <xsd:enumeration value="HSE"/>
                    <xsd:enumeration value="HR"/>
                    <xsd:enumeration value="IT OT"/>
                    <xsd:enumeration value="LEgal"/>
                    <xsd:enumeration value="Operations"/>
                    <xsd:enumeration value="Procurement &amp; Supply"/>
                    <xsd:enumeration value="Rate Design"/>
                    <xsd:enumeration value="Regulatory"/>
                    <xsd:enumeration value="Load Forecast"/>
                  </xsd:restriction>
                </xsd:simpleType>
              </xsd:element>
            </xsd:sequence>
          </xsd:extension>
        </xsd:complexContent>
      </xsd:complexType>
    </xsd:element>
    <xsd:element name="ExhibitNumber" ma:index="14" nillable="true" ma:displayName="Exhibit Number" ma:format="Dropdown" ma:internalName="ExhibitNumber">
      <xsd:simpleType>
        <xsd:restriction base="dms:Text">
          <xsd:maxLength value="255"/>
        </xsd:restriction>
      </xsd:simpleType>
    </xsd:element>
    <xsd:element name="ExhibitNo_x002e_" ma:index="15" nillable="true" ma:displayName="Exhibit No. " ma:format="Dropdown" ma:internalName="ExhibitNo_x002e_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No_x002e_ xmlns="fe28e1fd-da63-446d-84ab-57fbb31608bb" xsi:nil="true"/>
    <Duedate xmlns="fe28e1fd-da63-446d-84ab-57fbb31608bb" xsi:nil="true"/>
    <Department xmlns="fe28e1fd-da63-446d-84ab-57fbb31608bb" xsi:nil="true"/>
    <ExhibitNumber xmlns="fe28e1fd-da63-446d-84ab-57fbb31608bb" xsi:nil="true"/>
    <TaxCatchAll xmlns="32f3a428-6f88-4a3b-a56e-a51f3802cd3a" xsi:nil="true"/>
    <lcf76f155ced4ddcb4097134ff3c332f xmlns="fe28e1fd-da63-446d-84ab-57fbb31608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DF6FE2-CD3D-459B-90DF-70A9AEB8F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8e1fd-da63-446d-84ab-57fbb31608bb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627141-F1A4-432B-BDDD-678F8A28F4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E7379F-1366-4B7C-B609-370F4F1F156D}">
  <ds:schemaRefs>
    <ds:schemaRef ds:uri="http://www.w3.org/XML/1998/namespace"/>
    <ds:schemaRef ds:uri="http://schemas.openxmlformats.org/package/2006/metadata/core-properties"/>
    <ds:schemaRef ds:uri="fe28e1fd-da63-446d-84ab-57fbb31608bb"/>
    <ds:schemaRef ds:uri="http://purl.org/dc/elements/1.1/"/>
    <ds:schemaRef ds:uri="32f3a428-6f88-4a3b-a56e-a51f3802cd3a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Summary</vt:lpstr>
      <vt:lpstr>T&amp;D Op Exp-Total</vt:lpstr>
      <vt:lpstr>T&amp;D Op Exp - CE</vt:lpstr>
      <vt:lpstr>T&amp;D Op Exp - Ops</vt:lpstr>
      <vt:lpstr>T&amp;D Op Exp - UT</vt:lpstr>
      <vt:lpstr>T&amp;D Op Exp - SS</vt:lpstr>
      <vt:lpstr>Shared Services</vt:lpstr>
      <vt:lpstr>Impr. Portfolio Summary - YTD</vt:lpstr>
      <vt:lpstr>Imp Port - Capital</vt:lpstr>
      <vt:lpstr>CX Portfolio Summary</vt:lpstr>
      <vt:lpstr>Dx Portfolio Summary</vt:lpstr>
      <vt:lpstr>Tx Portfolio Summary</vt:lpstr>
      <vt:lpstr>Sub Portfolio Summary</vt:lpstr>
      <vt:lpstr>CC&amp;B Portfolio Summary</vt:lpstr>
      <vt:lpstr>Enab Portfolio Summary</vt:lpstr>
      <vt:lpstr>SS Portfolio Summary</vt:lpstr>
      <vt:lpstr>PSP Portfolio Summary</vt:lpstr>
      <vt:lpstr>'CC&amp;B Portfolio Summary'!Print_Area</vt:lpstr>
      <vt:lpstr>'CX Portfolio Summary'!Print_Area</vt:lpstr>
      <vt:lpstr>'Dx Portfolio Summary'!Print_Area</vt:lpstr>
      <vt:lpstr>'Enab Portfolio Summary'!Print_Area</vt:lpstr>
      <vt:lpstr>'Imp Port - Capital'!Print_Area</vt:lpstr>
      <vt:lpstr>'Impr. Portfolio Summary - YTD'!Print_Area</vt:lpstr>
      <vt:lpstr>'PSP Portfolio Summary'!Print_Area</vt:lpstr>
      <vt:lpstr>'Shared Services'!Print_Area</vt:lpstr>
      <vt:lpstr>'SS Portfolio Summary'!Print_Area</vt:lpstr>
      <vt:lpstr>'Sub Portfolio Summary'!Print_Area</vt:lpstr>
      <vt:lpstr>Summary!Print_Area</vt:lpstr>
      <vt:lpstr>'T&amp;D Op Exp - CE'!Print_Area</vt:lpstr>
      <vt:lpstr>'T&amp;D Op Exp - Ops'!Print_Area</vt:lpstr>
      <vt:lpstr>'T&amp;D Op Exp - SS'!Print_Area</vt:lpstr>
      <vt:lpstr>'T&amp;D Op Exp - UT'!Print_Area</vt:lpstr>
      <vt:lpstr>'T&amp;D Op Exp-Total'!Print_Area</vt:lpstr>
      <vt:lpstr>'Tx Portfolio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X Garcia Lopez</dc:creator>
  <cp:keywords/>
  <dc:description/>
  <cp:lastModifiedBy>Geoed Santiago Soto</cp:lastModifiedBy>
  <cp:revision/>
  <dcterms:created xsi:type="dcterms:W3CDTF">2022-03-29T15:08:02Z</dcterms:created>
  <dcterms:modified xsi:type="dcterms:W3CDTF">2026-05-15T23:06:19Z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0x010100B26147410072B24E8971A7833F512794</vt:lpwstr>
  </property>
  <property fmtid="{D5CDD505-2E9C-101B-9397-08002B2CF9AE}" pid="3" name="MediaServiceImageTags">
    <vt:lpwstr/>
  </property>
</Properties>
</file>