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33" documentId="8_{1F9138D7-799D-43D9-AD42-3E1A0582031A}" xr6:coauthVersionLast="47" xr6:coauthVersionMax="47" xr10:uidLastSave="{8594544C-F1C2-475C-9CC0-CC2B7E856CEB}"/>
  <bookViews>
    <workbookView xWindow="-57720" yWindow="-1755" windowWidth="29040" windowHeight="15720" xr2:uid="{00000000-000D-0000-FFFF-FFFF00000000}"/>
  </bookViews>
  <sheets>
    <sheet name="Reconciliation Summary" sheetId="32" r:id="rId1"/>
    <sheet name="PREB PRIOR ADJUSTMENTS" sheetId="292" r:id="rId2"/>
    <sheet name="A216810396964DCDB399904ED81BA8E" sheetId="328" state="veryHidden" r:id="rId3"/>
    <sheet name="CILT &amp; SUB Costs MAY25-APR26" sheetId="27" r:id="rId4"/>
    <sheet name="FY 2017 - $" sheetId="334" state="hidden" r:id="rId5"/>
    <sheet name="FY 2018 - $" sheetId="335" state="hidden" r:id="rId6"/>
    <sheet name="FY 2019 - $" sheetId="336" state="hidden" r:id="rId7"/>
    <sheet name="FY 2020 - $" sheetId="337" state="hidden" r:id="rId8"/>
    <sheet name="FY 2021 - $" sheetId="338" state="hidden" r:id="rId9"/>
    <sheet name="FY 2022 - $" sheetId="339" state="hidden" r:id="rId10"/>
    <sheet name="FY 2023 - $" sheetId="340" state="hidden" r:id="rId11"/>
    <sheet name="FY 2024 - $" sheetId="341" state="hidden" r:id="rId12"/>
    <sheet name="CILT Adjustments" sheetId="342" r:id="rId13"/>
    <sheet name="EE Expenses" sheetId="329" r:id="rId14"/>
    <sheet name="Billing Data&gt;&gt;&gt;&gt;" sheetId="331" r:id="rId15"/>
    <sheet name="Billing Summary" sheetId="274" r:id="rId16"/>
    <sheet name="May-25" sheetId="263" r:id="rId17"/>
    <sheet name="Jun-25" sheetId="262" r:id="rId18"/>
    <sheet name="Jul-25" sheetId="261" r:id="rId19"/>
    <sheet name="Aug-25" sheetId="260" r:id="rId20"/>
    <sheet name="Sep-25" sheetId="259" r:id="rId21"/>
    <sheet name="Oct-25" sheetId="258" r:id="rId22"/>
    <sheet name="Nov-25" sheetId="257" r:id="rId23"/>
    <sheet name="Dec-25" sheetId="24" r:id="rId24"/>
    <sheet name="Jan-26" sheetId="37" r:id="rId25"/>
    <sheet name="Feb-26" sheetId="255" r:id="rId26"/>
    <sheet name="Mar-26" sheetId="265" r:id="rId27"/>
    <sheet name="Apr-26" sheetId="264" r:id="rId28"/>
    <sheet name="NEO NOV" sheetId="55" state="hidden" r:id="rId29"/>
    <sheet name="CERs NOV" sheetId="56" state="hidden" r:id="rId30"/>
    <sheet name="NEO DIC" sheetId="57" state="hidden" r:id="rId31"/>
    <sheet name="CERs DIC" sheetId="58" state="hidden" r:id="rId32"/>
    <sheet name="NEO JAN" sheetId="59" state="hidden" r:id="rId33"/>
    <sheet name="CERs JAN" sheetId="60" state="hidden" r:id="rId34"/>
    <sheet name="NEO FEB" sheetId="61" state="hidden" r:id="rId35"/>
    <sheet name="CERs FEB" sheetId="62" state="hidden" r:id="rId36"/>
    <sheet name="NEO MAR" sheetId="63" state="hidden" r:id="rId37"/>
    <sheet name="CERs MAR" sheetId="64" state="hidden" r:id="rId38"/>
    <sheet name="NEO ABR" sheetId="65" state="hidden" r:id="rId39"/>
    <sheet name="CERs ABR" sheetId="66" state="hidden" r:id="rId40"/>
    <sheet name="NEO MAY" sheetId="67" state="hidden" r:id="rId41"/>
    <sheet name="CERs MAY" sheetId="68" state="hidden" r:id="rId42"/>
    <sheet name="NEO JUN" sheetId="69" state="hidden" r:id="rId43"/>
    <sheet name="CERs JUN" sheetId="70" state="hidden" r:id="rId44"/>
    <sheet name="NEO JUL" sheetId="71" state="hidden" r:id="rId45"/>
    <sheet name="CERs JUL" sheetId="72" state="hidden" r:id="rId46"/>
    <sheet name="NEO AGO" sheetId="73" state="hidden" r:id="rId47"/>
    <sheet name="CERs AGO" sheetId="74" state="hidden" r:id="rId48"/>
    <sheet name="NEO ENE 2019" sheetId="83" state="hidden" r:id="rId49"/>
    <sheet name="CERs ENE 2019" sheetId="84" state="hidden" r:id="rId50"/>
    <sheet name="NEO FEB 2019" sheetId="85" state="hidden" r:id="rId51"/>
    <sheet name="CERs FEB 2019" sheetId="86" state="hidden" r:id="rId52"/>
    <sheet name="NEO MAR 2019" sheetId="87" state="hidden" r:id="rId53"/>
    <sheet name="CERs MAR 2019" sheetId="88" state="hidden" r:id="rId54"/>
    <sheet name="NEO ABR 2019" sheetId="89" state="hidden" r:id="rId55"/>
    <sheet name="CERs ABR 2019" sheetId="90" state="hidden" r:id="rId56"/>
    <sheet name="NEO MAY 2019" sheetId="91" state="hidden" r:id="rId57"/>
    <sheet name="CERs MAY 2019" sheetId="92" state="hidden" r:id="rId58"/>
    <sheet name="NEO JUN 2019" sheetId="93" state="hidden" r:id="rId59"/>
    <sheet name="CERs JUN 2019" sheetId="94" state="hidden" r:id="rId60"/>
    <sheet name="NEO JUL 2019" sheetId="95" state="hidden" r:id="rId61"/>
    <sheet name="CERs JUL 2019" sheetId="96" state="hidden" r:id="rId62"/>
    <sheet name="NEO AUG 2019" sheetId="97" state="hidden" r:id="rId63"/>
    <sheet name="CERs AUG 2019" sheetId="98" state="hidden" r:id="rId64"/>
    <sheet name="NEO AUG" sheetId="106" state="hidden" r:id="rId65"/>
    <sheet name="CERs AUG " sheetId="107" state="hidden" r:id="rId66"/>
    <sheet name="NEO DEC 2018" sheetId="115" state="hidden" r:id="rId67"/>
    <sheet name="CERs DEC 2018" sheetId="116" state="hidden" r:id="rId68"/>
    <sheet name="NEO ENE 2019 (2)" sheetId="117" state="hidden" r:id="rId69"/>
    <sheet name="CERs ENE 2019 (2)" sheetId="118" state="hidden" r:id="rId70"/>
    <sheet name="NEO FEB 2019 (2)" sheetId="119" state="hidden" r:id="rId71"/>
    <sheet name="CERs FEB 2019 (2)" sheetId="120" state="hidden" r:id="rId72"/>
    <sheet name="NEO MAR 2019 (2)" sheetId="121" state="hidden" r:id="rId73"/>
    <sheet name="CERs MAR 2019 (2)" sheetId="122" state="hidden" r:id="rId74"/>
    <sheet name="NEO ABR 2019 (2)" sheetId="123" state="hidden" r:id="rId75"/>
    <sheet name="CERs ABR 2019 (2)" sheetId="124" state="hidden" r:id="rId76"/>
    <sheet name="NEO MAY 2019 (2)" sheetId="125" state="hidden" r:id="rId77"/>
    <sheet name="CERs MAY 2019 (2)" sheetId="126" state="hidden" r:id="rId78"/>
    <sheet name="NEO JUN 2019 (2)" sheetId="127" state="hidden" r:id="rId79"/>
    <sheet name="CERs JUN 2019 (2)" sheetId="128" state="hidden" r:id="rId80"/>
    <sheet name="NEO JUL 2019 (2)" sheetId="129" state="hidden" r:id="rId81"/>
    <sheet name="CERs JUL 2019 (2)" sheetId="130" state="hidden" r:id="rId82"/>
    <sheet name="NEO AGO 2019" sheetId="131" state="hidden" r:id="rId83"/>
    <sheet name="CERs AGO 2019" sheetId="132" state="hidden" r:id="rId84"/>
    <sheet name="NEO Marzo 2019" sheetId="149" state="hidden" r:id="rId85"/>
    <sheet name="CERs Marzo 2019" sheetId="150" state="hidden" r:id="rId86"/>
    <sheet name="NEO Abril 2019" sheetId="151" state="hidden" r:id="rId87"/>
    <sheet name="CERs Abril 2019" sheetId="152" state="hidden" r:id="rId88"/>
    <sheet name="NEO Mayo 2019" sheetId="153" state="hidden" r:id="rId89"/>
    <sheet name="CERs Mayo 2019" sheetId="154" state="hidden" r:id="rId90"/>
    <sheet name="NEO Junio 2019" sheetId="155" state="hidden" r:id="rId91"/>
    <sheet name="CERs Junio 2019" sheetId="156" state="hidden" r:id="rId92"/>
    <sheet name="NEO Julio 2019" sheetId="157" state="hidden" r:id="rId93"/>
    <sheet name="CERs Julio 2019" sheetId="158" state="hidden" r:id="rId94"/>
    <sheet name="NEO Agosto 2019" sheetId="159" state="hidden" r:id="rId95"/>
    <sheet name="CERs Agosto 2019" sheetId="160" state="hidden" r:id="rId96"/>
    <sheet name="NEO DEC" sheetId="170" state="hidden" r:id="rId97"/>
    <sheet name="CERs DEC" sheetId="171" state="hidden" r:id="rId98"/>
    <sheet name="NEO JAN (2)" sheetId="172" state="hidden" r:id="rId99"/>
    <sheet name="CERs JAN (2)" sheetId="173" state="hidden" r:id="rId100"/>
    <sheet name="NEO FEB (2)" sheetId="174" state="hidden" r:id="rId101"/>
    <sheet name="CERs FEB (2)" sheetId="175" state="hidden" r:id="rId102"/>
    <sheet name="NEO MAR (2)" sheetId="176" state="hidden" r:id="rId103"/>
    <sheet name="CERs MAR (2)" sheetId="177" state="hidden" r:id="rId104"/>
    <sheet name="NEO APR" sheetId="178" state="hidden" r:id="rId105"/>
    <sheet name="CERs APR" sheetId="179" state="hidden" r:id="rId106"/>
    <sheet name="NEO MAY (2)" sheetId="180" state="hidden" r:id="rId107"/>
    <sheet name="CERs MAY (2)" sheetId="181" state="hidden" r:id="rId108"/>
    <sheet name="NEO JUN (2)" sheetId="182" state="hidden" r:id="rId109"/>
    <sheet name="CERs JUN (2)" sheetId="183" state="hidden" r:id="rId110"/>
    <sheet name="NEO JUL (2)" sheetId="184" state="hidden" r:id="rId111"/>
    <sheet name="CERs JUL (2)" sheetId="185" state="hidden" r:id="rId112"/>
    <sheet name="NEO AGO (2)" sheetId="186" state="hidden" r:id="rId113"/>
    <sheet name="CERs AGO (2)" sheetId="187" state="hidden" r:id="rId114"/>
    <sheet name="ENE 2019" sheetId="202" state="hidden" r:id="rId115"/>
    <sheet name="ENE 2019 CERs" sheetId="203" state="hidden" r:id="rId116"/>
    <sheet name="FEB 2019" sheetId="204" state="hidden" r:id="rId117"/>
    <sheet name="FEB 2019 CERs" sheetId="205" state="hidden" r:id="rId118"/>
    <sheet name="MAR 2019" sheetId="206" state="hidden" r:id="rId119"/>
    <sheet name="MAR 2019 ERs" sheetId="207" state="hidden" r:id="rId120"/>
    <sheet name="ABR 2019" sheetId="208" state="hidden" r:id="rId121"/>
    <sheet name="ABR 2019 CERs" sheetId="209" state="hidden" r:id="rId122"/>
    <sheet name="MAY 2019" sheetId="210" state="hidden" r:id="rId123"/>
    <sheet name="MAY 2019 CERs" sheetId="211" state="hidden" r:id="rId124"/>
    <sheet name="JUN 2019" sheetId="212" state="hidden" r:id="rId125"/>
    <sheet name="JUN 2019 CERs" sheetId="213" state="hidden" r:id="rId126"/>
    <sheet name="JUL 2019" sheetId="214" state="hidden" r:id="rId127"/>
    <sheet name="JUL 2019CERs" sheetId="215" state="hidden" r:id="rId128"/>
    <sheet name="AUG 2019" sheetId="216" state="hidden" r:id="rId129"/>
    <sheet name="AUG 2019 CERs" sheetId="217" state="hidden" r:id="rId130"/>
    <sheet name="ENE 2019 (2)" sheetId="225" state="hidden" r:id="rId131"/>
    <sheet name="ENE 2019CERs" sheetId="226" state="hidden" r:id="rId132"/>
    <sheet name="FEB 2019 (2)" sheetId="227" state="hidden" r:id="rId133"/>
    <sheet name="FEB 2019 CERs (2)" sheetId="228" state="hidden" r:id="rId134"/>
    <sheet name="MAR 2019 (2)" sheetId="229" state="hidden" r:id="rId135"/>
    <sheet name="MAR 2019 CERs" sheetId="230" state="hidden" r:id="rId136"/>
    <sheet name="APR 2019" sheetId="231" state="hidden" r:id="rId137"/>
    <sheet name="APR 2019 CERs" sheetId="232" state="hidden" r:id="rId138"/>
    <sheet name="MAY 2019 (2)" sheetId="233" state="hidden" r:id="rId139"/>
    <sheet name="MAY 2019 CERs (2)" sheetId="234" state="hidden" r:id="rId140"/>
    <sheet name="JUN 2019 (2)" sheetId="235" state="hidden" r:id="rId141"/>
    <sheet name="JUN 2019 CERs (2)" sheetId="236" state="hidden" r:id="rId142"/>
    <sheet name="JUL 2019 (2)" sheetId="237" state="hidden" r:id="rId143"/>
    <sheet name="JUL 2019 CERs" sheetId="238" state="hidden" r:id="rId144"/>
    <sheet name="NEO AUG 2019 (2)" sheetId="239" state="hidden" r:id="rId145"/>
    <sheet name="AUG 2019 CERs (2)" sheetId="240" state="hidden" r:id="rId146"/>
    <sheet name="DIC 2019" sheetId="247" state="hidden" r:id="rId147"/>
    <sheet name="DIC 2019 CERs" sheetId="248" state="hidden" r:id="rId148"/>
    <sheet name="TOA BAJA-NEO Diciembre 2019" sheetId="167" state="hidden" r:id="rId149"/>
    <sheet name="TOA BAJA-CERs Diciembre 2019" sheetId="168" state="hidden" r:id="rId150"/>
    <sheet name="HUMACAO-NEO DIC 2019" sheetId="139" state="hidden" r:id="rId151"/>
    <sheet name="HUMACAO-CERs DIC 2019" sheetId="140" state="hidden" r:id="rId152"/>
  </sheets>
  <externalReferences>
    <externalReference r:id="rId153"/>
  </externalReferences>
  <definedNames>
    <definedName name="_xlnm._FilterDatabase" localSheetId="2" hidden="1">A216810396964DCDB399904ED81BA8E!$A$1:$D$1</definedName>
    <definedName name="_xlnm._FilterDatabase" localSheetId="12" hidden="1">'CILT Adjustments'!$A$2:$AR$80</definedName>
    <definedName name="_xlnm._FilterDatabase" localSheetId="4" hidden="1">'FY 2017 - $'!$A$2:$EJ$80</definedName>
    <definedName name="_xlnm._FilterDatabase" localSheetId="5" hidden="1">'FY 2018 - $'!$A$2:$DY$80</definedName>
    <definedName name="_xlnm._FilterDatabase" localSheetId="6" hidden="1">'FY 2019 - $'!$A$2:$DL$80</definedName>
    <definedName name="_xlnm._FilterDatabase" localSheetId="7" hidden="1">'FY 2020 - $'!$A$2:$CZ$80</definedName>
    <definedName name="_xlnm._FilterDatabase" localSheetId="8" hidden="1">'FY 2021 - $'!$A$2:$CN$80</definedName>
    <definedName name="_xlnm._FilterDatabase" localSheetId="9" hidden="1">'FY 2022 - $'!$A$2:$CB$80</definedName>
    <definedName name="_xlnm._FilterDatabase" localSheetId="10" hidden="1">'FY 2023 - $'!$A$2:$BP$80</definedName>
    <definedName name="_xlnm._FilterDatabase" localSheetId="11" hidden="1">'FY 2024 - $'!$A$2:$BN$83</definedName>
    <definedName name="_Key1" hidden="1">#REF!</definedName>
    <definedName name="_Order1" hidden="1">255</definedName>
    <definedName name="_Sort" hidden="1">#REF!</definedName>
    <definedName name="Breakeven_point" localSheetId="27">#REF!</definedName>
    <definedName name="Breakeven_point" localSheetId="19">#REF!</definedName>
    <definedName name="Breakeven_point" localSheetId="15">#REF!</definedName>
    <definedName name="Breakeven_point" localSheetId="25">#REF!</definedName>
    <definedName name="Breakeven_point" localSheetId="18">#REF!</definedName>
    <definedName name="Breakeven_point" localSheetId="17">#REF!</definedName>
    <definedName name="Breakeven_point" localSheetId="26">#REF!</definedName>
    <definedName name="Breakeven_point" localSheetId="16">#REF!</definedName>
    <definedName name="Breakeven_point" localSheetId="22">#REF!</definedName>
    <definedName name="Breakeven_point" localSheetId="21">#REF!</definedName>
    <definedName name="Breakeven_point" localSheetId="1">#REF!</definedName>
    <definedName name="Breakeven_point" localSheetId="0">#REF!</definedName>
    <definedName name="Breakeven_point" localSheetId="20">#REF!</definedName>
    <definedName name="Breakeven_point">#REF!</definedName>
    <definedName name="CIQWBGuid" hidden="1">"34886c7e-bf55-44eb-a956-b33604296f01"</definedName>
    <definedName name="Company_name" localSheetId="27">#REF!</definedName>
    <definedName name="Company_name" localSheetId="19">#REF!</definedName>
    <definedName name="Company_name" localSheetId="15">#REF!</definedName>
    <definedName name="Company_name" localSheetId="18">#REF!</definedName>
    <definedName name="Company_name" localSheetId="17">#REF!</definedName>
    <definedName name="Company_name" localSheetId="26">#REF!</definedName>
    <definedName name="Company_name" localSheetId="16">#REF!</definedName>
    <definedName name="Company_name" localSheetId="22">#REF!</definedName>
    <definedName name="Company_name" localSheetId="21">#REF!</definedName>
    <definedName name="Company_name" localSheetId="0">#REF!</definedName>
    <definedName name="Company_name" localSheetId="20">#REF!</definedName>
    <definedName name="Company_name">#REF!</definedName>
    <definedName name="Fixed_costs" localSheetId="27">#REF!</definedName>
    <definedName name="Fixed_costs" localSheetId="19">#REF!</definedName>
    <definedName name="Fixed_costs" localSheetId="15">#REF!</definedName>
    <definedName name="Fixed_costs" localSheetId="25">#REF!</definedName>
    <definedName name="Fixed_costs" localSheetId="18">#REF!</definedName>
    <definedName name="Fixed_costs" localSheetId="17">#REF!</definedName>
    <definedName name="Fixed_costs" localSheetId="26">#REF!</definedName>
    <definedName name="Fixed_costs" localSheetId="16">#REF!</definedName>
    <definedName name="Fixed_costs" localSheetId="22">#REF!</definedName>
    <definedName name="Fixed_costs" localSheetId="21">#REF!</definedName>
    <definedName name="Fixed_costs" localSheetId="1">#REF!</definedName>
    <definedName name="Fixed_costs" localSheetId="0">#REF!</definedName>
    <definedName name="Fixed_costs" localSheetId="20">#REF!</definedName>
    <definedName name="Fixed_costs">#REF!</definedName>
    <definedName name="Gross_margin" localSheetId="27">#REF!</definedName>
    <definedName name="Gross_margin" localSheetId="19">#REF!</definedName>
    <definedName name="Gross_margin" localSheetId="15">#REF!</definedName>
    <definedName name="Gross_margin" localSheetId="18">#REF!</definedName>
    <definedName name="Gross_margin" localSheetId="17">#REF!</definedName>
    <definedName name="Gross_margin" localSheetId="26">#REF!</definedName>
    <definedName name="Gross_margin" localSheetId="16">#REF!</definedName>
    <definedName name="Gross_margin" localSheetId="22">#REF!</definedName>
    <definedName name="Gross_margin" localSheetId="21">#REF!</definedName>
    <definedName name="Gross_margin" localSheetId="0">#REF!</definedName>
    <definedName name="Gross_margin" localSheetId="20">#REF!</definedName>
    <definedName name="Gross_margin">#REF!</definedName>
    <definedName name="Net_profit" localSheetId="27">#REF!</definedName>
    <definedName name="Net_profit" localSheetId="19">#REF!</definedName>
    <definedName name="Net_profit" localSheetId="15">#REF!</definedName>
    <definedName name="Net_profit" localSheetId="18">#REF!</definedName>
    <definedName name="Net_profit" localSheetId="17">#REF!</definedName>
    <definedName name="Net_profit" localSheetId="26">#REF!</definedName>
    <definedName name="Net_profit" localSheetId="16">#REF!</definedName>
    <definedName name="Net_profit" localSheetId="22">#REF!</definedName>
    <definedName name="Net_profit" localSheetId="21">#REF!</definedName>
    <definedName name="Net_profit" localSheetId="0">#REF!</definedName>
    <definedName name="Net_profit" localSheetId="20">#REF!</definedName>
    <definedName name="Net_profit">#REF!</definedName>
    <definedName name="PBC">#REF!</definedName>
    <definedName name="_xlnm.Print_Area" localSheetId="120">'ABR 2019'!$A$1:$C$42</definedName>
    <definedName name="_xlnm.Print_Area" localSheetId="121">'ABR 2019 CERs'!$A$1:$D$41</definedName>
    <definedName name="_xlnm.Print_Area" localSheetId="136">'APR 2019'!$A$1:$C$42</definedName>
    <definedName name="_xlnm.Print_Area" localSheetId="137">'APR 2019 CERs'!$A$1:$D$41</definedName>
    <definedName name="_xlnm.Print_Area" localSheetId="27">'Apr-26'!$A$1:$M$54</definedName>
    <definedName name="_xlnm.Print_Area" localSheetId="128">'AUG 2019'!$A$1:$C$42</definedName>
    <definedName name="_xlnm.Print_Area" localSheetId="129">'AUG 2019 CERs'!$A$1:$D$41</definedName>
    <definedName name="_xlnm.Print_Area" localSheetId="145">'AUG 2019 CERs (2)'!$A$1:$D$47</definedName>
    <definedName name="_xlnm.Print_Area" localSheetId="19">'Aug-25'!$A$1:$M$54</definedName>
    <definedName name="_xlnm.Print_Area" localSheetId="15">#REF!</definedName>
    <definedName name="_xlnm.Print_Area" localSheetId="39">'CERs ABR'!$A$1:$D$47</definedName>
    <definedName name="_xlnm.Print_Area" localSheetId="55">'CERs ABR 2019'!$A$1:$D$53</definedName>
    <definedName name="_xlnm.Print_Area" localSheetId="75">'CERs ABR 2019 (2)'!$A$1:$D$54</definedName>
    <definedName name="_xlnm.Print_Area" localSheetId="87">'CERs Abril 2019'!$A$1:$D$39</definedName>
    <definedName name="_xlnm.Print_Area" localSheetId="47">'CERs AGO'!$A$1:$D$55</definedName>
    <definedName name="_xlnm.Print_Area" localSheetId="113">'CERs AGO (2)'!$A$1:$D$47</definedName>
    <definedName name="_xlnm.Print_Area" localSheetId="83">'CERs AGO 2019'!$A$1:$D$56</definedName>
    <definedName name="_xlnm.Print_Area" localSheetId="95">'CERs Agosto 2019'!$A$1:$D$38</definedName>
    <definedName name="_xlnm.Print_Area" localSheetId="105">'CERs APR'!$A$1:$D$48</definedName>
    <definedName name="_xlnm.Print_Area" localSheetId="65">'CERs AUG '!$A$1:$D$54</definedName>
    <definedName name="_xlnm.Print_Area" localSheetId="63">'CERs AUG 2019'!$A$1:$D$53</definedName>
    <definedName name="_xlnm.Print_Area" localSheetId="97">'CERs DEC'!$A$1:$D$48</definedName>
    <definedName name="_xlnm.Print_Area" localSheetId="67">'CERs DEC 2018'!$A$1:$D$63</definedName>
    <definedName name="_xlnm.Print_Area" localSheetId="31">'CERs DIC'!$A$1:$D$48</definedName>
    <definedName name="_xlnm.Print_Area" localSheetId="49">'CERs ENE 2019'!$A$1:$D$52</definedName>
    <definedName name="_xlnm.Print_Area" localSheetId="69">'CERs ENE 2019 (2)'!$A$1:$D$53</definedName>
    <definedName name="_xlnm.Print_Area" localSheetId="35">'CERs FEB'!$A$1:$E$46</definedName>
    <definedName name="_xlnm.Print_Area" localSheetId="101">'CERs FEB (2)'!$A$1:$D$58</definedName>
    <definedName name="_xlnm.Print_Area" localSheetId="51">'CERs FEB 2019'!$A$1:$D$52</definedName>
    <definedName name="_xlnm.Print_Area" localSheetId="71">'CERs FEB 2019 (2)'!$A$1:$D$53</definedName>
    <definedName name="_xlnm.Print_Area" localSheetId="33">'CERs JAN'!$A$1:$D$47</definedName>
    <definedName name="_xlnm.Print_Area" localSheetId="99">'CERs JAN (2)'!$A$1:$D$48</definedName>
    <definedName name="_xlnm.Print_Area" localSheetId="45">'CERs JUL'!$A$1:$D$51</definedName>
    <definedName name="_xlnm.Print_Area" localSheetId="111">'CERs JUL (2)'!$A$1:$D$46</definedName>
    <definedName name="_xlnm.Print_Area" localSheetId="61">'CERs JUL 2019'!$A$1:$D$53</definedName>
    <definedName name="_xlnm.Print_Area" localSheetId="81">'CERs JUL 2019 (2)'!$A$1:$D$54</definedName>
    <definedName name="_xlnm.Print_Area" localSheetId="93">'CERs Julio 2019'!$A$1:$D$38</definedName>
    <definedName name="_xlnm.Print_Area" localSheetId="43">'CERs JUN'!$A$1:$D$52</definedName>
    <definedName name="_xlnm.Print_Area" localSheetId="109">'CERs JUN (2)'!$A$1:$D$47</definedName>
    <definedName name="_xlnm.Print_Area" localSheetId="59">'CERs JUN 2019'!$A$1:$D$53</definedName>
    <definedName name="_xlnm.Print_Area" localSheetId="79">'CERs JUN 2019 (2)'!$A$1:$D$54</definedName>
    <definedName name="_xlnm.Print_Area" localSheetId="91">'CERs Junio 2019'!$A$1:$D$36</definedName>
    <definedName name="_xlnm.Print_Area" localSheetId="37">'CERs MAR'!$A$1:$D$46</definedName>
    <definedName name="_xlnm.Print_Area" localSheetId="103">'CERs MAR (2)'!$A$1:$D$45</definedName>
    <definedName name="_xlnm.Print_Area" localSheetId="53">'CERs MAR 2019'!$A$1:$D$52</definedName>
    <definedName name="_xlnm.Print_Area" localSheetId="73">'CERs MAR 2019 (2)'!$A$1:$D$53</definedName>
    <definedName name="_xlnm.Print_Area" localSheetId="85">'CERs Marzo 2019'!$A$1:$D$39</definedName>
    <definedName name="_xlnm.Print_Area" localSheetId="41">'CERs MAY'!$A$1:$D$57</definedName>
    <definedName name="_xlnm.Print_Area" localSheetId="107">'CERs MAY (2)'!$A$1:$D$51</definedName>
    <definedName name="_xlnm.Print_Area" localSheetId="57">'CERs MAY 2019'!$A$1:$D$53</definedName>
    <definedName name="_xlnm.Print_Area" localSheetId="77">'CERs MAY 2019 (2)'!$A$1:$D$54</definedName>
    <definedName name="_xlnm.Print_Area" localSheetId="89">'CERs Mayo 2019'!$A$1:$D$40</definedName>
    <definedName name="_xlnm.Print_Area" localSheetId="29">'CERs NOV'!$A$1:$D$52</definedName>
    <definedName name="_xlnm.Print_Area" localSheetId="3">'CILT &amp; SUB Costs MAY25-APR26'!$A$1:$K$27</definedName>
    <definedName name="_xlnm.Print_Area" localSheetId="23">'Dec-25'!$A$1:$M$54</definedName>
    <definedName name="_xlnm.Print_Area" localSheetId="146">'DIC 2019'!$A$1:$C$44</definedName>
    <definedName name="_xlnm.Print_Area" localSheetId="147">'DIC 2019 CERs'!$A$1:$D$41</definedName>
    <definedName name="_xlnm.Print_Area" localSheetId="114">'ENE 2019'!$A$1:$C$48</definedName>
    <definedName name="_xlnm.Print_Area" localSheetId="130">'ENE 2019 (2)'!$A$1:$C$48</definedName>
    <definedName name="_xlnm.Print_Area" localSheetId="115">'ENE 2019 CERs'!$A$1:$D$47</definedName>
    <definedName name="_xlnm.Print_Area" localSheetId="131">'ENE 2019CERs'!$A$1:$D$47</definedName>
    <definedName name="_xlnm.Print_Area" localSheetId="116">'FEB 2019'!$A$1:$C$48</definedName>
    <definedName name="_xlnm.Print_Area" localSheetId="132">'FEB 2019 (2)'!$A$1:$C$48</definedName>
    <definedName name="_xlnm.Print_Area" localSheetId="117">'FEB 2019 CERs'!$A$1:$D$47</definedName>
    <definedName name="_xlnm.Print_Area" localSheetId="133">'FEB 2019 CERs (2)'!$A$1:$D$47</definedName>
    <definedName name="_xlnm.Print_Area" localSheetId="25">'Feb-26'!$A$1:$M$54</definedName>
    <definedName name="_xlnm.Print_Area" localSheetId="151">'HUMACAO-CERs DIC 2019'!$A$1:$D$54</definedName>
    <definedName name="_xlnm.Print_Area" localSheetId="150">'HUMACAO-NEO DIC 2019'!$A$1:$E$44</definedName>
    <definedName name="_xlnm.Print_Area" localSheetId="24">'Jan-26'!$A$1:$M$54</definedName>
    <definedName name="_xlnm.Print_Area" localSheetId="126">'JUL 2019'!$A$1:$C$42</definedName>
    <definedName name="_xlnm.Print_Area" localSheetId="142">'JUL 2019 (2)'!$A$1:$C$48</definedName>
    <definedName name="_xlnm.Print_Area" localSheetId="143">'JUL 2019 CERs'!$A$1:$D$47</definedName>
    <definedName name="_xlnm.Print_Area" localSheetId="127">'JUL 2019CERs'!$A$1:$D$41</definedName>
    <definedName name="_xlnm.Print_Area" localSheetId="18">'Jul-25'!$A$1:$M$51</definedName>
    <definedName name="_xlnm.Print_Area" localSheetId="124">'JUN 2019'!$A$1:$C$41</definedName>
    <definedName name="_xlnm.Print_Area" localSheetId="140">'JUN 2019 (2)'!$A$1:$C$47</definedName>
    <definedName name="_xlnm.Print_Area" localSheetId="125">'JUN 2019 CERs'!$A$1:$D$41</definedName>
    <definedName name="_xlnm.Print_Area" localSheetId="141">'JUN 2019 CERs (2)'!$A$1:$D$46</definedName>
    <definedName name="_xlnm.Print_Area" localSheetId="17">'Jun-25'!$A$1:$M$53</definedName>
    <definedName name="_xlnm.Print_Area" localSheetId="118">'MAR 2019'!$A$1:$D$41</definedName>
    <definedName name="_xlnm.Print_Area" localSheetId="134">'MAR 2019 (2)'!$A$1:$C$42</definedName>
    <definedName name="_xlnm.Print_Area" localSheetId="135">'MAR 2019 CERs'!$A$1:$D$41</definedName>
    <definedName name="_xlnm.Print_Area" localSheetId="119">'MAR 2019 ERs'!$A$1:$E$42</definedName>
    <definedName name="_xlnm.Print_Area" localSheetId="26">'Mar-26'!$A$1:$M$54</definedName>
    <definedName name="_xlnm.Print_Area" localSheetId="122">'MAY 2019'!$A$1:$C$42</definedName>
    <definedName name="_xlnm.Print_Area" localSheetId="138">'MAY 2019 (2)'!$A$1:$C$41</definedName>
    <definedName name="_xlnm.Print_Area" localSheetId="123">'MAY 2019 CERs'!$A$1:$D$41</definedName>
    <definedName name="_xlnm.Print_Area" localSheetId="139">'MAY 2019 CERs (2)'!$A$1:$D$40</definedName>
    <definedName name="_xlnm.Print_Area" localSheetId="16">'May-25'!$A$1:$M$54</definedName>
    <definedName name="_xlnm.Print_Area" localSheetId="38">'NEO ABR'!$A$1:$E$49</definedName>
    <definedName name="_xlnm.Print_Area" localSheetId="54">'NEO ABR 2019'!$A$1:$D$45</definedName>
    <definedName name="_xlnm.Print_Area" localSheetId="74">'NEO ABR 2019 (2)'!$A$1:$D$45</definedName>
    <definedName name="_xlnm.Print_Area" localSheetId="46">'NEO AGO'!$A$1:$D$54</definedName>
    <definedName name="_xlnm.Print_Area" localSheetId="112">'NEO AGO (2)'!$A$1:$D$47</definedName>
    <definedName name="_xlnm.Print_Area" localSheetId="82">'NEO AGO 2019'!$A$1:$E$46</definedName>
    <definedName name="_xlnm.Print_Area" localSheetId="94">'NEO Agosto 2019'!$A$1:$D$37</definedName>
    <definedName name="_xlnm.Print_Area" localSheetId="104">'NEO APR'!$A$1:$D$49</definedName>
    <definedName name="_xlnm.Print_Area" localSheetId="64">'NEO AUG'!$A$1:$D$51</definedName>
    <definedName name="_xlnm.Print_Area" localSheetId="62">'NEO AUG 2019'!$A$1:$D$45</definedName>
    <definedName name="_xlnm.Print_Area" localSheetId="144">'NEO AUG 2019 (2)'!$A$1:$C$48</definedName>
    <definedName name="_xlnm.Print_Area" localSheetId="96">'NEO DEC'!$A$1:$D$49</definedName>
    <definedName name="_xlnm.Print_Area" localSheetId="66">'NEO DEC 2018'!$A$1:$E$44</definedName>
    <definedName name="_xlnm.Print_Area" localSheetId="30">'NEO DIC'!$A$1:$D$47</definedName>
    <definedName name="_xlnm.Print_Area" localSheetId="48">'NEO ENE 2019'!$A$1:$D$44</definedName>
    <definedName name="_xlnm.Print_Area" localSheetId="68">'NEO ENE 2019 (2)'!$A$1:$E$44</definedName>
    <definedName name="_xlnm.Print_Area" localSheetId="34">'NEO FEB'!$A$1:$E$46</definedName>
    <definedName name="_xlnm.Print_Area" localSheetId="100">'NEO FEB (2)'!$A$1:$D$58</definedName>
    <definedName name="_xlnm.Print_Area" localSheetId="50">'NEO FEB 2019'!$A$1:$D$44</definedName>
    <definedName name="_xlnm.Print_Area" localSheetId="70">'NEO FEB 2019 (2)'!$A$1:$E$44</definedName>
    <definedName name="_xlnm.Print_Area" localSheetId="32">'NEO JAN'!$A$1:$D$46</definedName>
    <definedName name="_xlnm.Print_Area" localSheetId="98">'NEO JAN (2)'!$A$1:$D$49</definedName>
    <definedName name="_xlnm.Print_Area" localSheetId="44">'NEO JUL'!$A$1:$D$50</definedName>
    <definedName name="_xlnm.Print_Area" localSheetId="110">'NEO JUL (2)'!$A$1:$D$46</definedName>
    <definedName name="_xlnm.Print_Area" localSheetId="60">'NEO JUL 2019'!$A$1:$D$45</definedName>
    <definedName name="_xlnm.Print_Area" localSheetId="80">'NEO JUL 2019 (2)'!$A$1:$E$44</definedName>
    <definedName name="_xlnm.Print_Area" localSheetId="92">'NEO Julio 2019'!$A$1:$E$33</definedName>
    <definedName name="_xlnm.Print_Area" localSheetId="42">'NEO JUN'!$A$1:$D$51</definedName>
    <definedName name="_xlnm.Print_Area" localSheetId="108">'NEO JUN (2)'!$A$1:$D$47</definedName>
    <definedName name="_xlnm.Print_Area" localSheetId="58">'NEO JUN 2019'!$A$1:$D$45</definedName>
    <definedName name="_xlnm.Print_Area" localSheetId="78">'NEO JUN 2019 (2)'!$A$1:$E$46</definedName>
    <definedName name="_xlnm.Print_Area" localSheetId="90">'NEO Junio 2019'!$A$2:$D$37</definedName>
    <definedName name="_xlnm.Print_Area" localSheetId="36">'NEO MAR'!$A$1:$D$48</definedName>
    <definedName name="_xlnm.Print_Area" localSheetId="102">'NEO MAR (2)'!$A$1:$D$47</definedName>
    <definedName name="_xlnm.Print_Area" localSheetId="52">'NEO MAR 2019'!$A$1:$D$44</definedName>
    <definedName name="_xlnm.Print_Area" localSheetId="72">'NEO MAR 2019 (2)'!$A$1:$D$44</definedName>
    <definedName name="_xlnm.Print_Area" localSheetId="84">'NEO Marzo 2019'!$A$1:$D$36</definedName>
    <definedName name="_xlnm.Print_Area" localSheetId="40">'NEO MAY'!$A$1:$D$46</definedName>
    <definedName name="_xlnm.Print_Area" localSheetId="106">'NEO MAY (2)'!$A$1:$D$51</definedName>
    <definedName name="_xlnm.Print_Area" localSheetId="56">'NEO MAY 2019'!$A$1:$D$45</definedName>
    <definedName name="_xlnm.Print_Area" localSheetId="76">'NEO MAY 2019 (2)'!$A$1:$E$44</definedName>
    <definedName name="_xlnm.Print_Area" localSheetId="88">'NEO Mayo 2019'!$A$1:$D$34</definedName>
    <definedName name="_xlnm.Print_Area" localSheetId="28">'NEO NOV'!$A$1:$E$48</definedName>
    <definedName name="_xlnm.Print_Area" localSheetId="22">'Nov-25'!$A$1:$M$52</definedName>
    <definedName name="_xlnm.Print_Area" localSheetId="21">'Oct-25'!$A$1:$M$54</definedName>
    <definedName name="_xlnm.Print_Area" localSheetId="1">#REF!</definedName>
    <definedName name="_xlnm.Print_Area" localSheetId="0">#REF!</definedName>
    <definedName name="_xlnm.Print_Area" localSheetId="20">'Sep-25'!$A$1:$M$54</definedName>
    <definedName name="_xlnm.Print_Area" localSheetId="149">'TOA BAJA-CERs Diciembre 2019'!$A$1:$D$38</definedName>
    <definedName name="_xlnm.Print_Area" localSheetId="148">'TOA BAJA-NEO Diciembre 2019'!$A$1:$C$37</definedName>
    <definedName name="_xlnm.Print_Area">#REF!</definedName>
    <definedName name="PRINT_AREA_MI" localSheetId="27">#REF!</definedName>
    <definedName name="PRINT_AREA_MI" localSheetId="19">#REF!</definedName>
    <definedName name="PRINT_AREA_MI" localSheetId="15">#REF!</definedName>
    <definedName name="PRINT_AREA_MI" localSheetId="23">#REF!</definedName>
    <definedName name="PRINT_AREA_MI" localSheetId="25">#REF!</definedName>
    <definedName name="PRINT_AREA_MI" localSheetId="24">#REF!</definedName>
    <definedName name="PRINT_AREA_MI" localSheetId="18">#REF!</definedName>
    <definedName name="PRINT_AREA_MI" localSheetId="17">#REF!</definedName>
    <definedName name="PRINT_AREA_MI" localSheetId="26">#REF!</definedName>
    <definedName name="PRINT_AREA_MI" localSheetId="16">#REF!</definedName>
    <definedName name="PRINT_AREA_MI" localSheetId="22">#REF!</definedName>
    <definedName name="PRINT_AREA_MI" localSheetId="21">#REF!</definedName>
    <definedName name="PRINT_AREA_MI" localSheetId="0">#REF!</definedName>
    <definedName name="PRINT_AREA_MI" localSheetId="20">#REF!</definedName>
    <definedName name="PRINT_AREA_MI">#REF!</definedName>
    <definedName name="Sales_price_unit" localSheetId="27">#REF!</definedName>
    <definedName name="Sales_price_unit" localSheetId="19">#REF!</definedName>
    <definedName name="Sales_price_unit" localSheetId="15">#REF!</definedName>
    <definedName name="Sales_price_unit" localSheetId="18">#REF!</definedName>
    <definedName name="Sales_price_unit" localSheetId="17">#REF!</definedName>
    <definedName name="Sales_price_unit" localSheetId="26">#REF!</definedName>
    <definedName name="Sales_price_unit" localSheetId="16">#REF!</definedName>
    <definedName name="Sales_price_unit" localSheetId="22">#REF!</definedName>
    <definedName name="Sales_price_unit" localSheetId="21">#REF!</definedName>
    <definedName name="Sales_price_unit" localSheetId="0">#REF!</definedName>
    <definedName name="Sales_price_unit" localSheetId="20">#REF!</definedName>
    <definedName name="Sales_price_unit">#REF!</definedName>
    <definedName name="Sales_volume_units" localSheetId="27">#REF!</definedName>
    <definedName name="Sales_volume_units" localSheetId="19">#REF!</definedName>
    <definedName name="Sales_volume_units" localSheetId="15">#REF!</definedName>
    <definedName name="Sales_volume_units" localSheetId="18">#REF!</definedName>
    <definedName name="Sales_volume_units" localSheetId="17">#REF!</definedName>
    <definedName name="Sales_volume_units" localSheetId="26">#REF!</definedName>
    <definedName name="Sales_volume_units" localSheetId="16">#REF!</definedName>
    <definedName name="Sales_volume_units" localSheetId="22">#REF!</definedName>
    <definedName name="Sales_volume_units" localSheetId="21">#REF!</definedName>
    <definedName name="Sales_volume_units" localSheetId="0">#REF!</definedName>
    <definedName name="Sales_volume_units" localSheetId="20">#REF!</definedName>
    <definedName name="Sales_volume_units">#REF!</definedName>
    <definedName name="TemplatePrintArea" localSheetId="27">#REF!</definedName>
    <definedName name="TemplatePrintArea" localSheetId="19">#REF!</definedName>
    <definedName name="TemplatePrintArea" localSheetId="15">#REF!</definedName>
    <definedName name="TemplatePrintArea" localSheetId="18">#REF!</definedName>
    <definedName name="TemplatePrintArea" localSheetId="17">#REF!</definedName>
    <definedName name="TemplatePrintArea" localSheetId="26">#REF!</definedName>
    <definedName name="TemplatePrintArea" localSheetId="16">#REF!</definedName>
    <definedName name="TemplatePrintArea" localSheetId="22">#REF!</definedName>
    <definedName name="TemplatePrintArea" localSheetId="21">#REF!</definedName>
    <definedName name="TemplatePrintArea" localSheetId="0">#REF!</definedName>
    <definedName name="TemplatePrintArea" localSheetId="20">#REF!</definedName>
    <definedName name="TemplatePrintArea">#REF!</definedName>
    <definedName name="Total_fixed" localSheetId="27">#REF!</definedName>
    <definedName name="Total_fixed" localSheetId="19">#REF!</definedName>
    <definedName name="Total_fixed" localSheetId="15">#REF!</definedName>
    <definedName name="Total_fixed" localSheetId="18">#REF!</definedName>
    <definedName name="Total_fixed" localSheetId="17">#REF!</definedName>
    <definedName name="Total_fixed" localSheetId="26">#REF!</definedName>
    <definedName name="Total_fixed" localSheetId="16">#REF!</definedName>
    <definedName name="Total_fixed" localSheetId="22">#REF!</definedName>
    <definedName name="Total_fixed" localSheetId="21">#REF!</definedName>
    <definedName name="Total_fixed" localSheetId="0">#REF!</definedName>
    <definedName name="Total_fixed" localSheetId="20">#REF!</definedName>
    <definedName name="Total_fixed">#REF!</definedName>
    <definedName name="Total_Sales" localSheetId="27">#REF!</definedName>
    <definedName name="Total_Sales" localSheetId="19">#REF!</definedName>
    <definedName name="Total_Sales" localSheetId="15">#REF!</definedName>
    <definedName name="Total_Sales" localSheetId="18">#REF!</definedName>
    <definedName name="Total_Sales" localSheetId="17">#REF!</definedName>
    <definedName name="Total_Sales" localSheetId="26">#REF!</definedName>
    <definedName name="Total_Sales" localSheetId="16">#REF!</definedName>
    <definedName name="Total_Sales" localSheetId="22">#REF!</definedName>
    <definedName name="Total_Sales" localSheetId="21">#REF!</definedName>
    <definedName name="Total_Sales" localSheetId="0">#REF!</definedName>
    <definedName name="Total_Sales" localSheetId="20">#REF!</definedName>
    <definedName name="Total_Sales">#REF!</definedName>
    <definedName name="Total_variable" localSheetId="27">#REF!</definedName>
    <definedName name="Total_variable" localSheetId="19">#REF!</definedName>
    <definedName name="Total_variable" localSheetId="15">#REF!</definedName>
    <definedName name="Total_variable" localSheetId="18">#REF!</definedName>
    <definedName name="Total_variable" localSheetId="17">#REF!</definedName>
    <definedName name="Total_variable" localSheetId="26">#REF!</definedName>
    <definedName name="Total_variable" localSheetId="16">#REF!</definedName>
    <definedName name="Total_variable" localSheetId="22">#REF!</definedName>
    <definedName name="Total_variable" localSheetId="21">#REF!</definedName>
    <definedName name="Total_variable" localSheetId="0">#REF!</definedName>
    <definedName name="Total_variable" localSheetId="20">#REF!</definedName>
    <definedName name="Total_variable">#REF!</definedName>
    <definedName name="Unit_contrib_margin" localSheetId="27">#REF!</definedName>
    <definedName name="Unit_contrib_margin" localSheetId="19">#REF!</definedName>
    <definedName name="Unit_contrib_margin" localSheetId="15">#REF!</definedName>
    <definedName name="Unit_contrib_margin" localSheetId="18">#REF!</definedName>
    <definedName name="Unit_contrib_margin" localSheetId="17">#REF!</definedName>
    <definedName name="Unit_contrib_margin" localSheetId="26">#REF!</definedName>
    <definedName name="Unit_contrib_margin" localSheetId="16">#REF!</definedName>
    <definedName name="Unit_contrib_margin" localSheetId="22">#REF!</definedName>
    <definedName name="Unit_contrib_margin" localSheetId="21">#REF!</definedName>
    <definedName name="Unit_contrib_margin" localSheetId="0">#REF!</definedName>
    <definedName name="Unit_contrib_margin" localSheetId="20">#REF!</definedName>
    <definedName name="Unit_contrib_margin">#REF!</definedName>
    <definedName name="Variable_cost_unit" localSheetId="27">#REF!</definedName>
    <definedName name="Variable_cost_unit" localSheetId="19">#REF!</definedName>
    <definedName name="Variable_cost_unit" localSheetId="15">#REF!</definedName>
    <definedName name="Variable_cost_unit" localSheetId="18">#REF!</definedName>
    <definedName name="Variable_cost_unit" localSheetId="17">#REF!</definedName>
    <definedName name="Variable_cost_unit" localSheetId="26">#REF!</definedName>
    <definedName name="Variable_cost_unit" localSheetId="16">#REF!</definedName>
    <definedName name="Variable_cost_unit" localSheetId="22">#REF!</definedName>
    <definedName name="Variable_cost_unit" localSheetId="21">#REF!</definedName>
    <definedName name="Variable_cost_unit" localSheetId="0">#REF!</definedName>
    <definedName name="Variable_cost_unit" localSheetId="20">#REF!</definedName>
    <definedName name="Variable_cost_unit">#REF!</definedName>
    <definedName name="Variable_costs_unit" localSheetId="27">#REF!</definedName>
    <definedName name="Variable_costs_unit" localSheetId="19">#REF!</definedName>
    <definedName name="Variable_costs_unit" localSheetId="15">#REF!</definedName>
    <definedName name="Variable_costs_unit" localSheetId="18">#REF!</definedName>
    <definedName name="Variable_costs_unit" localSheetId="17">#REF!</definedName>
    <definedName name="Variable_costs_unit" localSheetId="26">#REF!</definedName>
    <definedName name="Variable_costs_unit" localSheetId="16">#REF!</definedName>
    <definedName name="Variable_costs_unit" localSheetId="22">#REF!</definedName>
    <definedName name="Variable_costs_unit" localSheetId="21">#REF!</definedName>
    <definedName name="Variable_costs_unit" localSheetId="0">#REF!</definedName>
    <definedName name="Variable_costs_unit" localSheetId="20">#REF!</definedName>
    <definedName name="Variable_costs_unit">#REF!</definedName>
    <definedName name="Variable_Unit_Cost" localSheetId="27">#REF!</definedName>
    <definedName name="Variable_Unit_Cost" localSheetId="19">#REF!</definedName>
    <definedName name="Variable_Unit_Cost" localSheetId="15">#REF!</definedName>
    <definedName name="Variable_Unit_Cost" localSheetId="18">#REF!</definedName>
    <definedName name="Variable_Unit_Cost" localSheetId="17">#REF!</definedName>
    <definedName name="Variable_Unit_Cost" localSheetId="26">#REF!</definedName>
    <definedName name="Variable_Unit_Cost" localSheetId="16">#REF!</definedName>
    <definedName name="Variable_Unit_Cost" localSheetId="22">#REF!</definedName>
    <definedName name="Variable_Unit_Cost" localSheetId="21">#REF!</definedName>
    <definedName name="Variable_Unit_Cost" localSheetId="0">#REF!</definedName>
    <definedName name="Variable_Unit_Cost" localSheetId="20">#REF!</definedName>
    <definedName name="Variable_Unit_Co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1" i="341" l="1"/>
  <c r="BA80" i="341"/>
  <c r="AW80" i="341"/>
  <c r="AV80" i="341"/>
  <c r="AU80" i="341"/>
  <c r="AT80" i="341"/>
  <c r="AS80" i="341"/>
  <c r="AR80" i="341"/>
  <c r="AQ80" i="341"/>
  <c r="AP80" i="341"/>
  <c r="AO80" i="341"/>
  <c r="AN80" i="341"/>
  <c r="AM80" i="341"/>
  <c r="AL80" i="341"/>
  <c r="BA79" i="341"/>
  <c r="BB79" i="341" s="1"/>
  <c r="BC79" i="341" s="1"/>
  <c r="BD79" i="341" s="1"/>
  <c r="AW79" i="341"/>
  <c r="AV79" i="341"/>
  <c r="AU79" i="341"/>
  <c r="AT79" i="341"/>
  <c r="AS79" i="341"/>
  <c r="AR79" i="341"/>
  <c r="AQ79" i="341"/>
  <c r="AP79" i="341"/>
  <c r="AO79" i="341"/>
  <c r="AN79" i="341"/>
  <c r="AM79" i="341"/>
  <c r="AL79" i="341"/>
  <c r="AW78" i="341"/>
  <c r="AV78" i="341"/>
  <c r="AU78" i="341"/>
  <c r="AT78" i="341"/>
  <c r="AS78" i="341"/>
  <c r="AR78" i="341"/>
  <c r="AQ78" i="341"/>
  <c r="AP78" i="341"/>
  <c r="AO78" i="341"/>
  <c r="AN78" i="341"/>
  <c r="AM78" i="341"/>
  <c r="AL78" i="341"/>
  <c r="AW77" i="341"/>
  <c r="AV77" i="341"/>
  <c r="AU77" i="341"/>
  <c r="AT77" i="341"/>
  <c r="AS77" i="341"/>
  <c r="AR77" i="341"/>
  <c r="AQ77" i="341"/>
  <c r="AP77" i="341"/>
  <c r="AO77" i="341"/>
  <c r="AN77" i="341"/>
  <c r="AM77" i="341"/>
  <c r="AL77" i="341"/>
  <c r="AX77" i="341"/>
  <c r="BE77" i="341"/>
  <c r="BG77" i="341"/>
  <c r="AW76" i="341"/>
  <c r="AV76" i="341"/>
  <c r="AU76" i="341"/>
  <c r="AT76" i="341"/>
  <c r="AS76" i="341"/>
  <c r="AR76" i="341"/>
  <c r="AQ76" i="341"/>
  <c r="AP76" i="341"/>
  <c r="AO76" i="341"/>
  <c r="AN76" i="341"/>
  <c r="AM76" i="341"/>
  <c r="AL76" i="341"/>
  <c r="AW75" i="341"/>
  <c r="AV75" i="341"/>
  <c r="AU75" i="341"/>
  <c r="AT75" i="341"/>
  <c r="AS75" i="341"/>
  <c r="AR75" i="341"/>
  <c r="AQ75" i="341"/>
  <c r="AP75" i="341"/>
  <c r="AO75" i="341"/>
  <c r="AN75" i="341"/>
  <c r="AM75" i="341"/>
  <c r="AL75" i="341"/>
  <c r="BA74" i="341"/>
  <c r="BB74" i="341" s="1"/>
  <c r="BC74" i="341" s="1"/>
  <c r="BD74" i="341" s="1"/>
  <c r="BE74" i="341" s="1"/>
  <c r="BG74" i="341" s="1"/>
  <c r="AW74" i="341"/>
  <c r="AV74" i="341"/>
  <c r="AU74" i="341"/>
  <c r="AT74" i="341"/>
  <c r="AS74" i="341"/>
  <c r="AR74" i="341"/>
  <c r="AQ74" i="341"/>
  <c r="AP74" i="341"/>
  <c r="AO74" i="341"/>
  <c r="AN74" i="341"/>
  <c r="AM74" i="341"/>
  <c r="AL74" i="341"/>
  <c r="AX74" i="341"/>
  <c r="AW73" i="341"/>
  <c r="AV73" i="341"/>
  <c r="AU73" i="341"/>
  <c r="AT73" i="341"/>
  <c r="AS73" i="341"/>
  <c r="AR73" i="341"/>
  <c r="AQ73" i="341"/>
  <c r="AP73" i="341"/>
  <c r="AO73" i="341"/>
  <c r="AN73" i="341"/>
  <c r="AM73" i="341"/>
  <c r="AL73" i="341"/>
  <c r="AX73" i="341"/>
  <c r="BE73" i="341"/>
  <c r="BG73" i="341"/>
  <c r="AW72" i="341"/>
  <c r="AV72" i="341"/>
  <c r="AU72" i="341"/>
  <c r="AT72" i="341"/>
  <c r="AS72" i="341"/>
  <c r="AR72" i="341"/>
  <c r="AQ72" i="341"/>
  <c r="AP72" i="341"/>
  <c r="AO72" i="341"/>
  <c r="AN72" i="341"/>
  <c r="AM72" i="341"/>
  <c r="AL72" i="341"/>
  <c r="AX72" i="341"/>
  <c r="BE72" i="341"/>
  <c r="BG72" i="341"/>
  <c r="AW71" i="341"/>
  <c r="AV71" i="341"/>
  <c r="AU71" i="341"/>
  <c r="AT71" i="341"/>
  <c r="AS71" i="341"/>
  <c r="AR71" i="341"/>
  <c r="AQ71" i="341"/>
  <c r="AP71" i="341"/>
  <c r="AO71" i="341"/>
  <c r="AN71" i="341"/>
  <c r="AM71" i="341"/>
  <c r="AL71" i="341"/>
  <c r="AX71" i="341"/>
  <c r="BE71" i="341"/>
  <c r="BG71" i="341"/>
  <c r="AW70" i="341"/>
  <c r="AV70" i="341"/>
  <c r="AU70" i="341"/>
  <c r="AT70" i="341"/>
  <c r="AS70" i="341"/>
  <c r="AR70" i="341"/>
  <c r="AQ70" i="341"/>
  <c r="AP70" i="341"/>
  <c r="AO70" i="341"/>
  <c r="AN70" i="341"/>
  <c r="AM70" i="341"/>
  <c r="AL70" i="341"/>
  <c r="AW69" i="341"/>
  <c r="AV69" i="341"/>
  <c r="AU69" i="341"/>
  <c r="AT69" i="341"/>
  <c r="AS69" i="341"/>
  <c r="AR69" i="341"/>
  <c r="AQ69" i="341"/>
  <c r="AP69" i="341"/>
  <c r="AO69" i="341"/>
  <c r="AN69" i="341"/>
  <c r="AM69" i="341"/>
  <c r="AL69" i="341"/>
  <c r="AW68" i="341"/>
  <c r="AV68" i="341"/>
  <c r="AU68" i="341"/>
  <c r="AT68" i="341"/>
  <c r="AS68" i="341"/>
  <c r="AR68" i="341"/>
  <c r="AQ68" i="341"/>
  <c r="AP68" i="341"/>
  <c r="AO68" i="341"/>
  <c r="AN68" i="341"/>
  <c r="AM68" i="341"/>
  <c r="AL68" i="341"/>
  <c r="AW67" i="341"/>
  <c r="AV67" i="341"/>
  <c r="AU67" i="341"/>
  <c r="AT67" i="341"/>
  <c r="AS67" i="341"/>
  <c r="AR67" i="341"/>
  <c r="AQ67" i="341"/>
  <c r="AP67" i="341"/>
  <c r="AO67" i="341"/>
  <c r="AX67" i="341"/>
  <c r="BE67" i="341"/>
  <c r="BG67" i="341"/>
  <c r="AN67" i="341"/>
  <c r="AM67" i="341"/>
  <c r="AL67" i="341"/>
  <c r="BA66" i="341"/>
  <c r="BB66" i="341" s="1"/>
  <c r="BC66" i="341" s="1"/>
  <c r="BD66" i="341" s="1"/>
  <c r="AW66" i="341"/>
  <c r="AV66" i="341"/>
  <c r="AZ66" i="341"/>
  <c r="AU66" i="341"/>
  <c r="AT66" i="341"/>
  <c r="AS66" i="341"/>
  <c r="AR66" i="341"/>
  <c r="AQ66" i="341"/>
  <c r="AP66" i="341"/>
  <c r="AO66" i="341"/>
  <c r="AN66" i="341"/>
  <c r="AM66" i="341"/>
  <c r="AL66" i="341"/>
  <c r="AW65" i="341"/>
  <c r="AV65" i="341"/>
  <c r="AU65" i="341"/>
  <c r="AT65" i="341"/>
  <c r="AS65" i="341"/>
  <c r="AR65" i="341"/>
  <c r="AQ65" i="341"/>
  <c r="AP65" i="341"/>
  <c r="AO65" i="341"/>
  <c r="AN65" i="341"/>
  <c r="AM65" i="341"/>
  <c r="AL65" i="341"/>
  <c r="BE64" i="341"/>
  <c r="BG64" i="341"/>
  <c r="AW64" i="341"/>
  <c r="AV64" i="341"/>
  <c r="AU64" i="341"/>
  <c r="AT64" i="341"/>
  <c r="AS64" i="341"/>
  <c r="AR64" i="341"/>
  <c r="AQ64" i="341"/>
  <c r="AP64" i="341"/>
  <c r="AO64" i="341"/>
  <c r="AN64" i="341"/>
  <c r="AM64" i="341"/>
  <c r="AL64" i="341"/>
  <c r="AX64" i="341"/>
  <c r="BA63" i="341"/>
  <c r="AZ63" i="341"/>
  <c r="BB63" i="341"/>
  <c r="BC63" i="341" s="1"/>
  <c r="BD63" i="341" s="1"/>
  <c r="BE63" i="341" s="1"/>
  <c r="BG63" i="341" s="1"/>
  <c r="AW63" i="341"/>
  <c r="AV63" i="341"/>
  <c r="AU63" i="341"/>
  <c r="AT63" i="341"/>
  <c r="AS63" i="341"/>
  <c r="AR63" i="341"/>
  <c r="AQ63" i="341"/>
  <c r="AP63" i="341"/>
  <c r="AO63" i="341"/>
  <c r="AN63" i="341"/>
  <c r="AM63" i="341"/>
  <c r="AL63" i="341"/>
  <c r="AX63" i="341"/>
  <c r="AW62" i="341"/>
  <c r="AV62" i="341"/>
  <c r="AU62" i="341"/>
  <c r="AT62" i="341"/>
  <c r="AS62" i="341"/>
  <c r="AR62" i="341"/>
  <c r="AQ62" i="341"/>
  <c r="AP62" i="341"/>
  <c r="AO62" i="341"/>
  <c r="AN62" i="341"/>
  <c r="AM62" i="341"/>
  <c r="AL62" i="341"/>
  <c r="AX62" i="341"/>
  <c r="BE62" i="341"/>
  <c r="BG62" i="341"/>
  <c r="AW61" i="341"/>
  <c r="AV61" i="341"/>
  <c r="AU61" i="341"/>
  <c r="AT61" i="341"/>
  <c r="AS61" i="341"/>
  <c r="AR61" i="341"/>
  <c r="AQ61" i="341"/>
  <c r="AP61" i="341"/>
  <c r="AO61" i="341"/>
  <c r="AN61" i="341"/>
  <c r="AM61" i="341"/>
  <c r="AL61" i="341"/>
  <c r="AX61" i="341"/>
  <c r="BE61" i="341"/>
  <c r="BG61" i="341"/>
  <c r="AW60" i="341"/>
  <c r="AV60" i="341"/>
  <c r="AU60" i="341"/>
  <c r="AT60" i="341"/>
  <c r="AS60" i="341"/>
  <c r="AR60" i="341"/>
  <c r="AQ60" i="341"/>
  <c r="AP60" i="341"/>
  <c r="AO60" i="341"/>
  <c r="AN60" i="341"/>
  <c r="AM60" i="341"/>
  <c r="AL60" i="341"/>
  <c r="AW59" i="341"/>
  <c r="AV59" i="341"/>
  <c r="AU59" i="341"/>
  <c r="AT59" i="341"/>
  <c r="AS59" i="341"/>
  <c r="AR59" i="341"/>
  <c r="AQ59" i="341"/>
  <c r="AP59" i="341"/>
  <c r="AO59" i="341"/>
  <c r="AN59" i="341"/>
  <c r="AM59" i="341"/>
  <c r="AL59" i="341"/>
  <c r="AW58" i="341"/>
  <c r="AV58" i="341"/>
  <c r="AU58" i="341"/>
  <c r="AT58" i="341"/>
  <c r="AS58" i="341"/>
  <c r="AR58" i="341"/>
  <c r="AQ58" i="341"/>
  <c r="AP58" i="341"/>
  <c r="AX58" i="341"/>
  <c r="BE58" i="341"/>
  <c r="BG58" i="341"/>
  <c r="AO58" i="341"/>
  <c r="AN58" i="341"/>
  <c r="AM58" i="341"/>
  <c r="AL58" i="341"/>
  <c r="AW57" i="341"/>
  <c r="AV57" i="341"/>
  <c r="AU57" i="341"/>
  <c r="AT57" i="341"/>
  <c r="AS57" i="341"/>
  <c r="AR57" i="341"/>
  <c r="AQ57" i="341"/>
  <c r="AP57" i="341"/>
  <c r="AO57" i="341"/>
  <c r="AX57" i="341"/>
  <c r="BE57" i="341"/>
  <c r="BG57" i="341"/>
  <c r="AN57" i="341"/>
  <c r="AM57" i="341"/>
  <c r="AL57" i="341"/>
  <c r="AW56" i="341"/>
  <c r="AV56" i="341"/>
  <c r="AU56" i="341"/>
  <c r="AT56" i="341"/>
  <c r="AS56" i="341"/>
  <c r="AR56" i="341"/>
  <c r="AQ56" i="341"/>
  <c r="AP56" i="341"/>
  <c r="AO56" i="341"/>
  <c r="AN56" i="341"/>
  <c r="AM56" i="341"/>
  <c r="AL56" i="341"/>
  <c r="AW55" i="341"/>
  <c r="AV55" i="341"/>
  <c r="AU55" i="341"/>
  <c r="AT55" i="341"/>
  <c r="AS55" i="341"/>
  <c r="AR55" i="341"/>
  <c r="AQ55" i="341"/>
  <c r="AP55" i="341"/>
  <c r="AO55" i="341"/>
  <c r="AN55" i="341"/>
  <c r="AM55" i="341"/>
  <c r="AL55" i="341"/>
  <c r="AX55" i="341"/>
  <c r="BE55" i="341"/>
  <c r="BG55" i="341"/>
  <c r="BA54" i="341"/>
  <c r="AZ54" i="341"/>
  <c r="BB54" i="341"/>
  <c r="BC54" i="341"/>
  <c r="BD54" i="341" s="1"/>
  <c r="AW54" i="341"/>
  <c r="AV54" i="341"/>
  <c r="AU54" i="341"/>
  <c r="AT54" i="341"/>
  <c r="AS54" i="341"/>
  <c r="AR54" i="341"/>
  <c r="AQ54" i="341"/>
  <c r="AP54" i="341"/>
  <c r="AO54" i="341"/>
  <c r="AN54" i="341"/>
  <c r="AM54" i="341"/>
  <c r="AL54" i="341"/>
  <c r="AW53" i="341"/>
  <c r="AV53" i="341"/>
  <c r="AU53" i="341"/>
  <c r="AT53" i="341"/>
  <c r="AS53" i="341"/>
  <c r="AR53" i="341"/>
  <c r="AQ53" i="341"/>
  <c r="AP53" i="341"/>
  <c r="AX53" i="341"/>
  <c r="BE53" i="341"/>
  <c r="BG53" i="341"/>
  <c r="AO53" i="341"/>
  <c r="AN53" i="341"/>
  <c r="AM53" i="341"/>
  <c r="AL53" i="341"/>
  <c r="AW52" i="341"/>
  <c r="AV52" i="341"/>
  <c r="AU52" i="341"/>
  <c r="AT52" i="341"/>
  <c r="AS52" i="341"/>
  <c r="AR52" i="341"/>
  <c r="AQ52" i="341"/>
  <c r="AP52" i="341"/>
  <c r="AO52" i="341"/>
  <c r="AX52" i="341"/>
  <c r="BE52" i="341"/>
  <c r="BG52" i="341"/>
  <c r="AN52" i="341"/>
  <c r="AM52" i="341"/>
  <c r="AL52" i="341"/>
  <c r="AW51" i="341"/>
  <c r="AV51" i="341"/>
  <c r="AU51" i="341"/>
  <c r="AT51" i="341"/>
  <c r="AS51" i="341"/>
  <c r="AR51" i="341"/>
  <c r="AQ51" i="341"/>
  <c r="AP51" i="341"/>
  <c r="AO51" i="341"/>
  <c r="AN51" i="341"/>
  <c r="AM51" i="341"/>
  <c r="AL51" i="341"/>
  <c r="AW50" i="341"/>
  <c r="AV50" i="341"/>
  <c r="AU50" i="341"/>
  <c r="AT50" i="341"/>
  <c r="AS50" i="341"/>
  <c r="AR50" i="341"/>
  <c r="AQ50" i="341"/>
  <c r="AP50" i="341"/>
  <c r="AO50" i="341"/>
  <c r="AN50" i="341"/>
  <c r="AM50" i="341"/>
  <c r="AL50" i="341"/>
  <c r="AW49" i="341"/>
  <c r="AV49" i="341"/>
  <c r="AU49" i="341"/>
  <c r="AT49" i="341"/>
  <c r="AS49" i="341"/>
  <c r="AR49" i="341"/>
  <c r="AQ49" i="341"/>
  <c r="AP49" i="341"/>
  <c r="AO49" i="341"/>
  <c r="AN49" i="341"/>
  <c r="AM49" i="341"/>
  <c r="AL49" i="341"/>
  <c r="AX49" i="341"/>
  <c r="BE49" i="341"/>
  <c r="BG49" i="341"/>
  <c r="AW48" i="341"/>
  <c r="AV48" i="341"/>
  <c r="AU48" i="341"/>
  <c r="AT48" i="341"/>
  <c r="AS48" i="341"/>
  <c r="AR48" i="341"/>
  <c r="AQ48" i="341"/>
  <c r="AP48" i="341"/>
  <c r="AO48" i="341"/>
  <c r="AN48" i="341"/>
  <c r="AM48" i="341"/>
  <c r="AL48" i="341"/>
  <c r="BG47" i="341"/>
  <c r="AW47" i="341"/>
  <c r="AV47" i="341"/>
  <c r="AU47" i="341"/>
  <c r="AT47" i="341"/>
  <c r="AS47" i="341"/>
  <c r="AR47" i="341"/>
  <c r="AQ47" i="341"/>
  <c r="AP47" i="341"/>
  <c r="AO47" i="341"/>
  <c r="AN47" i="341"/>
  <c r="AM47" i="341"/>
  <c r="AL47" i="341"/>
  <c r="AX47" i="341"/>
  <c r="BE47" i="341"/>
  <c r="AW46" i="341"/>
  <c r="AV46" i="341"/>
  <c r="AU46" i="341"/>
  <c r="AT46" i="341"/>
  <c r="AS46" i="341"/>
  <c r="AR46" i="341"/>
  <c r="AQ46" i="341"/>
  <c r="AP46" i="341"/>
  <c r="AO46" i="341"/>
  <c r="AN46" i="341"/>
  <c r="AM46" i="341"/>
  <c r="AL46" i="341"/>
  <c r="BA45" i="341"/>
  <c r="AW45" i="341"/>
  <c r="AV45" i="341"/>
  <c r="AU45" i="341"/>
  <c r="AT45" i="341"/>
  <c r="AS45" i="341"/>
  <c r="AZ45" i="341"/>
  <c r="BB45" i="341"/>
  <c r="BC45" i="341"/>
  <c r="BD45" i="341" s="1"/>
  <c r="AR45" i="341"/>
  <c r="AQ45" i="341"/>
  <c r="AP45" i="341"/>
  <c r="AO45" i="341"/>
  <c r="AN45" i="341"/>
  <c r="AM45" i="341"/>
  <c r="AL45" i="341"/>
  <c r="AX45" i="341"/>
  <c r="BA44" i="341"/>
  <c r="AZ44" i="341"/>
  <c r="BB44" i="341"/>
  <c r="BC44" i="341"/>
  <c r="AW44" i="341"/>
  <c r="BD44" i="341"/>
  <c r="BE44" i="341" s="1"/>
  <c r="BG44" i="341" s="1"/>
  <c r="AV44" i="341"/>
  <c r="AU44" i="341"/>
  <c r="AT44" i="341"/>
  <c r="AS44" i="341"/>
  <c r="AR44" i="341"/>
  <c r="AQ44" i="341"/>
  <c r="AP44" i="341"/>
  <c r="AO44" i="341"/>
  <c r="AN44" i="341"/>
  <c r="AM44" i="341"/>
  <c r="AL44" i="341"/>
  <c r="BD43" i="341"/>
  <c r="BE43" i="341" s="1"/>
  <c r="BG43" i="341" s="1"/>
  <c r="BA43" i="341"/>
  <c r="BB43" i="341" s="1"/>
  <c r="BC43" i="341" s="1"/>
  <c r="AW43" i="341"/>
  <c r="AZ43" i="341"/>
  <c r="AV43" i="341"/>
  <c r="AU43" i="341"/>
  <c r="AT43" i="341"/>
  <c r="AS43" i="341"/>
  <c r="AR43" i="341"/>
  <c r="AQ43" i="341"/>
  <c r="AP43" i="341"/>
  <c r="AO43" i="341"/>
  <c r="AN43" i="341"/>
  <c r="AM43" i="341"/>
  <c r="AL43" i="341"/>
  <c r="AW42" i="341"/>
  <c r="AV42" i="341"/>
  <c r="AU42" i="341"/>
  <c r="AT42" i="341"/>
  <c r="AS42" i="341"/>
  <c r="AR42" i="341"/>
  <c r="AQ42" i="341"/>
  <c r="AP42" i="341"/>
  <c r="AO42" i="341"/>
  <c r="AN42" i="341"/>
  <c r="AM42" i="341"/>
  <c r="AL42" i="341"/>
  <c r="AW41" i="341"/>
  <c r="AV41" i="341"/>
  <c r="AU41" i="341"/>
  <c r="AT41" i="341"/>
  <c r="AS41" i="341"/>
  <c r="AR41" i="341"/>
  <c r="AQ41" i="341"/>
  <c r="AP41" i="341"/>
  <c r="AO41" i="341"/>
  <c r="AN41" i="341"/>
  <c r="AM41" i="341"/>
  <c r="AL41" i="341"/>
  <c r="AX41" i="341"/>
  <c r="BE41" i="341"/>
  <c r="BG41" i="341"/>
  <c r="AW40" i="341"/>
  <c r="AV40" i="341"/>
  <c r="AU40" i="341"/>
  <c r="AT40" i="341"/>
  <c r="AS40" i="341"/>
  <c r="AR40" i="341"/>
  <c r="AQ40" i="341"/>
  <c r="AP40" i="341"/>
  <c r="AO40" i="341"/>
  <c r="AN40" i="341"/>
  <c r="AM40" i="341"/>
  <c r="AL40" i="341"/>
  <c r="AW39" i="341"/>
  <c r="AV39" i="341"/>
  <c r="AU39" i="341"/>
  <c r="AT39" i="341"/>
  <c r="AS39" i="341"/>
  <c r="AR39" i="341"/>
  <c r="AQ39" i="341"/>
  <c r="AP39" i="341"/>
  <c r="AO39" i="341"/>
  <c r="AN39" i="341"/>
  <c r="AM39" i="341"/>
  <c r="AL39" i="341"/>
  <c r="AX39" i="341"/>
  <c r="BE39" i="341"/>
  <c r="BG39" i="341"/>
  <c r="AW38" i="341"/>
  <c r="AV38" i="341"/>
  <c r="AU38" i="341"/>
  <c r="AT38" i="341"/>
  <c r="AS38" i="341"/>
  <c r="AR38" i="341"/>
  <c r="AQ38" i="341"/>
  <c r="AP38" i="341"/>
  <c r="AX38" i="341"/>
  <c r="BE38" i="341"/>
  <c r="BG38" i="341"/>
  <c r="AO38" i="341"/>
  <c r="AN38" i="341"/>
  <c r="AM38" i="341"/>
  <c r="AL38" i="341"/>
  <c r="AW37" i="341"/>
  <c r="AV37" i="341"/>
  <c r="AU37" i="341"/>
  <c r="AT37" i="341"/>
  <c r="AS37" i="341"/>
  <c r="AR37" i="341"/>
  <c r="AQ37" i="341"/>
  <c r="AP37" i="341"/>
  <c r="AX37" i="341"/>
  <c r="BE37" i="341"/>
  <c r="BG37" i="341"/>
  <c r="AO37" i="341"/>
  <c r="AN37" i="341"/>
  <c r="AM37" i="341"/>
  <c r="AL37" i="341"/>
  <c r="BB36" i="341"/>
  <c r="BC36" i="341"/>
  <c r="BD36" i="341" s="1"/>
  <c r="BE36" i="341" s="1"/>
  <c r="BG36" i="341" s="1"/>
  <c r="BA36" i="341"/>
  <c r="AW36" i="341"/>
  <c r="AZ36" i="341"/>
  <c r="AV36" i="341"/>
  <c r="AU36" i="341"/>
  <c r="AT36" i="341"/>
  <c r="AS36" i="341"/>
  <c r="AR36" i="341"/>
  <c r="AQ36" i="341"/>
  <c r="AP36" i="341"/>
  <c r="AO36" i="341"/>
  <c r="AN36" i="341"/>
  <c r="AM36" i="341"/>
  <c r="AL36" i="341"/>
  <c r="BA35" i="341"/>
  <c r="BB35" i="341" s="1"/>
  <c r="BC35" i="341" s="1"/>
  <c r="BD35" i="341" s="1"/>
  <c r="BE35" i="341" s="1"/>
  <c r="BG35" i="341" s="1"/>
  <c r="AZ35" i="341"/>
  <c r="AW35" i="341"/>
  <c r="AV35" i="341"/>
  <c r="AU35" i="341"/>
  <c r="AT35" i="341"/>
  <c r="AS35" i="341"/>
  <c r="AR35" i="341"/>
  <c r="AQ35" i="341"/>
  <c r="AP35" i="341"/>
  <c r="AO35" i="341"/>
  <c r="AX35" i="341"/>
  <c r="AN35" i="341"/>
  <c r="AM35" i="341"/>
  <c r="AL35" i="341"/>
  <c r="BA34" i="341"/>
  <c r="AW34" i="341"/>
  <c r="AV34" i="341"/>
  <c r="AZ34" i="341"/>
  <c r="BB34" i="341"/>
  <c r="BC34" i="341" s="1"/>
  <c r="BD34" i="341"/>
  <c r="BE34" i="341" s="1"/>
  <c r="BG34" i="341" s="1"/>
  <c r="AU34" i="341"/>
  <c r="AT34" i="341"/>
  <c r="AS34" i="341"/>
  <c r="AR34" i="341"/>
  <c r="AQ34" i="341"/>
  <c r="AP34" i="341"/>
  <c r="AO34" i="341"/>
  <c r="AN34" i="341"/>
  <c r="AM34" i="341"/>
  <c r="AL34" i="341"/>
  <c r="AW33" i="341"/>
  <c r="AV33" i="341"/>
  <c r="AU33" i="341"/>
  <c r="AT33" i="341"/>
  <c r="AS33" i="341"/>
  <c r="AR33" i="341"/>
  <c r="AQ33" i="341"/>
  <c r="AP33" i="341"/>
  <c r="AO33" i="341"/>
  <c r="AN33" i="341"/>
  <c r="AM33" i="341"/>
  <c r="AL33" i="341"/>
  <c r="AW32" i="341"/>
  <c r="AV32" i="341"/>
  <c r="AU32" i="341"/>
  <c r="AT32" i="341"/>
  <c r="AS32" i="341"/>
  <c r="AR32" i="341"/>
  <c r="AQ32" i="341"/>
  <c r="AP32" i="341"/>
  <c r="AO32" i="341"/>
  <c r="AN32" i="341"/>
  <c r="AM32" i="341"/>
  <c r="AL32" i="341"/>
  <c r="AW31" i="341"/>
  <c r="AV31" i="341"/>
  <c r="AU31" i="341"/>
  <c r="AT31" i="341"/>
  <c r="AS31" i="341"/>
  <c r="AR31" i="341"/>
  <c r="AQ31" i="341"/>
  <c r="AP31" i="341"/>
  <c r="AO31" i="341"/>
  <c r="AN31" i="341"/>
  <c r="AM31" i="341"/>
  <c r="AL31" i="341"/>
  <c r="BA30" i="341"/>
  <c r="AZ30" i="341"/>
  <c r="BB30" i="341"/>
  <c r="BC30" i="341" s="1"/>
  <c r="BD30" i="341" s="1"/>
  <c r="BE30" i="341" s="1"/>
  <c r="BG30" i="341" s="1"/>
  <c r="AW30" i="341"/>
  <c r="AV30" i="341"/>
  <c r="AU30" i="341"/>
  <c r="AT30" i="341"/>
  <c r="AS30" i="341"/>
  <c r="AR30" i="341"/>
  <c r="AQ30" i="341"/>
  <c r="AP30" i="341"/>
  <c r="AO30" i="341"/>
  <c r="AN30" i="341"/>
  <c r="AM30" i="341"/>
  <c r="AL30" i="341"/>
  <c r="AX30" i="341"/>
  <c r="AW29" i="341"/>
  <c r="AV29" i="341"/>
  <c r="AU29" i="341"/>
  <c r="AT29" i="341"/>
  <c r="AS29" i="341"/>
  <c r="AR29" i="341"/>
  <c r="AQ29" i="341"/>
  <c r="AP29" i="341"/>
  <c r="AO29" i="341"/>
  <c r="AN29" i="341"/>
  <c r="AM29" i="341"/>
  <c r="AL29" i="341"/>
  <c r="AW28" i="341"/>
  <c r="AV28" i="341"/>
  <c r="AU28" i="341"/>
  <c r="AT28" i="341"/>
  <c r="AS28" i="341"/>
  <c r="AR28" i="341"/>
  <c r="AQ28" i="341"/>
  <c r="AP28" i="341"/>
  <c r="AO28" i="341"/>
  <c r="AN28" i="341"/>
  <c r="AM28" i="341"/>
  <c r="AL28" i="341"/>
  <c r="AX28" i="341"/>
  <c r="BE28" i="341"/>
  <c r="BG28" i="341"/>
  <c r="AW27" i="341"/>
  <c r="AV27" i="341"/>
  <c r="AU27" i="341"/>
  <c r="AT27" i="341"/>
  <c r="AS27" i="341"/>
  <c r="AR27" i="341"/>
  <c r="AQ27" i="341"/>
  <c r="AP27" i="341"/>
  <c r="AO27" i="341"/>
  <c r="AN27" i="341"/>
  <c r="AM27" i="341"/>
  <c r="AL27" i="341"/>
  <c r="AW26" i="341"/>
  <c r="AV26" i="341"/>
  <c r="AU26" i="341"/>
  <c r="AT26" i="341"/>
  <c r="AS26" i="341"/>
  <c r="AR26" i="341"/>
  <c r="AQ26" i="341"/>
  <c r="AP26" i="341"/>
  <c r="AX26" i="341"/>
  <c r="BE26" i="341"/>
  <c r="BG26" i="341"/>
  <c r="AO26" i="341"/>
  <c r="AN26" i="341"/>
  <c r="AM26" i="341"/>
  <c r="AL26" i="341"/>
  <c r="AW25" i="341"/>
  <c r="AV25" i="341"/>
  <c r="AU25" i="341"/>
  <c r="AT25" i="341"/>
  <c r="AS25" i="341"/>
  <c r="AR25" i="341"/>
  <c r="AQ25" i="341"/>
  <c r="AP25" i="341"/>
  <c r="AX25" i="341"/>
  <c r="BE25" i="341"/>
  <c r="BG25" i="341"/>
  <c r="AO25" i="341"/>
  <c r="AN25" i="341"/>
  <c r="AM25" i="341"/>
  <c r="AL25" i="341"/>
  <c r="AW24" i="341"/>
  <c r="AV24" i="341"/>
  <c r="AU24" i="341"/>
  <c r="AT24" i="341"/>
  <c r="AS24" i="341"/>
  <c r="AR24" i="341"/>
  <c r="AQ24" i="341"/>
  <c r="AP24" i="341"/>
  <c r="AO24" i="341"/>
  <c r="AN24" i="341"/>
  <c r="AM24" i="341"/>
  <c r="AL24" i="341"/>
  <c r="BA23" i="341"/>
  <c r="AW23" i="341"/>
  <c r="AV23" i="341"/>
  <c r="AU23" i="341"/>
  <c r="AT23" i="341"/>
  <c r="AS23" i="341"/>
  <c r="AR23" i="341"/>
  <c r="AQ23" i="341"/>
  <c r="AP23" i="341"/>
  <c r="AO23" i="341"/>
  <c r="AN23" i="341"/>
  <c r="AM23" i="341"/>
  <c r="AL23" i="341"/>
  <c r="AW22" i="341"/>
  <c r="AV22" i="341"/>
  <c r="AU22" i="341"/>
  <c r="AT22" i="341"/>
  <c r="AS22" i="341"/>
  <c r="AR22" i="341"/>
  <c r="AQ22" i="341"/>
  <c r="AP22" i="341"/>
  <c r="AO22" i="341"/>
  <c r="AN22" i="341"/>
  <c r="AM22" i="341"/>
  <c r="AL22" i="341"/>
  <c r="BA21" i="341"/>
  <c r="AW21" i="341"/>
  <c r="AV21" i="341"/>
  <c r="AU21" i="341"/>
  <c r="AT21" i="341"/>
  <c r="AS21" i="341"/>
  <c r="AR21" i="341"/>
  <c r="AZ21" i="341"/>
  <c r="BB21" i="341"/>
  <c r="BC21" i="341"/>
  <c r="BD21" i="341" s="1"/>
  <c r="BE21" i="341" s="1"/>
  <c r="BG21" i="341" s="1"/>
  <c r="AQ21" i="341"/>
  <c r="AP21" i="341"/>
  <c r="AO21" i="341"/>
  <c r="AN21" i="341"/>
  <c r="AM21" i="341"/>
  <c r="AL21" i="341"/>
  <c r="AX21" i="341"/>
  <c r="BA20" i="341"/>
  <c r="AZ20" i="341"/>
  <c r="BB20" i="341"/>
  <c r="BC20" i="341"/>
  <c r="BD20" i="341" s="1"/>
  <c r="AW20" i="341"/>
  <c r="AV20" i="341"/>
  <c r="AU20" i="341"/>
  <c r="AT20" i="341"/>
  <c r="AS20" i="341"/>
  <c r="AR20" i="341"/>
  <c r="AQ20" i="341"/>
  <c r="AP20" i="341"/>
  <c r="AO20" i="341"/>
  <c r="AN20" i="341"/>
  <c r="AM20" i="341"/>
  <c r="AL20" i="341"/>
  <c r="AW19" i="341"/>
  <c r="AV19" i="341"/>
  <c r="AU19" i="341"/>
  <c r="AT19" i="341"/>
  <c r="AS19" i="341"/>
  <c r="AR19" i="341"/>
  <c r="AQ19" i="341"/>
  <c r="AP19" i="341"/>
  <c r="AX19" i="341"/>
  <c r="BE19" i="341"/>
  <c r="BG19" i="341"/>
  <c r="AO19" i="341"/>
  <c r="AN19" i="341"/>
  <c r="AM19" i="341"/>
  <c r="AL19" i="341"/>
  <c r="AW18" i="341"/>
  <c r="AV18" i="341"/>
  <c r="AU18" i="341"/>
  <c r="AT18" i="341"/>
  <c r="AS18" i="341"/>
  <c r="AR18" i="341"/>
  <c r="AQ18" i="341"/>
  <c r="AP18" i="341"/>
  <c r="AX18" i="341"/>
  <c r="BE18" i="341"/>
  <c r="BG18" i="341"/>
  <c r="AO18" i="341"/>
  <c r="AN18" i="341"/>
  <c r="AM18" i="341"/>
  <c r="AL18" i="341"/>
  <c r="BC17" i="341"/>
  <c r="BD17" i="341" s="1"/>
  <c r="BE17" i="341" s="1"/>
  <c r="BG17" i="341" s="1"/>
  <c r="BA17" i="341"/>
  <c r="BB17" i="341" s="1"/>
  <c r="AZ17" i="341"/>
  <c r="AW17" i="341"/>
  <c r="AV17" i="341"/>
  <c r="AU17" i="341"/>
  <c r="AT17" i="341"/>
  <c r="AS17" i="341"/>
  <c r="AR17" i="341"/>
  <c r="AQ17" i="341"/>
  <c r="AP17" i="341"/>
  <c r="AO17" i="341"/>
  <c r="AN17" i="341"/>
  <c r="AM17" i="341"/>
  <c r="AL17" i="341"/>
  <c r="BA16" i="341"/>
  <c r="BB16" i="341" s="1"/>
  <c r="BC16" i="341" s="1"/>
  <c r="BD16" i="341" s="1"/>
  <c r="BE16" i="341" s="1"/>
  <c r="AW16" i="341"/>
  <c r="AV16" i="341"/>
  <c r="AU16" i="341"/>
  <c r="AT16" i="341"/>
  <c r="AS16" i="341"/>
  <c r="AR16" i="341"/>
  <c r="AQ16" i="341"/>
  <c r="AP16" i="341"/>
  <c r="AO16" i="341"/>
  <c r="AX16" i="341"/>
  <c r="AN16" i="341"/>
  <c r="AM16" i="341"/>
  <c r="AL16" i="341"/>
  <c r="AW15" i="341"/>
  <c r="AV15" i="341"/>
  <c r="AU15" i="341"/>
  <c r="AT15" i="341"/>
  <c r="AS15" i="341"/>
  <c r="AR15" i="341"/>
  <c r="AQ15" i="341"/>
  <c r="AP15" i="341"/>
  <c r="AO15" i="341"/>
  <c r="AN15" i="341"/>
  <c r="AM15" i="341"/>
  <c r="AL15" i="341"/>
  <c r="AW14" i="341"/>
  <c r="AV14" i="341"/>
  <c r="AU14" i="341"/>
  <c r="AT14" i="341"/>
  <c r="AS14" i="341"/>
  <c r="AR14" i="341"/>
  <c r="AQ14" i="341"/>
  <c r="AP14" i="341"/>
  <c r="AO14" i="341"/>
  <c r="AN14" i="341"/>
  <c r="AM14" i="341"/>
  <c r="AL14" i="341"/>
  <c r="AX14" i="341"/>
  <c r="BE14" i="341"/>
  <c r="BG14" i="341"/>
  <c r="AW13" i="341"/>
  <c r="AV13" i="341"/>
  <c r="AU13" i="341"/>
  <c r="AT13" i="341"/>
  <c r="AS13" i="341"/>
  <c r="AR13" i="341"/>
  <c r="AQ13" i="341"/>
  <c r="AP13" i="341"/>
  <c r="AO13" i="341"/>
  <c r="AN13" i="341"/>
  <c r="AM13" i="341"/>
  <c r="AL13" i="341"/>
  <c r="AX13" i="341"/>
  <c r="BE13" i="341"/>
  <c r="BG13" i="341"/>
  <c r="AW12" i="341"/>
  <c r="AV12" i="341"/>
  <c r="AU12" i="341"/>
  <c r="AT12" i="341"/>
  <c r="AS12" i="341"/>
  <c r="AR12" i="341"/>
  <c r="AQ12" i="341"/>
  <c r="AP12" i="341"/>
  <c r="AO12" i="341"/>
  <c r="AN12" i="341"/>
  <c r="AM12" i="341"/>
  <c r="AL12" i="341"/>
  <c r="AX12" i="341"/>
  <c r="BE12" i="341"/>
  <c r="BG12" i="341"/>
  <c r="BA11" i="341"/>
  <c r="AW11" i="341"/>
  <c r="AV11" i="341"/>
  <c r="AU11" i="341"/>
  <c r="AT11" i="341"/>
  <c r="AS11" i="341"/>
  <c r="AR11" i="341"/>
  <c r="AQ11" i="341"/>
  <c r="AP11" i="341"/>
  <c r="AO11" i="341"/>
  <c r="AX11" i="341"/>
  <c r="AN11" i="341"/>
  <c r="AM11" i="341"/>
  <c r="AL11" i="341"/>
  <c r="AW10" i="341"/>
  <c r="AV10" i="341"/>
  <c r="AU10" i="341"/>
  <c r="AT10" i="341"/>
  <c r="AS10" i="341"/>
  <c r="AR10" i="341"/>
  <c r="AQ10" i="341"/>
  <c r="AP10" i="341"/>
  <c r="AO10" i="341"/>
  <c r="AN10" i="341"/>
  <c r="AM10" i="341"/>
  <c r="AL10" i="341"/>
  <c r="BB9" i="341"/>
  <c r="BC9" i="341" s="1"/>
  <c r="BD9" i="341" s="1"/>
  <c r="BA9" i="341"/>
  <c r="AW9" i="341"/>
  <c r="AZ9" i="341"/>
  <c r="AV9" i="341"/>
  <c r="AU9" i="341"/>
  <c r="AT9" i="341"/>
  <c r="AS9" i="341"/>
  <c r="AR9" i="341"/>
  <c r="AQ9" i="341"/>
  <c r="AP9" i="341"/>
  <c r="AO9" i="341"/>
  <c r="AN9" i="341"/>
  <c r="AM9" i="341"/>
  <c r="AL9" i="341"/>
  <c r="AW8" i="341"/>
  <c r="AV8" i="341"/>
  <c r="AU8" i="341"/>
  <c r="AT8" i="341"/>
  <c r="AS8" i="341"/>
  <c r="AR8" i="341"/>
  <c r="AQ8" i="341"/>
  <c r="AP8" i="341"/>
  <c r="AO8" i="341"/>
  <c r="AN8" i="341"/>
  <c r="AM8" i="341"/>
  <c r="AL8" i="341"/>
  <c r="BA7" i="341"/>
  <c r="AW7" i="341"/>
  <c r="AV7" i="341"/>
  <c r="AU7" i="341"/>
  <c r="AT7" i="341"/>
  <c r="AS7" i="341"/>
  <c r="AR7" i="341"/>
  <c r="AQ7" i="341"/>
  <c r="AP7" i="341"/>
  <c r="AO7" i="341"/>
  <c r="AN7" i="341"/>
  <c r="AM7" i="341"/>
  <c r="AL7" i="341"/>
  <c r="AW6" i="341"/>
  <c r="AV6" i="341"/>
  <c r="AU6" i="341"/>
  <c r="AT6" i="341"/>
  <c r="AS6" i="341"/>
  <c r="AR6" i="341"/>
  <c r="AQ6" i="341"/>
  <c r="AP6" i="341"/>
  <c r="AO6" i="341"/>
  <c r="AN6" i="341"/>
  <c r="AM6" i="341"/>
  <c r="AL6" i="341"/>
  <c r="AW5" i="341"/>
  <c r="AV5" i="341"/>
  <c r="AU5" i="341"/>
  <c r="AT5" i="341"/>
  <c r="AS5" i="341"/>
  <c r="AR5" i="341"/>
  <c r="AQ5" i="341"/>
  <c r="AP5" i="341"/>
  <c r="AO5" i="341"/>
  <c r="AN5" i="341"/>
  <c r="AM5" i="341"/>
  <c r="AL5" i="341"/>
  <c r="AX5" i="341"/>
  <c r="BE5" i="341"/>
  <c r="BG5" i="341"/>
  <c r="BA4" i="341"/>
  <c r="AW4" i="341"/>
  <c r="AV4" i="341"/>
  <c r="AU4" i="341"/>
  <c r="AT4" i="341"/>
  <c r="AS4" i="341"/>
  <c r="AR4" i="341"/>
  <c r="AQ4" i="341"/>
  <c r="AP4" i="341"/>
  <c r="AO4" i="341"/>
  <c r="AN4" i="341"/>
  <c r="AM4" i="341"/>
  <c r="AL4" i="341"/>
  <c r="AX4" i="341"/>
  <c r="BA3" i="341"/>
  <c r="BB3" i="341" s="1"/>
  <c r="BC3" i="341" s="1"/>
  <c r="BD3" i="341" s="1"/>
  <c r="BE3" i="341" s="1"/>
  <c r="AW3" i="341"/>
  <c r="AV3" i="341"/>
  <c r="AU3" i="341"/>
  <c r="AT3" i="341"/>
  <c r="AS3" i="341"/>
  <c r="AR3" i="341"/>
  <c r="AQ3" i="341"/>
  <c r="AP3" i="341"/>
  <c r="AO3" i="341"/>
  <c r="AN3" i="341"/>
  <c r="AM3" i="341"/>
  <c r="AL3" i="341"/>
  <c r="AX3" i="341"/>
  <c r="BR81" i="340"/>
  <c r="BN80" i="340"/>
  <c r="BO80" i="340" s="1"/>
  <c r="BM80" i="340"/>
  <c r="BL80" i="340"/>
  <c r="BI80" i="340"/>
  <c r="BH80" i="340"/>
  <c r="BG80" i="340"/>
  <c r="BF80" i="340"/>
  <c r="BE80" i="340"/>
  <c r="BD80" i="340"/>
  <c r="BC80" i="340"/>
  <c r="BB80" i="340"/>
  <c r="BA80" i="340"/>
  <c r="AZ80" i="340"/>
  <c r="AY80" i="340"/>
  <c r="AX80" i="340"/>
  <c r="BM79" i="340"/>
  <c r="BN79" i="340" s="1"/>
  <c r="BO79" i="340" s="1"/>
  <c r="BP79" i="340" s="1"/>
  <c r="BQ79" i="340" s="1"/>
  <c r="BS79" i="340" s="1"/>
  <c r="BL79" i="340"/>
  <c r="BI79" i="340"/>
  <c r="BH79" i="340"/>
  <c r="BG79" i="340"/>
  <c r="BF79" i="340"/>
  <c r="BE79" i="340"/>
  <c r="BD79" i="340"/>
  <c r="BC79" i="340"/>
  <c r="BB79" i="340"/>
  <c r="BA79" i="340"/>
  <c r="AZ79" i="340"/>
  <c r="AY79" i="340"/>
  <c r="AX79" i="340"/>
  <c r="BI78" i="340"/>
  <c r="BH78" i="340"/>
  <c r="BG78" i="340"/>
  <c r="BF78" i="340"/>
  <c r="BE78" i="340"/>
  <c r="BD78" i="340"/>
  <c r="BC78" i="340"/>
  <c r="BB78" i="340"/>
  <c r="BA78" i="340"/>
  <c r="AZ78" i="340"/>
  <c r="AY78" i="340"/>
  <c r="BJ78" i="340"/>
  <c r="BQ78" i="340"/>
  <c r="BS78" i="340"/>
  <c r="AX78" i="340"/>
  <c r="BI77" i="340"/>
  <c r="BH77" i="340"/>
  <c r="BG77" i="340"/>
  <c r="BF77" i="340"/>
  <c r="BE77" i="340"/>
  <c r="BD77" i="340"/>
  <c r="BC77" i="340"/>
  <c r="BB77" i="340"/>
  <c r="BA77" i="340"/>
  <c r="AZ77" i="340"/>
  <c r="AY77" i="340"/>
  <c r="AX77" i="340"/>
  <c r="BI76" i="340"/>
  <c r="BH76" i="340"/>
  <c r="BG76" i="340"/>
  <c r="BF76" i="340"/>
  <c r="BE76" i="340"/>
  <c r="BD76" i="340"/>
  <c r="BC76" i="340"/>
  <c r="BB76" i="340"/>
  <c r="BJ76" i="340"/>
  <c r="BQ76" i="340"/>
  <c r="BS76" i="340"/>
  <c r="BA76" i="340"/>
  <c r="AZ76" i="340"/>
  <c r="AY76" i="340"/>
  <c r="AX76" i="340"/>
  <c r="BI75" i="340"/>
  <c r="BH75" i="340"/>
  <c r="BG75" i="340"/>
  <c r="BF75" i="340"/>
  <c r="BE75" i="340"/>
  <c r="BD75" i="340"/>
  <c r="BC75" i="340"/>
  <c r="BB75" i="340"/>
  <c r="BA75" i="340"/>
  <c r="AZ75" i="340"/>
  <c r="AY75" i="340"/>
  <c r="AX75" i="340"/>
  <c r="BM74" i="340"/>
  <c r="BI74" i="340"/>
  <c r="BH74" i="340"/>
  <c r="BG74" i="340"/>
  <c r="BF74" i="340"/>
  <c r="BE74" i="340"/>
  <c r="BL74" i="340"/>
  <c r="BN74" i="340"/>
  <c r="BO74" i="340"/>
  <c r="BD74" i="340"/>
  <c r="BC74" i="340"/>
  <c r="BB74" i="340"/>
  <c r="BA74" i="340"/>
  <c r="AZ74" i="340"/>
  <c r="AY74" i="340"/>
  <c r="AX74" i="340"/>
  <c r="BI73" i="340"/>
  <c r="BH73" i="340"/>
  <c r="BG73" i="340"/>
  <c r="BF73" i="340"/>
  <c r="BE73" i="340"/>
  <c r="BD73" i="340"/>
  <c r="BC73" i="340"/>
  <c r="BB73" i="340"/>
  <c r="BA73" i="340"/>
  <c r="AZ73" i="340"/>
  <c r="AY73" i="340"/>
  <c r="BJ73" i="340"/>
  <c r="BQ73" i="340"/>
  <c r="BS73" i="340"/>
  <c r="AX73" i="340"/>
  <c r="BI72" i="340"/>
  <c r="BH72" i="340"/>
  <c r="BG72" i="340"/>
  <c r="BF72" i="340"/>
  <c r="BE72" i="340"/>
  <c r="BD72" i="340"/>
  <c r="BC72" i="340"/>
  <c r="BB72" i="340"/>
  <c r="BA72" i="340"/>
  <c r="AZ72" i="340"/>
  <c r="AY72" i="340"/>
  <c r="AX72" i="340"/>
  <c r="BJ72" i="340"/>
  <c r="BQ72" i="340"/>
  <c r="BS72" i="340"/>
  <c r="BI71" i="340"/>
  <c r="BH71" i="340"/>
  <c r="BG71" i="340"/>
  <c r="BF71" i="340"/>
  <c r="BE71" i="340"/>
  <c r="BD71" i="340"/>
  <c r="BC71" i="340"/>
  <c r="BB71" i="340"/>
  <c r="BA71" i="340"/>
  <c r="AZ71" i="340"/>
  <c r="AY71" i="340"/>
  <c r="AX71" i="340"/>
  <c r="BI70" i="340"/>
  <c r="BH70" i="340"/>
  <c r="BG70" i="340"/>
  <c r="BF70" i="340"/>
  <c r="BE70" i="340"/>
  <c r="BD70" i="340"/>
  <c r="BC70" i="340"/>
  <c r="BB70" i="340"/>
  <c r="BA70" i="340"/>
  <c r="AZ70" i="340"/>
  <c r="AY70" i="340"/>
  <c r="AX70" i="340"/>
  <c r="BI69" i="340"/>
  <c r="BH69" i="340"/>
  <c r="BG69" i="340"/>
  <c r="BF69" i="340"/>
  <c r="BE69" i="340"/>
  <c r="BD69" i="340"/>
  <c r="BC69" i="340"/>
  <c r="BB69" i="340"/>
  <c r="BA69" i="340"/>
  <c r="AZ69" i="340"/>
  <c r="AY69" i="340"/>
  <c r="AX69" i="340"/>
  <c r="BJ69" i="340"/>
  <c r="BQ69" i="340"/>
  <c r="BS69" i="340"/>
  <c r="BI68" i="340"/>
  <c r="BH68" i="340"/>
  <c r="BG68" i="340"/>
  <c r="BF68" i="340"/>
  <c r="BE68" i="340"/>
  <c r="BD68" i="340"/>
  <c r="BC68" i="340"/>
  <c r="BB68" i="340"/>
  <c r="BA68" i="340"/>
  <c r="AZ68" i="340"/>
  <c r="AY68" i="340"/>
  <c r="BJ68" i="340"/>
  <c r="BQ68" i="340"/>
  <c r="BS68" i="340"/>
  <c r="AX68" i="340"/>
  <c r="BI67" i="340"/>
  <c r="BH67" i="340"/>
  <c r="BG67" i="340"/>
  <c r="BF67" i="340"/>
  <c r="BE67" i="340"/>
  <c r="BD67" i="340"/>
  <c r="BC67" i="340"/>
  <c r="BB67" i="340"/>
  <c r="BJ67" i="340"/>
  <c r="BQ67" i="340"/>
  <c r="BS67" i="340"/>
  <c r="BA67" i="340"/>
  <c r="AZ67" i="340"/>
  <c r="AY67" i="340"/>
  <c r="AX67" i="340"/>
  <c r="BM66" i="340"/>
  <c r="BI66" i="340"/>
  <c r="BH66" i="340"/>
  <c r="BG66" i="340"/>
  <c r="BF66" i="340"/>
  <c r="BE66" i="340"/>
  <c r="BD66" i="340"/>
  <c r="BC66" i="340"/>
  <c r="BB66" i="340"/>
  <c r="BA66" i="340"/>
  <c r="AZ66" i="340"/>
  <c r="AY66" i="340"/>
  <c r="AX66" i="340"/>
  <c r="BI65" i="340"/>
  <c r="BH65" i="340"/>
  <c r="BG65" i="340"/>
  <c r="BF65" i="340"/>
  <c r="BE65" i="340"/>
  <c r="BD65" i="340"/>
  <c r="BC65" i="340"/>
  <c r="BB65" i="340"/>
  <c r="BA65" i="340"/>
  <c r="AZ65" i="340"/>
  <c r="AY65" i="340"/>
  <c r="AX65" i="340"/>
  <c r="BS64" i="340"/>
  <c r="BI64" i="340"/>
  <c r="BH64" i="340"/>
  <c r="BG64" i="340"/>
  <c r="BF64" i="340"/>
  <c r="BE64" i="340"/>
  <c r="BD64" i="340"/>
  <c r="BC64" i="340"/>
  <c r="BB64" i="340"/>
  <c r="BA64" i="340"/>
  <c r="AZ64" i="340"/>
  <c r="AY64" i="340"/>
  <c r="AX64" i="340"/>
  <c r="BJ64" i="340"/>
  <c r="BQ64" i="340"/>
  <c r="BI63" i="340"/>
  <c r="BH63" i="340"/>
  <c r="BG63" i="340"/>
  <c r="BF63" i="340"/>
  <c r="BE63" i="340"/>
  <c r="BD63" i="340"/>
  <c r="BC63" i="340"/>
  <c r="BB63" i="340"/>
  <c r="BA63" i="340"/>
  <c r="AZ63" i="340"/>
  <c r="AY63" i="340"/>
  <c r="BJ63" i="340"/>
  <c r="BQ63" i="340"/>
  <c r="BS63" i="340"/>
  <c r="AX63" i="340"/>
  <c r="BI62" i="340"/>
  <c r="BH62" i="340"/>
  <c r="BG62" i="340"/>
  <c r="BF62" i="340"/>
  <c r="BE62" i="340"/>
  <c r="BD62" i="340"/>
  <c r="BC62" i="340"/>
  <c r="BB62" i="340"/>
  <c r="BJ62" i="340"/>
  <c r="BQ62" i="340"/>
  <c r="BS62" i="340"/>
  <c r="BA62" i="340"/>
  <c r="AZ62" i="340"/>
  <c r="AY62" i="340"/>
  <c r="AX62" i="340"/>
  <c r="BI61" i="340"/>
  <c r="BH61" i="340"/>
  <c r="BG61" i="340"/>
  <c r="BF61" i="340"/>
  <c r="BE61" i="340"/>
  <c r="BD61" i="340"/>
  <c r="BC61" i="340"/>
  <c r="BB61" i="340"/>
  <c r="BA61" i="340"/>
  <c r="AZ61" i="340"/>
  <c r="AY61" i="340"/>
  <c r="AX61" i="340"/>
  <c r="BI60" i="340"/>
  <c r="BH60" i="340"/>
  <c r="BG60" i="340"/>
  <c r="BF60" i="340"/>
  <c r="BE60" i="340"/>
  <c r="BD60" i="340"/>
  <c r="BC60" i="340"/>
  <c r="BB60" i="340"/>
  <c r="BJ60" i="340"/>
  <c r="BQ60" i="340"/>
  <c r="BS60" i="340"/>
  <c r="BA60" i="340"/>
  <c r="AZ60" i="340"/>
  <c r="AY60" i="340"/>
  <c r="AX60" i="340"/>
  <c r="BI59" i="340"/>
  <c r="BH59" i="340"/>
  <c r="BG59" i="340"/>
  <c r="BF59" i="340"/>
  <c r="BE59" i="340"/>
  <c r="BD59" i="340"/>
  <c r="BC59" i="340"/>
  <c r="BB59" i="340"/>
  <c r="BA59" i="340"/>
  <c r="AZ59" i="340"/>
  <c r="AY59" i="340"/>
  <c r="AX59" i="340"/>
  <c r="BI58" i="340"/>
  <c r="BH58" i="340"/>
  <c r="BG58" i="340"/>
  <c r="BF58" i="340"/>
  <c r="BE58" i="340"/>
  <c r="BD58" i="340"/>
  <c r="BC58" i="340"/>
  <c r="BB58" i="340"/>
  <c r="BJ58" i="340"/>
  <c r="BQ58" i="340"/>
  <c r="BS58" i="340"/>
  <c r="BA58" i="340"/>
  <c r="AZ58" i="340"/>
  <c r="AY58" i="340"/>
  <c r="AX58" i="340"/>
  <c r="BM57" i="340"/>
  <c r="BI57" i="340"/>
  <c r="BH57" i="340"/>
  <c r="BG57" i="340"/>
  <c r="BF57" i="340"/>
  <c r="BE57" i="340"/>
  <c r="BD57" i="340"/>
  <c r="BC57" i="340"/>
  <c r="BB57" i="340"/>
  <c r="BJ57" i="340"/>
  <c r="BA57" i="340"/>
  <c r="AZ57" i="340"/>
  <c r="AY57" i="340"/>
  <c r="AX57" i="340"/>
  <c r="BI56" i="340"/>
  <c r="BH56" i="340"/>
  <c r="BG56" i="340"/>
  <c r="BF56" i="340"/>
  <c r="BE56" i="340"/>
  <c r="BD56" i="340"/>
  <c r="BC56" i="340"/>
  <c r="BB56" i="340"/>
  <c r="BA56" i="340"/>
  <c r="AZ56" i="340"/>
  <c r="AY56" i="340"/>
  <c r="AX56" i="340"/>
  <c r="BI55" i="340"/>
  <c r="BH55" i="340"/>
  <c r="BG55" i="340"/>
  <c r="BF55" i="340"/>
  <c r="BE55" i="340"/>
  <c r="BD55" i="340"/>
  <c r="BC55" i="340"/>
  <c r="BB55" i="340"/>
  <c r="BA55" i="340"/>
  <c r="AZ55" i="340"/>
  <c r="AY55" i="340"/>
  <c r="BJ55" i="340"/>
  <c r="BQ55" i="340"/>
  <c r="BS55" i="340"/>
  <c r="AX55" i="340"/>
  <c r="BM54" i="340"/>
  <c r="BL54" i="340"/>
  <c r="BN54" i="340"/>
  <c r="BO54" i="340"/>
  <c r="BP54" i="340" s="1"/>
  <c r="BQ54" i="340" s="1"/>
  <c r="BS54" i="340" s="1"/>
  <c r="BI54" i="340"/>
  <c r="BH54" i="340"/>
  <c r="BG54" i="340"/>
  <c r="BF54" i="340"/>
  <c r="BE54" i="340"/>
  <c r="BD54" i="340"/>
  <c r="BC54" i="340"/>
  <c r="BB54" i="340"/>
  <c r="BA54" i="340"/>
  <c r="AZ54" i="340"/>
  <c r="AY54" i="340"/>
  <c r="AX54" i="340"/>
  <c r="BI53" i="340"/>
  <c r="BH53" i="340"/>
  <c r="BG53" i="340"/>
  <c r="BF53" i="340"/>
  <c r="BE53" i="340"/>
  <c r="BD53" i="340"/>
  <c r="BC53" i="340"/>
  <c r="BB53" i="340"/>
  <c r="BJ53" i="340"/>
  <c r="BQ53" i="340"/>
  <c r="BS53" i="340"/>
  <c r="BA53" i="340"/>
  <c r="AZ53" i="340"/>
  <c r="AY53" i="340"/>
  <c r="AX53" i="340"/>
  <c r="BI52" i="340"/>
  <c r="BH52" i="340"/>
  <c r="BG52" i="340"/>
  <c r="BF52" i="340"/>
  <c r="BE52" i="340"/>
  <c r="BD52" i="340"/>
  <c r="BC52" i="340"/>
  <c r="BB52" i="340"/>
  <c r="BA52" i="340"/>
  <c r="AZ52" i="340"/>
  <c r="AY52" i="340"/>
  <c r="AX52" i="340"/>
  <c r="BJ52" i="340"/>
  <c r="BQ52" i="340"/>
  <c r="BS52" i="340"/>
  <c r="BI51" i="340"/>
  <c r="BH51" i="340"/>
  <c r="BG51" i="340"/>
  <c r="BF51" i="340"/>
  <c r="BE51" i="340"/>
  <c r="BD51" i="340"/>
  <c r="BC51" i="340"/>
  <c r="BB51" i="340"/>
  <c r="BA51" i="340"/>
  <c r="AZ51" i="340"/>
  <c r="AY51" i="340"/>
  <c r="AX51" i="340"/>
  <c r="BI50" i="340"/>
  <c r="BH50" i="340"/>
  <c r="BG50" i="340"/>
  <c r="BF50" i="340"/>
  <c r="BE50" i="340"/>
  <c r="BD50" i="340"/>
  <c r="BC50" i="340"/>
  <c r="BB50" i="340"/>
  <c r="BA50" i="340"/>
  <c r="AZ50" i="340"/>
  <c r="AY50" i="340"/>
  <c r="BJ50" i="340"/>
  <c r="BQ50" i="340"/>
  <c r="BS50" i="340"/>
  <c r="AX50" i="340"/>
  <c r="BI49" i="340"/>
  <c r="BH49" i="340"/>
  <c r="BG49" i="340"/>
  <c r="BF49" i="340"/>
  <c r="BE49" i="340"/>
  <c r="BD49" i="340"/>
  <c r="BC49" i="340"/>
  <c r="BB49" i="340"/>
  <c r="BA49" i="340"/>
  <c r="AZ49" i="340"/>
  <c r="AY49" i="340"/>
  <c r="AX49" i="340"/>
  <c r="BI48" i="340"/>
  <c r="BH48" i="340"/>
  <c r="BG48" i="340"/>
  <c r="BF48" i="340"/>
  <c r="BE48" i="340"/>
  <c r="BD48" i="340"/>
  <c r="BC48" i="340"/>
  <c r="BB48" i="340"/>
  <c r="BA48" i="340"/>
  <c r="AZ48" i="340"/>
  <c r="AY48" i="340"/>
  <c r="AX48" i="340"/>
  <c r="BJ48" i="340"/>
  <c r="BQ48" i="340"/>
  <c r="BS48" i="340"/>
  <c r="BI47" i="340"/>
  <c r="BH47" i="340"/>
  <c r="BG47" i="340"/>
  <c r="BF47" i="340"/>
  <c r="BE47" i="340"/>
  <c r="BD47" i="340"/>
  <c r="BC47" i="340"/>
  <c r="BB47" i="340"/>
  <c r="BA47" i="340"/>
  <c r="AZ47" i="340"/>
  <c r="AY47" i="340"/>
  <c r="AX47" i="340"/>
  <c r="BM46" i="340"/>
  <c r="BN46" i="340" s="1"/>
  <c r="BO46" i="340" s="1"/>
  <c r="BP46" i="340" s="1"/>
  <c r="BQ46" i="340" s="1"/>
  <c r="BS46" i="340" s="1"/>
  <c r="BI46" i="340"/>
  <c r="BH46" i="340"/>
  <c r="BG46" i="340"/>
  <c r="BF46" i="340"/>
  <c r="BE46" i="340"/>
  <c r="BD46" i="340"/>
  <c r="BC46" i="340"/>
  <c r="BB46" i="340"/>
  <c r="BA46" i="340"/>
  <c r="AZ46" i="340"/>
  <c r="AY46" i="340"/>
  <c r="AX46" i="340"/>
  <c r="BM45" i="340"/>
  <c r="BN45" i="340" s="1"/>
  <c r="BO45" i="340" s="1"/>
  <c r="BP45" i="340" s="1"/>
  <c r="BQ45" i="340" s="1"/>
  <c r="BS45" i="340" s="1"/>
  <c r="BI45" i="340"/>
  <c r="BH45" i="340"/>
  <c r="BG45" i="340"/>
  <c r="BF45" i="340"/>
  <c r="BE45" i="340"/>
  <c r="BD45" i="340"/>
  <c r="BL45" i="340"/>
  <c r="BC45" i="340"/>
  <c r="BB45" i="340"/>
  <c r="BA45" i="340"/>
  <c r="AZ45" i="340"/>
  <c r="AY45" i="340"/>
  <c r="AX45" i="340"/>
  <c r="BJ45" i="340"/>
  <c r="BI44" i="340"/>
  <c r="BH44" i="340"/>
  <c r="BG44" i="340"/>
  <c r="BF44" i="340"/>
  <c r="BE44" i="340"/>
  <c r="BD44" i="340"/>
  <c r="BC44" i="340"/>
  <c r="BB44" i="340"/>
  <c r="BA44" i="340"/>
  <c r="AZ44" i="340"/>
  <c r="AY44" i="340"/>
  <c r="AX44" i="340"/>
  <c r="BI43" i="340"/>
  <c r="BH43" i="340"/>
  <c r="BG43" i="340"/>
  <c r="BF43" i="340"/>
  <c r="BE43" i="340"/>
  <c r="BD43" i="340"/>
  <c r="BC43" i="340"/>
  <c r="BB43" i="340"/>
  <c r="BJ43" i="340"/>
  <c r="BQ43" i="340"/>
  <c r="BS43" i="340"/>
  <c r="BA43" i="340"/>
  <c r="AZ43" i="340"/>
  <c r="AY43" i="340"/>
  <c r="AX43" i="340"/>
  <c r="BI42" i="340"/>
  <c r="BH42" i="340"/>
  <c r="BG42" i="340"/>
  <c r="BF42" i="340"/>
  <c r="BE42" i="340"/>
  <c r="BD42" i="340"/>
  <c r="BC42" i="340"/>
  <c r="BB42" i="340"/>
  <c r="BA42" i="340"/>
  <c r="AZ42" i="340"/>
  <c r="AY42" i="340"/>
  <c r="AX42" i="340"/>
  <c r="BJ42" i="340"/>
  <c r="BQ42" i="340"/>
  <c r="BS42" i="340"/>
  <c r="BI41" i="340"/>
  <c r="BH41" i="340"/>
  <c r="BG41" i="340"/>
  <c r="BF41" i="340"/>
  <c r="BE41" i="340"/>
  <c r="BD41" i="340"/>
  <c r="BC41" i="340"/>
  <c r="BB41" i="340"/>
  <c r="BA41" i="340"/>
  <c r="AZ41" i="340"/>
  <c r="AY41" i="340"/>
  <c r="AX41" i="340"/>
  <c r="BI40" i="340"/>
  <c r="BH40" i="340"/>
  <c r="BG40" i="340"/>
  <c r="BF40" i="340"/>
  <c r="BE40" i="340"/>
  <c r="BD40" i="340"/>
  <c r="BC40" i="340"/>
  <c r="BB40" i="340"/>
  <c r="BA40" i="340"/>
  <c r="AZ40" i="340"/>
  <c r="AY40" i="340"/>
  <c r="BJ40" i="340"/>
  <c r="BQ40" i="340"/>
  <c r="BS40" i="340"/>
  <c r="AX40" i="340"/>
  <c r="BI39" i="340"/>
  <c r="BH39" i="340"/>
  <c r="BG39" i="340"/>
  <c r="BF39" i="340"/>
  <c r="BE39" i="340"/>
  <c r="BD39" i="340"/>
  <c r="BC39" i="340"/>
  <c r="BB39" i="340"/>
  <c r="BA39" i="340"/>
  <c r="AZ39" i="340"/>
  <c r="AY39" i="340"/>
  <c r="AX39" i="340"/>
  <c r="BI38" i="340"/>
  <c r="BH38" i="340"/>
  <c r="BG38" i="340"/>
  <c r="BF38" i="340"/>
  <c r="BE38" i="340"/>
  <c r="BD38" i="340"/>
  <c r="BC38" i="340"/>
  <c r="BB38" i="340"/>
  <c r="BA38" i="340"/>
  <c r="AZ38" i="340"/>
  <c r="AY38" i="340"/>
  <c r="AX38" i="340"/>
  <c r="BI37" i="340"/>
  <c r="BH37" i="340"/>
  <c r="BG37" i="340"/>
  <c r="BF37" i="340"/>
  <c r="BE37" i="340"/>
  <c r="BD37" i="340"/>
  <c r="BC37" i="340"/>
  <c r="BB37" i="340"/>
  <c r="BA37" i="340"/>
  <c r="AZ37" i="340"/>
  <c r="AY37" i="340"/>
  <c r="AX37" i="340"/>
  <c r="BI36" i="340"/>
  <c r="BH36" i="340"/>
  <c r="BG36" i="340"/>
  <c r="BF36" i="340"/>
  <c r="BE36" i="340"/>
  <c r="BD36" i="340"/>
  <c r="BC36" i="340"/>
  <c r="BB36" i="340"/>
  <c r="BA36" i="340"/>
  <c r="AZ36" i="340"/>
  <c r="AY36" i="340"/>
  <c r="AX36" i="340"/>
  <c r="BM35" i="340"/>
  <c r="BL35" i="340"/>
  <c r="BI35" i="340"/>
  <c r="BH35" i="340"/>
  <c r="BG35" i="340"/>
  <c r="BF35" i="340"/>
  <c r="BE35" i="340"/>
  <c r="BD35" i="340"/>
  <c r="BC35" i="340"/>
  <c r="BB35" i="340"/>
  <c r="BA35" i="340"/>
  <c r="AZ35" i="340"/>
  <c r="AY35" i="340"/>
  <c r="AX35" i="340"/>
  <c r="BM34" i="340"/>
  <c r="BN34" i="340" s="1"/>
  <c r="BO34" i="340" s="1"/>
  <c r="BL34" i="340"/>
  <c r="BI34" i="340"/>
  <c r="BH34" i="340"/>
  <c r="BG34" i="340"/>
  <c r="BF34" i="340"/>
  <c r="BE34" i="340"/>
  <c r="BD34" i="340"/>
  <c r="BC34" i="340"/>
  <c r="BB34" i="340"/>
  <c r="BA34" i="340"/>
  <c r="AZ34" i="340"/>
  <c r="AY34" i="340"/>
  <c r="AX34" i="340"/>
  <c r="BM33" i="340"/>
  <c r="BL33" i="340"/>
  <c r="BN33" i="340"/>
  <c r="BO33" i="340" s="1"/>
  <c r="BP33" i="340" s="1"/>
  <c r="BQ33" i="340" s="1"/>
  <c r="BS33" i="340" s="1"/>
  <c r="BI33" i="340"/>
  <c r="BH33" i="340"/>
  <c r="BG33" i="340"/>
  <c r="BF33" i="340"/>
  <c r="BE33" i="340"/>
  <c r="BD33" i="340"/>
  <c r="BC33" i="340"/>
  <c r="BB33" i="340"/>
  <c r="BA33" i="340"/>
  <c r="AZ33" i="340"/>
  <c r="BJ33" i="340"/>
  <c r="AY33" i="340"/>
  <c r="AX33" i="340"/>
  <c r="BI32" i="340"/>
  <c r="BH32" i="340"/>
  <c r="BG32" i="340"/>
  <c r="BF32" i="340"/>
  <c r="BE32" i="340"/>
  <c r="BD32" i="340"/>
  <c r="BC32" i="340"/>
  <c r="BB32" i="340"/>
  <c r="BA32" i="340"/>
  <c r="AZ32" i="340"/>
  <c r="AY32" i="340"/>
  <c r="AX32" i="340"/>
  <c r="BI31" i="340"/>
  <c r="BH31" i="340"/>
  <c r="BG31" i="340"/>
  <c r="BF31" i="340"/>
  <c r="BE31" i="340"/>
  <c r="BD31" i="340"/>
  <c r="BC31" i="340"/>
  <c r="BB31" i="340"/>
  <c r="BJ31" i="340"/>
  <c r="BQ31" i="340"/>
  <c r="BS31" i="340"/>
  <c r="BA31" i="340"/>
  <c r="AZ31" i="340"/>
  <c r="AY31" i="340"/>
  <c r="AX31" i="340"/>
  <c r="BI30" i="340"/>
  <c r="BH30" i="340"/>
  <c r="BG30" i="340"/>
  <c r="BF30" i="340"/>
  <c r="BE30" i="340"/>
  <c r="BD30" i="340"/>
  <c r="BC30" i="340"/>
  <c r="BB30" i="340"/>
  <c r="BA30" i="340"/>
  <c r="AZ30" i="340"/>
  <c r="AY30" i="340"/>
  <c r="AX30" i="340"/>
  <c r="BM29" i="340"/>
  <c r="BL29" i="340"/>
  <c r="BN29" i="340"/>
  <c r="BO29" i="340" s="1"/>
  <c r="BP29" i="340" s="1"/>
  <c r="BQ29" i="340" s="1"/>
  <c r="BS29" i="340" s="1"/>
  <c r="BI29" i="340"/>
  <c r="BH29" i="340"/>
  <c r="BG29" i="340"/>
  <c r="BF29" i="340"/>
  <c r="BE29" i="340"/>
  <c r="BD29" i="340"/>
  <c r="BC29" i="340"/>
  <c r="BB29" i="340"/>
  <c r="BA29" i="340"/>
  <c r="AZ29" i="340"/>
  <c r="AY29" i="340"/>
  <c r="AX29" i="340"/>
  <c r="BS28" i="340"/>
  <c r="BI28" i="340"/>
  <c r="BH28" i="340"/>
  <c r="BG28" i="340"/>
  <c r="BF28" i="340"/>
  <c r="BE28" i="340"/>
  <c r="BD28" i="340"/>
  <c r="BC28" i="340"/>
  <c r="BB28" i="340"/>
  <c r="BA28" i="340"/>
  <c r="AZ28" i="340"/>
  <c r="BJ28" i="340"/>
  <c r="BQ28" i="340"/>
  <c r="AY28" i="340"/>
  <c r="AX28" i="340"/>
  <c r="BI27" i="340"/>
  <c r="BH27" i="340"/>
  <c r="BG27" i="340"/>
  <c r="BF27" i="340"/>
  <c r="BE27" i="340"/>
  <c r="BD27" i="340"/>
  <c r="BC27" i="340"/>
  <c r="BB27" i="340"/>
  <c r="BA27" i="340"/>
  <c r="AZ27" i="340"/>
  <c r="AY27" i="340"/>
  <c r="AX27" i="340"/>
  <c r="BI26" i="340"/>
  <c r="BH26" i="340"/>
  <c r="BG26" i="340"/>
  <c r="BF26" i="340"/>
  <c r="BE26" i="340"/>
  <c r="BD26" i="340"/>
  <c r="BC26" i="340"/>
  <c r="BB26" i="340"/>
  <c r="BJ26" i="340"/>
  <c r="BQ26" i="340"/>
  <c r="BS26" i="340"/>
  <c r="BA26" i="340"/>
  <c r="AZ26" i="340"/>
  <c r="AY26" i="340"/>
  <c r="AX26" i="340"/>
  <c r="BI25" i="340"/>
  <c r="BH25" i="340"/>
  <c r="BG25" i="340"/>
  <c r="BF25" i="340"/>
  <c r="BE25" i="340"/>
  <c r="BD25" i="340"/>
  <c r="BC25" i="340"/>
  <c r="BB25" i="340"/>
  <c r="BA25" i="340"/>
  <c r="AZ25" i="340"/>
  <c r="AY25" i="340"/>
  <c r="AX25" i="340"/>
  <c r="BI24" i="340"/>
  <c r="BH24" i="340"/>
  <c r="BG24" i="340"/>
  <c r="BF24" i="340"/>
  <c r="BE24" i="340"/>
  <c r="BD24" i="340"/>
  <c r="BC24" i="340"/>
  <c r="BB24" i="340"/>
  <c r="BA24" i="340"/>
  <c r="AZ24" i="340"/>
  <c r="AY24" i="340"/>
  <c r="AX24" i="340"/>
  <c r="BM23" i="340"/>
  <c r="BN23" i="340" s="1"/>
  <c r="BI23" i="340"/>
  <c r="BH23" i="340"/>
  <c r="BG23" i="340"/>
  <c r="BL23" i="340"/>
  <c r="BF23" i="340"/>
  <c r="BE23" i="340"/>
  <c r="BD23" i="340"/>
  <c r="BC23" i="340"/>
  <c r="BB23" i="340"/>
  <c r="BA23" i="340"/>
  <c r="AZ23" i="340"/>
  <c r="BJ23" i="340"/>
  <c r="AY23" i="340"/>
  <c r="AX23" i="340"/>
  <c r="BI22" i="340"/>
  <c r="BH22" i="340"/>
  <c r="BG22" i="340"/>
  <c r="BF22" i="340"/>
  <c r="BE22" i="340"/>
  <c r="BD22" i="340"/>
  <c r="BC22" i="340"/>
  <c r="BB22" i="340"/>
  <c r="BA22" i="340"/>
  <c r="AZ22" i="340"/>
  <c r="AY22" i="340"/>
  <c r="AX22" i="340"/>
  <c r="BM21" i="340"/>
  <c r="BN21" i="340" s="1"/>
  <c r="BL21" i="340"/>
  <c r="BO21" i="340"/>
  <c r="BP21" i="340"/>
  <c r="BQ21" i="340" s="1"/>
  <c r="BS21" i="340" s="1"/>
  <c r="BI21" i="340"/>
  <c r="BH21" i="340"/>
  <c r="BG21" i="340"/>
  <c r="BF21" i="340"/>
  <c r="BE21" i="340"/>
  <c r="BD21" i="340"/>
  <c r="BC21" i="340"/>
  <c r="BB21" i="340"/>
  <c r="BA21" i="340"/>
  <c r="AZ21" i="340"/>
  <c r="AY21" i="340"/>
  <c r="BJ21" i="340"/>
  <c r="AX21" i="340"/>
  <c r="BI20" i="340"/>
  <c r="BH20" i="340"/>
  <c r="BG20" i="340"/>
  <c r="BF20" i="340"/>
  <c r="BE20" i="340"/>
  <c r="BD20" i="340"/>
  <c r="BC20" i="340"/>
  <c r="BB20" i="340"/>
  <c r="BA20" i="340"/>
  <c r="BJ20" i="340"/>
  <c r="BQ20" i="340"/>
  <c r="BS20" i="340"/>
  <c r="AZ20" i="340"/>
  <c r="AY20" i="340"/>
  <c r="AX20" i="340"/>
  <c r="BI19" i="340"/>
  <c r="BH19" i="340"/>
  <c r="BG19" i="340"/>
  <c r="BF19" i="340"/>
  <c r="BE19" i="340"/>
  <c r="BD19" i="340"/>
  <c r="BC19" i="340"/>
  <c r="BB19" i="340"/>
  <c r="BA19" i="340"/>
  <c r="AZ19" i="340"/>
  <c r="AY19" i="340"/>
  <c r="AX19" i="340"/>
  <c r="BJ19" i="340"/>
  <c r="BQ19" i="340"/>
  <c r="BS19" i="340"/>
  <c r="BI18" i="340"/>
  <c r="BH18" i="340"/>
  <c r="BG18" i="340"/>
  <c r="BF18" i="340"/>
  <c r="BE18" i="340"/>
  <c r="BD18" i="340"/>
  <c r="BC18" i="340"/>
  <c r="BB18" i="340"/>
  <c r="BA18" i="340"/>
  <c r="AZ18" i="340"/>
  <c r="AY18" i="340"/>
  <c r="AX18" i="340"/>
  <c r="BI17" i="340"/>
  <c r="BH17" i="340"/>
  <c r="BG17" i="340"/>
  <c r="BF17" i="340"/>
  <c r="BE17" i="340"/>
  <c r="BD17" i="340"/>
  <c r="BC17" i="340"/>
  <c r="BB17" i="340"/>
  <c r="BA17" i="340"/>
  <c r="AZ17" i="340"/>
  <c r="AY17" i="340"/>
  <c r="AX17" i="340"/>
  <c r="BM16" i="340"/>
  <c r="BN16" i="340" s="1"/>
  <c r="BO16" i="340" s="1"/>
  <c r="BP16" i="340" s="1"/>
  <c r="BQ16" i="340" s="1"/>
  <c r="BS16" i="340" s="1"/>
  <c r="BL16" i="340"/>
  <c r="BI16" i="340"/>
  <c r="BH16" i="340"/>
  <c r="BG16" i="340"/>
  <c r="BF16" i="340"/>
  <c r="BE16" i="340"/>
  <c r="BD16" i="340"/>
  <c r="BC16" i="340"/>
  <c r="BB16" i="340"/>
  <c r="BJ16" i="340"/>
  <c r="BA16" i="340"/>
  <c r="AZ16" i="340"/>
  <c r="AY16" i="340"/>
  <c r="AX16" i="340"/>
  <c r="BS15" i="340"/>
  <c r="BI15" i="340"/>
  <c r="BH15" i="340"/>
  <c r="BG15" i="340"/>
  <c r="BF15" i="340"/>
  <c r="BE15" i="340"/>
  <c r="BD15" i="340"/>
  <c r="BC15" i="340"/>
  <c r="BB15" i="340"/>
  <c r="BA15" i="340"/>
  <c r="AZ15" i="340"/>
  <c r="AY15" i="340"/>
  <c r="AX15" i="340"/>
  <c r="BJ15" i="340"/>
  <c r="BQ15" i="340"/>
  <c r="BI14" i="340"/>
  <c r="BH14" i="340"/>
  <c r="BG14" i="340"/>
  <c r="BF14" i="340"/>
  <c r="BE14" i="340"/>
  <c r="BD14" i="340"/>
  <c r="BC14" i="340"/>
  <c r="BB14" i="340"/>
  <c r="BA14" i="340"/>
  <c r="AZ14" i="340"/>
  <c r="AY14" i="340"/>
  <c r="AX14" i="340"/>
  <c r="BS13" i="340"/>
  <c r="BI13" i="340"/>
  <c r="BH13" i="340"/>
  <c r="BG13" i="340"/>
  <c r="BF13" i="340"/>
  <c r="BE13" i="340"/>
  <c r="BD13" i="340"/>
  <c r="BC13" i="340"/>
  <c r="BB13" i="340"/>
  <c r="BA13" i="340"/>
  <c r="AZ13" i="340"/>
  <c r="AY13" i="340"/>
  <c r="BJ13" i="340"/>
  <c r="BQ13" i="340"/>
  <c r="AX13" i="340"/>
  <c r="BI12" i="340"/>
  <c r="BH12" i="340"/>
  <c r="BG12" i="340"/>
  <c r="BF12" i="340"/>
  <c r="BE12" i="340"/>
  <c r="BD12" i="340"/>
  <c r="BC12" i="340"/>
  <c r="BB12" i="340"/>
  <c r="BA12" i="340"/>
  <c r="AZ12" i="340"/>
  <c r="AY12" i="340"/>
  <c r="AX12" i="340"/>
  <c r="BJ12" i="340"/>
  <c r="BQ12" i="340"/>
  <c r="BS12" i="340"/>
  <c r="BI11" i="340"/>
  <c r="BH11" i="340"/>
  <c r="BG11" i="340"/>
  <c r="BF11" i="340"/>
  <c r="BE11" i="340"/>
  <c r="BD11" i="340"/>
  <c r="BC11" i="340"/>
  <c r="BB11" i="340"/>
  <c r="BA11" i="340"/>
  <c r="AZ11" i="340"/>
  <c r="AY11" i="340"/>
  <c r="AX11" i="340"/>
  <c r="BJ11" i="340"/>
  <c r="BQ11" i="340"/>
  <c r="BS11" i="340"/>
  <c r="BI10" i="340"/>
  <c r="BH10" i="340"/>
  <c r="BG10" i="340"/>
  <c r="BF10" i="340"/>
  <c r="BE10" i="340"/>
  <c r="BD10" i="340"/>
  <c r="BC10" i="340"/>
  <c r="BB10" i="340"/>
  <c r="BA10" i="340"/>
  <c r="AZ10" i="340"/>
  <c r="AY10" i="340"/>
  <c r="AX10" i="340"/>
  <c r="BM9" i="340"/>
  <c r="BI9" i="340"/>
  <c r="BH9" i="340"/>
  <c r="BG9" i="340"/>
  <c r="BF9" i="340"/>
  <c r="BE9" i="340"/>
  <c r="BD9" i="340"/>
  <c r="BC9" i="340"/>
  <c r="BB9" i="340"/>
  <c r="BA9" i="340"/>
  <c r="AZ9" i="340"/>
  <c r="AY9" i="340"/>
  <c r="AX9" i="340"/>
  <c r="BI8" i="340"/>
  <c r="BH8" i="340"/>
  <c r="BG8" i="340"/>
  <c r="BF8" i="340"/>
  <c r="BE8" i="340"/>
  <c r="BD8" i="340"/>
  <c r="BC8" i="340"/>
  <c r="BB8" i="340"/>
  <c r="BA8" i="340"/>
  <c r="AZ8" i="340"/>
  <c r="AY8" i="340"/>
  <c r="AX8" i="340"/>
  <c r="BM7" i="340"/>
  <c r="BL7" i="340"/>
  <c r="BN7" i="340"/>
  <c r="BO7" i="340" s="1"/>
  <c r="BP7" i="340" s="1"/>
  <c r="BQ7" i="340" s="1"/>
  <c r="BS7" i="340" s="1"/>
  <c r="BI7" i="340"/>
  <c r="BH7" i="340"/>
  <c r="BG7" i="340"/>
  <c r="BF7" i="340"/>
  <c r="BE7" i="340"/>
  <c r="BD7" i="340"/>
  <c r="BC7" i="340"/>
  <c r="BB7" i="340"/>
  <c r="BA7" i="340"/>
  <c r="AZ7" i="340"/>
  <c r="AY7" i="340"/>
  <c r="AX7" i="340"/>
  <c r="BI6" i="340"/>
  <c r="BH6" i="340"/>
  <c r="BG6" i="340"/>
  <c r="BF6" i="340"/>
  <c r="BE6" i="340"/>
  <c r="BD6" i="340"/>
  <c r="BC6" i="340"/>
  <c r="BB6" i="340"/>
  <c r="BA6" i="340"/>
  <c r="AZ6" i="340"/>
  <c r="AY6" i="340"/>
  <c r="BJ6" i="340"/>
  <c r="BQ6" i="340"/>
  <c r="BS6" i="340"/>
  <c r="AX6" i="340"/>
  <c r="BI5" i="340"/>
  <c r="BH5" i="340"/>
  <c r="BG5" i="340"/>
  <c r="BF5" i="340"/>
  <c r="BE5" i="340"/>
  <c r="BD5" i="340"/>
  <c r="BC5" i="340"/>
  <c r="BB5" i="340"/>
  <c r="BA5" i="340"/>
  <c r="AZ5" i="340"/>
  <c r="AY5" i="340"/>
  <c r="AX5" i="340"/>
  <c r="BJ5" i="340"/>
  <c r="BQ5" i="340"/>
  <c r="BS5" i="340"/>
  <c r="BI4" i="340"/>
  <c r="BH4" i="340"/>
  <c r="BG4" i="340"/>
  <c r="BF4" i="340"/>
  <c r="BE4" i="340"/>
  <c r="BD4" i="340"/>
  <c r="BC4" i="340"/>
  <c r="BB4" i="340"/>
  <c r="BA4" i="340"/>
  <c r="AZ4" i="340"/>
  <c r="AY4" i="340"/>
  <c r="AX4" i="340"/>
  <c r="BM3" i="340"/>
  <c r="BN3" i="340"/>
  <c r="BO3" i="340"/>
  <c r="BP3" i="340" s="1"/>
  <c r="BQ3" i="340" s="1"/>
  <c r="BI3" i="340"/>
  <c r="BH3" i="340"/>
  <c r="BG3" i="340"/>
  <c r="BF3" i="340"/>
  <c r="BL3" i="340"/>
  <c r="BE3" i="340"/>
  <c r="BD3" i="340"/>
  <c r="BC3" i="340"/>
  <c r="BB3" i="340"/>
  <c r="BA3" i="340"/>
  <c r="AZ3" i="340"/>
  <c r="AY3" i="340"/>
  <c r="AX3" i="340"/>
  <c r="CD81" i="339"/>
  <c r="BY80" i="339"/>
  <c r="BZ80" i="339" s="1"/>
  <c r="CA80" i="339" s="1"/>
  <c r="CB80" i="339" s="1"/>
  <c r="CC80" i="339" s="1"/>
  <c r="CE80" i="339" s="1"/>
  <c r="BX80" i="339"/>
  <c r="BU80" i="339"/>
  <c r="BT80" i="339"/>
  <c r="BS80" i="339"/>
  <c r="BR80" i="339"/>
  <c r="BQ80" i="339"/>
  <c r="BP80" i="339"/>
  <c r="BO80" i="339"/>
  <c r="BN80" i="339"/>
  <c r="BM80" i="339"/>
  <c r="BL80" i="339"/>
  <c r="BK80" i="339"/>
  <c r="BJ80" i="339"/>
  <c r="BY79" i="339"/>
  <c r="BU79" i="339"/>
  <c r="BX79" i="339"/>
  <c r="BZ79" i="339"/>
  <c r="CA79" i="339" s="1"/>
  <c r="CB79" i="339" s="1"/>
  <c r="CC79" i="339" s="1"/>
  <c r="CE79" i="339" s="1"/>
  <c r="BT79" i="339"/>
  <c r="BS79" i="339"/>
  <c r="BR79" i="339"/>
  <c r="BQ79" i="339"/>
  <c r="BP79" i="339"/>
  <c r="BO79" i="339"/>
  <c r="BN79" i="339"/>
  <c r="BM79" i="339"/>
  <c r="BL79" i="339"/>
  <c r="BK79" i="339"/>
  <c r="BJ79" i="339"/>
  <c r="BU78" i="339"/>
  <c r="BT78" i="339"/>
  <c r="BS78" i="339"/>
  <c r="BR78" i="339"/>
  <c r="BQ78" i="339"/>
  <c r="BP78" i="339"/>
  <c r="BO78" i="339"/>
  <c r="BN78" i="339"/>
  <c r="BM78" i="339"/>
  <c r="BL78" i="339"/>
  <c r="BK78" i="339"/>
  <c r="BJ78" i="339"/>
  <c r="BU77" i="339"/>
  <c r="BT77" i="339"/>
  <c r="BS77" i="339"/>
  <c r="BR77" i="339"/>
  <c r="BQ77" i="339"/>
  <c r="BP77" i="339"/>
  <c r="BO77" i="339"/>
  <c r="BN77" i="339"/>
  <c r="BM77" i="339"/>
  <c r="BL77" i="339"/>
  <c r="BK77" i="339"/>
  <c r="BJ77" i="339"/>
  <c r="BU76" i="339"/>
  <c r="BT76" i="339"/>
  <c r="BS76" i="339"/>
  <c r="BR76" i="339"/>
  <c r="BQ76" i="339"/>
  <c r="BP76" i="339"/>
  <c r="BO76" i="339"/>
  <c r="BN76" i="339"/>
  <c r="BV76" i="339"/>
  <c r="CC76" i="339"/>
  <c r="CE76" i="339"/>
  <c r="BM76" i="339"/>
  <c r="BL76" i="339"/>
  <c r="BK76" i="339"/>
  <c r="BJ76" i="339"/>
  <c r="BU75" i="339"/>
  <c r="BT75" i="339"/>
  <c r="BS75" i="339"/>
  <c r="BR75" i="339"/>
  <c r="BQ75" i="339"/>
  <c r="BP75" i="339"/>
  <c r="BO75" i="339"/>
  <c r="BN75" i="339"/>
  <c r="BM75" i="339"/>
  <c r="BL75" i="339"/>
  <c r="BK75" i="339"/>
  <c r="BJ75" i="339"/>
  <c r="BY74" i="339"/>
  <c r="BU74" i="339"/>
  <c r="BT74" i="339"/>
  <c r="BS74" i="339"/>
  <c r="BR74" i="339"/>
  <c r="BQ74" i="339"/>
  <c r="BP74" i="339"/>
  <c r="BO74" i="339"/>
  <c r="BN74" i="339"/>
  <c r="BV74" i="339"/>
  <c r="BM74" i="339"/>
  <c r="BL74" i="339"/>
  <c r="BK74" i="339"/>
  <c r="BJ74" i="339"/>
  <c r="BU73" i="339"/>
  <c r="BT73" i="339"/>
  <c r="BS73" i="339"/>
  <c r="BR73" i="339"/>
  <c r="BQ73" i="339"/>
  <c r="BP73" i="339"/>
  <c r="BO73" i="339"/>
  <c r="BN73" i="339"/>
  <c r="BM73" i="339"/>
  <c r="BL73" i="339"/>
  <c r="BK73" i="339"/>
  <c r="BV73" i="339"/>
  <c r="CC73" i="339"/>
  <c r="CE73" i="339"/>
  <c r="BJ73" i="339"/>
  <c r="BU72" i="339"/>
  <c r="BT72" i="339"/>
  <c r="BS72" i="339"/>
  <c r="BR72" i="339"/>
  <c r="BQ72" i="339"/>
  <c r="BP72" i="339"/>
  <c r="BO72" i="339"/>
  <c r="BN72" i="339"/>
  <c r="BM72" i="339"/>
  <c r="BL72" i="339"/>
  <c r="BK72" i="339"/>
  <c r="BJ72" i="339"/>
  <c r="BV72" i="339"/>
  <c r="CC72" i="339"/>
  <c r="CE72" i="339"/>
  <c r="BU71" i="339"/>
  <c r="BT71" i="339"/>
  <c r="BS71" i="339"/>
  <c r="BR71" i="339"/>
  <c r="BQ71" i="339"/>
  <c r="BP71" i="339"/>
  <c r="BO71" i="339"/>
  <c r="BN71" i="339"/>
  <c r="BM71" i="339"/>
  <c r="BL71" i="339"/>
  <c r="BK71" i="339"/>
  <c r="BV71" i="339"/>
  <c r="CC71" i="339"/>
  <c r="CE71" i="339"/>
  <c r="BJ71" i="339"/>
  <c r="BU70" i="339"/>
  <c r="BT70" i="339"/>
  <c r="BS70" i="339"/>
  <c r="BR70" i="339"/>
  <c r="BQ70" i="339"/>
  <c r="BP70" i="339"/>
  <c r="BO70" i="339"/>
  <c r="BN70" i="339"/>
  <c r="BM70" i="339"/>
  <c r="BL70" i="339"/>
  <c r="BK70" i="339"/>
  <c r="BJ70" i="339"/>
  <c r="BV70" i="339"/>
  <c r="CC70" i="339"/>
  <c r="CE70" i="339"/>
  <c r="BU69" i="339"/>
  <c r="BT69" i="339"/>
  <c r="BS69" i="339"/>
  <c r="BR69" i="339"/>
  <c r="BQ69" i="339"/>
  <c r="BP69" i="339"/>
  <c r="BO69" i="339"/>
  <c r="BN69" i="339"/>
  <c r="BM69" i="339"/>
  <c r="BL69" i="339"/>
  <c r="BK69" i="339"/>
  <c r="BJ69" i="339"/>
  <c r="BU68" i="339"/>
  <c r="BT68" i="339"/>
  <c r="BS68" i="339"/>
  <c r="BR68" i="339"/>
  <c r="BQ68" i="339"/>
  <c r="BP68" i="339"/>
  <c r="BO68" i="339"/>
  <c r="BN68" i="339"/>
  <c r="BM68" i="339"/>
  <c r="BL68" i="339"/>
  <c r="BK68" i="339"/>
  <c r="BV68" i="339"/>
  <c r="CC68" i="339"/>
  <c r="CE68" i="339"/>
  <c r="BJ68" i="339"/>
  <c r="BU67" i="339"/>
  <c r="BT67" i="339"/>
  <c r="BS67" i="339"/>
  <c r="BR67" i="339"/>
  <c r="BQ67" i="339"/>
  <c r="BP67" i="339"/>
  <c r="BO67" i="339"/>
  <c r="BN67" i="339"/>
  <c r="BM67" i="339"/>
  <c r="BL67" i="339"/>
  <c r="BK67" i="339"/>
  <c r="BJ67" i="339"/>
  <c r="BY66" i="339"/>
  <c r="BZ66" i="339" s="1"/>
  <c r="CA66" i="339" s="1"/>
  <c r="CB66" i="339" s="1"/>
  <c r="BU66" i="339"/>
  <c r="BX66" i="339"/>
  <c r="BT66" i="339"/>
  <c r="BS66" i="339"/>
  <c r="BR66" i="339"/>
  <c r="BQ66" i="339"/>
  <c r="BP66" i="339"/>
  <c r="BO66" i="339"/>
  <c r="BN66" i="339"/>
  <c r="BM66" i="339"/>
  <c r="BL66" i="339"/>
  <c r="BK66" i="339"/>
  <c r="BV66" i="339"/>
  <c r="CC66" i="339"/>
  <c r="CE66" i="339"/>
  <c r="BJ66" i="339"/>
  <c r="BU65" i="339"/>
  <c r="BT65" i="339"/>
  <c r="BS65" i="339"/>
  <c r="BR65" i="339"/>
  <c r="BQ65" i="339"/>
  <c r="BP65" i="339"/>
  <c r="BO65" i="339"/>
  <c r="BN65" i="339"/>
  <c r="BM65" i="339"/>
  <c r="BL65" i="339"/>
  <c r="BK65" i="339"/>
  <c r="BJ65" i="339"/>
  <c r="BU64" i="339"/>
  <c r="BT64" i="339"/>
  <c r="BS64" i="339"/>
  <c r="BR64" i="339"/>
  <c r="BQ64" i="339"/>
  <c r="BP64" i="339"/>
  <c r="BO64" i="339"/>
  <c r="BN64" i="339"/>
  <c r="BM64" i="339"/>
  <c r="BL64" i="339"/>
  <c r="BK64" i="339"/>
  <c r="BJ64" i="339"/>
  <c r="BU63" i="339"/>
  <c r="BT63" i="339"/>
  <c r="BS63" i="339"/>
  <c r="BR63" i="339"/>
  <c r="BQ63" i="339"/>
  <c r="BP63" i="339"/>
  <c r="BO63" i="339"/>
  <c r="BN63" i="339"/>
  <c r="BM63" i="339"/>
  <c r="BL63" i="339"/>
  <c r="BK63" i="339"/>
  <c r="BV63" i="339"/>
  <c r="CC63" i="339"/>
  <c r="CE63" i="339"/>
  <c r="BJ63" i="339"/>
  <c r="BU62" i="339"/>
  <c r="BT62" i="339"/>
  <c r="BS62" i="339"/>
  <c r="BR62" i="339"/>
  <c r="BQ62" i="339"/>
  <c r="BP62" i="339"/>
  <c r="BO62" i="339"/>
  <c r="BN62" i="339"/>
  <c r="BM62" i="339"/>
  <c r="BL62" i="339"/>
  <c r="BK62" i="339"/>
  <c r="BJ62" i="339"/>
  <c r="BU61" i="339"/>
  <c r="BT61" i="339"/>
  <c r="BS61" i="339"/>
  <c r="BR61" i="339"/>
  <c r="BQ61" i="339"/>
  <c r="BP61" i="339"/>
  <c r="BO61" i="339"/>
  <c r="BN61" i="339"/>
  <c r="BM61" i="339"/>
  <c r="BL61" i="339"/>
  <c r="BV61" i="339"/>
  <c r="CC61" i="339"/>
  <c r="CE61" i="339"/>
  <c r="BK61" i="339"/>
  <c r="BJ61" i="339"/>
  <c r="CE60" i="339"/>
  <c r="BU60" i="339"/>
  <c r="BT60" i="339"/>
  <c r="BS60" i="339"/>
  <c r="BR60" i="339"/>
  <c r="BQ60" i="339"/>
  <c r="BP60" i="339"/>
  <c r="BO60" i="339"/>
  <c r="BN60" i="339"/>
  <c r="BM60" i="339"/>
  <c r="BL60" i="339"/>
  <c r="BK60" i="339"/>
  <c r="BV60" i="339"/>
  <c r="CC60" i="339"/>
  <c r="BJ60" i="339"/>
  <c r="BU59" i="339"/>
  <c r="BT59" i="339"/>
  <c r="BS59" i="339"/>
  <c r="BR59" i="339"/>
  <c r="BQ59" i="339"/>
  <c r="BP59" i="339"/>
  <c r="BO59" i="339"/>
  <c r="BN59" i="339"/>
  <c r="BM59" i="339"/>
  <c r="BL59" i="339"/>
  <c r="BK59" i="339"/>
  <c r="BJ59" i="339"/>
  <c r="BU58" i="339"/>
  <c r="BT58" i="339"/>
  <c r="BS58" i="339"/>
  <c r="BR58" i="339"/>
  <c r="BQ58" i="339"/>
  <c r="BP58" i="339"/>
  <c r="BO58" i="339"/>
  <c r="BN58" i="339"/>
  <c r="BM58" i="339"/>
  <c r="BL58" i="339"/>
  <c r="BK58" i="339"/>
  <c r="BV58" i="339"/>
  <c r="CC58" i="339"/>
  <c r="CE58" i="339"/>
  <c r="BJ58" i="339"/>
  <c r="BU57" i="339"/>
  <c r="BT57" i="339"/>
  <c r="BS57" i="339"/>
  <c r="BR57" i="339"/>
  <c r="BQ57" i="339"/>
  <c r="BP57" i="339"/>
  <c r="BO57" i="339"/>
  <c r="BN57" i="339"/>
  <c r="BM57" i="339"/>
  <c r="BL57" i="339"/>
  <c r="BK57" i="339"/>
  <c r="BJ57" i="339"/>
  <c r="BV57" i="339"/>
  <c r="CC57" i="339"/>
  <c r="CE57" i="339"/>
  <c r="BU56" i="339"/>
  <c r="BT56" i="339"/>
  <c r="BS56" i="339"/>
  <c r="BR56" i="339"/>
  <c r="BQ56" i="339"/>
  <c r="BP56" i="339"/>
  <c r="BO56" i="339"/>
  <c r="BN56" i="339"/>
  <c r="BM56" i="339"/>
  <c r="BL56" i="339"/>
  <c r="BK56" i="339"/>
  <c r="BJ56" i="339"/>
  <c r="BV56" i="339"/>
  <c r="CC56" i="339"/>
  <c r="CE56" i="339"/>
  <c r="BU55" i="339"/>
  <c r="BT55" i="339"/>
  <c r="BS55" i="339"/>
  <c r="BR55" i="339"/>
  <c r="BQ55" i="339"/>
  <c r="BP55" i="339"/>
  <c r="BO55" i="339"/>
  <c r="BN55" i="339"/>
  <c r="BM55" i="339"/>
  <c r="BL55" i="339"/>
  <c r="BK55" i="339"/>
  <c r="BV55" i="339"/>
  <c r="CC55" i="339"/>
  <c r="CE55" i="339"/>
  <c r="BJ55" i="339"/>
  <c r="BY54" i="339"/>
  <c r="BZ54" i="339" s="1"/>
  <c r="CA54" i="339" s="1"/>
  <c r="CB54" i="339" s="1"/>
  <c r="CC54" i="339" s="1"/>
  <c r="CE54" i="339" s="1"/>
  <c r="BX54" i="339"/>
  <c r="BU54" i="339"/>
  <c r="BT54" i="339"/>
  <c r="BS54" i="339"/>
  <c r="BR54" i="339"/>
  <c r="BQ54" i="339"/>
  <c r="BP54" i="339"/>
  <c r="BO54" i="339"/>
  <c r="BN54" i="339"/>
  <c r="BM54" i="339"/>
  <c r="BL54" i="339"/>
  <c r="BK54" i="339"/>
  <c r="BJ54" i="339"/>
  <c r="BU53" i="339"/>
  <c r="BT53" i="339"/>
  <c r="BS53" i="339"/>
  <c r="BR53" i="339"/>
  <c r="BQ53" i="339"/>
  <c r="BP53" i="339"/>
  <c r="BO53" i="339"/>
  <c r="BN53" i="339"/>
  <c r="BV53" i="339"/>
  <c r="CC53" i="339"/>
  <c r="CE53" i="339"/>
  <c r="BM53" i="339"/>
  <c r="BL53" i="339"/>
  <c r="BK53" i="339"/>
  <c r="BJ53" i="339"/>
  <c r="BU52" i="339"/>
  <c r="BT52" i="339"/>
  <c r="BS52" i="339"/>
  <c r="BR52" i="339"/>
  <c r="BQ52" i="339"/>
  <c r="BP52" i="339"/>
  <c r="BO52" i="339"/>
  <c r="BN52" i="339"/>
  <c r="BM52" i="339"/>
  <c r="BL52" i="339"/>
  <c r="BK52" i="339"/>
  <c r="BJ52" i="339"/>
  <c r="BU51" i="339"/>
  <c r="BT51" i="339"/>
  <c r="BS51" i="339"/>
  <c r="BR51" i="339"/>
  <c r="BQ51" i="339"/>
  <c r="BP51" i="339"/>
  <c r="BO51" i="339"/>
  <c r="BN51" i="339"/>
  <c r="BM51" i="339"/>
  <c r="BL51" i="339"/>
  <c r="BK51" i="339"/>
  <c r="BJ51" i="339"/>
  <c r="BU50" i="339"/>
  <c r="BT50" i="339"/>
  <c r="BS50" i="339"/>
  <c r="BR50" i="339"/>
  <c r="BQ50" i="339"/>
  <c r="BP50" i="339"/>
  <c r="BO50" i="339"/>
  <c r="BN50" i="339"/>
  <c r="BM50" i="339"/>
  <c r="BL50" i="339"/>
  <c r="BK50" i="339"/>
  <c r="BJ50" i="339"/>
  <c r="BU49" i="339"/>
  <c r="BT49" i="339"/>
  <c r="BS49" i="339"/>
  <c r="BR49" i="339"/>
  <c r="BQ49" i="339"/>
  <c r="BP49" i="339"/>
  <c r="BO49" i="339"/>
  <c r="BN49" i="339"/>
  <c r="BM49" i="339"/>
  <c r="BL49" i="339"/>
  <c r="BK49" i="339"/>
  <c r="BJ49" i="339"/>
  <c r="BU48" i="339"/>
  <c r="BT48" i="339"/>
  <c r="BS48" i="339"/>
  <c r="BR48" i="339"/>
  <c r="BQ48" i="339"/>
  <c r="BP48" i="339"/>
  <c r="BO48" i="339"/>
  <c r="BN48" i="339"/>
  <c r="BM48" i="339"/>
  <c r="BL48" i="339"/>
  <c r="BV48" i="339"/>
  <c r="CC48" i="339"/>
  <c r="CE48" i="339"/>
  <c r="BK48" i="339"/>
  <c r="BJ48" i="339"/>
  <c r="BU47" i="339"/>
  <c r="BT47" i="339"/>
  <c r="BS47" i="339"/>
  <c r="BR47" i="339"/>
  <c r="BQ47" i="339"/>
  <c r="BP47" i="339"/>
  <c r="BO47" i="339"/>
  <c r="BN47" i="339"/>
  <c r="BM47" i="339"/>
  <c r="BL47" i="339"/>
  <c r="BK47" i="339"/>
  <c r="BJ47" i="339"/>
  <c r="BU46" i="339"/>
  <c r="BT46" i="339"/>
  <c r="BS46" i="339"/>
  <c r="BR46" i="339"/>
  <c r="BQ46" i="339"/>
  <c r="BP46" i="339"/>
  <c r="BO46" i="339"/>
  <c r="BN46" i="339"/>
  <c r="BM46" i="339"/>
  <c r="BL46" i="339"/>
  <c r="BK46" i="339"/>
  <c r="BJ46" i="339"/>
  <c r="CB45" i="339"/>
  <c r="CC45" i="339" s="1"/>
  <c r="CE45" i="339" s="1"/>
  <c r="BY45" i="339"/>
  <c r="BZ45" i="339" s="1"/>
  <c r="CA45" i="339" s="1"/>
  <c r="BU45" i="339"/>
  <c r="BT45" i="339"/>
  <c r="BS45" i="339"/>
  <c r="BR45" i="339"/>
  <c r="BQ45" i="339"/>
  <c r="BX45" i="339"/>
  <c r="BP45" i="339"/>
  <c r="BO45" i="339"/>
  <c r="BN45" i="339"/>
  <c r="BM45" i="339"/>
  <c r="BL45" i="339"/>
  <c r="BK45" i="339"/>
  <c r="BJ45" i="339"/>
  <c r="BU44" i="339"/>
  <c r="BT44" i="339"/>
  <c r="BS44" i="339"/>
  <c r="BR44" i="339"/>
  <c r="BQ44" i="339"/>
  <c r="BP44" i="339"/>
  <c r="BO44" i="339"/>
  <c r="BN44" i="339"/>
  <c r="BM44" i="339"/>
  <c r="BL44" i="339"/>
  <c r="BK44" i="339"/>
  <c r="BJ44" i="339"/>
  <c r="BU43" i="339"/>
  <c r="BT43" i="339"/>
  <c r="BS43" i="339"/>
  <c r="BR43" i="339"/>
  <c r="BQ43" i="339"/>
  <c r="BP43" i="339"/>
  <c r="BO43" i="339"/>
  <c r="BN43" i="339"/>
  <c r="BV43" i="339"/>
  <c r="CC43" i="339"/>
  <c r="CE43" i="339"/>
  <c r="BM43" i="339"/>
  <c r="BL43" i="339"/>
  <c r="BK43" i="339"/>
  <c r="BJ43" i="339"/>
  <c r="BU42" i="339"/>
  <c r="BT42" i="339"/>
  <c r="BS42" i="339"/>
  <c r="BR42" i="339"/>
  <c r="BQ42" i="339"/>
  <c r="BP42" i="339"/>
  <c r="BO42" i="339"/>
  <c r="BN42" i="339"/>
  <c r="BM42" i="339"/>
  <c r="BL42" i="339"/>
  <c r="BK42" i="339"/>
  <c r="BJ42" i="339"/>
  <c r="BV42" i="339"/>
  <c r="CC42" i="339"/>
  <c r="CE42" i="339"/>
  <c r="BU41" i="339"/>
  <c r="BT41" i="339"/>
  <c r="BS41" i="339"/>
  <c r="BR41" i="339"/>
  <c r="BQ41" i="339"/>
  <c r="BP41" i="339"/>
  <c r="BO41" i="339"/>
  <c r="BN41" i="339"/>
  <c r="BM41" i="339"/>
  <c r="BL41" i="339"/>
  <c r="BK41" i="339"/>
  <c r="BJ41" i="339"/>
  <c r="BU40" i="339"/>
  <c r="BT40" i="339"/>
  <c r="BS40" i="339"/>
  <c r="BR40" i="339"/>
  <c r="BQ40" i="339"/>
  <c r="BP40" i="339"/>
  <c r="BO40" i="339"/>
  <c r="BN40" i="339"/>
  <c r="BM40" i="339"/>
  <c r="BL40" i="339"/>
  <c r="BK40" i="339"/>
  <c r="BJ40" i="339"/>
  <c r="BU39" i="339"/>
  <c r="BT39" i="339"/>
  <c r="BS39" i="339"/>
  <c r="BR39" i="339"/>
  <c r="BQ39" i="339"/>
  <c r="BP39" i="339"/>
  <c r="BO39" i="339"/>
  <c r="BN39" i="339"/>
  <c r="BM39" i="339"/>
  <c r="BL39" i="339"/>
  <c r="BK39" i="339"/>
  <c r="BJ39" i="339"/>
  <c r="BU38" i="339"/>
  <c r="BT38" i="339"/>
  <c r="BS38" i="339"/>
  <c r="BR38" i="339"/>
  <c r="BQ38" i="339"/>
  <c r="BP38" i="339"/>
  <c r="BO38" i="339"/>
  <c r="BN38" i="339"/>
  <c r="BM38" i="339"/>
  <c r="BL38" i="339"/>
  <c r="BK38" i="339"/>
  <c r="BJ38" i="339"/>
  <c r="BU37" i="339"/>
  <c r="BT37" i="339"/>
  <c r="BS37" i="339"/>
  <c r="BR37" i="339"/>
  <c r="BQ37" i="339"/>
  <c r="BP37" i="339"/>
  <c r="BO37" i="339"/>
  <c r="BN37" i="339"/>
  <c r="BV37" i="339"/>
  <c r="CC37" i="339"/>
  <c r="CE37" i="339"/>
  <c r="BM37" i="339"/>
  <c r="BL37" i="339"/>
  <c r="BK37" i="339"/>
  <c r="BJ37" i="339"/>
  <c r="BU36" i="339"/>
  <c r="BT36" i="339"/>
  <c r="BS36" i="339"/>
  <c r="BR36" i="339"/>
  <c r="BQ36" i="339"/>
  <c r="BP36" i="339"/>
  <c r="BO36" i="339"/>
  <c r="BN36" i="339"/>
  <c r="BM36" i="339"/>
  <c r="BL36" i="339"/>
  <c r="BK36" i="339"/>
  <c r="BJ36" i="339"/>
  <c r="CB35" i="339"/>
  <c r="BY35" i="339"/>
  <c r="BZ35" i="339" s="1"/>
  <c r="CA35" i="339" s="1"/>
  <c r="BU35" i="339"/>
  <c r="BT35" i="339"/>
  <c r="BS35" i="339"/>
  <c r="BR35" i="339"/>
  <c r="BQ35" i="339"/>
  <c r="BX35" i="339"/>
  <c r="BP35" i="339"/>
  <c r="BO35" i="339"/>
  <c r="BN35" i="339"/>
  <c r="BV35" i="339"/>
  <c r="CC35" i="339"/>
  <c r="CE35" i="339" s="1"/>
  <c r="BM35" i="339"/>
  <c r="BL35" i="339"/>
  <c r="BK35" i="339"/>
  <c r="BJ35" i="339"/>
  <c r="BY34" i="339"/>
  <c r="BX34" i="339"/>
  <c r="BZ34" i="339"/>
  <c r="CA34" i="339" s="1"/>
  <c r="CB34" i="339" s="1"/>
  <c r="CC34" i="339" s="1"/>
  <c r="CE34" i="339" s="1"/>
  <c r="BU34" i="339"/>
  <c r="BT34" i="339"/>
  <c r="BS34" i="339"/>
  <c r="BR34" i="339"/>
  <c r="BQ34" i="339"/>
  <c r="BP34" i="339"/>
  <c r="BO34" i="339"/>
  <c r="BN34" i="339"/>
  <c r="BM34" i="339"/>
  <c r="BL34" i="339"/>
  <c r="BK34" i="339"/>
  <c r="BJ34" i="339"/>
  <c r="BU33" i="339"/>
  <c r="BT33" i="339"/>
  <c r="BS33" i="339"/>
  <c r="BR33" i="339"/>
  <c r="BQ33" i="339"/>
  <c r="BP33" i="339"/>
  <c r="BO33" i="339"/>
  <c r="BN33" i="339"/>
  <c r="BV33" i="339"/>
  <c r="CC33" i="339"/>
  <c r="CE33" i="339"/>
  <c r="BM33" i="339"/>
  <c r="BL33" i="339"/>
  <c r="BK33" i="339"/>
  <c r="BJ33" i="339"/>
  <c r="BU32" i="339"/>
  <c r="BT32" i="339"/>
  <c r="BS32" i="339"/>
  <c r="BR32" i="339"/>
  <c r="BQ32" i="339"/>
  <c r="BP32" i="339"/>
  <c r="BO32" i="339"/>
  <c r="BN32" i="339"/>
  <c r="BM32" i="339"/>
  <c r="BL32" i="339"/>
  <c r="BK32" i="339"/>
  <c r="BJ32" i="339"/>
  <c r="BY31" i="339"/>
  <c r="BZ31" i="339" s="1"/>
  <c r="CA31" i="339" s="1"/>
  <c r="CB31" i="339" s="1"/>
  <c r="CC31" i="339" s="1"/>
  <c r="CE31" i="339" s="1"/>
  <c r="BX31" i="339"/>
  <c r="BU31" i="339"/>
  <c r="BT31" i="339"/>
  <c r="BS31" i="339"/>
  <c r="BR31" i="339"/>
  <c r="BQ31" i="339"/>
  <c r="BP31" i="339"/>
  <c r="BO31" i="339"/>
  <c r="BN31" i="339"/>
  <c r="BM31" i="339"/>
  <c r="BL31" i="339"/>
  <c r="BK31" i="339"/>
  <c r="BJ31" i="339"/>
  <c r="BY30" i="339"/>
  <c r="BZ30" i="339" s="1"/>
  <c r="CA30" i="339" s="1"/>
  <c r="CB30" i="339" s="1"/>
  <c r="CC30" i="339" s="1"/>
  <c r="CE30" i="339" s="1"/>
  <c r="BU30" i="339"/>
  <c r="BT30" i="339"/>
  <c r="BX30" i="339"/>
  <c r="BS30" i="339"/>
  <c r="BR30" i="339"/>
  <c r="BQ30" i="339"/>
  <c r="BP30" i="339"/>
  <c r="BO30" i="339"/>
  <c r="BN30" i="339"/>
  <c r="BM30" i="339"/>
  <c r="BL30" i="339"/>
  <c r="BK30" i="339"/>
  <c r="BJ30" i="339"/>
  <c r="BV30" i="339"/>
  <c r="BZ29" i="339"/>
  <c r="CA29" i="339" s="1"/>
  <c r="CB29" i="339" s="1"/>
  <c r="CC29" i="339" s="1"/>
  <c r="BY29" i="339"/>
  <c r="BX29" i="339"/>
  <c r="BU29" i="339"/>
  <c r="BT29" i="339"/>
  <c r="BS29" i="339"/>
  <c r="BR29" i="339"/>
  <c r="BQ29" i="339"/>
  <c r="BP29" i="339"/>
  <c r="BO29" i="339"/>
  <c r="BN29" i="339"/>
  <c r="BM29" i="339"/>
  <c r="BL29" i="339"/>
  <c r="BK29" i="339"/>
  <c r="BJ29" i="339"/>
  <c r="BU28" i="339"/>
  <c r="BT28" i="339"/>
  <c r="BS28" i="339"/>
  <c r="BR28" i="339"/>
  <c r="BQ28" i="339"/>
  <c r="BP28" i="339"/>
  <c r="BO28" i="339"/>
  <c r="BN28" i="339"/>
  <c r="BM28" i="339"/>
  <c r="BL28" i="339"/>
  <c r="BK28" i="339"/>
  <c r="BJ28" i="339"/>
  <c r="BU27" i="339"/>
  <c r="BT27" i="339"/>
  <c r="BS27" i="339"/>
  <c r="BR27" i="339"/>
  <c r="BQ27" i="339"/>
  <c r="BP27" i="339"/>
  <c r="BO27" i="339"/>
  <c r="BN27" i="339"/>
  <c r="BM27" i="339"/>
  <c r="BL27" i="339"/>
  <c r="BK27" i="339"/>
  <c r="BJ27" i="339"/>
  <c r="BU26" i="339"/>
  <c r="BT26" i="339"/>
  <c r="BS26" i="339"/>
  <c r="BR26" i="339"/>
  <c r="BQ26" i="339"/>
  <c r="BP26" i="339"/>
  <c r="BO26" i="339"/>
  <c r="BN26" i="339"/>
  <c r="BM26" i="339"/>
  <c r="BL26" i="339"/>
  <c r="BV26" i="339"/>
  <c r="CC26" i="339"/>
  <c r="CE26" i="339"/>
  <c r="BK26" i="339"/>
  <c r="BJ26" i="339"/>
  <c r="BU25" i="339"/>
  <c r="BT25" i="339"/>
  <c r="BS25" i="339"/>
  <c r="BR25" i="339"/>
  <c r="BQ25" i="339"/>
  <c r="BP25" i="339"/>
  <c r="BO25" i="339"/>
  <c r="BN25" i="339"/>
  <c r="BM25" i="339"/>
  <c r="BL25" i="339"/>
  <c r="BK25" i="339"/>
  <c r="BJ25" i="339"/>
  <c r="BU24" i="339"/>
  <c r="BT24" i="339"/>
  <c r="BS24" i="339"/>
  <c r="BR24" i="339"/>
  <c r="BQ24" i="339"/>
  <c r="BP24" i="339"/>
  <c r="BO24" i="339"/>
  <c r="BN24" i="339"/>
  <c r="BM24" i="339"/>
  <c r="BL24" i="339"/>
  <c r="BK24" i="339"/>
  <c r="BJ24" i="339"/>
  <c r="BY23" i="339"/>
  <c r="BU23" i="339"/>
  <c r="BT23" i="339"/>
  <c r="BS23" i="339"/>
  <c r="BR23" i="339"/>
  <c r="BQ23" i="339"/>
  <c r="BP23" i="339"/>
  <c r="BO23" i="339"/>
  <c r="BN23" i="339"/>
  <c r="BM23" i="339"/>
  <c r="BL23" i="339"/>
  <c r="BK23" i="339"/>
  <c r="BV23" i="339"/>
  <c r="BJ23" i="339"/>
  <c r="BU22" i="339"/>
  <c r="BT22" i="339"/>
  <c r="BS22" i="339"/>
  <c r="BR22" i="339"/>
  <c r="BQ22" i="339"/>
  <c r="BP22" i="339"/>
  <c r="BO22" i="339"/>
  <c r="BN22" i="339"/>
  <c r="BM22" i="339"/>
  <c r="BL22" i="339"/>
  <c r="BK22" i="339"/>
  <c r="BJ22" i="339"/>
  <c r="BV22" i="339"/>
  <c r="CC22" i="339"/>
  <c r="CE22" i="339"/>
  <c r="BY21" i="339"/>
  <c r="BZ21" i="339" s="1"/>
  <c r="CA21" i="339" s="1"/>
  <c r="CB21" i="339" s="1"/>
  <c r="CC21" i="339" s="1"/>
  <c r="CE21" i="339" s="1"/>
  <c r="BU21" i="339"/>
  <c r="BT21" i="339"/>
  <c r="BS21" i="339"/>
  <c r="BR21" i="339"/>
  <c r="BX21" i="339"/>
  <c r="BQ21" i="339"/>
  <c r="BP21" i="339"/>
  <c r="BO21" i="339"/>
  <c r="BN21" i="339"/>
  <c r="BV21" i="339"/>
  <c r="BM21" i="339"/>
  <c r="BL21" i="339"/>
  <c r="BK21" i="339"/>
  <c r="BJ21" i="339"/>
  <c r="BU20" i="339"/>
  <c r="BT20" i="339"/>
  <c r="BS20" i="339"/>
  <c r="BR20" i="339"/>
  <c r="BQ20" i="339"/>
  <c r="BP20" i="339"/>
  <c r="BO20" i="339"/>
  <c r="BN20" i="339"/>
  <c r="BM20" i="339"/>
  <c r="BL20" i="339"/>
  <c r="BK20" i="339"/>
  <c r="BJ20" i="339"/>
  <c r="BU19" i="339"/>
  <c r="BT19" i="339"/>
  <c r="BS19" i="339"/>
  <c r="BR19" i="339"/>
  <c r="BQ19" i="339"/>
  <c r="BP19" i="339"/>
  <c r="BO19" i="339"/>
  <c r="BN19" i="339"/>
  <c r="BM19" i="339"/>
  <c r="BL19" i="339"/>
  <c r="BK19" i="339"/>
  <c r="BJ19" i="339"/>
  <c r="BV19" i="339"/>
  <c r="CC19" i="339"/>
  <c r="CE19" i="339"/>
  <c r="BU18" i="339"/>
  <c r="BT18" i="339"/>
  <c r="BS18" i="339"/>
  <c r="BR18" i="339"/>
  <c r="BQ18" i="339"/>
  <c r="BP18" i="339"/>
  <c r="BO18" i="339"/>
  <c r="BN18" i="339"/>
  <c r="BV18" i="339"/>
  <c r="CC18" i="339"/>
  <c r="CE18" i="339"/>
  <c r="BM18" i="339"/>
  <c r="BL18" i="339"/>
  <c r="BK18" i="339"/>
  <c r="BJ18" i="339"/>
  <c r="BU17" i="339"/>
  <c r="BT17" i="339"/>
  <c r="BS17" i="339"/>
  <c r="BR17" i="339"/>
  <c r="BQ17" i="339"/>
  <c r="BP17" i="339"/>
  <c r="BO17" i="339"/>
  <c r="BN17" i="339"/>
  <c r="BM17" i="339"/>
  <c r="BL17" i="339"/>
  <c r="BK17" i="339"/>
  <c r="BJ17" i="339"/>
  <c r="BY16" i="339"/>
  <c r="BU16" i="339"/>
  <c r="BX16" i="339"/>
  <c r="BZ16" i="339"/>
  <c r="CA16" i="339" s="1"/>
  <c r="CB16" i="339" s="1"/>
  <c r="CC16" i="339" s="1"/>
  <c r="CE16" i="339" s="1"/>
  <c r="BT16" i="339"/>
  <c r="BS16" i="339"/>
  <c r="BR16" i="339"/>
  <c r="BQ16" i="339"/>
  <c r="BP16" i="339"/>
  <c r="BO16" i="339"/>
  <c r="BN16" i="339"/>
  <c r="BM16" i="339"/>
  <c r="BL16" i="339"/>
  <c r="BK16" i="339"/>
  <c r="BV16" i="339"/>
  <c r="BJ16" i="339"/>
  <c r="BU15" i="339"/>
  <c r="BT15" i="339"/>
  <c r="BS15" i="339"/>
  <c r="BR15" i="339"/>
  <c r="BQ15" i="339"/>
  <c r="BP15" i="339"/>
  <c r="BO15" i="339"/>
  <c r="BN15" i="339"/>
  <c r="BM15" i="339"/>
  <c r="BL15" i="339"/>
  <c r="BK15" i="339"/>
  <c r="BJ15" i="339"/>
  <c r="BV15" i="339"/>
  <c r="CC15" i="339"/>
  <c r="CE15" i="339"/>
  <c r="BU14" i="339"/>
  <c r="BT14" i="339"/>
  <c r="BS14" i="339"/>
  <c r="BR14" i="339"/>
  <c r="BQ14" i="339"/>
  <c r="BP14" i="339"/>
  <c r="BO14" i="339"/>
  <c r="BN14" i="339"/>
  <c r="BM14" i="339"/>
  <c r="BL14" i="339"/>
  <c r="BK14" i="339"/>
  <c r="BJ14" i="339"/>
  <c r="BU13" i="339"/>
  <c r="BT13" i="339"/>
  <c r="BS13" i="339"/>
  <c r="BR13" i="339"/>
  <c r="BQ13" i="339"/>
  <c r="BP13" i="339"/>
  <c r="BO13" i="339"/>
  <c r="BN13" i="339"/>
  <c r="BM13" i="339"/>
  <c r="BL13" i="339"/>
  <c r="BK13" i="339"/>
  <c r="BV13" i="339"/>
  <c r="CC13" i="339"/>
  <c r="CE13" i="339"/>
  <c r="BJ13" i="339"/>
  <c r="BU12" i="339"/>
  <c r="BT12" i="339"/>
  <c r="BS12" i="339"/>
  <c r="BR12" i="339"/>
  <c r="BQ12" i="339"/>
  <c r="BP12" i="339"/>
  <c r="BO12" i="339"/>
  <c r="BN12" i="339"/>
  <c r="BM12" i="339"/>
  <c r="BL12" i="339"/>
  <c r="BK12" i="339"/>
  <c r="BJ12" i="339"/>
  <c r="BU11" i="339"/>
  <c r="BT11" i="339"/>
  <c r="BS11" i="339"/>
  <c r="BR11" i="339"/>
  <c r="BQ11" i="339"/>
  <c r="BP11" i="339"/>
  <c r="BO11" i="339"/>
  <c r="BN11" i="339"/>
  <c r="BM11" i="339"/>
  <c r="BL11" i="339"/>
  <c r="BV11" i="339"/>
  <c r="CC11" i="339"/>
  <c r="CE11" i="339"/>
  <c r="BK11" i="339"/>
  <c r="BJ11" i="339"/>
  <c r="CE10" i="339"/>
  <c r="BU10" i="339"/>
  <c r="BT10" i="339"/>
  <c r="BS10" i="339"/>
  <c r="BR10" i="339"/>
  <c r="BQ10" i="339"/>
  <c r="BP10" i="339"/>
  <c r="BO10" i="339"/>
  <c r="BN10" i="339"/>
  <c r="BM10" i="339"/>
  <c r="BL10" i="339"/>
  <c r="BK10" i="339"/>
  <c r="BJ10" i="339"/>
  <c r="BV10" i="339"/>
  <c r="CC10" i="339"/>
  <c r="BY9" i="339"/>
  <c r="BX9" i="339"/>
  <c r="BZ9" i="339"/>
  <c r="CA9" i="339"/>
  <c r="CB9" i="339" s="1"/>
  <c r="BU9" i="339"/>
  <c r="BT9" i="339"/>
  <c r="BS9" i="339"/>
  <c r="BR9" i="339"/>
  <c r="BQ9" i="339"/>
  <c r="BP9" i="339"/>
  <c r="BO9" i="339"/>
  <c r="BN9" i="339"/>
  <c r="BM9" i="339"/>
  <c r="BL9" i="339"/>
  <c r="BK9" i="339"/>
  <c r="BJ9" i="339"/>
  <c r="BU8" i="339"/>
  <c r="BT8" i="339"/>
  <c r="BS8" i="339"/>
  <c r="BR8" i="339"/>
  <c r="BQ8" i="339"/>
  <c r="BP8" i="339"/>
  <c r="BO8" i="339"/>
  <c r="BN8" i="339"/>
  <c r="BV8" i="339"/>
  <c r="CC8" i="339"/>
  <c r="CE8" i="339"/>
  <c r="BM8" i="339"/>
  <c r="BL8" i="339"/>
  <c r="BK8" i="339"/>
  <c r="BJ8" i="339"/>
  <c r="BY7" i="339"/>
  <c r="BU7" i="339"/>
  <c r="BT7" i="339"/>
  <c r="BS7" i="339"/>
  <c r="BR7" i="339"/>
  <c r="BQ7" i="339"/>
  <c r="BP7" i="339"/>
  <c r="BO7" i="339"/>
  <c r="BN7" i="339"/>
  <c r="BM7" i="339"/>
  <c r="BL7" i="339"/>
  <c r="BK7" i="339"/>
  <c r="BJ7" i="339"/>
  <c r="BV7" i="339"/>
  <c r="BU6" i="339"/>
  <c r="BT6" i="339"/>
  <c r="BS6" i="339"/>
  <c r="BR6" i="339"/>
  <c r="BQ6" i="339"/>
  <c r="BP6" i="339"/>
  <c r="BO6" i="339"/>
  <c r="BN6" i="339"/>
  <c r="BM6" i="339"/>
  <c r="BL6" i="339"/>
  <c r="BK6" i="339"/>
  <c r="BJ6" i="339"/>
  <c r="CE5" i="339"/>
  <c r="BU5" i="339"/>
  <c r="BT5" i="339"/>
  <c r="BS5" i="339"/>
  <c r="BR5" i="339"/>
  <c r="BQ5" i="339"/>
  <c r="BP5" i="339"/>
  <c r="BO5" i="339"/>
  <c r="BN5" i="339"/>
  <c r="BM5" i="339"/>
  <c r="BL5" i="339"/>
  <c r="BK5" i="339"/>
  <c r="BJ5" i="339"/>
  <c r="BV5" i="339"/>
  <c r="CC5" i="339"/>
  <c r="BU4" i="339"/>
  <c r="BT4" i="339"/>
  <c r="BS4" i="339"/>
  <c r="BR4" i="339"/>
  <c r="BQ4" i="339"/>
  <c r="BP4" i="339"/>
  <c r="BO4" i="339"/>
  <c r="BN4" i="339"/>
  <c r="BM4" i="339"/>
  <c r="BL4" i="339"/>
  <c r="BK4" i="339"/>
  <c r="BJ4" i="339"/>
  <c r="BY3" i="339"/>
  <c r="BU3" i="339"/>
  <c r="BT3" i="339"/>
  <c r="BS3" i="339"/>
  <c r="BX3" i="339"/>
  <c r="BR3" i="339"/>
  <c r="BQ3" i="339"/>
  <c r="BP3" i="339"/>
  <c r="BO3" i="339"/>
  <c r="BN3" i="339"/>
  <c r="BM3" i="339"/>
  <c r="BL3" i="339"/>
  <c r="BK3" i="339"/>
  <c r="BJ3" i="339"/>
  <c r="CP81" i="338"/>
  <c r="CG80" i="338"/>
  <c r="CF80" i="338"/>
  <c r="CE80" i="338"/>
  <c r="CD80" i="338"/>
  <c r="CC80" i="338"/>
  <c r="CB80" i="338"/>
  <c r="CA80" i="338"/>
  <c r="BZ80" i="338"/>
  <c r="BY80" i="338"/>
  <c r="BX80" i="338"/>
  <c r="BW80" i="338"/>
  <c r="BV80" i="338"/>
  <c r="CK79" i="338"/>
  <c r="CL79" i="338" s="1"/>
  <c r="CM79" i="338" s="1"/>
  <c r="CN79" i="338" s="1"/>
  <c r="CO79" i="338" s="1"/>
  <c r="CQ79" i="338" s="1"/>
  <c r="CJ79" i="338"/>
  <c r="CG79" i="338"/>
  <c r="CF79" i="338"/>
  <c r="CE79" i="338"/>
  <c r="CD79" i="338"/>
  <c r="CC79" i="338"/>
  <c r="CB79" i="338"/>
  <c r="CA79" i="338"/>
  <c r="BZ79" i="338"/>
  <c r="BY79" i="338"/>
  <c r="BX79" i="338"/>
  <c r="BW79" i="338"/>
  <c r="BV79" i="338"/>
  <c r="CQ78" i="338"/>
  <c r="CG78" i="338"/>
  <c r="CF78" i="338"/>
  <c r="CE78" i="338"/>
  <c r="CD78" i="338"/>
  <c r="CC78" i="338"/>
  <c r="CB78" i="338"/>
  <c r="CA78" i="338"/>
  <c r="BZ78" i="338"/>
  <c r="BY78" i="338"/>
  <c r="BX78" i="338"/>
  <c r="BW78" i="338"/>
  <c r="BV78" i="338"/>
  <c r="CH78" i="338"/>
  <c r="CO78" i="338"/>
  <c r="CG77" i="338"/>
  <c r="CF77" i="338"/>
  <c r="CE77" i="338"/>
  <c r="CD77" i="338"/>
  <c r="CC77" i="338"/>
  <c r="CB77" i="338"/>
  <c r="CA77" i="338"/>
  <c r="BZ77" i="338"/>
  <c r="BY77" i="338"/>
  <c r="BX77" i="338"/>
  <c r="BW77" i="338"/>
  <c r="BV77" i="338"/>
  <c r="CQ76" i="338"/>
  <c r="CG76" i="338"/>
  <c r="CF76" i="338"/>
  <c r="CE76" i="338"/>
  <c r="CD76" i="338"/>
  <c r="CC76" i="338"/>
  <c r="CB76" i="338"/>
  <c r="CA76" i="338"/>
  <c r="BZ76" i="338"/>
  <c r="BY76" i="338"/>
  <c r="BX76" i="338"/>
  <c r="BW76" i="338"/>
  <c r="CH76" i="338"/>
  <c r="CO76" i="338"/>
  <c r="BV76" i="338"/>
  <c r="CO75" i="338"/>
  <c r="CQ75" i="338"/>
  <c r="CG75" i="338"/>
  <c r="CF75" i="338"/>
  <c r="CE75" i="338"/>
  <c r="CD75" i="338"/>
  <c r="CC75" i="338"/>
  <c r="CB75" i="338"/>
  <c r="CA75" i="338"/>
  <c r="BZ75" i="338"/>
  <c r="BY75" i="338"/>
  <c r="BX75" i="338"/>
  <c r="BW75" i="338"/>
  <c r="BV75" i="338"/>
  <c r="CH75" i="338"/>
  <c r="CG74" i="338"/>
  <c r="CF74" i="338"/>
  <c r="CE74" i="338"/>
  <c r="CD74" i="338"/>
  <c r="CC74" i="338"/>
  <c r="CB74" i="338"/>
  <c r="CA74" i="338"/>
  <c r="BZ74" i="338"/>
  <c r="CH74" i="338"/>
  <c r="CO74" i="338"/>
  <c r="CQ74" i="338"/>
  <c r="BY74" i="338"/>
  <c r="BX74" i="338"/>
  <c r="BW74" i="338"/>
  <c r="BV74" i="338"/>
  <c r="CG73" i="338"/>
  <c r="CF73" i="338"/>
  <c r="CE73" i="338"/>
  <c r="CD73" i="338"/>
  <c r="CC73" i="338"/>
  <c r="CB73" i="338"/>
  <c r="CA73" i="338"/>
  <c r="BZ73" i="338"/>
  <c r="BY73" i="338"/>
  <c r="BX73" i="338"/>
  <c r="BW73" i="338"/>
  <c r="BV73" i="338"/>
  <c r="CG72" i="338"/>
  <c r="CF72" i="338"/>
  <c r="CE72" i="338"/>
  <c r="CD72" i="338"/>
  <c r="CC72" i="338"/>
  <c r="CB72" i="338"/>
  <c r="CA72" i="338"/>
  <c r="BZ72" i="338"/>
  <c r="BY72" i="338"/>
  <c r="BX72" i="338"/>
  <c r="BW72" i="338"/>
  <c r="BV72" i="338"/>
  <c r="CG71" i="338"/>
  <c r="CF71" i="338"/>
  <c r="CE71" i="338"/>
  <c r="CD71" i="338"/>
  <c r="CC71" i="338"/>
  <c r="CB71" i="338"/>
  <c r="CA71" i="338"/>
  <c r="BZ71" i="338"/>
  <c r="CH71" i="338"/>
  <c r="CO71" i="338"/>
  <c r="CQ71" i="338"/>
  <c r="BY71" i="338"/>
  <c r="BX71" i="338"/>
  <c r="BW71" i="338"/>
  <c r="BV71" i="338"/>
  <c r="CG70" i="338"/>
  <c r="CF70" i="338"/>
  <c r="CE70" i="338"/>
  <c r="CD70" i="338"/>
  <c r="CC70" i="338"/>
  <c r="CB70" i="338"/>
  <c r="CA70" i="338"/>
  <c r="BZ70" i="338"/>
  <c r="BY70" i="338"/>
  <c r="BX70" i="338"/>
  <c r="BW70" i="338"/>
  <c r="BV70" i="338"/>
  <c r="CG69" i="338"/>
  <c r="CF69" i="338"/>
  <c r="CE69" i="338"/>
  <c r="CD69" i="338"/>
  <c r="CC69" i="338"/>
  <c r="CB69" i="338"/>
  <c r="CA69" i="338"/>
  <c r="BZ69" i="338"/>
  <c r="BY69" i="338"/>
  <c r="BX69" i="338"/>
  <c r="BW69" i="338"/>
  <c r="BV69" i="338"/>
  <c r="CG68" i="338"/>
  <c r="CF68" i="338"/>
  <c r="CE68" i="338"/>
  <c r="CD68" i="338"/>
  <c r="CC68" i="338"/>
  <c r="CB68" i="338"/>
  <c r="CA68" i="338"/>
  <c r="BZ68" i="338"/>
  <c r="BY68" i="338"/>
  <c r="BX68" i="338"/>
  <c r="BW68" i="338"/>
  <c r="BV68" i="338"/>
  <c r="CG67" i="338"/>
  <c r="CF67" i="338"/>
  <c r="CE67" i="338"/>
  <c r="CD67" i="338"/>
  <c r="CC67" i="338"/>
  <c r="CB67" i="338"/>
  <c r="CA67" i="338"/>
  <c r="BZ67" i="338"/>
  <c r="BY67" i="338"/>
  <c r="BX67" i="338"/>
  <c r="BW67" i="338"/>
  <c r="BV67" i="338"/>
  <c r="CG66" i="338"/>
  <c r="CF66" i="338"/>
  <c r="CE66" i="338"/>
  <c r="CD66" i="338"/>
  <c r="CC66" i="338"/>
  <c r="CB66" i="338"/>
  <c r="CA66" i="338"/>
  <c r="BZ66" i="338"/>
  <c r="BY66" i="338"/>
  <c r="BX66" i="338"/>
  <c r="CH66" i="338"/>
  <c r="CO66" i="338"/>
  <c r="CQ66" i="338"/>
  <c r="BW66" i="338"/>
  <c r="BV66" i="338"/>
  <c r="CG65" i="338"/>
  <c r="CF65" i="338"/>
  <c r="CE65" i="338"/>
  <c r="CD65" i="338"/>
  <c r="CC65" i="338"/>
  <c r="CB65" i="338"/>
  <c r="CA65" i="338"/>
  <c r="BZ65" i="338"/>
  <c r="BY65" i="338"/>
  <c r="BX65" i="338"/>
  <c r="BW65" i="338"/>
  <c r="BV65" i="338"/>
  <c r="CG64" i="338"/>
  <c r="CF64" i="338"/>
  <c r="CE64" i="338"/>
  <c r="CD64" i="338"/>
  <c r="CC64" i="338"/>
  <c r="CB64" i="338"/>
  <c r="CA64" i="338"/>
  <c r="BZ64" i="338"/>
  <c r="BY64" i="338"/>
  <c r="BX64" i="338"/>
  <c r="BW64" i="338"/>
  <c r="BV64" i="338"/>
  <c r="CG63" i="338"/>
  <c r="CF63" i="338"/>
  <c r="CE63" i="338"/>
  <c r="CD63" i="338"/>
  <c r="CC63" i="338"/>
  <c r="CB63" i="338"/>
  <c r="CA63" i="338"/>
  <c r="BZ63" i="338"/>
  <c r="CH63" i="338"/>
  <c r="CO63" i="338"/>
  <c r="CQ63" i="338"/>
  <c r="BY63" i="338"/>
  <c r="BX63" i="338"/>
  <c r="BW63" i="338"/>
  <c r="BV63" i="338"/>
  <c r="CG62" i="338"/>
  <c r="CF62" i="338"/>
  <c r="CE62" i="338"/>
  <c r="CD62" i="338"/>
  <c r="CC62" i="338"/>
  <c r="CB62" i="338"/>
  <c r="CA62" i="338"/>
  <c r="BZ62" i="338"/>
  <c r="BY62" i="338"/>
  <c r="BX62" i="338"/>
  <c r="BW62" i="338"/>
  <c r="BV62" i="338"/>
  <c r="CG61" i="338"/>
  <c r="CF61" i="338"/>
  <c r="CE61" i="338"/>
  <c r="CD61" i="338"/>
  <c r="CC61" i="338"/>
  <c r="CB61" i="338"/>
  <c r="CA61" i="338"/>
  <c r="BZ61" i="338"/>
  <c r="BY61" i="338"/>
  <c r="BX61" i="338"/>
  <c r="BW61" i="338"/>
  <c r="BV61" i="338"/>
  <c r="CG60" i="338"/>
  <c r="CF60" i="338"/>
  <c r="CE60" i="338"/>
  <c r="CD60" i="338"/>
  <c r="CC60" i="338"/>
  <c r="CB60" i="338"/>
  <c r="CA60" i="338"/>
  <c r="BZ60" i="338"/>
  <c r="CH60" i="338"/>
  <c r="CO60" i="338"/>
  <c r="CQ60" i="338"/>
  <c r="BY60" i="338"/>
  <c r="BX60" i="338"/>
  <c r="BW60" i="338"/>
  <c r="BV60" i="338"/>
  <c r="CG59" i="338"/>
  <c r="CF59" i="338"/>
  <c r="CE59" i="338"/>
  <c r="CD59" i="338"/>
  <c r="CC59" i="338"/>
  <c r="CB59" i="338"/>
  <c r="CA59" i="338"/>
  <c r="BZ59" i="338"/>
  <c r="BY59" i="338"/>
  <c r="BX59" i="338"/>
  <c r="BW59" i="338"/>
  <c r="BV59" i="338"/>
  <c r="CG58" i="338"/>
  <c r="CF58" i="338"/>
  <c r="CE58" i="338"/>
  <c r="CD58" i="338"/>
  <c r="CC58" i="338"/>
  <c r="CB58" i="338"/>
  <c r="CA58" i="338"/>
  <c r="BZ58" i="338"/>
  <c r="BY58" i="338"/>
  <c r="BX58" i="338"/>
  <c r="BW58" i="338"/>
  <c r="BV58" i="338"/>
  <c r="CK57" i="338"/>
  <c r="CJ57" i="338"/>
  <c r="CL57" i="338"/>
  <c r="CM57" i="338" s="1"/>
  <c r="CN57" i="338" s="1"/>
  <c r="CO57" i="338" s="1"/>
  <c r="CQ57" i="338" s="1"/>
  <c r="CG57" i="338"/>
  <c r="CF57" i="338"/>
  <c r="CE57" i="338"/>
  <c r="CD57" i="338"/>
  <c r="CC57" i="338"/>
  <c r="CB57" i="338"/>
  <c r="CA57" i="338"/>
  <c r="BZ57" i="338"/>
  <c r="BY57" i="338"/>
  <c r="BX57" i="338"/>
  <c r="BW57" i="338"/>
  <c r="CH57" i="338"/>
  <c r="BV57" i="338"/>
  <c r="CG56" i="338"/>
  <c r="CF56" i="338"/>
  <c r="CE56" i="338"/>
  <c r="CD56" i="338"/>
  <c r="CC56" i="338"/>
  <c r="CB56" i="338"/>
  <c r="CA56" i="338"/>
  <c r="BZ56" i="338"/>
  <c r="BY56" i="338"/>
  <c r="BX56" i="338"/>
  <c r="BW56" i="338"/>
  <c r="BV56" i="338"/>
  <c r="CG55" i="338"/>
  <c r="CF55" i="338"/>
  <c r="CE55" i="338"/>
  <c r="CD55" i="338"/>
  <c r="CC55" i="338"/>
  <c r="CB55" i="338"/>
  <c r="CA55" i="338"/>
  <c r="BZ55" i="338"/>
  <c r="BY55" i="338"/>
  <c r="BX55" i="338"/>
  <c r="CH55" i="338"/>
  <c r="CO55" i="338"/>
  <c r="CQ55" i="338"/>
  <c r="BW55" i="338"/>
  <c r="BV55" i="338"/>
  <c r="CK54" i="338"/>
  <c r="CL54" i="338" s="1"/>
  <c r="CM54" i="338" s="1"/>
  <c r="CN54" i="338" s="1"/>
  <c r="CO54" i="338" s="1"/>
  <c r="CQ54" i="338" s="1"/>
  <c r="CG54" i="338"/>
  <c r="CF54" i="338"/>
  <c r="CE54" i="338"/>
  <c r="CJ54" i="338"/>
  <c r="CD54" i="338"/>
  <c r="CC54" i="338"/>
  <c r="CB54" i="338"/>
  <c r="CA54" i="338"/>
  <c r="BZ54" i="338"/>
  <c r="BY54" i="338"/>
  <c r="BX54" i="338"/>
  <c r="BW54" i="338"/>
  <c r="BV54" i="338"/>
  <c r="CK53" i="338"/>
  <c r="CG53" i="338"/>
  <c r="CF53" i="338"/>
  <c r="CE53" i="338"/>
  <c r="CD53" i="338"/>
  <c r="CC53" i="338"/>
  <c r="CB53" i="338"/>
  <c r="CA53" i="338"/>
  <c r="BZ53" i="338"/>
  <c r="BY53" i="338"/>
  <c r="BX53" i="338"/>
  <c r="CH53" i="338"/>
  <c r="BW53" i="338"/>
  <c r="BV53" i="338"/>
  <c r="CG52" i="338"/>
  <c r="CF52" i="338"/>
  <c r="CE52" i="338"/>
  <c r="CD52" i="338"/>
  <c r="CC52" i="338"/>
  <c r="CB52" i="338"/>
  <c r="CA52" i="338"/>
  <c r="BZ52" i="338"/>
  <c r="BY52" i="338"/>
  <c r="BX52" i="338"/>
  <c r="BW52" i="338"/>
  <c r="BV52" i="338"/>
  <c r="CG51" i="338"/>
  <c r="CF51" i="338"/>
  <c r="CE51" i="338"/>
  <c r="CD51" i="338"/>
  <c r="CC51" i="338"/>
  <c r="CB51" i="338"/>
  <c r="CA51" i="338"/>
  <c r="BZ51" i="338"/>
  <c r="BY51" i="338"/>
  <c r="BX51" i="338"/>
  <c r="BW51" i="338"/>
  <c r="BV51" i="338"/>
  <c r="CH51" i="338"/>
  <c r="CO51" i="338"/>
  <c r="CQ51" i="338"/>
  <c r="CG50" i="338"/>
  <c r="CF50" i="338"/>
  <c r="CE50" i="338"/>
  <c r="CD50" i="338"/>
  <c r="CC50" i="338"/>
  <c r="CB50" i="338"/>
  <c r="CA50" i="338"/>
  <c r="BZ50" i="338"/>
  <c r="BY50" i="338"/>
  <c r="BX50" i="338"/>
  <c r="BW50" i="338"/>
  <c r="CH50" i="338"/>
  <c r="CO50" i="338"/>
  <c r="CQ50" i="338"/>
  <c r="BV50" i="338"/>
  <c r="CK49" i="338"/>
  <c r="CG49" i="338"/>
  <c r="CF49" i="338"/>
  <c r="CE49" i="338"/>
  <c r="CD49" i="338"/>
  <c r="CC49" i="338"/>
  <c r="CB49" i="338"/>
  <c r="CA49" i="338"/>
  <c r="BZ49" i="338"/>
  <c r="BY49" i="338"/>
  <c r="BX49" i="338"/>
  <c r="BW49" i="338"/>
  <c r="BV49" i="338"/>
  <c r="CH49" i="338"/>
  <c r="CG48" i="338"/>
  <c r="CF48" i="338"/>
  <c r="CE48" i="338"/>
  <c r="CD48" i="338"/>
  <c r="CC48" i="338"/>
  <c r="CB48" i="338"/>
  <c r="CA48" i="338"/>
  <c r="BZ48" i="338"/>
  <c r="BY48" i="338"/>
  <c r="BX48" i="338"/>
  <c r="CH48" i="338"/>
  <c r="CO48" i="338"/>
  <c r="CQ48" i="338"/>
  <c r="BW48" i="338"/>
  <c r="BV48" i="338"/>
  <c r="CG47" i="338"/>
  <c r="CF47" i="338"/>
  <c r="CE47" i="338"/>
  <c r="CD47" i="338"/>
  <c r="CC47" i="338"/>
  <c r="CB47" i="338"/>
  <c r="CA47" i="338"/>
  <c r="BZ47" i="338"/>
  <c r="BY47" i="338"/>
  <c r="BX47" i="338"/>
  <c r="BW47" i="338"/>
  <c r="BV47" i="338"/>
  <c r="CO46" i="338"/>
  <c r="CQ46" i="338"/>
  <c r="CG46" i="338"/>
  <c r="CF46" i="338"/>
  <c r="CE46" i="338"/>
  <c r="CD46" i="338"/>
  <c r="CC46" i="338"/>
  <c r="CB46" i="338"/>
  <c r="CA46" i="338"/>
  <c r="BZ46" i="338"/>
  <c r="BY46" i="338"/>
  <c r="BX46" i="338"/>
  <c r="BW46" i="338"/>
  <c r="BV46" i="338"/>
  <c r="CH46" i="338"/>
  <c r="CK45" i="338"/>
  <c r="CJ45" i="338"/>
  <c r="CL45" i="338"/>
  <c r="CM45" i="338" s="1"/>
  <c r="CN45" i="338" s="1"/>
  <c r="CG45" i="338"/>
  <c r="CF45" i="338"/>
  <c r="CE45" i="338"/>
  <c r="CD45" i="338"/>
  <c r="CC45" i="338"/>
  <c r="CB45" i="338"/>
  <c r="CA45" i="338"/>
  <c r="BZ45" i="338"/>
  <c r="CH45" i="338"/>
  <c r="CO45" i="338"/>
  <c r="CQ45" i="338" s="1"/>
  <c r="BY45" i="338"/>
  <c r="BX45" i="338"/>
  <c r="BW45" i="338"/>
  <c r="BV45" i="338"/>
  <c r="CG44" i="338"/>
  <c r="CF44" i="338"/>
  <c r="CE44" i="338"/>
  <c r="CD44" i="338"/>
  <c r="CC44" i="338"/>
  <c r="CB44" i="338"/>
  <c r="CA44" i="338"/>
  <c r="BZ44" i="338"/>
  <c r="BY44" i="338"/>
  <c r="BX44" i="338"/>
  <c r="BW44" i="338"/>
  <c r="BV44" i="338"/>
  <c r="CG43" i="338"/>
  <c r="CF43" i="338"/>
  <c r="CE43" i="338"/>
  <c r="CD43" i="338"/>
  <c r="CC43" i="338"/>
  <c r="CB43" i="338"/>
  <c r="CA43" i="338"/>
  <c r="BZ43" i="338"/>
  <c r="BY43" i="338"/>
  <c r="BX43" i="338"/>
  <c r="CH43" i="338"/>
  <c r="CO43" i="338"/>
  <c r="CQ43" i="338"/>
  <c r="BW43" i="338"/>
  <c r="BV43" i="338"/>
  <c r="CG42" i="338"/>
  <c r="CF42" i="338"/>
  <c r="CE42" i="338"/>
  <c r="CD42" i="338"/>
  <c r="CC42" i="338"/>
  <c r="CB42" i="338"/>
  <c r="CA42" i="338"/>
  <c r="BZ42" i="338"/>
  <c r="BY42" i="338"/>
  <c r="BX42" i="338"/>
  <c r="BW42" i="338"/>
  <c r="BV42" i="338"/>
  <c r="CG41" i="338"/>
  <c r="CF41" i="338"/>
  <c r="CE41" i="338"/>
  <c r="CD41" i="338"/>
  <c r="CC41" i="338"/>
  <c r="CB41" i="338"/>
  <c r="CA41" i="338"/>
  <c r="BZ41" i="338"/>
  <c r="BY41" i="338"/>
  <c r="BX41" i="338"/>
  <c r="BW41" i="338"/>
  <c r="BV41" i="338"/>
  <c r="CH41" i="338"/>
  <c r="CO41" i="338"/>
  <c r="CQ41" i="338"/>
  <c r="CG40" i="338"/>
  <c r="CF40" i="338"/>
  <c r="CE40" i="338"/>
  <c r="CD40" i="338"/>
  <c r="CC40" i="338"/>
  <c r="CB40" i="338"/>
  <c r="CA40" i="338"/>
  <c r="BZ40" i="338"/>
  <c r="BY40" i="338"/>
  <c r="BX40" i="338"/>
  <c r="BW40" i="338"/>
  <c r="CH40" i="338"/>
  <c r="CO40" i="338"/>
  <c r="CQ40" i="338"/>
  <c r="BV40" i="338"/>
  <c r="CG39" i="338"/>
  <c r="CF39" i="338"/>
  <c r="CE39" i="338"/>
  <c r="CD39" i="338"/>
  <c r="CC39" i="338"/>
  <c r="CB39" i="338"/>
  <c r="CA39" i="338"/>
  <c r="BZ39" i="338"/>
  <c r="BY39" i="338"/>
  <c r="BX39" i="338"/>
  <c r="BW39" i="338"/>
  <c r="BV39" i="338"/>
  <c r="CG38" i="338"/>
  <c r="CF38" i="338"/>
  <c r="CE38" i="338"/>
  <c r="CD38" i="338"/>
  <c r="CC38" i="338"/>
  <c r="CB38" i="338"/>
  <c r="CA38" i="338"/>
  <c r="BZ38" i="338"/>
  <c r="BY38" i="338"/>
  <c r="BX38" i="338"/>
  <c r="BW38" i="338"/>
  <c r="BV38" i="338"/>
  <c r="CG37" i="338"/>
  <c r="CF37" i="338"/>
  <c r="CE37" i="338"/>
  <c r="CD37" i="338"/>
  <c r="CC37" i="338"/>
  <c r="CB37" i="338"/>
  <c r="CA37" i="338"/>
  <c r="BZ37" i="338"/>
  <c r="BY37" i="338"/>
  <c r="BX37" i="338"/>
  <c r="BW37" i="338"/>
  <c r="CH37" i="338"/>
  <c r="CO37" i="338"/>
  <c r="CQ37" i="338"/>
  <c r="BV37" i="338"/>
  <c r="CG36" i="338"/>
  <c r="CF36" i="338"/>
  <c r="CE36" i="338"/>
  <c r="CD36" i="338"/>
  <c r="CC36" i="338"/>
  <c r="CB36" i="338"/>
  <c r="CA36" i="338"/>
  <c r="BZ36" i="338"/>
  <c r="BY36" i="338"/>
  <c r="BX36" i="338"/>
  <c r="BW36" i="338"/>
  <c r="BV36" i="338"/>
  <c r="CG35" i="338"/>
  <c r="CF35" i="338"/>
  <c r="CE35" i="338"/>
  <c r="CD35" i="338"/>
  <c r="CC35" i="338"/>
  <c r="CB35" i="338"/>
  <c r="CA35" i="338"/>
  <c r="BZ35" i="338"/>
  <c r="BY35" i="338"/>
  <c r="BX35" i="338"/>
  <c r="BW35" i="338"/>
  <c r="BV35" i="338"/>
  <c r="CK34" i="338"/>
  <c r="CG34" i="338"/>
  <c r="CF34" i="338"/>
  <c r="CE34" i="338"/>
  <c r="CD34" i="338"/>
  <c r="CC34" i="338"/>
  <c r="CB34" i="338"/>
  <c r="CA34" i="338"/>
  <c r="BZ34" i="338"/>
  <c r="BY34" i="338"/>
  <c r="BX34" i="338"/>
  <c r="BW34" i="338"/>
  <c r="BV34" i="338"/>
  <c r="CG33" i="338"/>
  <c r="CF33" i="338"/>
  <c r="CE33" i="338"/>
  <c r="CD33" i="338"/>
  <c r="CC33" i="338"/>
  <c r="CB33" i="338"/>
  <c r="CA33" i="338"/>
  <c r="BZ33" i="338"/>
  <c r="BY33" i="338"/>
  <c r="BX33" i="338"/>
  <c r="BW33" i="338"/>
  <c r="BV33" i="338"/>
  <c r="CG32" i="338"/>
  <c r="CF32" i="338"/>
  <c r="CE32" i="338"/>
  <c r="CD32" i="338"/>
  <c r="CC32" i="338"/>
  <c r="CB32" i="338"/>
  <c r="CA32" i="338"/>
  <c r="BZ32" i="338"/>
  <c r="BY32" i="338"/>
  <c r="BX32" i="338"/>
  <c r="BW32" i="338"/>
  <c r="CH32" i="338"/>
  <c r="CO32" i="338"/>
  <c r="CQ32" i="338"/>
  <c r="BV32" i="338"/>
  <c r="CK31" i="338"/>
  <c r="CJ31" i="338"/>
  <c r="CL31" i="338"/>
  <c r="CM31" i="338" s="1"/>
  <c r="CN31" i="338" s="1"/>
  <c r="CO31" i="338" s="1"/>
  <c r="CQ31" i="338" s="1"/>
  <c r="CG31" i="338"/>
  <c r="CF31" i="338"/>
  <c r="CE31" i="338"/>
  <c r="CD31" i="338"/>
  <c r="CC31" i="338"/>
  <c r="CB31" i="338"/>
  <c r="CA31" i="338"/>
  <c r="BZ31" i="338"/>
  <c r="BY31" i="338"/>
  <c r="BX31" i="338"/>
  <c r="BW31" i="338"/>
  <c r="BV31" i="338"/>
  <c r="CG30" i="338"/>
  <c r="CF30" i="338"/>
  <c r="CE30" i="338"/>
  <c r="CD30" i="338"/>
  <c r="CC30" i="338"/>
  <c r="CB30" i="338"/>
  <c r="CA30" i="338"/>
  <c r="BZ30" i="338"/>
  <c r="BY30" i="338"/>
  <c r="BX30" i="338"/>
  <c r="BW30" i="338"/>
  <c r="CH30" i="338"/>
  <c r="CO30" i="338"/>
  <c r="CQ30" i="338"/>
  <c r="BV30" i="338"/>
  <c r="CM29" i="338"/>
  <c r="CN29" i="338" s="1"/>
  <c r="CK29" i="338"/>
  <c r="CJ29" i="338"/>
  <c r="CL29" i="338"/>
  <c r="CG29" i="338"/>
  <c r="CF29" i="338"/>
  <c r="CE29" i="338"/>
  <c r="CD29" i="338"/>
  <c r="CC29" i="338"/>
  <c r="CB29" i="338"/>
  <c r="CA29" i="338"/>
  <c r="BZ29" i="338"/>
  <c r="BY29" i="338"/>
  <c r="BX29" i="338"/>
  <c r="BW29" i="338"/>
  <c r="BV29" i="338"/>
  <c r="CG28" i="338"/>
  <c r="CF28" i="338"/>
  <c r="CE28" i="338"/>
  <c r="CD28" i="338"/>
  <c r="CC28" i="338"/>
  <c r="CB28" i="338"/>
  <c r="CA28" i="338"/>
  <c r="BZ28" i="338"/>
  <c r="CH28" i="338"/>
  <c r="CO28" i="338"/>
  <c r="CQ28" i="338"/>
  <c r="BY28" i="338"/>
  <c r="BX28" i="338"/>
  <c r="BW28" i="338"/>
  <c r="BV28" i="338"/>
  <c r="CG27" i="338"/>
  <c r="CF27" i="338"/>
  <c r="CE27" i="338"/>
  <c r="CD27" i="338"/>
  <c r="CC27" i="338"/>
  <c r="CB27" i="338"/>
  <c r="CA27" i="338"/>
  <c r="BZ27" i="338"/>
  <c r="BY27" i="338"/>
  <c r="BX27" i="338"/>
  <c r="BW27" i="338"/>
  <c r="BV27" i="338"/>
  <c r="CG26" i="338"/>
  <c r="CF26" i="338"/>
  <c r="CE26" i="338"/>
  <c r="CD26" i="338"/>
  <c r="CC26" i="338"/>
  <c r="CB26" i="338"/>
  <c r="CA26" i="338"/>
  <c r="BZ26" i="338"/>
  <c r="BY26" i="338"/>
  <c r="BX26" i="338"/>
  <c r="BW26" i="338"/>
  <c r="BV26" i="338"/>
  <c r="CG25" i="338"/>
  <c r="CF25" i="338"/>
  <c r="CE25" i="338"/>
  <c r="CD25" i="338"/>
  <c r="CC25" i="338"/>
  <c r="CB25" i="338"/>
  <c r="CA25" i="338"/>
  <c r="BZ25" i="338"/>
  <c r="CH25" i="338"/>
  <c r="CO25" i="338"/>
  <c r="CQ25" i="338"/>
  <c r="BY25" i="338"/>
  <c r="BX25" i="338"/>
  <c r="BW25" i="338"/>
  <c r="BV25" i="338"/>
  <c r="CG24" i="338"/>
  <c r="CF24" i="338"/>
  <c r="CE24" i="338"/>
  <c r="CD24" i="338"/>
  <c r="CC24" i="338"/>
  <c r="CB24" i="338"/>
  <c r="CA24" i="338"/>
  <c r="BZ24" i="338"/>
  <c r="BY24" i="338"/>
  <c r="BX24" i="338"/>
  <c r="BW24" i="338"/>
  <c r="BV24" i="338"/>
  <c r="CK23" i="338"/>
  <c r="CL23" i="338" s="1"/>
  <c r="CM23" i="338" s="1"/>
  <c r="CN23" i="338" s="1"/>
  <c r="CO23" i="338" s="1"/>
  <c r="CQ23" i="338" s="1"/>
  <c r="CG23" i="338"/>
  <c r="CF23" i="338"/>
  <c r="CE23" i="338"/>
  <c r="CD23" i="338"/>
  <c r="CC23" i="338"/>
  <c r="CB23" i="338"/>
  <c r="CA23" i="338"/>
  <c r="BZ23" i="338"/>
  <c r="BY23" i="338"/>
  <c r="BX23" i="338"/>
  <c r="BW23" i="338"/>
  <c r="BV23" i="338"/>
  <c r="CQ22" i="338"/>
  <c r="CG22" i="338"/>
  <c r="CF22" i="338"/>
  <c r="CE22" i="338"/>
  <c r="CD22" i="338"/>
  <c r="CC22" i="338"/>
  <c r="CB22" i="338"/>
  <c r="CA22" i="338"/>
  <c r="BZ22" i="338"/>
  <c r="BY22" i="338"/>
  <c r="BX22" i="338"/>
  <c r="BW22" i="338"/>
  <c r="CH22" i="338"/>
  <c r="CO22" i="338"/>
  <c r="BV22" i="338"/>
  <c r="CK21" i="338"/>
  <c r="CJ21" i="338"/>
  <c r="CL21" i="338"/>
  <c r="CM21" i="338" s="1"/>
  <c r="CG21" i="338"/>
  <c r="CF21" i="338"/>
  <c r="CE21" i="338"/>
  <c r="CD21" i="338"/>
  <c r="CC21" i="338"/>
  <c r="CB21" i="338"/>
  <c r="CA21" i="338"/>
  <c r="BZ21" i="338"/>
  <c r="BY21" i="338"/>
  <c r="BX21" i="338"/>
  <c r="BW21" i="338"/>
  <c r="BV21" i="338"/>
  <c r="CG20" i="338"/>
  <c r="CF20" i="338"/>
  <c r="CE20" i="338"/>
  <c r="CD20" i="338"/>
  <c r="CC20" i="338"/>
  <c r="CB20" i="338"/>
  <c r="CA20" i="338"/>
  <c r="BZ20" i="338"/>
  <c r="CH20" i="338"/>
  <c r="CO20" i="338"/>
  <c r="CQ20" i="338"/>
  <c r="BY20" i="338"/>
  <c r="BX20" i="338"/>
  <c r="BW20" i="338"/>
  <c r="BV20" i="338"/>
  <c r="CG19" i="338"/>
  <c r="CF19" i="338"/>
  <c r="CE19" i="338"/>
  <c r="CD19" i="338"/>
  <c r="CC19" i="338"/>
  <c r="CB19" i="338"/>
  <c r="CA19" i="338"/>
  <c r="BZ19" i="338"/>
  <c r="BY19" i="338"/>
  <c r="BX19" i="338"/>
  <c r="BW19" i="338"/>
  <c r="BV19" i="338"/>
  <c r="CG18" i="338"/>
  <c r="CF18" i="338"/>
  <c r="CE18" i="338"/>
  <c r="CD18" i="338"/>
  <c r="CC18" i="338"/>
  <c r="CB18" i="338"/>
  <c r="CA18" i="338"/>
  <c r="BZ18" i="338"/>
  <c r="CH18" i="338"/>
  <c r="CO18" i="338"/>
  <c r="CQ18" i="338"/>
  <c r="BY18" i="338"/>
  <c r="BX18" i="338"/>
  <c r="BW18" i="338"/>
  <c r="BV18" i="338"/>
  <c r="CG17" i="338"/>
  <c r="CF17" i="338"/>
  <c r="CE17" i="338"/>
  <c r="CD17" i="338"/>
  <c r="CC17" i="338"/>
  <c r="CB17" i="338"/>
  <c r="CA17" i="338"/>
  <c r="BZ17" i="338"/>
  <c r="BY17" i="338"/>
  <c r="BX17" i="338"/>
  <c r="BW17" i="338"/>
  <c r="BV17" i="338"/>
  <c r="CK16" i="338"/>
  <c r="CJ16" i="338"/>
  <c r="CL16" i="338"/>
  <c r="CM16" i="338"/>
  <c r="CG16" i="338"/>
  <c r="CF16" i="338"/>
  <c r="CE16" i="338"/>
  <c r="CD16" i="338"/>
  <c r="CC16" i="338"/>
  <c r="CB16" i="338"/>
  <c r="CA16" i="338"/>
  <c r="BZ16" i="338"/>
  <c r="BY16" i="338"/>
  <c r="BX16" i="338"/>
  <c r="BW16" i="338"/>
  <c r="BV16" i="338"/>
  <c r="CG15" i="338"/>
  <c r="CF15" i="338"/>
  <c r="CE15" i="338"/>
  <c r="CD15" i="338"/>
  <c r="CC15" i="338"/>
  <c r="CB15" i="338"/>
  <c r="CA15" i="338"/>
  <c r="BZ15" i="338"/>
  <c r="CH15" i="338"/>
  <c r="CO15" i="338"/>
  <c r="CQ15" i="338"/>
  <c r="BY15" i="338"/>
  <c r="BX15" i="338"/>
  <c r="BW15" i="338"/>
  <c r="BV15" i="338"/>
  <c r="CO14" i="338"/>
  <c r="CQ14" i="338"/>
  <c r="CG14" i="338"/>
  <c r="CF14" i="338"/>
  <c r="CE14" i="338"/>
  <c r="CD14" i="338"/>
  <c r="CC14" i="338"/>
  <c r="CB14" i="338"/>
  <c r="CA14" i="338"/>
  <c r="BZ14" i="338"/>
  <c r="BY14" i="338"/>
  <c r="BX14" i="338"/>
  <c r="BW14" i="338"/>
  <c r="BV14" i="338"/>
  <c r="CH14" i="338"/>
  <c r="CG13" i="338"/>
  <c r="CF13" i="338"/>
  <c r="CE13" i="338"/>
  <c r="CD13" i="338"/>
  <c r="CC13" i="338"/>
  <c r="CB13" i="338"/>
  <c r="CA13" i="338"/>
  <c r="BZ13" i="338"/>
  <c r="CH13" i="338"/>
  <c r="CO13" i="338"/>
  <c r="CQ13" i="338"/>
  <c r="BY13" i="338"/>
  <c r="BX13" i="338"/>
  <c r="BW13" i="338"/>
  <c r="BV13" i="338"/>
  <c r="CG12" i="338"/>
  <c r="CF12" i="338"/>
  <c r="CE12" i="338"/>
  <c r="CD12" i="338"/>
  <c r="CC12" i="338"/>
  <c r="CB12" i="338"/>
  <c r="CA12" i="338"/>
  <c r="BZ12" i="338"/>
  <c r="BY12" i="338"/>
  <c r="BX12" i="338"/>
  <c r="BW12" i="338"/>
  <c r="BV12" i="338"/>
  <c r="CO11" i="338"/>
  <c r="CQ11" i="338"/>
  <c r="CG11" i="338"/>
  <c r="CF11" i="338"/>
  <c r="CE11" i="338"/>
  <c r="CD11" i="338"/>
  <c r="CC11" i="338"/>
  <c r="CB11" i="338"/>
  <c r="CA11" i="338"/>
  <c r="BZ11" i="338"/>
  <c r="BY11" i="338"/>
  <c r="BX11" i="338"/>
  <c r="BW11" i="338"/>
  <c r="BV11" i="338"/>
  <c r="CH11" i="338"/>
  <c r="CG10" i="338"/>
  <c r="CF10" i="338"/>
  <c r="CE10" i="338"/>
  <c r="CD10" i="338"/>
  <c r="CC10" i="338"/>
  <c r="CB10" i="338"/>
  <c r="CA10" i="338"/>
  <c r="BZ10" i="338"/>
  <c r="CH10" i="338"/>
  <c r="CO10" i="338"/>
  <c r="CQ10" i="338"/>
  <c r="BY10" i="338"/>
  <c r="BX10" i="338"/>
  <c r="BW10" i="338"/>
  <c r="BV10" i="338"/>
  <c r="CG9" i="338"/>
  <c r="CF9" i="338"/>
  <c r="CE9" i="338"/>
  <c r="CD9" i="338"/>
  <c r="CC9" i="338"/>
  <c r="CB9" i="338"/>
  <c r="CA9" i="338"/>
  <c r="BZ9" i="338"/>
  <c r="BY9" i="338"/>
  <c r="BX9" i="338"/>
  <c r="BW9" i="338"/>
  <c r="BV9" i="338"/>
  <c r="CH9" i="338"/>
  <c r="CO9" i="338"/>
  <c r="CQ9" i="338"/>
  <c r="CG8" i="338"/>
  <c r="CF8" i="338"/>
  <c r="CE8" i="338"/>
  <c r="CD8" i="338"/>
  <c r="CC8" i="338"/>
  <c r="CB8" i="338"/>
  <c r="CA8" i="338"/>
  <c r="BZ8" i="338"/>
  <c r="BY8" i="338"/>
  <c r="BX8" i="338"/>
  <c r="BW8" i="338"/>
  <c r="BV8" i="338"/>
  <c r="CK7" i="338"/>
  <c r="CL7" i="338" s="1"/>
  <c r="CM7" i="338" s="1"/>
  <c r="CG7" i="338"/>
  <c r="CJ7" i="338"/>
  <c r="CF7" i="338"/>
  <c r="CE7" i="338"/>
  <c r="CD7" i="338"/>
  <c r="CC7" i="338"/>
  <c r="CB7" i="338"/>
  <c r="CA7" i="338"/>
  <c r="BZ7" i="338"/>
  <c r="BY7" i="338"/>
  <c r="BX7" i="338"/>
  <c r="BW7" i="338"/>
  <c r="BV7" i="338"/>
  <c r="CG6" i="338"/>
  <c r="CF6" i="338"/>
  <c r="CE6" i="338"/>
  <c r="CD6" i="338"/>
  <c r="CC6" i="338"/>
  <c r="CB6" i="338"/>
  <c r="CA6" i="338"/>
  <c r="BZ6" i="338"/>
  <c r="BY6" i="338"/>
  <c r="BX6" i="338"/>
  <c r="BW6" i="338"/>
  <c r="BV6" i="338"/>
  <c r="CG5" i="338"/>
  <c r="CF5" i="338"/>
  <c r="CE5" i="338"/>
  <c r="CD5" i="338"/>
  <c r="CC5" i="338"/>
  <c r="CB5" i="338"/>
  <c r="CA5" i="338"/>
  <c r="BZ5" i="338"/>
  <c r="CH5" i="338"/>
  <c r="CO5" i="338"/>
  <c r="CQ5" i="338"/>
  <c r="BY5" i="338"/>
  <c r="BX5" i="338"/>
  <c r="BW5" i="338"/>
  <c r="BV5" i="338"/>
  <c r="CG4" i="338"/>
  <c r="CF4" i="338"/>
  <c r="CE4" i="338"/>
  <c r="CD4" i="338"/>
  <c r="CC4" i="338"/>
  <c r="CB4" i="338"/>
  <c r="CA4" i="338"/>
  <c r="BZ4" i="338"/>
  <c r="BY4" i="338"/>
  <c r="BX4" i="338"/>
  <c r="BW4" i="338"/>
  <c r="BV4" i="338"/>
  <c r="CH4" i="338"/>
  <c r="CO4" i="338"/>
  <c r="CQ4" i="338"/>
  <c r="CG3" i="338"/>
  <c r="CF3" i="338"/>
  <c r="CE3" i="338"/>
  <c r="CD3" i="338"/>
  <c r="CC3" i="338"/>
  <c r="CB3" i="338"/>
  <c r="CA3" i="338"/>
  <c r="BZ3" i="338"/>
  <c r="BY3" i="338"/>
  <c r="BX3" i="338"/>
  <c r="BW3" i="338"/>
  <c r="BV3" i="338"/>
  <c r="DB81" i="337"/>
  <c r="CW80" i="337"/>
  <c r="CX80" i="337" s="1"/>
  <c r="CY80" i="337" s="1"/>
  <c r="CV80" i="337"/>
  <c r="CZ80" i="337"/>
  <c r="DA80" i="337" s="1"/>
  <c r="DC80" i="337" s="1"/>
  <c r="CS80" i="337"/>
  <c r="CR80" i="337"/>
  <c r="CQ80" i="337"/>
  <c r="CP80" i="337"/>
  <c r="CO80" i="337"/>
  <c r="CN80" i="337"/>
  <c r="CM80" i="337"/>
  <c r="CL80" i="337"/>
  <c r="CT80" i="337"/>
  <c r="CK80" i="337"/>
  <c r="CJ80" i="337"/>
  <c r="CI80" i="337"/>
  <c r="CH80" i="337"/>
  <c r="CW79" i="337"/>
  <c r="CX79" i="337" s="1"/>
  <c r="CY79" i="337" s="1"/>
  <c r="CZ79" i="337" s="1"/>
  <c r="DA79" i="337" s="1"/>
  <c r="DC79" i="337" s="1"/>
  <c r="CV79" i="337"/>
  <c r="CS79" i="337"/>
  <c r="CR79" i="337"/>
  <c r="CQ79" i="337"/>
  <c r="CP79" i="337"/>
  <c r="CO79" i="337"/>
  <c r="CN79" i="337"/>
  <c r="CM79" i="337"/>
  <c r="CL79" i="337"/>
  <c r="CK79" i="337"/>
  <c r="CJ79" i="337"/>
  <c r="CI79" i="337"/>
  <c r="CH79" i="337"/>
  <c r="CT79" i="337"/>
  <c r="CS78" i="337"/>
  <c r="CR78" i="337"/>
  <c r="CQ78" i="337"/>
  <c r="CP78" i="337"/>
  <c r="CO78" i="337"/>
  <c r="CN78" i="337"/>
  <c r="CM78" i="337"/>
  <c r="CL78" i="337"/>
  <c r="CK78" i="337"/>
  <c r="CJ78" i="337"/>
  <c r="CI78" i="337"/>
  <c r="CT78" i="337"/>
  <c r="DA78" i="337"/>
  <c r="DC78" i="337"/>
  <c r="CH78" i="337"/>
  <c r="CS77" i="337"/>
  <c r="CR77" i="337"/>
  <c r="CQ77" i="337"/>
  <c r="CP77" i="337"/>
  <c r="CO77" i="337"/>
  <c r="CN77" i="337"/>
  <c r="CM77" i="337"/>
  <c r="CL77" i="337"/>
  <c r="CK77" i="337"/>
  <c r="CJ77" i="337"/>
  <c r="CI77" i="337"/>
  <c r="CH77" i="337"/>
  <c r="CS76" i="337"/>
  <c r="CR76" i="337"/>
  <c r="CQ76" i="337"/>
  <c r="CP76" i="337"/>
  <c r="CO76" i="337"/>
  <c r="CN76" i="337"/>
  <c r="CM76" i="337"/>
  <c r="CL76" i="337"/>
  <c r="CK76" i="337"/>
  <c r="CJ76" i="337"/>
  <c r="CI76" i="337"/>
  <c r="CH76" i="337"/>
  <c r="DC75" i="337"/>
  <c r="CS75" i="337"/>
  <c r="CR75" i="337"/>
  <c r="CQ75" i="337"/>
  <c r="CP75" i="337"/>
  <c r="CO75" i="337"/>
  <c r="CN75" i="337"/>
  <c r="CM75" i="337"/>
  <c r="CL75" i="337"/>
  <c r="CK75" i="337"/>
  <c r="CJ75" i="337"/>
  <c r="CI75" i="337"/>
  <c r="CT75" i="337"/>
  <c r="DA75" i="337"/>
  <c r="CH75" i="337"/>
  <c r="CS74" i="337"/>
  <c r="CR74" i="337"/>
  <c r="CQ74" i="337"/>
  <c r="CP74" i="337"/>
  <c r="CO74" i="337"/>
  <c r="CN74" i="337"/>
  <c r="CM74" i="337"/>
  <c r="CL74" i="337"/>
  <c r="CK74" i="337"/>
  <c r="CJ74" i="337"/>
  <c r="CI74" i="337"/>
  <c r="CH74" i="337"/>
  <c r="CS73" i="337"/>
  <c r="CR73" i="337"/>
  <c r="CQ73" i="337"/>
  <c r="CP73" i="337"/>
  <c r="CO73" i="337"/>
  <c r="CN73" i="337"/>
  <c r="CM73" i="337"/>
  <c r="CL73" i="337"/>
  <c r="CK73" i="337"/>
  <c r="CJ73" i="337"/>
  <c r="CI73" i="337"/>
  <c r="CH73" i="337"/>
  <c r="DC72" i="337"/>
  <c r="CS72" i="337"/>
  <c r="CR72" i="337"/>
  <c r="CQ72" i="337"/>
  <c r="CP72" i="337"/>
  <c r="CO72" i="337"/>
  <c r="CN72" i="337"/>
  <c r="CM72" i="337"/>
  <c r="CL72" i="337"/>
  <c r="CK72" i="337"/>
  <c r="CJ72" i="337"/>
  <c r="CI72" i="337"/>
  <c r="CH72" i="337"/>
  <c r="CT72" i="337"/>
  <c r="DA72" i="337"/>
  <c r="CS71" i="337"/>
  <c r="CR71" i="337"/>
  <c r="CQ71" i="337"/>
  <c r="CP71" i="337"/>
  <c r="CO71" i="337"/>
  <c r="CN71" i="337"/>
  <c r="CM71" i="337"/>
  <c r="CL71" i="337"/>
  <c r="CK71" i="337"/>
  <c r="CJ71" i="337"/>
  <c r="CI71" i="337"/>
  <c r="CH71" i="337"/>
  <c r="CS70" i="337"/>
  <c r="CR70" i="337"/>
  <c r="CQ70" i="337"/>
  <c r="CP70" i="337"/>
  <c r="CO70" i="337"/>
  <c r="CN70" i="337"/>
  <c r="CM70" i="337"/>
  <c r="CL70" i="337"/>
  <c r="CK70" i="337"/>
  <c r="CJ70" i="337"/>
  <c r="CI70" i="337"/>
  <c r="CT70" i="337"/>
  <c r="DA70" i="337"/>
  <c r="DC70" i="337"/>
  <c r="CH70" i="337"/>
  <c r="CS69" i="337"/>
  <c r="CR69" i="337"/>
  <c r="CQ69" i="337"/>
  <c r="CP69" i="337"/>
  <c r="CO69" i="337"/>
  <c r="CN69" i="337"/>
  <c r="CM69" i="337"/>
  <c r="CL69" i="337"/>
  <c r="CK69" i="337"/>
  <c r="CJ69" i="337"/>
  <c r="CI69" i="337"/>
  <c r="CH69" i="337"/>
  <c r="CS68" i="337"/>
  <c r="CR68" i="337"/>
  <c r="CQ68" i="337"/>
  <c r="CP68" i="337"/>
  <c r="CO68" i="337"/>
  <c r="CN68" i="337"/>
  <c r="CM68" i="337"/>
  <c r="CL68" i="337"/>
  <c r="CK68" i="337"/>
  <c r="CJ68" i="337"/>
  <c r="CI68" i="337"/>
  <c r="CH68" i="337"/>
  <c r="CT68" i="337"/>
  <c r="DA68" i="337"/>
  <c r="DC68" i="337"/>
  <c r="CS67" i="337"/>
  <c r="CR67" i="337"/>
  <c r="CQ67" i="337"/>
  <c r="CP67" i="337"/>
  <c r="CO67" i="337"/>
  <c r="CN67" i="337"/>
  <c r="CM67" i="337"/>
  <c r="CL67" i="337"/>
  <c r="CK67" i="337"/>
  <c r="CJ67" i="337"/>
  <c r="CI67" i="337"/>
  <c r="CH67" i="337"/>
  <c r="CS66" i="337"/>
  <c r="CR66" i="337"/>
  <c r="CQ66" i="337"/>
  <c r="CP66" i="337"/>
  <c r="CO66" i="337"/>
  <c r="CN66" i="337"/>
  <c r="CM66" i="337"/>
  <c r="CL66" i="337"/>
  <c r="CK66" i="337"/>
  <c r="CJ66" i="337"/>
  <c r="CI66" i="337"/>
  <c r="CH66" i="337"/>
  <c r="CS65" i="337"/>
  <c r="CR65" i="337"/>
  <c r="CQ65" i="337"/>
  <c r="CP65" i="337"/>
  <c r="CO65" i="337"/>
  <c r="CN65" i="337"/>
  <c r="CM65" i="337"/>
  <c r="CL65" i="337"/>
  <c r="CT65" i="337"/>
  <c r="DA65" i="337"/>
  <c r="DC65" i="337"/>
  <c r="CK65" i="337"/>
  <c r="CJ65" i="337"/>
  <c r="CI65" i="337"/>
  <c r="CH65" i="337"/>
  <c r="CW64" i="337"/>
  <c r="CS64" i="337"/>
  <c r="CR64" i="337"/>
  <c r="CQ64" i="337"/>
  <c r="CP64" i="337"/>
  <c r="CO64" i="337"/>
  <c r="CN64" i="337"/>
  <c r="CM64" i="337"/>
  <c r="CL64" i="337"/>
  <c r="CK64" i="337"/>
  <c r="CJ64" i="337"/>
  <c r="CI64" i="337"/>
  <c r="CH64" i="337"/>
  <c r="CW63" i="337"/>
  <c r="CS63" i="337"/>
  <c r="CR63" i="337"/>
  <c r="CQ63" i="337"/>
  <c r="CP63" i="337"/>
  <c r="CO63" i="337"/>
  <c r="CN63" i="337"/>
  <c r="CM63" i="337"/>
  <c r="CL63" i="337"/>
  <c r="CK63" i="337"/>
  <c r="CJ63" i="337"/>
  <c r="CT63" i="337"/>
  <c r="CI63" i="337"/>
  <c r="CH63" i="337"/>
  <c r="DC62" i="337"/>
  <c r="CS62" i="337"/>
  <c r="CR62" i="337"/>
  <c r="CQ62" i="337"/>
  <c r="CP62" i="337"/>
  <c r="CO62" i="337"/>
  <c r="CN62" i="337"/>
  <c r="CM62" i="337"/>
  <c r="CL62" i="337"/>
  <c r="CK62" i="337"/>
  <c r="CJ62" i="337"/>
  <c r="CI62" i="337"/>
  <c r="CH62" i="337"/>
  <c r="CT62" i="337"/>
  <c r="DA62" i="337"/>
  <c r="CS61" i="337"/>
  <c r="CR61" i="337"/>
  <c r="CQ61" i="337"/>
  <c r="CP61" i="337"/>
  <c r="CO61" i="337"/>
  <c r="CN61" i="337"/>
  <c r="CM61" i="337"/>
  <c r="CL61" i="337"/>
  <c r="CK61" i="337"/>
  <c r="CJ61" i="337"/>
  <c r="CI61" i="337"/>
  <c r="CH61" i="337"/>
  <c r="CS60" i="337"/>
  <c r="CR60" i="337"/>
  <c r="CQ60" i="337"/>
  <c r="CP60" i="337"/>
  <c r="CO60" i="337"/>
  <c r="CN60" i="337"/>
  <c r="CM60" i="337"/>
  <c r="CL60" i="337"/>
  <c r="CK60" i="337"/>
  <c r="CJ60" i="337"/>
  <c r="CI60" i="337"/>
  <c r="CT60" i="337"/>
  <c r="DA60" i="337"/>
  <c r="DC60" i="337"/>
  <c r="CH60" i="337"/>
  <c r="CS59" i="337"/>
  <c r="CR59" i="337"/>
  <c r="CQ59" i="337"/>
  <c r="CP59" i="337"/>
  <c r="CO59" i="337"/>
  <c r="CN59" i="337"/>
  <c r="CM59" i="337"/>
  <c r="CL59" i="337"/>
  <c r="CK59" i="337"/>
  <c r="CJ59" i="337"/>
  <c r="CI59" i="337"/>
  <c r="CH59" i="337"/>
  <c r="CS58" i="337"/>
  <c r="CR58" i="337"/>
  <c r="CQ58" i="337"/>
  <c r="CP58" i="337"/>
  <c r="CO58" i="337"/>
  <c r="CN58" i="337"/>
  <c r="CM58" i="337"/>
  <c r="CL58" i="337"/>
  <c r="CK58" i="337"/>
  <c r="CJ58" i="337"/>
  <c r="CI58" i="337"/>
  <c r="CH58" i="337"/>
  <c r="CT58" i="337"/>
  <c r="DA58" i="337"/>
  <c r="DC58" i="337"/>
  <c r="CS57" i="337"/>
  <c r="CR57" i="337"/>
  <c r="CQ57" i="337"/>
  <c r="CP57" i="337"/>
  <c r="CO57" i="337"/>
  <c r="CN57" i="337"/>
  <c r="CM57" i="337"/>
  <c r="CL57" i="337"/>
  <c r="CK57" i="337"/>
  <c r="CJ57" i="337"/>
  <c r="CI57" i="337"/>
  <c r="CH57" i="337"/>
  <c r="CS56" i="337"/>
  <c r="CR56" i="337"/>
  <c r="CQ56" i="337"/>
  <c r="CP56" i="337"/>
  <c r="CO56" i="337"/>
  <c r="CN56" i="337"/>
  <c r="CM56" i="337"/>
  <c r="CL56" i="337"/>
  <c r="CK56" i="337"/>
  <c r="CJ56" i="337"/>
  <c r="CI56" i="337"/>
  <c r="CH56" i="337"/>
  <c r="CS55" i="337"/>
  <c r="CR55" i="337"/>
  <c r="CQ55" i="337"/>
  <c r="CP55" i="337"/>
  <c r="CO55" i="337"/>
  <c r="CN55" i="337"/>
  <c r="CM55" i="337"/>
  <c r="CL55" i="337"/>
  <c r="CT55" i="337"/>
  <c r="DA55" i="337"/>
  <c r="DC55" i="337"/>
  <c r="CK55" i="337"/>
  <c r="CJ55" i="337"/>
  <c r="CI55" i="337"/>
  <c r="CH55" i="337"/>
  <c r="CW54" i="337"/>
  <c r="CS54" i="337"/>
  <c r="CR54" i="337"/>
  <c r="CQ54" i="337"/>
  <c r="CP54" i="337"/>
  <c r="CO54" i="337"/>
  <c r="CN54" i="337"/>
  <c r="CM54" i="337"/>
  <c r="CL54" i="337"/>
  <c r="CT54" i="337"/>
  <c r="CK54" i="337"/>
  <c r="CJ54" i="337"/>
  <c r="CI54" i="337"/>
  <c r="CH54" i="337"/>
  <c r="CW53" i="337"/>
  <c r="CX53" i="337" s="1"/>
  <c r="CY53" i="337" s="1"/>
  <c r="CS53" i="337"/>
  <c r="CR53" i="337"/>
  <c r="CQ53" i="337"/>
  <c r="CP53" i="337"/>
  <c r="CO53" i="337"/>
  <c r="CN53" i="337"/>
  <c r="CM53" i="337"/>
  <c r="CL53" i="337"/>
  <c r="CK53" i="337"/>
  <c r="CJ53" i="337"/>
  <c r="CI53" i="337"/>
  <c r="CH53" i="337"/>
  <c r="CT53" i="337"/>
  <c r="CS52" i="337"/>
  <c r="CR52" i="337"/>
  <c r="CQ52" i="337"/>
  <c r="CP52" i="337"/>
  <c r="CO52" i="337"/>
  <c r="CN52" i="337"/>
  <c r="CM52" i="337"/>
  <c r="CL52" i="337"/>
  <c r="CK52" i="337"/>
  <c r="CJ52" i="337"/>
  <c r="CI52" i="337"/>
  <c r="CH52" i="337"/>
  <c r="CS51" i="337"/>
  <c r="CR51" i="337"/>
  <c r="CQ51" i="337"/>
  <c r="CP51" i="337"/>
  <c r="CO51" i="337"/>
  <c r="CN51" i="337"/>
  <c r="CM51" i="337"/>
  <c r="CL51" i="337"/>
  <c r="CK51" i="337"/>
  <c r="CJ51" i="337"/>
  <c r="CI51" i="337"/>
  <c r="CH51" i="337"/>
  <c r="CS50" i="337"/>
  <c r="CR50" i="337"/>
  <c r="CQ50" i="337"/>
  <c r="CP50" i="337"/>
  <c r="CO50" i="337"/>
  <c r="CN50" i="337"/>
  <c r="CM50" i="337"/>
  <c r="CL50" i="337"/>
  <c r="CK50" i="337"/>
  <c r="CJ50" i="337"/>
  <c r="CI50" i="337"/>
  <c r="CH50" i="337"/>
  <c r="CT50" i="337"/>
  <c r="DA50" i="337"/>
  <c r="DC50" i="337"/>
  <c r="CS49" i="337"/>
  <c r="CR49" i="337"/>
  <c r="CQ49" i="337"/>
  <c r="CP49" i="337"/>
  <c r="CO49" i="337"/>
  <c r="CN49" i="337"/>
  <c r="CM49" i="337"/>
  <c r="CL49" i="337"/>
  <c r="CT49" i="337"/>
  <c r="DA49" i="337"/>
  <c r="DC49" i="337"/>
  <c r="CK49" i="337"/>
  <c r="CJ49" i="337"/>
  <c r="CI49" i="337"/>
  <c r="CH49" i="337"/>
  <c r="CS48" i="337"/>
  <c r="CR48" i="337"/>
  <c r="CQ48" i="337"/>
  <c r="CP48" i="337"/>
  <c r="CO48" i="337"/>
  <c r="CN48" i="337"/>
  <c r="CM48" i="337"/>
  <c r="CL48" i="337"/>
  <c r="CK48" i="337"/>
  <c r="CT48" i="337"/>
  <c r="DA48" i="337"/>
  <c r="DC48" i="337"/>
  <c r="CJ48" i="337"/>
  <c r="CI48" i="337"/>
  <c r="CH48" i="337"/>
  <c r="CS47" i="337"/>
  <c r="CR47" i="337"/>
  <c r="CQ47" i="337"/>
  <c r="CP47" i="337"/>
  <c r="CO47" i="337"/>
  <c r="CN47" i="337"/>
  <c r="CM47" i="337"/>
  <c r="CL47" i="337"/>
  <c r="CK47" i="337"/>
  <c r="CJ47" i="337"/>
  <c r="CT47" i="337"/>
  <c r="DA47" i="337"/>
  <c r="DC47" i="337"/>
  <c r="CI47" i="337"/>
  <c r="CH47" i="337"/>
  <c r="CS46" i="337"/>
  <c r="CR46" i="337"/>
  <c r="CQ46" i="337"/>
  <c r="CP46" i="337"/>
  <c r="CO46" i="337"/>
  <c r="CN46" i="337"/>
  <c r="CM46" i="337"/>
  <c r="CL46" i="337"/>
  <c r="CT46" i="337"/>
  <c r="DA46" i="337"/>
  <c r="DC46" i="337"/>
  <c r="CK46" i="337"/>
  <c r="CJ46" i="337"/>
  <c r="CI46" i="337"/>
  <c r="CH46" i="337"/>
  <c r="CW45" i="337"/>
  <c r="CV45" i="337"/>
  <c r="CX45" i="337"/>
  <c r="CY45" i="337" s="1"/>
  <c r="CZ45" i="337" s="1"/>
  <c r="DA45" i="337" s="1"/>
  <c r="DC45" i="337" s="1"/>
  <c r="CS45" i="337"/>
  <c r="CR45" i="337"/>
  <c r="CQ45" i="337"/>
  <c r="CP45" i="337"/>
  <c r="CO45" i="337"/>
  <c r="CN45" i="337"/>
  <c r="CM45" i="337"/>
  <c r="CL45" i="337"/>
  <c r="CK45" i="337"/>
  <c r="CJ45" i="337"/>
  <c r="CI45" i="337"/>
  <c r="CH45" i="337"/>
  <c r="CS44" i="337"/>
  <c r="CR44" i="337"/>
  <c r="CQ44" i="337"/>
  <c r="CP44" i="337"/>
  <c r="CO44" i="337"/>
  <c r="CN44" i="337"/>
  <c r="CM44" i="337"/>
  <c r="CL44" i="337"/>
  <c r="CT44" i="337"/>
  <c r="DA44" i="337"/>
  <c r="DC44" i="337"/>
  <c r="CK44" i="337"/>
  <c r="CJ44" i="337"/>
  <c r="CI44" i="337"/>
  <c r="CH44" i="337"/>
  <c r="CS43" i="337"/>
  <c r="CR43" i="337"/>
  <c r="CQ43" i="337"/>
  <c r="CP43" i="337"/>
  <c r="CO43" i="337"/>
  <c r="CN43" i="337"/>
  <c r="CM43" i="337"/>
  <c r="CL43" i="337"/>
  <c r="CK43" i="337"/>
  <c r="CT43" i="337"/>
  <c r="DA43" i="337"/>
  <c r="DC43" i="337"/>
  <c r="CJ43" i="337"/>
  <c r="CI43" i="337"/>
  <c r="CH43" i="337"/>
  <c r="CS42" i="337"/>
  <c r="CR42" i="337"/>
  <c r="CQ42" i="337"/>
  <c r="CP42" i="337"/>
  <c r="CO42" i="337"/>
  <c r="CN42" i="337"/>
  <c r="CM42" i="337"/>
  <c r="CL42" i="337"/>
  <c r="CK42" i="337"/>
  <c r="CJ42" i="337"/>
  <c r="CT42" i="337"/>
  <c r="DA42" i="337"/>
  <c r="DC42" i="337"/>
  <c r="CI42" i="337"/>
  <c r="CH42" i="337"/>
  <c r="CS41" i="337"/>
  <c r="CR41" i="337"/>
  <c r="CQ41" i="337"/>
  <c r="CP41" i="337"/>
  <c r="CO41" i="337"/>
  <c r="CN41" i="337"/>
  <c r="CM41" i="337"/>
  <c r="CL41" i="337"/>
  <c r="CK41" i="337"/>
  <c r="CJ41" i="337"/>
  <c r="CI41" i="337"/>
  <c r="CT41" i="337"/>
  <c r="DA41" i="337"/>
  <c r="DC41" i="337"/>
  <c r="CH41" i="337"/>
  <c r="CS40" i="337"/>
  <c r="CR40" i="337"/>
  <c r="CQ40" i="337"/>
  <c r="CP40" i="337"/>
  <c r="CO40" i="337"/>
  <c r="CN40" i="337"/>
  <c r="CM40" i="337"/>
  <c r="CL40" i="337"/>
  <c r="CK40" i="337"/>
  <c r="CJ40" i="337"/>
  <c r="CI40" i="337"/>
  <c r="CH40" i="337"/>
  <c r="CS39" i="337"/>
  <c r="CR39" i="337"/>
  <c r="CQ39" i="337"/>
  <c r="CP39" i="337"/>
  <c r="CO39" i="337"/>
  <c r="CN39" i="337"/>
  <c r="CM39" i="337"/>
  <c r="CL39" i="337"/>
  <c r="CK39" i="337"/>
  <c r="CJ39" i="337"/>
  <c r="CI39" i="337"/>
  <c r="CH39" i="337"/>
  <c r="CW38" i="337"/>
  <c r="CX38" i="337" s="1"/>
  <c r="CY38" i="337" s="1"/>
  <c r="CZ38" i="337" s="1"/>
  <c r="CS38" i="337"/>
  <c r="CR38" i="337"/>
  <c r="CQ38" i="337"/>
  <c r="CP38" i="337"/>
  <c r="CO38" i="337"/>
  <c r="CN38" i="337"/>
  <c r="CM38" i="337"/>
  <c r="CL38" i="337"/>
  <c r="CK38" i="337"/>
  <c r="CT38" i="337"/>
  <c r="CJ38" i="337"/>
  <c r="CI38" i="337"/>
  <c r="CH38" i="337"/>
  <c r="CS37" i="337"/>
  <c r="CR37" i="337"/>
  <c r="CQ37" i="337"/>
  <c r="CP37" i="337"/>
  <c r="CO37" i="337"/>
  <c r="CN37" i="337"/>
  <c r="CM37" i="337"/>
  <c r="CL37" i="337"/>
  <c r="CK37" i="337"/>
  <c r="CJ37" i="337"/>
  <c r="CI37" i="337"/>
  <c r="CH37" i="337"/>
  <c r="CW36" i="337"/>
  <c r="CS36" i="337"/>
  <c r="CV36" i="337"/>
  <c r="CX36" i="337"/>
  <c r="CY36" i="337"/>
  <c r="CZ36" i="337" s="1"/>
  <c r="DA36" i="337" s="1"/>
  <c r="DC36" i="337" s="1"/>
  <c r="CR36" i="337"/>
  <c r="CQ36" i="337"/>
  <c r="CP36" i="337"/>
  <c r="CO36" i="337"/>
  <c r="CN36" i="337"/>
  <c r="CM36" i="337"/>
  <c r="CL36" i="337"/>
  <c r="CK36" i="337"/>
  <c r="CJ36" i="337"/>
  <c r="CI36" i="337"/>
  <c r="CH36" i="337"/>
  <c r="CT36" i="337"/>
  <c r="CS35" i="337"/>
  <c r="CR35" i="337"/>
  <c r="CQ35" i="337"/>
  <c r="CP35" i="337"/>
  <c r="CO35" i="337"/>
  <c r="CN35" i="337"/>
  <c r="CM35" i="337"/>
  <c r="CL35" i="337"/>
  <c r="CK35" i="337"/>
  <c r="CJ35" i="337"/>
  <c r="CI35" i="337"/>
  <c r="CH35" i="337"/>
  <c r="CT35" i="337"/>
  <c r="DA35" i="337"/>
  <c r="DC35" i="337"/>
  <c r="CW34" i="337"/>
  <c r="CX34" i="337" s="1"/>
  <c r="CV34" i="337"/>
  <c r="CY34" i="337"/>
  <c r="CZ34" i="337" s="1"/>
  <c r="DA34" i="337" s="1"/>
  <c r="DC34" i="337" s="1"/>
  <c r="CS34" i="337"/>
  <c r="CR34" i="337"/>
  <c r="CQ34" i="337"/>
  <c r="CP34" i="337"/>
  <c r="CO34" i="337"/>
  <c r="CN34" i="337"/>
  <c r="CM34" i="337"/>
  <c r="CL34" i="337"/>
  <c r="CT34" i="337"/>
  <c r="CK34" i="337"/>
  <c r="CJ34" i="337"/>
  <c r="CI34" i="337"/>
  <c r="CH34" i="337"/>
  <c r="CS33" i="337"/>
  <c r="CR33" i="337"/>
  <c r="CQ33" i="337"/>
  <c r="CP33" i="337"/>
  <c r="CO33" i="337"/>
  <c r="CN33" i="337"/>
  <c r="CM33" i="337"/>
  <c r="CL33" i="337"/>
  <c r="CK33" i="337"/>
  <c r="CJ33" i="337"/>
  <c r="CI33" i="337"/>
  <c r="CH33" i="337"/>
  <c r="CT33" i="337"/>
  <c r="DA33" i="337"/>
  <c r="DC33" i="337"/>
  <c r="CS32" i="337"/>
  <c r="CR32" i="337"/>
  <c r="CQ32" i="337"/>
  <c r="CP32" i="337"/>
  <c r="CO32" i="337"/>
  <c r="CN32" i="337"/>
  <c r="CM32" i="337"/>
  <c r="CL32" i="337"/>
  <c r="CK32" i="337"/>
  <c r="CJ32" i="337"/>
  <c r="CI32" i="337"/>
  <c r="CH32" i="337"/>
  <c r="CT32" i="337"/>
  <c r="DA32" i="337"/>
  <c r="DC32" i="337"/>
  <c r="CW31" i="337"/>
  <c r="CS31" i="337"/>
  <c r="CR31" i="337"/>
  <c r="CQ31" i="337"/>
  <c r="CP31" i="337"/>
  <c r="CO31" i="337"/>
  <c r="CN31" i="337"/>
  <c r="CM31" i="337"/>
  <c r="CL31" i="337"/>
  <c r="CK31" i="337"/>
  <c r="CT31" i="337"/>
  <c r="CJ31" i="337"/>
  <c r="CI31" i="337"/>
  <c r="CH31" i="337"/>
  <c r="CS30" i="337"/>
  <c r="CR30" i="337"/>
  <c r="CQ30" i="337"/>
  <c r="CP30" i="337"/>
  <c r="CO30" i="337"/>
  <c r="CN30" i="337"/>
  <c r="CM30" i="337"/>
  <c r="CL30" i="337"/>
  <c r="CK30" i="337"/>
  <c r="CJ30" i="337"/>
  <c r="CI30" i="337"/>
  <c r="CH30" i="337"/>
  <c r="CT30" i="337"/>
  <c r="DA30" i="337"/>
  <c r="DC30" i="337"/>
  <c r="CW29" i="337"/>
  <c r="CX29" i="337" s="1"/>
  <c r="CS29" i="337"/>
  <c r="CR29" i="337"/>
  <c r="CQ29" i="337"/>
  <c r="CP29" i="337"/>
  <c r="CV29" i="337"/>
  <c r="CO29" i="337"/>
  <c r="CN29" i="337"/>
  <c r="CM29" i="337"/>
  <c r="CL29" i="337"/>
  <c r="CK29" i="337"/>
  <c r="CJ29" i="337"/>
  <c r="CI29" i="337"/>
  <c r="CH29" i="337"/>
  <c r="CS28" i="337"/>
  <c r="CR28" i="337"/>
  <c r="CQ28" i="337"/>
  <c r="CP28" i="337"/>
  <c r="CO28" i="337"/>
  <c r="CN28" i="337"/>
  <c r="CM28" i="337"/>
  <c r="CL28" i="337"/>
  <c r="CK28" i="337"/>
  <c r="CJ28" i="337"/>
  <c r="CI28" i="337"/>
  <c r="CH28" i="337"/>
  <c r="CS27" i="337"/>
  <c r="CR27" i="337"/>
  <c r="CQ27" i="337"/>
  <c r="CP27" i="337"/>
  <c r="CO27" i="337"/>
  <c r="CN27" i="337"/>
  <c r="CM27" i="337"/>
  <c r="CL27" i="337"/>
  <c r="CT27" i="337"/>
  <c r="DA27" i="337"/>
  <c r="DC27" i="337"/>
  <c r="CK27" i="337"/>
  <c r="CJ27" i="337"/>
  <c r="CI27" i="337"/>
  <c r="CH27" i="337"/>
  <c r="DC26" i="337"/>
  <c r="CS26" i="337"/>
  <c r="CR26" i="337"/>
  <c r="CQ26" i="337"/>
  <c r="CP26" i="337"/>
  <c r="CO26" i="337"/>
  <c r="CN26" i="337"/>
  <c r="CM26" i="337"/>
  <c r="CL26" i="337"/>
  <c r="CK26" i="337"/>
  <c r="CT26" i="337"/>
  <c r="DA26" i="337"/>
  <c r="CJ26" i="337"/>
  <c r="CI26" i="337"/>
  <c r="CH26" i="337"/>
  <c r="CS25" i="337"/>
  <c r="CR25" i="337"/>
  <c r="CQ25" i="337"/>
  <c r="CP25" i="337"/>
  <c r="CO25" i="337"/>
  <c r="CN25" i="337"/>
  <c r="CM25" i="337"/>
  <c r="CL25" i="337"/>
  <c r="CK25" i="337"/>
  <c r="CJ25" i="337"/>
  <c r="CI25" i="337"/>
  <c r="CH25" i="337"/>
  <c r="CS24" i="337"/>
  <c r="CR24" i="337"/>
  <c r="CQ24" i="337"/>
  <c r="CP24" i="337"/>
  <c r="CO24" i="337"/>
  <c r="CN24" i="337"/>
  <c r="CM24" i="337"/>
  <c r="CL24" i="337"/>
  <c r="CK24" i="337"/>
  <c r="CJ24" i="337"/>
  <c r="CI24" i="337"/>
  <c r="CT24" i="337"/>
  <c r="DA24" i="337"/>
  <c r="DC24" i="337"/>
  <c r="CH24" i="337"/>
  <c r="CW23" i="337"/>
  <c r="CV23" i="337"/>
  <c r="CX23" i="337"/>
  <c r="CY23" i="337" s="1"/>
  <c r="CZ23" i="337" s="1"/>
  <c r="DA23" i="337" s="1"/>
  <c r="DC23" i="337" s="1"/>
  <c r="CS23" i="337"/>
  <c r="CR23" i="337"/>
  <c r="CQ23" i="337"/>
  <c r="CP23" i="337"/>
  <c r="CO23" i="337"/>
  <c r="CN23" i="337"/>
  <c r="CM23" i="337"/>
  <c r="CL23" i="337"/>
  <c r="CK23" i="337"/>
  <c r="CJ23" i="337"/>
  <c r="CI23" i="337"/>
  <c r="CH23" i="337"/>
  <c r="CS22" i="337"/>
  <c r="CR22" i="337"/>
  <c r="CQ22" i="337"/>
  <c r="CP22" i="337"/>
  <c r="CO22" i="337"/>
  <c r="CN22" i="337"/>
  <c r="CM22" i="337"/>
  <c r="CL22" i="337"/>
  <c r="CT22" i="337"/>
  <c r="DA22" i="337"/>
  <c r="DC22" i="337"/>
  <c r="CK22" i="337"/>
  <c r="CJ22" i="337"/>
  <c r="CI22" i="337"/>
  <c r="CH22" i="337"/>
  <c r="CW21" i="337"/>
  <c r="CX21" i="337" s="1"/>
  <c r="CY21" i="337" s="1"/>
  <c r="CZ21" i="337" s="1"/>
  <c r="CS21" i="337"/>
  <c r="CR21" i="337"/>
  <c r="CQ21" i="337"/>
  <c r="CP21" i="337"/>
  <c r="CO21" i="337"/>
  <c r="CN21" i="337"/>
  <c r="CM21" i="337"/>
  <c r="CV21" i="337"/>
  <c r="CL21" i="337"/>
  <c r="CK21" i="337"/>
  <c r="CJ21" i="337"/>
  <c r="CI21" i="337"/>
  <c r="CH21" i="337"/>
  <c r="CT21" i="337"/>
  <c r="CS20" i="337"/>
  <c r="CR20" i="337"/>
  <c r="CQ20" i="337"/>
  <c r="CP20" i="337"/>
  <c r="CO20" i="337"/>
  <c r="CN20" i="337"/>
  <c r="CM20" i="337"/>
  <c r="CL20" i="337"/>
  <c r="CK20" i="337"/>
  <c r="CJ20" i="337"/>
  <c r="CI20" i="337"/>
  <c r="CH20" i="337"/>
  <c r="CS19" i="337"/>
  <c r="CR19" i="337"/>
  <c r="CQ19" i="337"/>
  <c r="CP19" i="337"/>
  <c r="CO19" i="337"/>
  <c r="CN19" i="337"/>
  <c r="CM19" i="337"/>
  <c r="CL19" i="337"/>
  <c r="CK19" i="337"/>
  <c r="CJ19" i="337"/>
  <c r="CI19" i="337"/>
  <c r="CH19" i="337"/>
  <c r="CS18" i="337"/>
  <c r="CR18" i="337"/>
  <c r="CQ18" i="337"/>
  <c r="CP18" i="337"/>
  <c r="CO18" i="337"/>
  <c r="CN18" i="337"/>
  <c r="CM18" i="337"/>
  <c r="CL18" i="337"/>
  <c r="CK18" i="337"/>
  <c r="CJ18" i="337"/>
  <c r="CI18" i="337"/>
  <c r="CH18" i="337"/>
  <c r="CT18" i="337"/>
  <c r="DA18" i="337"/>
  <c r="DC18" i="337"/>
  <c r="CS17" i="337"/>
  <c r="CR17" i="337"/>
  <c r="CQ17" i="337"/>
  <c r="CP17" i="337"/>
  <c r="CO17" i="337"/>
  <c r="CN17" i="337"/>
  <c r="CM17" i="337"/>
  <c r="CL17" i="337"/>
  <c r="CT17" i="337"/>
  <c r="DA17" i="337"/>
  <c r="DC17" i="337"/>
  <c r="CK17" i="337"/>
  <c r="CJ17" i="337"/>
  <c r="CI17" i="337"/>
  <c r="CH17" i="337"/>
  <c r="CW16" i="337"/>
  <c r="CS16" i="337"/>
  <c r="CR16" i="337"/>
  <c r="CQ16" i="337"/>
  <c r="CP16" i="337"/>
  <c r="CO16" i="337"/>
  <c r="CN16" i="337"/>
  <c r="CM16" i="337"/>
  <c r="CL16" i="337"/>
  <c r="CK16" i="337"/>
  <c r="CJ16" i="337"/>
  <c r="CI16" i="337"/>
  <c r="CH16" i="337"/>
  <c r="CS15" i="337"/>
  <c r="CR15" i="337"/>
  <c r="CQ15" i="337"/>
  <c r="CP15" i="337"/>
  <c r="CO15" i="337"/>
  <c r="CN15" i="337"/>
  <c r="CM15" i="337"/>
  <c r="CL15" i="337"/>
  <c r="CK15" i="337"/>
  <c r="CJ15" i="337"/>
  <c r="CI15" i="337"/>
  <c r="CH15" i="337"/>
  <c r="CT15" i="337"/>
  <c r="DA15" i="337"/>
  <c r="DC15" i="337"/>
  <c r="CS14" i="337"/>
  <c r="CR14" i="337"/>
  <c r="CQ14" i="337"/>
  <c r="CP14" i="337"/>
  <c r="CO14" i="337"/>
  <c r="CN14" i="337"/>
  <c r="CM14" i="337"/>
  <c r="CL14" i="337"/>
  <c r="CK14" i="337"/>
  <c r="CJ14" i="337"/>
  <c r="CI14" i="337"/>
  <c r="CH14" i="337"/>
  <c r="CT14" i="337"/>
  <c r="DA14" i="337"/>
  <c r="DC14" i="337"/>
  <c r="CS13" i="337"/>
  <c r="CR13" i="337"/>
  <c r="CQ13" i="337"/>
  <c r="CP13" i="337"/>
  <c r="CO13" i="337"/>
  <c r="CN13" i="337"/>
  <c r="CM13" i="337"/>
  <c r="CL13" i="337"/>
  <c r="CK13" i="337"/>
  <c r="CJ13" i="337"/>
  <c r="CI13" i="337"/>
  <c r="CH13" i="337"/>
  <c r="CS12" i="337"/>
  <c r="CR12" i="337"/>
  <c r="CQ12" i="337"/>
  <c r="CP12" i="337"/>
  <c r="CO12" i="337"/>
  <c r="CN12" i="337"/>
  <c r="CM12" i="337"/>
  <c r="CL12" i="337"/>
  <c r="CK12" i="337"/>
  <c r="CJ12" i="337"/>
  <c r="CI12" i="337"/>
  <c r="CH12" i="337"/>
  <c r="DC11" i="337"/>
  <c r="CS11" i="337"/>
  <c r="CR11" i="337"/>
  <c r="CQ11" i="337"/>
  <c r="CP11" i="337"/>
  <c r="CO11" i="337"/>
  <c r="CN11" i="337"/>
  <c r="CM11" i="337"/>
  <c r="CL11" i="337"/>
  <c r="CK11" i="337"/>
  <c r="CT11" i="337"/>
  <c r="DA11" i="337"/>
  <c r="CJ11" i="337"/>
  <c r="CI11" i="337"/>
  <c r="CH11" i="337"/>
  <c r="DA10" i="337"/>
  <c r="DC10" i="337"/>
  <c r="CS10" i="337"/>
  <c r="CR10" i="337"/>
  <c r="CQ10" i="337"/>
  <c r="CP10" i="337"/>
  <c r="CO10" i="337"/>
  <c r="CN10" i="337"/>
  <c r="CM10" i="337"/>
  <c r="CL10" i="337"/>
  <c r="CK10" i="337"/>
  <c r="CJ10" i="337"/>
  <c r="CI10" i="337"/>
  <c r="CH10" i="337"/>
  <c r="CT10" i="337"/>
  <c r="CS9" i="337"/>
  <c r="CR9" i="337"/>
  <c r="CQ9" i="337"/>
  <c r="CP9" i="337"/>
  <c r="CO9" i="337"/>
  <c r="CN9" i="337"/>
  <c r="CM9" i="337"/>
  <c r="CL9" i="337"/>
  <c r="CK9" i="337"/>
  <c r="CJ9" i="337"/>
  <c r="CI9" i="337"/>
  <c r="CT9" i="337"/>
  <c r="DA9" i="337"/>
  <c r="DC9" i="337"/>
  <c r="CH9" i="337"/>
  <c r="CS8" i="337"/>
  <c r="CR8" i="337"/>
  <c r="CQ8" i="337"/>
  <c r="CP8" i="337"/>
  <c r="CO8" i="337"/>
  <c r="CN8" i="337"/>
  <c r="CM8" i="337"/>
  <c r="CL8" i="337"/>
  <c r="CK8" i="337"/>
  <c r="CJ8" i="337"/>
  <c r="CI8" i="337"/>
  <c r="CH8" i="337"/>
  <c r="CT8" i="337"/>
  <c r="DA8" i="337"/>
  <c r="DC8" i="337"/>
  <c r="CS7" i="337"/>
  <c r="CR7" i="337"/>
  <c r="CQ7" i="337"/>
  <c r="CP7" i="337"/>
  <c r="CO7" i="337"/>
  <c r="CN7" i="337"/>
  <c r="CM7" i="337"/>
  <c r="CL7" i="337"/>
  <c r="CK7" i="337"/>
  <c r="CJ7" i="337"/>
  <c r="CI7" i="337"/>
  <c r="CH7" i="337"/>
  <c r="CW6" i="337"/>
  <c r="CS6" i="337"/>
  <c r="CR6" i="337"/>
  <c r="CQ6" i="337"/>
  <c r="CP6" i="337"/>
  <c r="CO6" i="337"/>
  <c r="CN6" i="337"/>
  <c r="CM6" i="337"/>
  <c r="CL6" i="337"/>
  <c r="CK6" i="337"/>
  <c r="CT6" i="337"/>
  <c r="CJ6" i="337"/>
  <c r="CI6" i="337"/>
  <c r="CH6" i="337"/>
  <c r="DA5" i="337"/>
  <c r="DC5" i="337"/>
  <c r="CS5" i="337"/>
  <c r="CR5" i="337"/>
  <c r="CQ5" i="337"/>
  <c r="CP5" i="337"/>
  <c r="CO5" i="337"/>
  <c r="CN5" i="337"/>
  <c r="CM5" i="337"/>
  <c r="CL5" i="337"/>
  <c r="CK5" i="337"/>
  <c r="CJ5" i="337"/>
  <c r="CI5" i="337"/>
  <c r="CH5" i="337"/>
  <c r="CT5" i="337"/>
  <c r="CW4" i="337"/>
  <c r="CS4" i="337"/>
  <c r="CR4" i="337"/>
  <c r="CV4" i="337"/>
  <c r="CX4" i="337"/>
  <c r="CY4" i="337" s="1"/>
  <c r="CZ4" i="337" s="1"/>
  <c r="DA4" i="337" s="1"/>
  <c r="CQ4" i="337"/>
  <c r="CP4" i="337"/>
  <c r="CO4" i="337"/>
  <c r="CN4" i="337"/>
  <c r="CM4" i="337"/>
  <c r="CL4" i="337"/>
  <c r="CK4" i="337"/>
  <c r="CJ4" i="337"/>
  <c r="CI4" i="337"/>
  <c r="CH4" i="337"/>
  <c r="CS3" i="337"/>
  <c r="CR3" i="337"/>
  <c r="CQ3" i="337"/>
  <c r="CP3" i="337"/>
  <c r="CO3" i="337"/>
  <c r="CN3" i="337"/>
  <c r="CM3" i="337"/>
  <c r="CL3" i="337"/>
  <c r="CK3" i="337"/>
  <c r="CJ3" i="337"/>
  <c r="CI3" i="337"/>
  <c r="CH3" i="337"/>
  <c r="DN81" i="336"/>
  <c r="DJ80" i="336"/>
  <c r="DK80" i="336" s="1"/>
  <c r="DL80" i="336" s="1"/>
  <c r="DI80" i="336"/>
  <c r="DH80" i="336"/>
  <c r="DE80" i="336"/>
  <c r="DD80" i="336"/>
  <c r="DC80" i="336"/>
  <c r="DB80" i="336"/>
  <c r="DA80" i="336"/>
  <c r="CZ80" i="336"/>
  <c r="CY80" i="336"/>
  <c r="CX80" i="336"/>
  <c r="DF80" i="336"/>
  <c r="CW80" i="336"/>
  <c r="CV80" i="336"/>
  <c r="CU80" i="336"/>
  <c r="CT80" i="336"/>
  <c r="DI79" i="336"/>
  <c r="DE79" i="336"/>
  <c r="DD79" i="336"/>
  <c r="DC79" i="336"/>
  <c r="DB79" i="336"/>
  <c r="DA79" i="336"/>
  <c r="CZ79" i="336"/>
  <c r="CY79" i="336"/>
  <c r="CX79" i="336"/>
  <c r="CW79" i="336"/>
  <c r="CV79" i="336"/>
  <c r="CU79" i="336"/>
  <c r="CT79" i="336"/>
  <c r="DF79" i="336"/>
  <c r="DE78" i="336"/>
  <c r="DD78" i="336"/>
  <c r="DC78" i="336"/>
  <c r="DB78" i="336"/>
  <c r="DA78" i="336"/>
  <c r="CZ78" i="336"/>
  <c r="CY78" i="336"/>
  <c r="CX78" i="336"/>
  <c r="CW78" i="336"/>
  <c r="CV78" i="336"/>
  <c r="CU78" i="336"/>
  <c r="CT78" i="336"/>
  <c r="DF78" i="336"/>
  <c r="DM78" i="336"/>
  <c r="DO78" i="336"/>
  <c r="DE77" i="336"/>
  <c r="DD77" i="336"/>
  <c r="DC77" i="336"/>
  <c r="DB77" i="336"/>
  <c r="DA77" i="336"/>
  <c r="CZ77" i="336"/>
  <c r="CY77" i="336"/>
  <c r="CX77" i="336"/>
  <c r="CW77" i="336"/>
  <c r="CV77" i="336"/>
  <c r="CU77" i="336"/>
  <c r="CT77" i="336"/>
  <c r="DE76" i="336"/>
  <c r="DD76" i="336"/>
  <c r="DC76" i="336"/>
  <c r="DB76" i="336"/>
  <c r="DA76" i="336"/>
  <c r="CZ76" i="336"/>
  <c r="CY76" i="336"/>
  <c r="CX76" i="336"/>
  <c r="CW76" i="336"/>
  <c r="CV76" i="336"/>
  <c r="CU76" i="336"/>
  <c r="CT76" i="336"/>
  <c r="DE75" i="336"/>
  <c r="DD75" i="336"/>
  <c r="DC75" i="336"/>
  <c r="DB75" i="336"/>
  <c r="DA75" i="336"/>
  <c r="CZ75" i="336"/>
  <c r="CY75" i="336"/>
  <c r="CX75" i="336"/>
  <c r="DF75" i="336"/>
  <c r="DM75" i="336"/>
  <c r="DO75" i="336"/>
  <c r="CW75" i="336"/>
  <c r="CV75" i="336"/>
  <c r="CU75" i="336"/>
  <c r="CT75" i="336"/>
  <c r="DO74" i="336"/>
  <c r="DE74" i="336"/>
  <c r="DD74" i="336"/>
  <c r="DC74" i="336"/>
  <c r="DB74" i="336"/>
  <c r="DA74" i="336"/>
  <c r="CZ74" i="336"/>
  <c r="CY74" i="336"/>
  <c r="CX74" i="336"/>
  <c r="CW74" i="336"/>
  <c r="DF74" i="336"/>
  <c r="DM74" i="336"/>
  <c r="CV74" i="336"/>
  <c r="CU74" i="336"/>
  <c r="CT74" i="336"/>
  <c r="DE73" i="336"/>
  <c r="DD73" i="336"/>
  <c r="DC73" i="336"/>
  <c r="DB73" i="336"/>
  <c r="DA73" i="336"/>
  <c r="CZ73" i="336"/>
  <c r="CY73" i="336"/>
  <c r="CX73" i="336"/>
  <c r="CW73" i="336"/>
  <c r="CV73" i="336"/>
  <c r="CU73" i="336"/>
  <c r="CT73" i="336"/>
  <c r="DE72" i="336"/>
  <c r="DD72" i="336"/>
  <c r="DC72" i="336"/>
  <c r="DB72" i="336"/>
  <c r="DA72" i="336"/>
  <c r="CZ72" i="336"/>
  <c r="CY72" i="336"/>
  <c r="CX72" i="336"/>
  <c r="CW72" i="336"/>
  <c r="CV72" i="336"/>
  <c r="CU72" i="336"/>
  <c r="DF72" i="336"/>
  <c r="DM72" i="336"/>
  <c r="DO72" i="336"/>
  <c r="CT72" i="336"/>
  <c r="DE71" i="336"/>
  <c r="DD71" i="336"/>
  <c r="DC71" i="336"/>
  <c r="DB71" i="336"/>
  <c r="DA71" i="336"/>
  <c r="CZ71" i="336"/>
  <c r="CY71" i="336"/>
  <c r="CX71" i="336"/>
  <c r="CW71" i="336"/>
  <c r="CV71" i="336"/>
  <c r="CU71" i="336"/>
  <c r="CT71" i="336"/>
  <c r="DE70" i="336"/>
  <c r="DD70" i="336"/>
  <c r="DC70" i="336"/>
  <c r="DB70" i="336"/>
  <c r="DA70" i="336"/>
  <c r="CZ70" i="336"/>
  <c r="CY70" i="336"/>
  <c r="CX70" i="336"/>
  <c r="CW70" i="336"/>
  <c r="CV70" i="336"/>
  <c r="CU70" i="336"/>
  <c r="CT70" i="336"/>
  <c r="DE69" i="336"/>
  <c r="DD69" i="336"/>
  <c r="DC69" i="336"/>
  <c r="DB69" i="336"/>
  <c r="DA69" i="336"/>
  <c r="CZ69" i="336"/>
  <c r="CY69" i="336"/>
  <c r="CX69" i="336"/>
  <c r="CW69" i="336"/>
  <c r="CV69" i="336"/>
  <c r="CU69" i="336"/>
  <c r="CT69" i="336"/>
  <c r="DM68" i="336"/>
  <c r="DO68" i="336"/>
  <c r="DE68" i="336"/>
  <c r="DD68" i="336"/>
  <c r="DC68" i="336"/>
  <c r="DB68" i="336"/>
  <c r="DA68" i="336"/>
  <c r="CZ68" i="336"/>
  <c r="CY68" i="336"/>
  <c r="CX68" i="336"/>
  <c r="CW68" i="336"/>
  <c r="CV68" i="336"/>
  <c r="CU68" i="336"/>
  <c r="CT68" i="336"/>
  <c r="DF68" i="336"/>
  <c r="DE67" i="336"/>
  <c r="DD67" i="336"/>
  <c r="DC67" i="336"/>
  <c r="DB67" i="336"/>
  <c r="DA67" i="336"/>
  <c r="CZ67" i="336"/>
  <c r="CY67" i="336"/>
  <c r="CX67" i="336"/>
  <c r="DF67" i="336"/>
  <c r="DM67" i="336"/>
  <c r="DO67" i="336"/>
  <c r="CW67" i="336"/>
  <c r="CV67" i="336"/>
  <c r="CU67" i="336"/>
  <c r="CT67" i="336"/>
  <c r="DI66" i="336"/>
  <c r="DE66" i="336"/>
  <c r="DD66" i="336"/>
  <c r="DC66" i="336"/>
  <c r="DB66" i="336"/>
  <c r="DA66" i="336"/>
  <c r="CZ66" i="336"/>
  <c r="CY66" i="336"/>
  <c r="CX66" i="336"/>
  <c r="CW66" i="336"/>
  <c r="CV66" i="336"/>
  <c r="CU66" i="336"/>
  <c r="CT66" i="336"/>
  <c r="DF66" i="336"/>
  <c r="DE65" i="336"/>
  <c r="DD65" i="336"/>
  <c r="DC65" i="336"/>
  <c r="DB65" i="336"/>
  <c r="DA65" i="336"/>
  <c r="CZ65" i="336"/>
  <c r="CY65" i="336"/>
  <c r="CX65" i="336"/>
  <c r="CW65" i="336"/>
  <c r="CV65" i="336"/>
  <c r="CU65" i="336"/>
  <c r="CT65" i="336"/>
  <c r="DF65" i="336"/>
  <c r="DM65" i="336"/>
  <c r="DO65" i="336"/>
  <c r="DI64" i="336"/>
  <c r="DJ64" i="336" s="1"/>
  <c r="DK64" i="336" s="1"/>
  <c r="DE64" i="336"/>
  <c r="DD64" i="336"/>
  <c r="DC64" i="336"/>
  <c r="DB64" i="336"/>
  <c r="DA64" i="336"/>
  <c r="CZ64" i="336"/>
  <c r="CY64" i="336"/>
  <c r="CX64" i="336"/>
  <c r="CW64" i="336"/>
  <c r="CV64" i="336"/>
  <c r="CU64" i="336"/>
  <c r="CT64" i="336"/>
  <c r="DE63" i="336"/>
  <c r="DD63" i="336"/>
  <c r="DC63" i="336"/>
  <c r="DB63" i="336"/>
  <c r="DA63" i="336"/>
  <c r="CZ63" i="336"/>
  <c r="CY63" i="336"/>
  <c r="CX63" i="336"/>
  <c r="CW63" i="336"/>
  <c r="CV63" i="336"/>
  <c r="CU63" i="336"/>
  <c r="CT63" i="336"/>
  <c r="DE62" i="336"/>
  <c r="DD62" i="336"/>
  <c r="DC62" i="336"/>
  <c r="DB62" i="336"/>
  <c r="DA62" i="336"/>
  <c r="CZ62" i="336"/>
  <c r="CY62" i="336"/>
  <c r="CX62" i="336"/>
  <c r="CW62" i="336"/>
  <c r="CV62" i="336"/>
  <c r="CU62" i="336"/>
  <c r="DF62" i="336"/>
  <c r="DM62" i="336"/>
  <c r="DO62" i="336"/>
  <c r="CT62" i="336"/>
  <c r="DE61" i="336"/>
  <c r="DD61" i="336"/>
  <c r="DC61" i="336"/>
  <c r="DB61" i="336"/>
  <c r="DA61" i="336"/>
  <c r="CZ61" i="336"/>
  <c r="CY61" i="336"/>
  <c r="CX61" i="336"/>
  <c r="DF61" i="336"/>
  <c r="DM61" i="336"/>
  <c r="DO61" i="336"/>
  <c r="CW61" i="336"/>
  <c r="CV61" i="336"/>
  <c r="CU61" i="336"/>
  <c r="CT61" i="336"/>
  <c r="DE60" i="336"/>
  <c r="DD60" i="336"/>
  <c r="DC60" i="336"/>
  <c r="DB60" i="336"/>
  <c r="DA60" i="336"/>
  <c r="CZ60" i="336"/>
  <c r="CY60" i="336"/>
  <c r="CX60" i="336"/>
  <c r="CW60" i="336"/>
  <c r="CV60" i="336"/>
  <c r="CU60" i="336"/>
  <c r="CT60" i="336"/>
  <c r="DE59" i="336"/>
  <c r="DD59" i="336"/>
  <c r="DC59" i="336"/>
  <c r="DB59" i="336"/>
  <c r="DA59" i="336"/>
  <c r="CZ59" i="336"/>
  <c r="CY59" i="336"/>
  <c r="CX59" i="336"/>
  <c r="CW59" i="336"/>
  <c r="CV59" i="336"/>
  <c r="CU59" i="336"/>
  <c r="CT59" i="336"/>
  <c r="DE58" i="336"/>
  <c r="DD58" i="336"/>
  <c r="DC58" i="336"/>
  <c r="DB58" i="336"/>
  <c r="DA58" i="336"/>
  <c r="CZ58" i="336"/>
  <c r="CY58" i="336"/>
  <c r="CX58" i="336"/>
  <c r="CW58" i="336"/>
  <c r="CV58" i="336"/>
  <c r="CU58" i="336"/>
  <c r="CT58" i="336"/>
  <c r="DE57" i="336"/>
  <c r="DD57" i="336"/>
  <c r="DC57" i="336"/>
  <c r="DB57" i="336"/>
  <c r="DA57" i="336"/>
  <c r="CZ57" i="336"/>
  <c r="CY57" i="336"/>
  <c r="CX57" i="336"/>
  <c r="DF57" i="336"/>
  <c r="DM57" i="336"/>
  <c r="DO57" i="336"/>
  <c r="CW57" i="336"/>
  <c r="CV57" i="336"/>
  <c r="CU57" i="336"/>
  <c r="CT57" i="336"/>
  <c r="DE56" i="336"/>
  <c r="DD56" i="336"/>
  <c r="DC56" i="336"/>
  <c r="DB56" i="336"/>
  <c r="DA56" i="336"/>
  <c r="CZ56" i="336"/>
  <c r="CY56" i="336"/>
  <c r="CX56" i="336"/>
  <c r="CW56" i="336"/>
  <c r="CV56" i="336"/>
  <c r="CU56" i="336"/>
  <c r="CT56" i="336"/>
  <c r="DE55" i="336"/>
  <c r="DD55" i="336"/>
  <c r="DC55" i="336"/>
  <c r="DB55" i="336"/>
  <c r="DA55" i="336"/>
  <c r="CZ55" i="336"/>
  <c r="CY55" i="336"/>
  <c r="CX55" i="336"/>
  <c r="CW55" i="336"/>
  <c r="CV55" i="336"/>
  <c r="CU55" i="336"/>
  <c r="CT55" i="336"/>
  <c r="DI54" i="336"/>
  <c r="DE54" i="336"/>
  <c r="DD54" i="336"/>
  <c r="DC54" i="336"/>
  <c r="DH54" i="336"/>
  <c r="DJ54" i="336"/>
  <c r="DK54" i="336"/>
  <c r="DL54" i="336"/>
  <c r="DB54" i="336"/>
  <c r="DA54" i="336"/>
  <c r="CZ54" i="336"/>
  <c r="CY54" i="336"/>
  <c r="CX54" i="336"/>
  <c r="CW54" i="336"/>
  <c r="CV54" i="336"/>
  <c r="CU54" i="336"/>
  <c r="CT54" i="336"/>
  <c r="DI53" i="336"/>
  <c r="DJ53" i="336" s="1"/>
  <c r="DK53" i="336" s="1"/>
  <c r="DL53" i="336" s="1"/>
  <c r="DM53" i="336" s="1"/>
  <c r="DO53" i="336" s="1"/>
  <c r="DH53" i="336"/>
  <c r="DE53" i="336"/>
  <c r="DD53" i="336"/>
  <c r="DC53" i="336"/>
  <c r="DB53" i="336"/>
  <c r="DA53" i="336"/>
  <c r="CZ53" i="336"/>
  <c r="CY53" i="336"/>
  <c r="CX53" i="336"/>
  <c r="CW53" i="336"/>
  <c r="CV53" i="336"/>
  <c r="CU53" i="336"/>
  <c r="CT53" i="336"/>
  <c r="DI52" i="336"/>
  <c r="DJ52" i="336" s="1"/>
  <c r="DK52" i="336" s="1"/>
  <c r="DL52" i="336" s="1"/>
  <c r="DM52" i="336" s="1"/>
  <c r="DO52" i="336" s="1"/>
  <c r="DE52" i="336"/>
  <c r="DH52" i="336"/>
  <c r="DD52" i="336"/>
  <c r="DC52" i="336"/>
  <c r="DB52" i="336"/>
  <c r="DA52" i="336"/>
  <c r="CZ52" i="336"/>
  <c r="CY52" i="336"/>
  <c r="CX52" i="336"/>
  <c r="CW52" i="336"/>
  <c r="CV52" i="336"/>
  <c r="CU52" i="336"/>
  <c r="CT52" i="336"/>
  <c r="DE51" i="336"/>
  <c r="DD51" i="336"/>
  <c r="DC51" i="336"/>
  <c r="DB51" i="336"/>
  <c r="DA51" i="336"/>
  <c r="CZ51" i="336"/>
  <c r="CY51" i="336"/>
  <c r="CX51" i="336"/>
  <c r="CW51" i="336"/>
  <c r="CV51" i="336"/>
  <c r="CU51" i="336"/>
  <c r="CT51" i="336"/>
  <c r="DE50" i="336"/>
  <c r="DD50" i="336"/>
  <c r="DC50" i="336"/>
  <c r="DB50" i="336"/>
  <c r="DA50" i="336"/>
  <c r="CZ50" i="336"/>
  <c r="CY50" i="336"/>
  <c r="CX50" i="336"/>
  <c r="DF50" i="336"/>
  <c r="DM50" i="336"/>
  <c r="DO50" i="336"/>
  <c r="CW50" i="336"/>
  <c r="CV50" i="336"/>
  <c r="CU50" i="336"/>
  <c r="CT50" i="336"/>
  <c r="DE49" i="336"/>
  <c r="DD49" i="336"/>
  <c r="DC49" i="336"/>
  <c r="DB49" i="336"/>
  <c r="DA49" i="336"/>
  <c r="CZ49" i="336"/>
  <c r="CY49" i="336"/>
  <c r="CX49" i="336"/>
  <c r="CW49" i="336"/>
  <c r="CV49" i="336"/>
  <c r="CU49" i="336"/>
  <c r="CT49" i="336"/>
  <c r="DF49" i="336"/>
  <c r="DM49" i="336"/>
  <c r="DO49" i="336"/>
  <c r="DE48" i="336"/>
  <c r="DD48" i="336"/>
  <c r="DC48" i="336"/>
  <c r="DB48" i="336"/>
  <c r="DA48" i="336"/>
  <c r="CZ48" i="336"/>
  <c r="CY48" i="336"/>
  <c r="CX48" i="336"/>
  <c r="CW48" i="336"/>
  <c r="CV48" i="336"/>
  <c r="CU48" i="336"/>
  <c r="CT48" i="336"/>
  <c r="DE47" i="336"/>
  <c r="DD47" i="336"/>
  <c r="DC47" i="336"/>
  <c r="DB47" i="336"/>
  <c r="DA47" i="336"/>
  <c r="CZ47" i="336"/>
  <c r="CY47" i="336"/>
  <c r="CX47" i="336"/>
  <c r="DF47" i="336"/>
  <c r="DM47" i="336"/>
  <c r="DO47" i="336"/>
  <c r="CW47" i="336"/>
  <c r="CV47" i="336"/>
  <c r="CU47" i="336"/>
  <c r="CT47" i="336"/>
  <c r="DE46" i="336"/>
  <c r="DD46" i="336"/>
  <c r="DC46" i="336"/>
  <c r="DB46" i="336"/>
  <c r="DA46" i="336"/>
  <c r="CZ46" i="336"/>
  <c r="CY46" i="336"/>
  <c r="CX46" i="336"/>
  <c r="DF46" i="336"/>
  <c r="DM46" i="336"/>
  <c r="DO46" i="336"/>
  <c r="CW46" i="336"/>
  <c r="CV46" i="336"/>
  <c r="CU46" i="336"/>
  <c r="CT46" i="336"/>
  <c r="DI45" i="336"/>
  <c r="DE45" i="336"/>
  <c r="DD45" i="336"/>
  <c r="DC45" i="336"/>
  <c r="DB45" i="336"/>
  <c r="DH45" i="336"/>
  <c r="DJ45" i="336"/>
  <c r="DK45" i="336" s="1"/>
  <c r="DL45" i="336" s="1"/>
  <c r="DM45" i="336" s="1"/>
  <c r="DO45" i="336" s="1"/>
  <c r="DA45" i="336"/>
  <c r="CZ45" i="336"/>
  <c r="CY45" i="336"/>
  <c r="CX45" i="336"/>
  <c r="DF45" i="336"/>
  <c r="CW45" i="336"/>
  <c r="CV45" i="336"/>
  <c r="CU45" i="336"/>
  <c r="CT45" i="336"/>
  <c r="DI44" i="336"/>
  <c r="DE44" i="336"/>
  <c r="DD44" i="336"/>
  <c r="DC44" i="336"/>
  <c r="DB44" i="336"/>
  <c r="DA44" i="336"/>
  <c r="CZ44" i="336"/>
  <c r="CY44" i="336"/>
  <c r="CX44" i="336"/>
  <c r="DF44" i="336"/>
  <c r="CW44" i="336"/>
  <c r="CV44" i="336"/>
  <c r="CU44" i="336"/>
  <c r="CT44" i="336"/>
  <c r="DE43" i="336"/>
  <c r="DD43" i="336"/>
  <c r="DC43" i="336"/>
  <c r="DB43" i="336"/>
  <c r="DA43" i="336"/>
  <c r="CZ43" i="336"/>
  <c r="CY43" i="336"/>
  <c r="CX43" i="336"/>
  <c r="CW43" i="336"/>
  <c r="CV43" i="336"/>
  <c r="CU43" i="336"/>
  <c r="CT43" i="336"/>
  <c r="DF43" i="336"/>
  <c r="DM43" i="336"/>
  <c r="DO43" i="336"/>
  <c r="DE42" i="336"/>
  <c r="DD42" i="336"/>
  <c r="DC42" i="336"/>
  <c r="DB42" i="336"/>
  <c r="DA42" i="336"/>
  <c r="CZ42" i="336"/>
  <c r="CY42" i="336"/>
  <c r="CX42" i="336"/>
  <c r="CW42" i="336"/>
  <c r="CV42" i="336"/>
  <c r="CU42" i="336"/>
  <c r="CT42" i="336"/>
  <c r="DE41" i="336"/>
  <c r="DD41" i="336"/>
  <c r="DC41" i="336"/>
  <c r="DB41" i="336"/>
  <c r="DA41" i="336"/>
  <c r="CZ41" i="336"/>
  <c r="CY41" i="336"/>
  <c r="CX41" i="336"/>
  <c r="CW41" i="336"/>
  <c r="CV41" i="336"/>
  <c r="CU41" i="336"/>
  <c r="CT41" i="336"/>
  <c r="DE40" i="336"/>
  <c r="DD40" i="336"/>
  <c r="DC40" i="336"/>
  <c r="DB40" i="336"/>
  <c r="DA40" i="336"/>
  <c r="CZ40" i="336"/>
  <c r="CY40" i="336"/>
  <c r="CX40" i="336"/>
  <c r="DF40" i="336"/>
  <c r="DM40" i="336"/>
  <c r="DO40" i="336"/>
  <c r="CW40" i="336"/>
  <c r="CV40" i="336"/>
  <c r="CU40" i="336"/>
  <c r="CT40" i="336"/>
  <c r="DE39" i="336"/>
  <c r="DD39" i="336"/>
  <c r="DC39" i="336"/>
  <c r="DB39" i="336"/>
  <c r="DA39" i="336"/>
  <c r="CZ39" i="336"/>
  <c r="CY39" i="336"/>
  <c r="CX39" i="336"/>
  <c r="CW39" i="336"/>
  <c r="CV39" i="336"/>
  <c r="CU39" i="336"/>
  <c r="CT39" i="336"/>
  <c r="DE38" i="336"/>
  <c r="DD38" i="336"/>
  <c r="DC38" i="336"/>
  <c r="DB38" i="336"/>
  <c r="DA38" i="336"/>
  <c r="CZ38" i="336"/>
  <c r="CY38" i="336"/>
  <c r="CX38" i="336"/>
  <c r="CW38" i="336"/>
  <c r="CV38" i="336"/>
  <c r="CU38" i="336"/>
  <c r="CT38" i="336"/>
  <c r="DE37" i="336"/>
  <c r="DD37" i="336"/>
  <c r="DC37" i="336"/>
  <c r="DB37" i="336"/>
  <c r="DA37" i="336"/>
  <c r="CZ37" i="336"/>
  <c r="CY37" i="336"/>
  <c r="CX37" i="336"/>
  <c r="CW37" i="336"/>
  <c r="CV37" i="336"/>
  <c r="CU37" i="336"/>
  <c r="CT37" i="336"/>
  <c r="DI36" i="336"/>
  <c r="DJ36" i="336" s="1"/>
  <c r="DK36" i="336" s="1"/>
  <c r="DL36" i="336" s="1"/>
  <c r="DM36" i="336" s="1"/>
  <c r="DO36" i="336" s="1"/>
  <c r="DH36" i="336"/>
  <c r="DE36" i="336"/>
  <c r="DD36" i="336"/>
  <c r="DC36" i="336"/>
  <c r="DB36" i="336"/>
  <c r="DA36" i="336"/>
  <c r="CZ36" i="336"/>
  <c r="CY36" i="336"/>
  <c r="CX36" i="336"/>
  <c r="CW36" i="336"/>
  <c r="CV36" i="336"/>
  <c r="CU36" i="336"/>
  <c r="CT36" i="336"/>
  <c r="DF36" i="336"/>
  <c r="DE35" i="336"/>
  <c r="DD35" i="336"/>
  <c r="DC35" i="336"/>
  <c r="DB35" i="336"/>
  <c r="DA35" i="336"/>
  <c r="CZ35" i="336"/>
  <c r="CY35" i="336"/>
  <c r="CX35" i="336"/>
  <c r="CW35" i="336"/>
  <c r="CV35" i="336"/>
  <c r="CU35" i="336"/>
  <c r="CT35" i="336"/>
  <c r="DF35" i="336"/>
  <c r="DM35" i="336"/>
  <c r="DO35" i="336"/>
  <c r="DI34" i="336"/>
  <c r="DE34" i="336"/>
  <c r="DD34" i="336"/>
  <c r="DC34" i="336"/>
  <c r="DB34" i="336"/>
  <c r="DA34" i="336"/>
  <c r="CZ34" i="336"/>
  <c r="CY34" i="336"/>
  <c r="CX34" i="336"/>
  <c r="CW34" i="336"/>
  <c r="CV34" i="336"/>
  <c r="CU34" i="336"/>
  <c r="CT34" i="336"/>
  <c r="DF34" i="336"/>
  <c r="DE33" i="336"/>
  <c r="DD33" i="336"/>
  <c r="DC33" i="336"/>
  <c r="DB33" i="336"/>
  <c r="DA33" i="336"/>
  <c r="CZ33" i="336"/>
  <c r="CY33" i="336"/>
  <c r="CX33" i="336"/>
  <c r="CW33" i="336"/>
  <c r="CV33" i="336"/>
  <c r="CU33" i="336"/>
  <c r="CT33" i="336"/>
  <c r="DE32" i="336"/>
  <c r="DD32" i="336"/>
  <c r="DC32" i="336"/>
  <c r="DB32" i="336"/>
  <c r="DA32" i="336"/>
  <c r="CZ32" i="336"/>
  <c r="CY32" i="336"/>
  <c r="CX32" i="336"/>
  <c r="CW32" i="336"/>
  <c r="CV32" i="336"/>
  <c r="CU32" i="336"/>
  <c r="CT32" i="336"/>
  <c r="DE31" i="336"/>
  <c r="DD31" i="336"/>
  <c r="DC31" i="336"/>
  <c r="DB31" i="336"/>
  <c r="DA31" i="336"/>
  <c r="CZ31" i="336"/>
  <c r="CY31" i="336"/>
  <c r="CX31" i="336"/>
  <c r="CW31" i="336"/>
  <c r="CV31" i="336"/>
  <c r="CU31" i="336"/>
  <c r="CT31" i="336"/>
  <c r="DF31" i="336"/>
  <c r="DM31" i="336"/>
  <c r="DO31" i="336"/>
  <c r="DE30" i="336"/>
  <c r="DD30" i="336"/>
  <c r="DC30" i="336"/>
  <c r="DB30" i="336"/>
  <c r="DA30" i="336"/>
  <c r="CZ30" i="336"/>
  <c r="CY30" i="336"/>
  <c r="CX30" i="336"/>
  <c r="CW30" i="336"/>
  <c r="CV30" i="336"/>
  <c r="CU30" i="336"/>
  <c r="CT30" i="336"/>
  <c r="DF30" i="336"/>
  <c r="DM30" i="336"/>
  <c r="DO30" i="336"/>
  <c r="DI29" i="336"/>
  <c r="DE29" i="336"/>
  <c r="DD29" i="336"/>
  <c r="DC29" i="336"/>
  <c r="DB29" i="336"/>
  <c r="DH29" i="336"/>
  <c r="DJ29" i="336"/>
  <c r="DK29" i="336"/>
  <c r="DL29" i="336" s="1"/>
  <c r="DM29" i="336" s="1"/>
  <c r="DO29" i="336" s="1"/>
  <c r="DA29" i="336"/>
  <c r="CZ29" i="336"/>
  <c r="CY29" i="336"/>
  <c r="CX29" i="336"/>
  <c r="CW29" i="336"/>
  <c r="CV29" i="336"/>
  <c r="CU29" i="336"/>
  <c r="CT29" i="336"/>
  <c r="DF29" i="336"/>
  <c r="DE28" i="336"/>
  <c r="DD28" i="336"/>
  <c r="DC28" i="336"/>
  <c r="DB28" i="336"/>
  <c r="DA28" i="336"/>
  <c r="CZ28" i="336"/>
  <c r="CY28" i="336"/>
  <c r="CX28" i="336"/>
  <c r="CW28" i="336"/>
  <c r="CV28" i="336"/>
  <c r="CU28" i="336"/>
  <c r="CT28" i="336"/>
  <c r="DE27" i="336"/>
  <c r="DD27" i="336"/>
  <c r="DC27" i="336"/>
  <c r="DB27" i="336"/>
  <c r="DA27" i="336"/>
  <c r="CZ27" i="336"/>
  <c r="CY27" i="336"/>
  <c r="CX27" i="336"/>
  <c r="CW27" i="336"/>
  <c r="CV27" i="336"/>
  <c r="CU27" i="336"/>
  <c r="CT27" i="336"/>
  <c r="DE26" i="336"/>
  <c r="DD26" i="336"/>
  <c r="DC26" i="336"/>
  <c r="DB26" i="336"/>
  <c r="DA26" i="336"/>
  <c r="CZ26" i="336"/>
  <c r="CY26" i="336"/>
  <c r="CX26" i="336"/>
  <c r="CW26" i="336"/>
  <c r="CV26" i="336"/>
  <c r="CU26" i="336"/>
  <c r="CT26" i="336"/>
  <c r="DE25" i="336"/>
  <c r="DD25" i="336"/>
  <c r="DC25" i="336"/>
  <c r="DB25" i="336"/>
  <c r="DA25" i="336"/>
  <c r="CZ25" i="336"/>
  <c r="CY25" i="336"/>
  <c r="CX25" i="336"/>
  <c r="CW25" i="336"/>
  <c r="CV25" i="336"/>
  <c r="CU25" i="336"/>
  <c r="CT25" i="336"/>
  <c r="DF25" i="336"/>
  <c r="DM25" i="336"/>
  <c r="DO25" i="336"/>
  <c r="DE24" i="336"/>
  <c r="DD24" i="336"/>
  <c r="DC24" i="336"/>
  <c r="DB24" i="336"/>
  <c r="DA24" i="336"/>
  <c r="CZ24" i="336"/>
  <c r="CY24" i="336"/>
  <c r="CX24" i="336"/>
  <c r="CW24" i="336"/>
  <c r="CV24" i="336"/>
  <c r="CU24" i="336"/>
  <c r="CT24" i="336"/>
  <c r="DF24" i="336"/>
  <c r="DM24" i="336"/>
  <c r="DO24" i="336"/>
  <c r="DJ23" i="336"/>
  <c r="DK23" i="336"/>
  <c r="DL23" i="336" s="1"/>
  <c r="DM23" i="336" s="1"/>
  <c r="DO23" i="336" s="1"/>
  <c r="DI23" i="336"/>
  <c r="DE23" i="336"/>
  <c r="DD23" i="336"/>
  <c r="DC23" i="336"/>
  <c r="DH23" i="336"/>
  <c r="DB23" i="336"/>
  <c r="DA23" i="336"/>
  <c r="CZ23" i="336"/>
  <c r="CY23" i="336"/>
  <c r="CX23" i="336"/>
  <c r="CW23" i="336"/>
  <c r="CV23" i="336"/>
  <c r="CU23" i="336"/>
  <c r="CT23" i="336"/>
  <c r="DF23" i="336"/>
  <c r="DE22" i="336"/>
  <c r="DD22" i="336"/>
  <c r="DC22" i="336"/>
  <c r="DB22" i="336"/>
  <c r="DA22" i="336"/>
  <c r="CZ22" i="336"/>
  <c r="CY22" i="336"/>
  <c r="CX22" i="336"/>
  <c r="CW22" i="336"/>
  <c r="CV22" i="336"/>
  <c r="CU22" i="336"/>
  <c r="CT22" i="336"/>
  <c r="DI21" i="336"/>
  <c r="DH21" i="336"/>
  <c r="DJ21" i="336"/>
  <c r="DK21" i="336"/>
  <c r="DL21" i="336" s="1"/>
  <c r="DE21" i="336"/>
  <c r="DD21" i="336"/>
  <c r="DC21" i="336"/>
  <c r="DB21" i="336"/>
  <c r="DA21" i="336"/>
  <c r="CZ21" i="336"/>
  <c r="CY21" i="336"/>
  <c r="CX21" i="336"/>
  <c r="CW21" i="336"/>
  <c r="CV21" i="336"/>
  <c r="CU21" i="336"/>
  <c r="CT21" i="336"/>
  <c r="DE20" i="336"/>
  <c r="DD20" i="336"/>
  <c r="DC20" i="336"/>
  <c r="DB20" i="336"/>
  <c r="DA20" i="336"/>
  <c r="CZ20" i="336"/>
  <c r="CY20" i="336"/>
  <c r="CX20" i="336"/>
  <c r="CW20" i="336"/>
  <c r="CV20" i="336"/>
  <c r="CU20" i="336"/>
  <c r="CT20" i="336"/>
  <c r="DF20" i="336"/>
  <c r="DM20" i="336"/>
  <c r="DO20" i="336"/>
  <c r="DE19" i="336"/>
  <c r="DD19" i="336"/>
  <c r="DC19" i="336"/>
  <c r="DB19" i="336"/>
  <c r="DA19" i="336"/>
  <c r="CZ19" i="336"/>
  <c r="CY19" i="336"/>
  <c r="CX19" i="336"/>
  <c r="CW19" i="336"/>
  <c r="CV19" i="336"/>
  <c r="CU19" i="336"/>
  <c r="CT19" i="336"/>
  <c r="DE18" i="336"/>
  <c r="DD18" i="336"/>
  <c r="DC18" i="336"/>
  <c r="DB18" i="336"/>
  <c r="DA18" i="336"/>
  <c r="CZ18" i="336"/>
  <c r="CY18" i="336"/>
  <c r="CX18" i="336"/>
  <c r="CW18" i="336"/>
  <c r="CV18" i="336"/>
  <c r="CU18" i="336"/>
  <c r="CT18" i="336"/>
  <c r="DE17" i="336"/>
  <c r="DD17" i="336"/>
  <c r="DC17" i="336"/>
  <c r="DB17" i="336"/>
  <c r="DA17" i="336"/>
  <c r="CZ17" i="336"/>
  <c r="CY17" i="336"/>
  <c r="CX17" i="336"/>
  <c r="CW17" i="336"/>
  <c r="CV17" i="336"/>
  <c r="CU17" i="336"/>
  <c r="CT17" i="336"/>
  <c r="DF17" i="336"/>
  <c r="DM17" i="336"/>
  <c r="DO17" i="336"/>
  <c r="DE16" i="336"/>
  <c r="DD16" i="336"/>
  <c r="DC16" i="336"/>
  <c r="DB16" i="336"/>
  <c r="DA16" i="336"/>
  <c r="CZ16" i="336"/>
  <c r="CY16" i="336"/>
  <c r="CX16" i="336"/>
  <c r="DF16" i="336"/>
  <c r="DM16" i="336"/>
  <c r="DO16" i="336"/>
  <c r="CW16" i="336"/>
  <c r="CV16" i="336"/>
  <c r="CU16" i="336"/>
  <c r="CT16" i="336"/>
  <c r="DE15" i="336"/>
  <c r="DD15" i="336"/>
  <c r="DC15" i="336"/>
  <c r="DB15" i="336"/>
  <c r="DA15" i="336"/>
  <c r="CZ15" i="336"/>
  <c r="CY15" i="336"/>
  <c r="CX15" i="336"/>
  <c r="CW15" i="336"/>
  <c r="CV15" i="336"/>
  <c r="CU15" i="336"/>
  <c r="CT15" i="336"/>
  <c r="DF15" i="336"/>
  <c r="DM15" i="336"/>
  <c r="DO15" i="336"/>
  <c r="DE14" i="336"/>
  <c r="DD14" i="336"/>
  <c r="DC14" i="336"/>
  <c r="DB14" i="336"/>
  <c r="DA14" i="336"/>
  <c r="CZ14" i="336"/>
  <c r="CY14" i="336"/>
  <c r="CX14" i="336"/>
  <c r="CW14" i="336"/>
  <c r="CV14" i="336"/>
  <c r="CU14" i="336"/>
  <c r="CT14" i="336"/>
  <c r="DE13" i="336"/>
  <c r="DD13" i="336"/>
  <c r="DC13" i="336"/>
  <c r="DB13" i="336"/>
  <c r="DA13" i="336"/>
  <c r="CZ13" i="336"/>
  <c r="CY13" i="336"/>
  <c r="CX13" i="336"/>
  <c r="DF13" i="336"/>
  <c r="DM13" i="336"/>
  <c r="DO13" i="336"/>
  <c r="CW13" i="336"/>
  <c r="CV13" i="336"/>
  <c r="CU13" i="336"/>
  <c r="CT13" i="336"/>
  <c r="DI12" i="336"/>
  <c r="DH12" i="336"/>
  <c r="DJ12" i="336"/>
  <c r="DK12" i="336" s="1"/>
  <c r="DL12" i="336" s="1"/>
  <c r="DM12" i="336" s="1"/>
  <c r="DO12" i="336" s="1"/>
  <c r="DE12" i="336"/>
  <c r="DD12" i="336"/>
  <c r="DC12" i="336"/>
  <c r="DB12" i="336"/>
  <c r="DA12" i="336"/>
  <c r="CZ12" i="336"/>
  <c r="CY12" i="336"/>
  <c r="CX12" i="336"/>
  <c r="CW12" i="336"/>
  <c r="CV12" i="336"/>
  <c r="CU12" i="336"/>
  <c r="CT12" i="336"/>
  <c r="DF12" i="336"/>
  <c r="DE11" i="336"/>
  <c r="DD11" i="336"/>
  <c r="DC11" i="336"/>
  <c r="DB11" i="336"/>
  <c r="DA11" i="336"/>
  <c r="CZ11" i="336"/>
  <c r="CY11" i="336"/>
  <c r="CX11" i="336"/>
  <c r="DF11" i="336"/>
  <c r="DM11" i="336"/>
  <c r="DO11" i="336"/>
  <c r="CW11" i="336"/>
  <c r="CV11" i="336"/>
  <c r="CU11" i="336"/>
  <c r="CT11" i="336"/>
  <c r="DE10" i="336"/>
  <c r="DD10" i="336"/>
  <c r="DC10" i="336"/>
  <c r="DB10" i="336"/>
  <c r="DA10" i="336"/>
  <c r="CZ10" i="336"/>
  <c r="CY10" i="336"/>
  <c r="CX10" i="336"/>
  <c r="CW10" i="336"/>
  <c r="CV10" i="336"/>
  <c r="CU10" i="336"/>
  <c r="CT10" i="336"/>
  <c r="DF10" i="336"/>
  <c r="DM10" i="336"/>
  <c r="DO10" i="336"/>
  <c r="DI9" i="336"/>
  <c r="DE9" i="336"/>
  <c r="DH9" i="336"/>
  <c r="DJ9" i="336"/>
  <c r="DK9" i="336"/>
  <c r="DL9" i="336" s="1"/>
  <c r="DM9" i="336" s="1"/>
  <c r="DO9" i="336" s="1"/>
  <c r="DD9" i="336"/>
  <c r="DC9" i="336"/>
  <c r="DB9" i="336"/>
  <c r="DA9" i="336"/>
  <c r="CZ9" i="336"/>
  <c r="CY9" i="336"/>
  <c r="CX9" i="336"/>
  <c r="CW9" i="336"/>
  <c r="CV9" i="336"/>
  <c r="CU9" i="336"/>
  <c r="CT9" i="336"/>
  <c r="DE8" i="336"/>
  <c r="DD8" i="336"/>
  <c r="DC8" i="336"/>
  <c r="DB8" i="336"/>
  <c r="DA8" i="336"/>
  <c r="CZ8" i="336"/>
  <c r="CY8" i="336"/>
  <c r="CX8" i="336"/>
  <c r="CW8" i="336"/>
  <c r="CV8" i="336"/>
  <c r="CU8" i="336"/>
  <c r="CT8" i="336"/>
  <c r="DE7" i="336"/>
  <c r="DD7" i="336"/>
  <c r="DC7" i="336"/>
  <c r="DB7" i="336"/>
  <c r="DA7" i="336"/>
  <c r="CZ7" i="336"/>
  <c r="CY7" i="336"/>
  <c r="CX7" i="336"/>
  <c r="CW7" i="336"/>
  <c r="CV7" i="336"/>
  <c r="CU7" i="336"/>
  <c r="CT7" i="336"/>
  <c r="DI6" i="336"/>
  <c r="DJ6" i="336" s="1"/>
  <c r="DK6" i="336" s="1"/>
  <c r="DL6" i="336" s="1"/>
  <c r="DM6" i="336" s="1"/>
  <c r="DO6" i="336" s="1"/>
  <c r="DO81" i="336" s="1"/>
  <c r="DE6" i="336"/>
  <c r="DH6" i="336"/>
  <c r="DD6" i="336"/>
  <c r="DC6" i="336"/>
  <c r="DB6" i="336"/>
  <c r="DA6" i="336"/>
  <c r="CZ6" i="336"/>
  <c r="CY6" i="336"/>
  <c r="CX6" i="336"/>
  <c r="DF6" i="336"/>
  <c r="CW6" i="336"/>
  <c r="CV6" i="336"/>
  <c r="CU6" i="336"/>
  <c r="CT6" i="336"/>
  <c r="DE5" i="336"/>
  <c r="DD5" i="336"/>
  <c r="DC5" i="336"/>
  <c r="DB5" i="336"/>
  <c r="DA5" i="336"/>
  <c r="CZ5" i="336"/>
  <c r="CY5" i="336"/>
  <c r="CX5" i="336"/>
  <c r="CW5" i="336"/>
  <c r="CV5" i="336"/>
  <c r="CU5" i="336"/>
  <c r="CT5" i="336"/>
  <c r="DF5" i="336"/>
  <c r="DM5" i="336"/>
  <c r="DO5" i="336"/>
  <c r="DI4" i="336"/>
  <c r="DJ4" i="336" s="1"/>
  <c r="DK4" i="336" s="1"/>
  <c r="DL4" i="336" s="1"/>
  <c r="DM4" i="336" s="1"/>
  <c r="DE4" i="336"/>
  <c r="DD4" i="336"/>
  <c r="DC4" i="336"/>
  <c r="DH4" i="336"/>
  <c r="DB4" i="336"/>
  <c r="DA4" i="336"/>
  <c r="CZ4" i="336"/>
  <c r="CY4" i="336"/>
  <c r="CX4" i="336"/>
  <c r="DF4" i="336"/>
  <c r="DO4" i="336"/>
  <c r="CW4" i="336"/>
  <c r="CV4" i="336"/>
  <c r="CU4" i="336"/>
  <c r="CT4" i="336"/>
  <c r="DE3" i="336"/>
  <c r="DD3" i="336"/>
  <c r="DC3" i="336"/>
  <c r="DB3" i="336"/>
  <c r="DA3" i="336"/>
  <c r="CZ3" i="336"/>
  <c r="CY3" i="336"/>
  <c r="CX3" i="336"/>
  <c r="CW3" i="336"/>
  <c r="CV3" i="336"/>
  <c r="CU3" i="336"/>
  <c r="CT3" i="336"/>
  <c r="DF3" i="336"/>
  <c r="DM3" i="336"/>
  <c r="DZ81" i="335"/>
  <c r="DQ80" i="335"/>
  <c r="DP80" i="335"/>
  <c r="DO80" i="335"/>
  <c r="DN80" i="335"/>
  <c r="DM80" i="335"/>
  <c r="DL80" i="335"/>
  <c r="DK80" i="335"/>
  <c r="DJ80" i="335"/>
  <c r="DI80" i="335"/>
  <c r="DH80" i="335"/>
  <c r="DG80" i="335"/>
  <c r="DF80" i="335"/>
  <c r="DQ79" i="335"/>
  <c r="DP79" i="335"/>
  <c r="DO79" i="335"/>
  <c r="DN79" i="335"/>
  <c r="DM79" i="335"/>
  <c r="DL79" i="335"/>
  <c r="DK79" i="335"/>
  <c r="DJ79" i="335"/>
  <c r="DR79" i="335"/>
  <c r="DY79" i="335"/>
  <c r="EA79" i="335"/>
  <c r="DI79" i="335"/>
  <c r="DH79" i="335"/>
  <c r="DG79" i="335"/>
  <c r="DF79" i="335"/>
  <c r="DQ78" i="335"/>
  <c r="DP78" i="335"/>
  <c r="DO78" i="335"/>
  <c r="DN78" i="335"/>
  <c r="DM78" i="335"/>
  <c r="DL78" i="335"/>
  <c r="DK78" i="335"/>
  <c r="DJ78" i="335"/>
  <c r="DI78" i="335"/>
  <c r="DH78" i="335"/>
  <c r="DG78" i="335"/>
  <c r="DF78" i="335"/>
  <c r="DR78" i="335"/>
  <c r="DY78" i="335"/>
  <c r="EA78" i="335"/>
  <c r="DQ77" i="335"/>
  <c r="DP77" i="335"/>
  <c r="DO77" i="335"/>
  <c r="DN77" i="335"/>
  <c r="DM77" i="335"/>
  <c r="DL77" i="335"/>
  <c r="DK77" i="335"/>
  <c r="DJ77" i="335"/>
  <c r="DI77" i="335"/>
  <c r="DH77" i="335"/>
  <c r="DG77" i="335"/>
  <c r="DF77" i="335"/>
  <c r="DQ76" i="335"/>
  <c r="DP76" i="335"/>
  <c r="DO76" i="335"/>
  <c r="DN76" i="335"/>
  <c r="DM76" i="335"/>
  <c r="DL76" i="335"/>
  <c r="DK76" i="335"/>
  <c r="DJ76" i="335"/>
  <c r="DI76" i="335"/>
  <c r="DH76" i="335"/>
  <c r="DG76" i="335"/>
  <c r="DR76" i="335"/>
  <c r="DY76" i="335"/>
  <c r="EA76" i="335"/>
  <c r="DF76" i="335"/>
  <c r="DQ75" i="335"/>
  <c r="DP75" i="335"/>
  <c r="DO75" i="335"/>
  <c r="DN75" i="335"/>
  <c r="DM75" i="335"/>
  <c r="DL75" i="335"/>
  <c r="DK75" i="335"/>
  <c r="DJ75" i="335"/>
  <c r="DI75" i="335"/>
  <c r="DH75" i="335"/>
  <c r="DG75" i="335"/>
  <c r="DF75" i="335"/>
  <c r="DQ74" i="335"/>
  <c r="DP74" i="335"/>
  <c r="DO74" i="335"/>
  <c r="DN74" i="335"/>
  <c r="DM74" i="335"/>
  <c r="DL74" i="335"/>
  <c r="DK74" i="335"/>
  <c r="DJ74" i="335"/>
  <c r="DI74" i="335"/>
  <c r="DH74" i="335"/>
  <c r="DG74" i="335"/>
  <c r="DF74" i="335"/>
  <c r="EA73" i="335"/>
  <c r="DQ73" i="335"/>
  <c r="DP73" i="335"/>
  <c r="DO73" i="335"/>
  <c r="DN73" i="335"/>
  <c r="DM73" i="335"/>
  <c r="DL73" i="335"/>
  <c r="DK73" i="335"/>
  <c r="DJ73" i="335"/>
  <c r="DI73" i="335"/>
  <c r="DH73" i="335"/>
  <c r="DG73" i="335"/>
  <c r="DF73" i="335"/>
  <c r="DR73" i="335"/>
  <c r="DY73" i="335"/>
  <c r="DY72" i="335"/>
  <c r="EA72" i="335"/>
  <c r="DQ72" i="335"/>
  <c r="DP72" i="335"/>
  <c r="DO72" i="335"/>
  <c r="DN72" i="335"/>
  <c r="DM72" i="335"/>
  <c r="DL72" i="335"/>
  <c r="DK72" i="335"/>
  <c r="DJ72" i="335"/>
  <c r="DI72" i="335"/>
  <c r="DH72" i="335"/>
  <c r="DG72" i="335"/>
  <c r="DF72" i="335"/>
  <c r="DR72" i="335"/>
  <c r="DQ71" i="335"/>
  <c r="DP71" i="335"/>
  <c r="DO71" i="335"/>
  <c r="DN71" i="335"/>
  <c r="DM71" i="335"/>
  <c r="DL71" i="335"/>
  <c r="DK71" i="335"/>
  <c r="DJ71" i="335"/>
  <c r="DR71" i="335"/>
  <c r="DY71" i="335"/>
  <c r="EA71" i="335"/>
  <c r="DI71" i="335"/>
  <c r="DH71" i="335"/>
  <c r="DG71" i="335"/>
  <c r="DF71" i="335"/>
  <c r="DQ70" i="335"/>
  <c r="DP70" i="335"/>
  <c r="DO70" i="335"/>
  <c r="DN70" i="335"/>
  <c r="DM70" i="335"/>
  <c r="DL70" i="335"/>
  <c r="DK70" i="335"/>
  <c r="DJ70" i="335"/>
  <c r="DI70" i="335"/>
  <c r="DH70" i="335"/>
  <c r="DG70" i="335"/>
  <c r="DF70" i="335"/>
  <c r="DQ69" i="335"/>
  <c r="DP69" i="335"/>
  <c r="DO69" i="335"/>
  <c r="DN69" i="335"/>
  <c r="DM69" i="335"/>
  <c r="DL69" i="335"/>
  <c r="DK69" i="335"/>
  <c r="DJ69" i="335"/>
  <c r="DI69" i="335"/>
  <c r="DH69" i="335"/>
  <c r="DG69" i="335"/>
  <c r="DF69" i="335"/>
  <c r="DR69" i="335"/>
  <c r="DY69" i="335"/>
  <c r="EA69" i="335"/>
  <c r="DQ68" i="335"/>
  <c r="DP68" i="335"/>
  <c r="DO68" i="335"/>
  <c r="DN68" i="335"/>
  <c r="DM68" i="335"/>
  <c r="DL68" i="335"/>
  <c r="DK68" i="335"/>
  <c r="DJ68" i="335"/>
  <c r="DR68" i="335"/>
  <c r="DY68" i="335"/>
  <c r="EA68" i="335"/>
  <c r="DI68" i="335"/>
  <c r="DH68" i="335"/>
  <c r="DG68" i="335"/>
  <c r="DF68" i="335"/>
  <c r="DQ67" i="335"/>
  <c r="DP67" i="335"/>
  <c r="DO67" i="335"/>
  <c r="DN67" i="335"/>
  <c r="DM67" i="335"/>
  <c r="DL67" i="335"/>
  <c r="DK67" i="335"/>
  <c r="DJ67" i="335"/>
  <c r="DI67" i="335"/>
  <c r="DH67" i="335"/>
  <c r="DG67" i="335"/>
  <c r="DF67" i="335"/>
  <c r="DR67" i="335"/>
  <c r="DY67" i="335"/>
  <c r="EA67" i="335"/>
  <c r="DQ66" i="335"/>
  <c r="DP66" i="335"/>
  <c r="DO66" i="335"/>
  <c r="DN66" i="335"/>
  <c r="DM66" i="335"/>
  <c r="DL66" i="335"/>
  <c r="DK66" i="335"/>
  <c r="DJ66" i="335"/>
  <c r="DI66" i="335"/>
  <c r="DH66" i="335"/>
  <c r="DG66" i="335"/>
  <c r="DF66" i="335"/>
  <c r="DR66" i="335"/>
  <c r="DY66" i="335"/>
  <c r="EA66" i="335"/>
  <c r="DQ65" i="335"/>
  <c r="DP65" i="335"/>
  <c r="DO65" i="335"/>
  <c r="DN65" i="335"/>
  <c r="DM65" i="335"/>
  <c r="DL65" i="335"/>
  <c r="DK65" i="335"/>
  <c r="DJ65" i="335"/>
  <c r="DI65" i="335"/>
  <c r="DH65" i="335"/>
  <c r="DG65" i="335"/>
  <c r="DF65" i="335"/>
  <c r="DQ64" i="335"/>
  <c r="DP64" i="335"/>
  <c r="DO64" i="335"/>
  <c r="DN64" i="335"/>
  <c r="DM64" i="335"/>
  <c r="DL64" i="335"/>
  <c r="DK64" i="335"/>
  <c r="DJ64" i="335"/>
  <c r="DI64" i="335"/>
  <c r="DH64" i="335"/>
  <c r="DG64" i="335"/>
  <c r="DF64" i="335"/>
  <c r="DQ63" i="335"/>
  <c r="DP63" i="335"/>
  <c r="DO63" i="335"/>
  <c r="DN63" i="335"/>
  <c r="DM63" i="335"/>
  <c r="DL63" i="335"/>
  <c r="DK63" i="335"/>
  <c r="DJ63" i="335"/>
  <c r="DR63" i="335"/>
  <c r="DY63" i="335"/>
  <c r="EA63" i="335"/>
  <c r="DI63" i="335"/>
  <c r="DH63" i="335"/>
  <c r="DG63" i="335"/>
  <c r="DF63" i="335"/>
  <c r="EA62" i="335"/>
  <c r="DQ62" i="335"/>
  <c r="DP62" i="335"/>
  <c r="DO62" i="335"/>
  <c r="DN62" i="335"/>
  <c r="DM62" i="335"/>
  <c r="DL62" i="335"/>
  <c r="DK62" i="335"/>
  <c r="DJ62" i="335"/>
  <c r="DI62" i="335"/>
  <c r="DH62" i="335"/>
  <c r="DG62" i="335"/>
  <c r="DF62" i="335"/>
  <c r="DR62" i="335"/>
  <c r="DY62" i="335"/>
  <c r="DQ61" i="335"/>
  <c r="DP61" i="335"/>
  <c r="DO61" i="335"/>
  <c r="DN61" i="335"/>
  <c r="DM61" i="335"/>
  <c r="DL61" i="335"/>
  <c r="DK61" i="335"/>
  <c r="DJ61" i="335"/>
  <c r="DI61" i="335"/>
  <c r="DH61" i="335"/>
  <c r="DG61" i="335"/>
  <c r="DF61" i="335"/>
  <c r="DQ60" i="335"/>
  <c r="DP60" i="335"/>
  <c r="DO60" i="335"/>
  <c r="DN60" i="335"/>
  <c r="DM60" i="335"/>
  <c r="DL60" i="335"/>
  <c r="DK60" i="335"/>
  <c r="DJ60" i="335"/>
  <c r="DI60" i="335"/>
  <c r="DH60" i="335"/>
  <c r="DG60" i="335"/>
  <c r="DR60" i="335"/>
  <c r="DY60" i="335"/>
  <c r="EA60" i="335"/>
  <c r="DF60" i="335"/>
  <c r="DQ59" i="335"/>
  <c r="DP59" i="335"/>
  <c r="DO59" i="335"/>
  <c r="DN59" i="335"/>
  <c r="DM59" i="335"/>
  <c r="DL59" i="335"/>
  <c r="DK59" i="335"/>
  <c r="DJ59" i="335"/>
  <c r="DI59" i="335"/>
  <c r="DH59" i="335"/>
  <c r="DG59" i="335"/>
  <c r="DF59" i="335"/>
  <c r="DR59" i="335"/>
  <c r="DY59" i="335"/>
  <c r="EA59" i="335"/>
  <c r="DQ58" i="335"/>
  <c r="DP58" i="335"/>
  <c r="DO58" i="335"/>
  <c r="DN58" i="335"/>
  <c r="DM58" i="335"/>
  <c r="DL58" i="335"/>
  <c r="DK58" i="335"/>
  <c r="DJ58" i="335"/>
  <c r="DI58" i="335"/>
  <c r="DH58" i="335"/>
  <c r="DG58" i="335"/>
  <c r="DF58" i="335"/>
  <c r="DQ57" i="335"/>
  <c r="DP57" i="335"/>
  <c r="DO57" i="335"/>
  <c r="DN57" i="335"/>
  <c r="DM57" i="335"/>
  <c r="DL57" i="335"/>
  <c r="DK57" i="335"/>
  <c r="DJ57" i="335"/>
  <c r="DI57" i="335"/>
  <c r="DH57" i="335"/>
  <c r="DG57" i="335"/>
  <c r="DF57" i="335"/>
  <c r="DR57" i="335"/>
  <c r="DY57" i="335"/>
  <c r="EA57" i="335"/>
  <c r="DQ56" i="335"/>
  <c r="DP56" i="335"/>
  <c r="DO56" i="335"/>
  <c r="DN56" i="335"/>
  <c r="DM56" i="335"/>
  <c r="DL56" i="335"/>
  <c r="DK56" i="335"/>
  <c r="DJ56" i="335"/>
  <c r="DI56" i="335"/>
  <c r="DH56" i="335"/>
  <c r="DG56" i="335"/>
  <c r="DF56" i="335"/>
  <c r="DQ55" i="335"/>
  <c r="DP55" i="335"/>
  <c r="DO55" i="335"/>
  <c r="DN55" i="335"/>
  <c r="DM55" i="335"/>
  <c r="DL55" i="335"/>
  <c r="DK55" i="335"/>
  <c r="DJ55" i="335"/>
  <c r="DR55" i="335"/>
  <c r="DY55" i="335"/>
  <c r="EA55" i="335"/>
  <c r="DI55" i="335"/>
  <c r="DH55" i="335"/>
  <c r="DG55" i="335"/>
  <c r="DF55" i="335"/>
  <c r="DQ54" i="335"/>
  <c r="DP54" i="335"/>
  <c r="DO54" i="335"/>
  <c r="DN54" i="335"/>
  <c r="DM54" i="335"/>
  <c r="DL54" i="335"/>
  <c r="DK54" i="335"/>
  <c r="DJ54" i="335"/>
  <c r="DI54" i="335"/>
  <c r="DH54" i="335"/>
  <c r="DG54" i="335"/>
  <c r="DF54" i="335"/>
  <c r="DQ53" i="335"/>
  <c r="DP53" i="335"/>
  <c r="DO53" i="335"/>
  <c r="DN53" i="335"/>
  <c r="DM53" i="335"/>
  <c r="DL53" i="335"/>
  <c r="DK53" i="335"/>
  <c r="DJ53" i="335"/>
  <c r="DI53" i="335"/>
  <c r="DH53" i="335"/>
  <c r="DG53" i="335"/>
  <c r="DF53" i="335"/>
  <c r="DQ52" i="335"/>
  <c r="DP52" i="335"/>
  <c r="DO52" i="335"/>
  <c r="DN52" i="335"/>
  <c r="DM52" i="335"/>
  <c r="DL52" i="335"/>
  <c r="DK52" i="335"/>
  <c r="DJ52" i="335"/>
  <c r="DI52" i="335"/>
  <c r="DH52" i="335"/>
  <c r="DG52" i="335"/>
  <c r="DR52" i="335"/>
  <c r="DY52" i="335"/>
  <c r="EA52" i="335"/>
  <c r="DF52" i="335"/>
  <c r="DQ51" i="335"/>
  <c r="DP51" i="335"/>
  <c r="DO51" i="335"/>
  <c r="DN51" i="335"/>
  <c r="DM51" i="335"/>
  <c r="DL51" i="335"/>
  <c r="DK51" i="335"/>
  <c r="DJ51" i="335"/>
  <c r="DI51" i="335"/>
  <c r="DH51" i="335"/>
  <c r="DG51" i="335"/>
  <c r="DF51" i="335"/>
  <c r="DR51" i="335"/>
  <c r="DY51" i="335"/>
  <c r="EA51" i="335"/>
  <c r="DQ50" i="335"/>
  <c r="DP50" i="335"/>
  <c r="DO50" i="335"/>
  <c r="DN50" i="335"/>
  <c r="DM50" i="335"/>
  <c r="DL50" i="335"/>
  <c r="DK50" i="335"/>
  <c r="DJ50" i="335"/>
  <c r="DI50" i="335"/>
  <c r="DH50" i="335"/>
  <c r="DG50" i="335"/>
  <c r="DF50" i="335"/>
  <c r="DQ49" i="335"/>
  <c r="DP49" i="335"/>
  <c r="DO49" i="335"/>
  <c r="DN49" i="335"/>
  <c r="DM49" i="335"/>
  <c r="DL49" i="335"/>
  <c r="DK49" i="335"/>
  <c r="DJ49" i="335"/>
  <c r="DI49" i="335"/>
  <c r="DH49" i="335"/>
  <c r="DG49" i="335"/>
  <c r="DF49" i="335"/>
  <c r="DQ48" i="335"/>
  <c r="DP48" i="335"/>
  <c r="DO48" i="335"/>
  <c r="DN48" i="335"/>
  <c r="DM48" i="335"/>
  <c r="DL48" i="335"/>
  <c r="DK48" i="335"/>
  <c r="DJ48" i="335"/>
  <c r="DI48" i="335"/>
  <c r="DH48" i="335"/>
  <c r="DG48" i="335"/>
  <c r="DF48" i="335"/>
  <c r="DQ47" i="335"/>
  <c r="DP47" i="335"/>
  <c r="DO47" i="335"/>
  <c r="DN47" i="335"/>
  <c r="DM47" i="335"/>
  <c r="DL47" i="335"/>
  <c r="DK47" i="335"/>
  <c r="DJ47" i="335"/>
  <c r="DR47" i="335"/>
  <c r="DY47" i="335"/>
  <c r="EA47" i="335"/>
  <c r="DI47" i="335"/>
  <c r="DH47" i="335"/>
  <c r="DG47" i="335"/>
  <c r="DF47" i="335"/>
  <c r="DQ46" i="335"/>
  <c r="DP46" i="335"/>
  <c r="DO46" i="335"/>
  <c r="DN46" i="335"/>
  <c r="DM46" i="335"/>
  <c r="DL46" i="335"/>
  <c r="DK46" i="335"/>
  <c r="DJ46" i="335"/>
  <c r="DI46" i="335"/>
  <c r="DH46" i="335"/>
  <c r="DG46" i="335"/>
  <c r="DF46" i="335"/>
  <c r="DR46" i="335"/>
  <c r="DY46" i="335"/>
  <c r="EA46" i="335"/>
  <c r="DQ45" i="335"/>
  <c r="DP45" i="335"/>
  <c r="DO45" i="335"/>
  <c r="DN45" i="335"/>
  <c r="DM45" i="335"/>
  <c r="DL45" i="335"/>
  <c r="DK45" i="335"/>
  <c r="DJ45" i="335"/>
  <c r="DI45" i="335"/>
  <c r="DH45" i="335"/>
  <c r="DG45" i="335"/>
  <c r="DF45" i="335"/>
  <c r="DQ44" i="335"/>
  <c r="DP44" i="335"/>
  <c r="DO44" i="335"/>
  <c r="DN44" i="335"/>
  <c r="DM44" i="335"/>
  <c r="DL44" i="335"/>
  <c r="DK44" i="335"/>
  <c r="DJ44" i="335"/>
  <c r="DI44" i="335"/>
  <c r="DH44" i="335"/>
  <c r="DG44" i="335"/>
  <c r="DR44" i="335"/>
  <c r="DY44" i="335"/>
  <c r="EA44" i="335"/>
  <c r="DF44" i="335"/>
  <c r="DQ43" i="335"/>
  <c r="DP43" i="335"/>
  <c r="DO43" i="335"/>
  <c r="DN43" i="335"/>
  <c r="DM43" i="335"/>
  <c r="DL43" i="335"/>
  <c r="DK43" i="335"/>
  <c r="DJ43" i="335"/>
  <c r="DI43" i="335"/>
  <c r="DH43" i="335"/>
  <c r="DG43" i="335"/>
  <c r="DF43" i="335"/>
  <c r="DQ42" i="335"/>
  <c r="DP42" i="335"/>
  <c r="DO42" i="335"/>
  <c r="DN42" i="335"/>
  <c r="DM42" i="335"/>
  <c r="DL42" i="335"/>
  <c r="DK42" i="335"/>
  <c r="DJ42" i="335"/>
  <c r="DI42" i="335"/>
  <c r="DH42" i="335"/>
  <c r="DG42" i="335"/>
  <c r="DF42" i="335"/>
  <c r="EA41" i="335"/>
  <c r="DQ41" i="335"/>
  <c r="DP41" i="335"/>
  <c r="DO41" i="335"/>
  <c r="DN41" i="335"/>
  <c r="DM41" i="335"/>
  <c r="DL41" i="335"/>
  <c r="DK41" i="335"/>
  <c r="DJ41" i="335"/>
  <c r="DI41" i="335"/>
  <c r="DH41" i="335"/>
  <c r="DG41" i="335"/>
  <c r="DF41" i="335"/>
  <c r="DR41" i="335"/>
  <c r="DY41" i="335"/>
  <c r="DY40" i="335"/>
  <c r="EA40" i="335"/>
  <c r="DQ40" i="335"/>
  <c r="DP40" i="335"/>
  <c r="DO40" i="335"/>
  <c r="DN40" i="335"/>
  <c r="DM40" i="335"/>
  <c r="DL40" i="335"/>
  <c r="DK40" i="335"/>
  <c r="DJ40" i="335"/>
  <c r="DI40" i="335"/>
  <c r="DH40" i="335"/>
  <c r="DG40" i="335"/>
  <c r="DF40" i="335"/>
  <c r="DR40" i="335"/>
  <c r="DQ39" i="335"/>
  <c r="DP39" i="335"/>
  <c r="DO39" i="335"/>
  <c r="DN39" i="335"/>
  <c r="DM39" i="335"/>
  <c r="DL39" i="335"/>
  <c r="DK39" i="335"/>
  <c r="DJ39" i="335"/>
  <c r="DR39" i="335"/>
  <c r="DY39" i="335"/>
  <c r="EA39" i="335"/>
  <c r="DI39" i="335"/>
  <c r="DH39" i="335"/>
  <c r="DG39" i="335"/>
  <c r="DF39" i="335"/>
  <c r="DQ38" i="335"/>
  <c r="DP38" i="335"/>
  <c r="DO38" i="335"/>
  <c r="DN38" i="335"/>
  <c r="DM38" i="335"/>
  <c r="DL38" i="335"/>
  <c r="DK38" i="335"/>
  <c r="DJ38" i="335"/>
  <c r="DI38" i="335"/>
  <c r="DH38" i="335"/>
  <c r="DG38" i="335"/>
  <c r="DF38" i="335"/>
  <c r="DQ37" i="335"/>
  <c r="DP37" i="335"/>
  <c r="DO37" i="335"/>
  <c r="DN37" i="335"/>
  <c r="DM37" i="335"/>
  <c r="DL37" i="335"/>
  <c r="DK37" i="335"/>
  <c r="DJ37" i="335"/>
  <c r="DI37" i="335"/>
  <c r="DH37" i="335"/>
  <c r="DG37" i="335"/>
  <c r="DF37" i="335"/>
  <c r="DR37" i="335"/>
  <c r="DY37" i="335"/>
  <c r="EA37" i="335"/>
  <c r="DU36" i="335"/>
  <c r="DV36" i="335" s="1"/>
  <c r="DW36" i="335" s="1"/>
  <c r="DX36" i="335" s="1"/>
  <c r="DY36" i="335" s="1"/>
  <c r="DY81" i="335" s="1"/>
  <c r="DQ36" i="335"/>
  <c r="DT36" i="335"/>
  <c r="DP36" i="335"/>
  <c r="DO36" i="335"/>
  <c r="DN36" i="335"/>
  <c r="DM36" i="335"/>
  <c r="DL36" i="335"/>
  <c r="DK36" i="335"/>
  <c r="DJ36" i="335"/>
  <c r="DI36" i="335"/>
  <c r="DH36" i="335"/>
  <c r="DG36" i="335"/>
  <c r="DF36" i="335"/>
  <c r="DY35" i="335"/>
  <c r="EA35" i="335"/>
  <c r="DQ35" i="335"/>
  <c r="DP35" i="335"/>
  <c r="DO35" i="335"/>
  <c r="DN35" i="335"/>
  <c r="DM35" i="335"/>
  <c r="DL35" i="335"/>
  <c r="DK35" i="335"/>
  <c r="DJ35" i="335"/>
  <c r="DI35" i="335"/>
  <c r="DH35" i="335"/>
  <c r="DG35" i="335"/>
  <c r="DF35" i="335"/>
  <c r="DR35" i="335"/>
  <c r="DQ34" i="335"/>
  <c r="DP34" i="335"/>
  <c r="DO34" i="335"/>
  <c r="DN34" i="335"/>
  <c r="DM34" i="335"/>
  <c r="DL34" i="335"/>
  <c r="DK34" i="335"/>
  <c r="DJ34" i="335"/>
  <c r="DR34" i="335"/>
  <c r="DY34" i="335"/>
  <c r="EA34" i="335"/>
  <c r="DI34" i="335"/>
  <c r="DH34" i="335"/>
  <c r="DG34" i="335"/>
  <c r="DF34" i="335"/>
  <c r="DQ33" i="335"/>
  <c r="DP33" i="335"/>
  <c r="DO33" i="335"/>
  <c r="DN33" i="335"/>
  <c r="DM33" i="335"/>
  <c r="DL33" i="335"/>
  <c r="DK33" i="335"/>
  <c r="DJ33" i="335"/>
  <c r="DI33" i="335"/>
  <c r="DH33" i="335"/>
  <c r="DG33" i="335"/>
  <c r="DF33" i="335"/>
  <c r="DR33" i="335"/>
  <c r="DY33" i="335"/>
  <c r="EA33" i="335"/>
  <c r="DQ32" i="335"/>
  <c r="DP32" i="335"/>
  <c r="DO32" i="335"/>
  <c r="DN32" i="335"/>
  <c r="DM32" i="335"/>
  <c r="DL32" i="335"/>
  <c r="DK32" i="335"/>
  <c r="DJ32" i="335"/>
  <c r="DI32" i="335"/>
  <c r="DH32" i="335"/>
  <c r="DG32" i="335"/>
  <c r="DF32" i="335"/>
  <c r="DQ31" i="335"/>
  <c r="DP31" i="335"/>
  <c r="DO31" i="335"/>
  <c r="DN31" i="335"/>
  <c r="DM31" i="335"/>
  <c r="DL31" i="335"/>
  <c r="DK31" i="335"/>
  <c r="DJ31" i="335"/>
  <c r="DI31" i="335"/>
  <c r="DH31" i="335"/>
  <c r="DG31" i="335"/>
  <c r="DR31" i="335"/>
  <c r="DY31" i="335"/>
  <c r="EA31" i="335"/>
  <c r="DF31" i="335"/>
  <c r="DQ30" i="335"/>
  <c r="DP30" i="335"/>
  <c r="DO30" i="335"/>
  <c r="DN30" i="335"/>
  <c r="DM30" i="335"/>
  <c r="DL30" i="335"/>
  <c r="DK30" i="335"/>
  <c r="DJ30" i="335"/>
  <c r="DI30" i="335"/>
  <c r="DH30" i="335"/>
  <c r="DG30" i="335"/>
  <c r="DF30" i="335"/>
  <c r="DQ29" i="335"/>
  <c r="DP29" i="335"/>
  <c r="DO29" i="335"/>
  <c r="DN29" i="335"/>
  <c r="DM29" i="335"/>
  <c r="DL29" i="335"/>
  <c r="DK29" i="335"/>
  <c r="DJ29" i="335"/>
  <c r="DI29" i="335"/>
  <c r="DH29" i="335"/>
  <c r="DG29" i="335"/>
  <c r="DF29" i="335"/>
  <c r="EA28" i="335"/>
  <c r="DQ28" i="335"/>
  <c r="DP28" i="335"/>
  <c r="DO28" i="335"/>
  <c r="DN28" i="335"/>
  <c r="DM28" i="335"/>
  <c r="DL28" i="335"/>
  <c r="DK28" i="335"/>
  <c r="DJ28" i="335"/>
  <c r="DI28" i="335"/>
  <c r="DH28" i="335"/>
  <c r="DG28" i="335"/>
  <c r="DR28" i="335"/>
  <c r="DY28" i="335"/>
  <c r="DF28" i="335"/>
  <c r="DY27" i="335"/>
  <c r="EA27" i="335"/>
  <c r="DQ27" i="335"/>
  <c r="DP27" i="335"/>
  <c r="DO27" i="335"/>
  <c r="DN27" i="335"/>
  <c r="DM27" i="335"/>
  <c r="DL27" i="335"/>
  <c r="DK27" i="335"/>
  <c r="DJ27" i="335"/>
  <c r="DI27" i="335"/>
  <c r="DH27" i="335"/>
  <c r="DG27" i="335"/>
  <c r="DF27" i="335"/>
  <c r="DR27" i="335"/>
  <c r="DQ26" i="335"/>
  <c r="DP26" i="335"/>
  <c r="DO26" i="335"/>
  <c r="DN26" i="335"/>
  <c r="DM26" i="335"/>
  <c r="DL26" i="335"/>
  <c r="DK26" i="335"/>
  <c r="DJ26" i="335"/>
  <c r="DR26" i="335"/>
  <c r="DY26" i="335"/>
  <c r="EA26" i="335"/>
  <c r="DI26" i="335"/>
  <c r="DH26" i="335"/>
  <c r="DG26" i="335"/>
  <c r="DF26" i="335"/>
  <c r="DQ25" i="335"/>
  <c r="DP25" i="335"/>
  <c r="DO25" i="335"/>
  <c r="DN25" i="335"/>
  <c r="DM25" i="335"/>
  <c r="DL25" i="335"/>
  <c r="DK25" i="335"/>
  <c r="DJ25" i="335"/>
  <c r="DI25" i="335"/>
  <c r="DH25" i="335"/>
  <c r="DG25" i="335"/>
  <c r="DF25" i="335"/>
  <c r="DQ24" i="335"/>
  <c r="DP24" i="335"/>
  <c r="DO24" i="335"/>
  <c r="DN24" i="335"/>
  <c r="DM24" i="335"/>
  <c r="DL24" i="335"/>
  <c r="DK24" i="335"/>
  <c r="DJ24" i="335"/>
  <c r="DI24" i="335"/>
  <c r="DH24" i="335"/>
  <c r="DG24" i="335"/>
  <c r="DF24" i="335"/>
  <c r="DR24" i="335"/>
  <c r="DY24" i="335"/>
  <c r="EA24" i="335"/>
  <c r="DQ23" i="335"/>
  <c r="DP23" i="335"/>
  <c r="DO23" i="335"/>
  <c r="DN23" i="335"/>
  <c r="DM23" i="335"/>
  <c r="DL23" i="335"/>
  <c r="DK23" i="335"/>
  <c r="DJ23" i="335"/>
  <c r="DR23" i="335"/>
  <c r="DY23" i="335"/>
  <c r="EA23" i="335"/>
  <c r="DI23" i="335"/>
  <c r="DH23" i="335"/>
  <c r="DG23" i="335"/>
  <c r="DF23" i="335"/>
  <c r="DQ22" i="335"/>
  <c r="DP22" i="335"/>
  <c r="DO22" i="335"/>
  <c r="DN22" i="335"/>
  <c r="DM22" i="335"/>
  <c r="DL22" i="335"/>
  <c r="DK22" i="335"/>
  <c r="DJ22" i="335"/>
  <c r="DI22" i="335"/>
  <c r="DH22" i="335"/>
  <c r="DG22" i="335"/>
  <c r="DF22" i="335"/>
  <c r="DR22" i="335"/>
  <c r="DY22" i="335"/>
  <c r="EA22" i="335"/>
  <c r="DQ21" i="335"/>
  <c r="DP21" i="335"/>
  <c r="DO21" i="335"/>
  <c r="DN21" i="335"/>
  <c r="DM21" i="335"/>
  <c r="DL21" i="335"/>
  <c r="DK21" i="335"/>
  <c r="DJ21" i="335"/>
  <c r="DI21" i="335"/>
  <c r="DH21" i="335"/>
  <c r="DG21" i="335"/>
  <c r="DF21" i="335"/>
  <c r="DR21" i="335"/>
  <c r="DY21" i="335"/>
  <c r="EA21" i="335"/>
  <c r="DQ20" i="335"/>
  <c r="DP20" i="335"/>
  <c r="DO20" i="335"/>
  <c r="DN20" i="335"/>
  <c r="DM20" i="335"/>
  <c r="DL20" i="335"/>
  <c r="DK20" i="335"/>
  <c r="DJ20" i="335"/>
  <c r="DI20" i="335"/>
  <c r="DH20" i="335"/>
  <c r="DG20" i="335"/>
  <c r="DF20" i="335"/>
  <c r="DR20" i="335"/>
  <c r="DY20" i="335"/>
  <c r="EA20" i="335"/>
  <c r="DQ19" i="335"/>
  <c r="DP19" i="335"/>
  <c r="DO19" i="335"/>
  <c r="DN19" i="335"/>
  <c r="DM19" i="335"/>
  <c r="DL19" i="335"/>
  <c r="DK19" i="335"/>
  <c r="DJ19" i="335"/>
  <c r="DI19" i="335"/>
  <c r="DH19" i="335"/>
  <c r="DG19" i="335"/>
  <c r="DF19" i="335"/>
  <c r="DQ18" i="335"/>
  <c r="DP18" i="335"/>
  <c r="DO18" i="335"/>
  <c r="DN18" i="335"/>
  <c r="DM18" i="335"/>
  <c r="DL18" i="335"/>
  <c r="DK18" i="335"/>
  <c r="DJ18" i="335"/>
  <c r="DR18" i="335"/>
  <c r="DY18" i="335"/>
  <c r="EA18" i="335"/>
  <c r="DI18" i="335"/>
  <c r="DH18" i="335"/>
  <c r="DG18" i="335"/>
  <c r="DF18" i="335"/>
  <c r="EA17" i="335"/>
  <c r="DQ17" i="335"/>
  <c r="DP17" i="335"/>
  <c r="DO17" i="335"/>
  <c r="DN17" i="335"/>
  <c r="DM17" i="335"/>
  <c r="DL17" i="335"/>
  <c r="DK17" i="335"/>
  <c r="DJ17" i="335"/>
  <c r="DI17" i="335"/>
  <c r="DH17" i="335"/>
  <c r="DG17" i="335"/>
  <c r="DF17" i="335"/>
  <c r="DR17" i="335"/>
  <c r="DY17" i="335"/>
  <c r="DQ16" i="335"/>
  <c r="DP16" i="335"/>
  <c r="DO16" i="335"/>
  <c r="DN16" i="335"/>
  <c r="DM16" i="335"/>
  <c r="DL16" i="335"/>
  <c r="DK16" i="335"/>
  <c r="DJ16" i="335"/>
  <c r="DI16" i="335"/>
  <c r="DH16" i="335"/>
  <c r="DG16" i="335"/>
  <c r="DF16" i="335"/>
  <c r="DQ15" i="335"/>
  <c r="DP15" i="335"/>
  <c r="DO15" i="335"/>
  <c r="DN15" i="335"/>
  <c r="DM15" i="335"/>
  <c r="DL15" i="335"/>
  <c r="DK15" i="335"/>
  <c r="DJ15" i="335"/>
  <c r="DI15" i="335"/>
  <c r="DH15" i="335"/>
  <c r="DG15" i="335"/>
  <c r="DR15" i="335"/>
  <c r="DY15" i="335"/>
  <c r="EA15" i="335"/>
  <c r="DF15" i="335"/>
  <c r="DQ14" i="335"/>
  <c r="DP14" i="335"/>
  <c r="DO14" i="335"/>
  <c r="DN14" i="335"/>
  <c r="DM14" i="335"/>
  <c r="DL14" i="335"/>
  <c r="DK14" i="335"/>
  <c r="DJ14" i="335"/>
  <c r="DI14" i="335"/>
  <c r="DH14" i="335"/>
  <c r="DG14" i="335"/>
  <c r="DF14" i="335"/>
  <c r="DR14" i="335"/>
  <c r="DY14" i="335"/>
  <c r="EA14" i="335"/>
  <c r="DQ13" i="335"/>
  <c r="DP13" i="335"/>
  <c r="DO13" i="335"/>
  <c r="DN13" i="335"/>
  <c r="DM13" i="335"/>
  <c r="DL13" i="335"/>
  <c r="DK13" i="335"/>
  <c r="DJ13" i="335"/>
  <c r="DI13" i="335"/>
  <c r="DH13" i="335"/>
  <c r="DG13" i="335"/>
  <c r="DF13" i="335"/>
  <c r="DQ12" i="335"/>
  <c r="DP12" i="335"/>
  <c r="DO12" i="335"/>
  <c r="DN12" i="335"/>
  <c r="DM12" i="335"/>
  <c r="DL12" i="335"/>
  <c r="DK12" i="335"/>
  <c r="DJ12" i="335"/>
  <c r="DI12" i="335"/>
  <c r="DH12" i="335"/>
  <c r="DG12" i="335"/>
  <c r="DF12" i="335"/>
  <c r="DR12" i="335"/>
  <c r="DY12" i="335"/>
  <c r="EA12" i="335"/>
  <c r="DQ11" i="335"/>
  <c r="DP11" i="335"/>
  <c r="DO11" i="335"/>
  <c r="DN11" i="335"/>
  <c r="DM11" i="335"/>
  <c r="DL11" i="335"/>
  <c r="DK11" i="335"/>
  <c r="DJ11" i="335"/>
  <c r="DI11" i="335"/>
  <c r="DH11" i="335"/>
  <c r="DG11" i="335"/>
  <c r="DF11" i="335"/>
  <c r="DQ10" i="335"/>
  <c r="DP10" i="335"/>
  <c r="DO10" i="335"/>
  <c r="DN10" i="335"/>
  <c r="DM10" i="335"/>
  <c r="DL10" i="335"/>
  <c r="DK10" i="335"/>
  <c r="DJ10" i="335"/>
  <c r="DR10" i="335"/>
  <c r="DY10" i="335"/>
  <c r="EA10" i="335"/>
  <c r="DI10" i="335"/>
  <c r="DH10" i="335"/>
  <c r="DG10" i="335"/>
  <c r="DF10" i="335"/>
  <c r="DQ9" i="335"/>
  <c r="DP9" i="335"/>
  <c r="DO9" i="335"/>
  <c r="DN9" i="335"/>
  <c r="DM9" i="335"/>
  <c r="DL9" i="335"/>
  <c r="DK9" i="335"/>
  <c r="DJ9" i="335"/>
  <c r="DI9" i="335"/>
  <c r="DH9" i="335"/>
  <c r="DG9" i="335"/>
  <c r="DF9" i="335"/>
  <c r="DQ8" i="335"/>
  <c r="DP8" i="335"/>
  <c r="DO8" i="335"/>
  <c r="DN8" i="335"/>
  <c r="DM8" i="335"/>
  <c r="DL8" i="335"/>
  <c r="DK8" i="335"/>
  <c r="DJ8" i="335"/>
  <c r="DI8" i="335"/>
  <c r="DH8" i="335"/>
  <c r="DG8" i="335"/>
  <c r="DF8" i="335"/>
  <c r="DQ7" i="335"/>
  <c r="DP7" i="335"/>
  <c r="DO7" i="335"/>
  <c r="DN7" i="335"/>
  <c r="DM7" i="335"/>
  <c r="DL7" i="335"/>
  <c r="DK7" i="335"/>
  <c r="DJ7" i="335"/>
  <c r="DI7" i="335"/>
  <c r="DH7" i="335"/>
  <c r="DG7" i="335"/>
  <c r="DR7" i="335"/>
  <c r="DY7" i="335"/>
  <c r="EA7" i="335"/>
  <c r="DF7" i="335"/>
  <c r="DQ6" i="335"/>
  <c r="DP6" i="335"/>
  <c r="DO6" i="335"/>
  <c r="DN6" i="335"/>
  <c r="DM6" i="335"/>
  <c r="DL6" i="335"/>
  <c r="DK6" i="335"/>
  <c r="DJ6" i="335"/>
  <c r="DI6" i="335"/>
  <c r="DH6" i="335"/>
  <c r="DG6" i="335"/>
  <c r="DF6" i="335"/>
  <c r="DR6" i="335"/>
  <c r="DY6" i="335"/>
  <c r="EA6" i="335"/>
  <c r="DQ5" i="335"/>
  <c r="DP5" i="335"/>
  <c r="DO5" i="335"/>
  <c r="DN5" i="335"/>
  <c r="DM5" i="335"/>
  <c r="DL5" i="335"/>
  <c r="DK5" i="335"/>
  <c r="DJ5" i="335"/>
  <c r="DI5" i="335"/>
  <c r="DH5" i="335"/>
  <c r="DG5" i="335"/>
  <c r="DF5" i="335"/>
  <c r="DQ4" i="335"/>
  <c r="DP4" i="335"/>
  <c r="DO4" i="335"/>
  <c r="DN4" i="335"/>
  <c r="DM4" i="335"/>
  <c r="DL4" i="335"/>
  <c r="DK4" i="335"/>
  <c r="DJ4" i="335"/>
  <c r="DI4" i="335"/>
  <c r="DH4" i="335"/>
  <c r="DG4" i="335"/>
  <c r="DF4" i="335"/>
  <c r="DY3" i="335"/>
  <c r="DQ3" i="335"/>
  <c r="DP3" i="335"/>
  <c r="DO3" i="335"/>
  <c r="DN3" i="335"/>
  <c r="DM3" i="335"/>
  <c r="DL3" i="335"/>
  <c r="DK3" i="335"/>
  <c r="DJ3" i="335"/>
  <c r="DI3" i="335"/>
  <c r="DH3" i="335"/>
  <c r="DG3" i="335"/>
  <c r="DF3" i="335"/>
  <c r="DR3" i="335"/>
  <c r="EL81" i="334"/>
  <c r="EC80" i="334"/>
  <c r="EB80" i="334"/>
  <c r="EA80" i="334"/>
  <c r="DZ80" i="334"/>
  <c r="DY80" i="334"/>
  <c r="DX80" i="334"/>
  <c r="DW80" i="334"/>
  <c r="DV80" i="334"/>
  <c r="DU80" i="334"/>
  <c r="DT80" i="334"/>
  <c r="DS80" i="334"/>
  <c r="DR80" i="334"/>
  <c r="EG79" i="334"/>
  <c r="EC79" i="334"/>
  <c r="EB79" i="334"/>
  <c r="EA79" i="334"/>
  <c r="DZ79" i="334"/>
  <c r="DY79" i="334"/>
  <c r="DX79" i="334"/>
  <c r="DW79" i="334"/>
  <c r="DV79" i="334"/>
  <c r="DU79" i="334"/>
  <c r="DT79" i="334"/>
  <c r="DS79" i="334"/>
  <c r="DR79" i="334"/>
  <c r="EC78" i="334"/>
  <c r="EB78" i="334"/>
  <c r="EA78" i="334"/>
  <c r="DZ78" i="334"/>
  <c r="DY78" i="334"/>
  <c r="DX78" i="334"/>
  <c r="DW78" i="334"/>
  <c r="DV78" i="334"/>
  <c r="DU78" i="334"/>
  <c r="DT78" i="334"/>
  <c r="DS78" i="334"/>
  <c r="DR78" i="334"/>
  <c r="EC77" i="334"/>
  <c r="EB77" i="334"/>
  <c r="EA77" i="334"/>
  <c r="DZ77" i="334"/>
  <c r="DY77" i="334"/>
  <c r="DX77" i="334"/>
  <c r="DW77" i="334"/>
  <c r="DV77" i="334"/>
  <c r="DU77" i="334"/>
  <c r="DT77" i="334"/>
  <c r="DS77" i="334"/>
  <c r="ED77" i="334"/>
  <c r="EK77" i="334"/>
  <c r="EM77" i="334"/>
  <c r="DR77" i="334"/>
  <c r="EI76" i="334"/>
  <c r="EG76" i="334"/>
  <c r="EF76" i="334"/>
  <c r="EH76" i="334"/>
  <c r="EC76" i="334"/>
  <c r="EB76" i="334"/>
  <c r="EA76" i="334"/>
  <c r="DZ76" i="334"/>
  <c r="DY76" i="334"/>
  <c r="DX76" i="334"/>
  <c r="DW76" i="334"/>
  <c r="DV76" i="334"/>
  <c r="DU76" i="334"/>
  <c r="DT76" i="334"/>
  <c r="DS76" i="334"/>
  <c r="DR76" i="334"/>
  <c r="ED76" i="334"/>
  <c r="EC75" i="334"/>
  <c r="EB75" i="334"/>
  <c r="EA75" i="334"/>
  <c r="DZ75" i="334"/>
  <c r="DY75" i="334"/>
  <c r="DX75" i="334"/>
  <c r="DW75" i="334"/>
  <c r="DV75" i="334"/>
  <c r="ED75" i="334"/>
  <c r="EK75" i="334"/>
  <c r="EM75" i="334"/>
  <c r="DU75" i="334"/>
  <c r="DT75" i="334"/>
  <c r="DS75" i="334"/>
  <c r="DR75" i="334"/>
  <c r="EG74" i="334"/>
  <c r="EC74" i="334"/>
  <c r="EB74" i="334"/>
  <c r="EF74" i="334"/>
  <c r="EH74" i="334"/>
  <c r="EI74" i="334" s="1"/>
  <c r="EJ74" i="334" s="1"/>
  <c r="EK74" i="334" s="1"/>
  <c r="EA74" i="334"/>
  <c r="DZ74" i="334"/>
  <c r="DY74" i="334"/>
  <c r="DX74" i="334"/>
  <c r="DW74" i="334"/>
  <c r="DV74" i="334"/>
  <c r="DU74" i="334"/>
  <c r="DT74" i="334"/>
  <c r="DS74" i="334"/>
  <c r="DR74" i="334"/>
  <c r="EH73" i="334"/>
  <c r="EI73" i="334" s="1"/>
  <c r="EJ73" i="334" s="1"/>
  <c r="EK73" i="334" s="1"/>
  <c r="EM73" i="334" s="1"/>
  <c r="EG73" i="334"/>
  <c r="EF73" i="334"/>
  <c r="EC73" i="334"/>
  <c r="EB73" i="334"/>
  <c r="EA73" i="334"/>
  <c r="DZ73" i="334"/>
  <c r="DY73" i="334"/>
  <c r="DX73" i="334"/>
  <c r="DW73" i="334"/>
  <c r="DV73" i="334"/>
  <c r="ED73" i="334"/>
  <c r="DU73" i="334"/>
  <c r="DT73" i="334"/>
  <c r="DS73" i="334"/>
  <c r="DR73" i="334"/>
  <c r="EC72" i="334"/>
  <c r="EB72" i="334"/>
  <c r="EA72" i="334"/>
  <c r="DZ72" i="334"/>
  <c r="DY72" i="334"/>
  <c r="DX72" i="334"/>
  <c r="DW72" i="334"/>
  <c r="DV72" i="334"/>
  <c r="DU72" i="334"/>
  <c r="DT72" i="334"/>
  <c r="DS72" i="334"/>
  <c r="DR72" i="334"/>
  <c r="ED72" i="334"/>
  <c r="EK72" i="334"/>
  <c r="EM72" i="334"/>
  <c r="EC71" i="334"/>
  <c r="EB71" i="334"/>
  <c r="EA71" i="334"/>
  <c r="DZ71" i="334"/>
  <c r="DY71" i="334"/>
  <c r="DX71" i="334"/>
  <c r="DW71" i="334"/>
  <c r="DV71" i="334"/>
  <c r="DU71" i="334"/>
  <c r="DT71" i="334"/>
  <c r="DS71" i="334"/>
  <c r="DR71" i="334"/>
  <c r="EC70" i="334"/>
  <c r="EB70" i="334"/>
  <c r="EA70" i="334"/>
  <c r="DZ70" i="334"/>
  <c r="DY70" i="334"/>
  <c r="DX70" i="334"/>
  <c r="DW70" i="334"/>
  <c r="DV70" i="334"/>
  <c r="ED70" i="334"/>
  <c r="EK70" i="334"/>
  <c r="EM70" i="334"/>
  <c r="DU70" i="334"/>
  <c r="DT70" i="334"/>
  <c r="DS70" i="334"/>
  <c r="DR70" i="334"/>
  <c r="EG69" i="334"/>
  <c r="EF69" i="334"/>
  <c r="EH69" i="334"/>
  <c r="EI69" i="334"/>
  <c r="EJ69" i="334" s="1"/>
  <c r="EK69" i="334" s="1"/>
  <c r="EM69" i="334" s="1"/>
  <c r="EC69" i="334"/>
  <c r="EB69" i="334"/>
  <c r="EA69" i="334"/>
  <c r="DZ69" i="334"/>
  <c r="DY69" i="334"/>
  <c r="DX69" i="334"/>
  <c r="DW69" i="334"/>
  <c r="DV69" i="334"/>
  <c r="DU69" i="334"/>
  <c r="DT69" i="334"/>
  <c r="DS69" i="334"/>
  <c r="DR69" i="334"/>
  <c r="EG68" i="334"/>
  <c r="EH68" i="334" s="1"/>
  <c r="EF68" i="334"/>
  <c r="EI68" i="334"/>
  <c r="EJ68" i="334" s="1"/>
  <c r="EK68" i="334" s="1"/>
  <c r="EM68" i="334" s="1"/>
  <c r="EC68" i="334"/>
  <c r="EB68" i="334"/>
  <c r="EA68" i="334"/>
  <c r="DZ68" i="334"/>
  <c r="DY68" i="334"/>
  <c r="DX68" i="334"/>
  <c r="DW68" i="334"/>
  <c r="DV68" i="334"/>
  <c r="ED68" i="334"/>
  <c r="DU68" i="334"/>
  <c r="DT68" i="334"/>
  <c r="DS68" i="334"/>
  <c r="DR68" i="334"/>
  <c r="EC67" i="334"/>
  <c r="EB67" i="334"/>
  <c r="EA67" i="334"/>
  <c r="DZ67" i="334"/>
  <c r="DY67" i="334"/>
  <c r="DX67" i="334"/>
  <c r="DW67" i="334"/>
  <c r="DV67" i="334"/>
  <c r="DU67" i="334"/>
  <c r="DT67" i="334"/>
  <c r="DS67" i="334"/>
  <c r="DR67" i="334"/>
  <c r="EC66" i="334"/>
  <c r="EB66" i="334"/>
  <c r="EA66" i="334"/>
  <c r="DZ66" i="334"/>
  <c r="DY66" i="334"/>
  <c r="DX66" i="334"/>
  <c r="DW66" i="334"/>
  <c r="DV66" i="334"/>
  <c r="DU66" i="334"/>
  <c r="DT66" i="334"/>
  <c r="ED66" i="334"/>
  <c r="EK66" i="334"/>
  <c r="EM66" i="334"/>
  <c r="DS66" i="334"/>
  <c r="DR66" i="334"/>
  <c r="EC65" i="334"/>
  <c r="EB65" i="334"/>
  <c r="EA65" i="334"/>
  <c r="DZ65" i="334"/>
  <c r="DY65" i="334"/>
  <c r="DX65" i="334"/>
  <c r="DW65" i="334"/>
  <c r="DV65" i="334"/>
  <c r="DU65" i="334"/>
  <c r="DT65" i="334"/>
  <c r="DS65" i="334"/>
  <c r="DR65" i="334"/>
  <c r="EG64" i="334"/>
  <c r="EH64" i="334" s="1"/>
  <c r="EI64" i="334" s="1"/>
  <c r="EF64" i="334"/>
  <c r="EC64" i="334"/>
  <c r="EB64" i="334"/>
  <c r="EA64" i="334"/>
  <c r="DZ64" i="334"/>
  <c r="DY64" i="334"/>
  <c r="DX64" i="334"/>
  <c r="DW64" i="334"/>
  <c r="DV64" i="334"/>
  <c r="DU64" i="334"/>
  <c r="DT64" i="334"/>
  <c r="DS64" i="334"/>
  <c r="DR64" i="334"/>
  <c r="EC63" i="334"/>
  <c r="EB63" i="334"/>
  <c r="EA63" i="334"/>
  <c r="DZ63" i="334"/>
  <c r="DY63" i="334"/>
  <c r="DX63" i="334"/>
  <c r="DW63" i="334"/>
  <c r="DV63" i="334"/>
  <c r="DU63" i="334"/>
  <c r="DT63" i="334"/>
  <c r="DS63" i="334"/>
  <c r="ED63" i="334"/>
  <c r="EK63" i="334"/>
  <c r="EM63" i="334"/>
  <c r="DR63" i="334"/>
  <c r="EC62" i="334"/>
  <c r="EB62" i="334"/>
  <c r="EA62" i="334"/>
  <c r="DZ62" i="334"/>
  <c r="DY62" i="334"/>
  <c r="DX62" i="334"/>
  <c r="DW62" i="334"/>
  <c r="DV62" i="334"/>
  <c r="DU62" i="334"/>
  <c r="DT62" i="334"/>
  <c r="DS62" i="334"/>
  <c r="DR62" i="334"/>
  <c r="EH61" i="334"/>
  <c r="EI61" i="334" s="1"/>
  <c r="EJ61" i="334" s="1"/>
  <c r="EK61" i="334" s="1"/>
  <c r="EM61" i="334" s="1"/>
  <c r="EG61" i="334"/>
  <c r="EF61" i="334"/>
  <c r="EC61" i="334"/>
  <c r="EB61" i="334"/>
  <c r="EA61" i="334"/>
  <c r="DZ61" i="334"/>
  <c r="DY61" i="334"/>
  <c r="DX61" i="334"/>
  <c r="DW61" i="334"/>
  <c r="DV61" i="334"/>
  <c r="DU61" i="334"/>
  <c r="DT61" i="334"/>
  <c r="DS61" i="334"/>
  <c r="ED61" i="334"/>
  <c r="DR61" i="334"/>
  <c r="EC60" i="334"/>
  <c r="EB60" i="334"/>
  <c r="EA60" i="334"/>
  <c r="DZ60" i="334"/>
  <c r="DY60" i="334"/>
  <c r="DX60" i="334"/>
  <c r="DW60" i="334"/>
  <c r="DV60" i="334"/>
  <c r="DU60" i="334"/>
  <c r="DT60" i="334"/>
  <c r="DS60" i="334"/>
  <c r="DR60" i="334"/>
  <c r="ED60" i="334"/>
  <c r="EK60" i="334"/>
  <c r="EM60" i="334"/>
  <c r="EG59" i="334"/>
  <c r="EC59" i="334"/>
  <c r="EB59" i="334"/>
  <c r="EA59" i="334"/>
  <c r="DZ59" i="334"/>
  <c r="DY59" i="334"/>
  <c r="DX59" i="334"/>
  <c r="DW59" i="334"/>
  <c r="DV59" i="334"/>
  <c r="ED59" i="334"/>
  <c r="DU59" i="334"/>
  <c r="DT59" i="334"/>
  <c r="DS59" i="334"/>
  <c r="DR59" i="334"/>
  <c r="EC58" i="334"/>
  <c r="EB58" i="334"/>
  <c r="EA58" i="334"/>
  <c r="DZ58" i="334"/>
  <c r="DY58" i="334"/>
  <c r="DX58" i="334"/>
  <c r="DW58" i="334"/>
  <c r="DV58" i="334"/>
  <c r="DU58" i="334"/>
  <c r="DT58" i="334"/>
  <c r="DS58" i="334"/>
  <c r="DR58" i="334"/>
  <c r="EC57" i="334"/>
  <c r="EB57" i="334"/>
  <c r="EA57" i="334"/>
  <c r="DZ57" i="334"/>
  <c r="DY57" i="334"/>
  <c r="DX57" i="334"/>
  <c r="DW57" i="334"/>
  <c r="DV57" i="334"/>
  <c r="DU57" i="334"/>
  <c r="DT57" i="334"/>
  <c r="DS57" i="334"/>
  <c r="DR57" i="334"/>
  <c r="EC56" i="334"/>
  <c r="EB56" i="334"/>
  <c r="EA56" i="334"/>
  <c r="DZ56" i="334"/>
  <c r="DY56" i="334"/>
  <c r="DX56" i="334"/>
  <c r="DW56" i="334"/>
  <c r="DV56" i="334"/>
  <c r="ED56" i="334"/>
  <c r="EK56" i="334"/>
  <c r="EM56" i="334"/>
  <c r="DU56" i="334"/>
  <c r="DT56" i="334"/>
  <c r="DS56" i="334"/>
  <c r="DR56" i="334"/>
  <c r="EG55" i="334"/>
  <c r="EH55" i="334" s="1"/>
  <c r="EI55" i="334" s="1"/>
  <c r="EJ55" i="334" s="1"/>
  <c r="EF55" i="334"/>
  <c r="EC55" i="334"/>
  <c r="EB55" i="334"/>
  <c r="EA55" i="334"/>
  <c r="DZ55" i="334"/>
  <c r="DY55" i="334"/>
  <c r="DX55" i="334"/>
  <c r="DW55" i="334"/>
  <c r="DV55" i="334"/>
  <c r="DU55" i="334"/>
  <c r="DT55" i="334"/>
  <c r="DS55" i="334"/>
  <c r="DR55" i="334"/>
  <c r="EG54" i="334"/>
  <c r="EH54" i="334" s="1"/>
  <c r="EI54" i="334" s="1"/>
  <c r="EJ54" i="334" s="1"/>
  <c r="EK54" i="334" s="1"/>
  <c r="EM54" i="334" s="1"/>
  <c r="EF54" i="334"/>
  <c r="EC54" i="334"/>
  <c r="EB54" i="334"/>
  <c r="EA54" i="334"/>
  <c r="DZ54" i="334"/>
  <c r="DY54" i="334"/>
  <c r="DX54" i="334"/>
  <c r="DW54" i="334"/>
  <c r="DV54" i="334"/>
  <c r="DU54" i="334"/>
  <c r="DT54" i="334"/>
  <c r="DS54" i="334"/>
  <c r="DR54" i="334"/>
  <c r="ED54" i="334"/>
  <c r="EC53" i="334"/>
  <c r="EB53" i="334"/>
  <c r="EA53" i="334"/>
  <c r="DZ53" i="334"/>
  <c r="DY53" i="334"/>
  <c r="DX53" i="334"/>
  <c r="DW53" i="334"/>
  <c r="DV53" i="334"/>
  <c r="DU53" i="334"/>
  <c r="DT53" i="334"/>
  <c r="DS53" i="334"/>
  <c r="DR53" i="334"/>
  <c r="EG52" i="334"/>
  <c r="EH52" i="334" s="1"/>
  <c r="EI52" i="334" s="1"/>
  <c r="EJ52" i="334" s="1"/>
  <c r="EK52" i="334" s="1"/>
  <c r="EM52" i="334" s="1"/>
  <c r="EC52" i="334"/>
  <c r="EB52" i="334"/>
  <c r="EA52" i="334"/>
  <c r="DZ52" i="334"/>
  <c r="DY52" i="334"/>
  <c r="DX52" i="334"/>
  <c r="DW52" i="334"/>
  <c r="DV52" i="334"/>
  <c r="DU52" i="334"/>
  <c r="ED52" i="334"/>
  <c r="DT52" i="334"/>
  <c r="DS52" i="334"/>
  <c r="DR52" i="334"/>
  <c r="EG51" i="334"/>
  <c r="EC51" i="334"/>
  <c r="EB51" i="334"/>
  <c r="EA51" i="334"/>
  <c r="DZ51" i="334"/>
  <c r="DY51" i="334"/>
  <c r="DX51" i="334"/>
  <c r="DW51" i="334"/>
  <c r="DV51" i="334"/>
  <c r="ED51" i="334"/>
  <c r="DU51" i="334"/>
  <c r="DT51" i="334"/>
  <c r="DS51" i="334"/>
  <c r="DR51" i="334"/>
  <c r="EC50" i="334"/>
  <c r="EB50" i="334"/>
  <c r="EA50" i="334"/>
  <c r="DZ50" i="334"/>
  <c r="DY50" i="334"/>
  <c r="DX50" i="334"/>
  <c r="DW50" i="334"/>
  <c r="DV50" i="334"/>
  <c r="DU50" i="334"/>
  <c r="ED50" i="334"/>
  <c r="EK50" i="334"/>
  <c r="EM50" i="334"/>
  <c r="DT50" i="334"/>
  <c r="DS50" i="334"/>
  <c r="DR50" i="334"/>
  <c r="EG49" i="334"/>
  <c r="EH49" i="334" s="1"/>
  <c r="EC49" i="334"/>
  <c r="EB49" i="334"/>
  <c r="EF49" i="334"/>
  <c r="EI49" i="334"/>
  <c r="EJ49" i="334" s="1"/>
  <c r="EK49" i="334" s="1"/>
  <c r="EM49" i="334" s="1"/>
  <c r="EA49" i="334"/>
  <c r="DZ49" i="334"/>
  <c r="DY49" i="334"/>
  <c r="DX49" i="334"/>
  <c r="DW49" i="334"/>
  <c r="DV49" i="334"/>
  <c r="DU49" i="334"/>
  <c r="DT49" i="334"/>
  <c r="DS49" i="334"/>
  <c r="DR49" i="334"/>
  <c r="ED49" i="334"/>
  <c r="EC48" i="334"/>
  <c r="EB48" i="334"/>
  <c r="EA48" i="334"/>
  <c r="DZ48" i="334"/>
  <c r="DY48" i="334"/>
  <c r="DX48" i="334"/>
  <c r="DW48" i="334"/>
  <c r="DV48" i="334"/>
  <c r="DU48" i="334"/>
  <c r="DT48" i="334"/>
  <c r="DS48" i="334"/>
  <c r="DR48" i="334"/>
  <c r="ED48" i="334"/>
  <c r="EK48" i="334"/>
  <c r="EM48" i="334"/>
  <c r="EC47" i="334"/>
  <c r="EB47" i="334"/>
  <c r="EA47" i="334"/>
  <c r="DZ47" i="334"/>
  <c r="DY47" i="334"/>
  <c r="DX47" i="334"/>
  <c r="DW47" i="334"/>
  <c r="DV47" i="334"/>
  <c r="DU47" i="334"/>
  <c r="DT47" i="334"/>
  <c r="DS47" i="334"/>
  <c r="DR47" i="334"/>
  <c r="ED47" i="334"/>
  <c r="EK47" i="334"/>
  <c r="EM47" i="334"/>
  <c r="EC46" i="334"/>
  <c r="EB46" i="334"/>
  <c r="EA46" i="334"/>
  <c r="DZ46" i="334"/>
  <c r="DY46" i="334"/>
  <c r="DX46" i="334"/>
  <c r="DW46" i="334"/>
  <c r="DV46" i="334"/>
  <c r="ED46" i="334"/>
  <c r="EK46" i="334"/>
  <c r="EM46" i="334"/>
  <c r="DU46" i="334"/>
  <c r="DT46" i="334"/>
  <c r="DS46" i="334"/>
  <c r="DR46" i="334"/>
  <c r="EG45" i="334"/>
  <c r="EC45" i="334"/>
  <c r="EB45" i="334"/>
  <c r="EA45" i="334"/>
  <c r="DZ45" i="334"/>
  <c r="DY45" i="334"/>
  <c r="EF45" i="334"/>
  <c r="EH45" i="334"/>
  <c r="EI45" i="334" s="1"/>
  <c r="DX45" i="334"/>
  <c r="DW45" i="334"/>
  <c r="DV45" i="334"/>
  <c r="DU45" i="334"/>
  <c r="DT45" i="334"/>
  <c r="DS45" i="334"/>
  <c r="DR45" i="334"/>
  <c r="ED45" i="334"/>
  <c r="EG44" i="334"/>
  <c r="EH44" i="334" s="1"/>
  <c r="EI44" i="334" s="1"/>
  <c r="EJ44" i="334" s="1"/>
  <c r="EK44" i="334" s="1"/>
  <c r="EM44" i="334" s="1"/>
  <c r="EC44" i="334"/>
  <c r="EB44" i="334"/>
  <c r="EA44" i="334"/>
  <c r="DZ44" i="334"/>
  <c r="DY44" i="334"/>
  <c r="DX44" i="334"/>
  <c r="DW44" i="334"/>
  <c r="DV44" i="334"/>
  <c r="ED44" i="334"/>
  <c r="DU44" i="334"/>
  <c r="DT44" i="334"/>
  <c r="DS44" i="334"/>
  <c r="DR44" i="334"/>
  <c r="EG43" i="334"/>
  <c r="EH43" i="334" s="1"/>
  <c r="EC43" i="334"/>
  <c r="EF43" i="334"/>
  <c r="EI43" i="334"/>
  <c r="EB43" i="334"/>
  <c r="EA43" i="334"/>
  <c r="DZ43" i="334"/>
  <c r="DY43" i="334"/>
  <c r="DX43" i="334"/>
  <c r="DW43" i="334"/>
  <c r="DV43" i="334"/>
  <c r="DU43" i="334"/>
  <c r="DT43" i="334"/>
  <c r="DS43" i="334"/>
  <c r="DR43" i="334"/>
  <c r="ED43" i="334"/>
  <c r="EC42" i="334"/>
  <c r="EB42" i="334"/>
  <c r="EA42" i="334"/>
  <c r="DZ42" i="334"/>
  <c r="DY42" i="334"/>
  <c r="DX42" i="334"/>
  <c r="DW42" i="334"/>
  <c r="DV42" i="334"/>
  <c r="DU42" i="334"/>
  <c r="DT42" i="334"/>
  <c r="DS42" i="334"/>
  <c r="DR42" i="334"/>
  <c r="ED42" i="334"/>
  <c r="EK42" i="334"/>
  <c r="EM42" i="334"/>
  <c r="EG41" i="334"/>
  <c r="EH41" i="334" s="1"/>
  <c r="EI41" i="334" s="1"/>
  <c r="EJ41" i="334" s="1"/>
  <c r="EK41" i="334" s="1"/>
  <c r="EM41" i="334" s="1"/>
  <c r="EC41" i="334"/>
  <c r="EB41" i="334"/>
  <c r="EA41" i="334"/>
  <c r="DZ41" i="334"/>
  <c r="DY41" i="334"/>
  <c r="DX41" i="334"/>
  <c r="DW41" i="334"/>
  <c r="DV41" i="334"/>
  <c r="DU41" i="334"/>
  <c r="DT41" i="334"/>
  <c r="DS41" i="334"/>
  <c r="DR41" i="334"/>
  <c r="ED41" i="334"/>
  <c r="EC40" i="334"/>
  <c r="EB40" i="334"/>
  <c r="EA40" i="334"/>
  <c r="DZ40" i="334"/>
  <c r="DY40" i="334"/>
  <c r="DX40" i="334"/>
  <c r="DW40" i="334"/>
  <c r="DV40" i="334"/>
  <c r="DU40" i="334"/>
  <c r="DT40" i="334"/>
  <c r="DS40" i="334"/>
  <c r="DR40" i="334"/>
  <c r="ED40" i="334"/>
  <c r="EK40" i="334"/>
  <c r="EM40" i="334"/>
  <c r="EC39" i="334"/>
  <c r="EB39" i="334"/>
  <c r="EA39" i="334"/>
  <c r="DZ39" i="334"/>
  <c r="DY39" i="334"/>
  <c r="DX39" i="334"/>
  <c r="DW39" i="334"/>
  <c r="DV39" i="334"/>
  <c r="DU39" i="334"/>
  <c r="DT39" i="334"/>
  <c r="DS39" i="334"/>
  <c r="ED39" i="334"/>
  <c r="EK39" i="334"/>
  <c r="EM39" i="334"/>
  <c r="DR39" i="334"/>
  <c r="EG38" i="334"/>
  <c r="EH38" i="334" s="1"/>
  <c r="EI38" i="334" s="1"/>
  <c r="EJ38" i="334" s="1"/>
  <c r="EK38" i="334" s="1"/>
  <c r="EM38" i="334" s="1"/>
  <c r="EF38" i="334"/>
  <c r="EC38" i="334"/>
  <c r="EB38" i="334"/>
  <c r="EA38" i="334"/>
  <c r="DZ38" i="334"/>
  <c r="DY38" i="334"/>
  <c r="DX38" i="334"/>
  <c r="DW38" i="334"/>
  <c r="DV38" i="334"/>
  <c r="DU38" i="334"/>
  <c r="DT38" i="334"/>
  <c r="DS38" i="334"/>
  <c r="DR38" i="334"/>
  <c r="ED38" i="334"/>
  <c r="EC37" i="334"/>
  <c r="EB37" i="334"/>
  <c r="EA37" i="334"/>
  <c r="DZ37" i="334"/>
  <c r="DY37" i="334"/>
  <c r="DX37" i="334"/>
  <c r="DW37" i="334"/>
  <c r="DV37" i="334"/>
  <c r="ED37" i="334"/>
  <c r="EK37" i="334"/>
  <c r="EM37" i="334"/>
  <c r="DU37" i="334"/>
  <c r="DT37" i="334"/>
  <c r="DS37" i="334"/>
  <c r="DR37" i="334"/>
  <c r="EG36" i="334"/>
  <c r="EH36" i="334" s="1"/>
  <c r="EI36" i="334" s="1"/>
  <c r="EJ36" i="334" s="1"/>
  <c r="EK36" i="334" s="1"/>
  <c r="EM36" i="334" s="1"/>
  <c r="EC36" i="334"/>
  <c r="EB36" i="334"/>
  <c r="EF36" i="334"/>
  <c r="EA36" i="334"/>
  <c r="DZ36" i="334"/>
  <c r="DY36" i="334"/>
  <c r="DX36" i="334"/>
  <c r="DW36" i="334"/>
  <c r="DV36" i="334"/>
  <c r="DU36" i="334"/>
  <c r="DT36" i="334"/>
  <c r="DS36" i="334"/>
  <c r="DR36" i="334"/>
  <c r="ED36" i="334"/>
  <c r="EG35" i="334"/>
  <c r="EH35" i="334" s="1"/>
  <c r="EI35" i="334" s="1"/>
  <c r="EJ35" i="334" s="1"/>
  <c r="EK35" i="334" s="1"/>
  <c r="EC35" i="334"/>
  <c r="EB35" i="334"/>
  <c r="EA35" i="334"/>
  <c r="DZ35" i="334"/>
  <c r="DY35" i="334"/>
  <c r="DX35" i="334"/>
  <c r="DW35" i="334"/>
  <c r="DV35" i="334"/>
  <c r="ED35" i="334"/>
  <c r="DU35" i="334"/>
  <c r="DT35" i="334"/>
  <c r="DS35" i="334"/>
  <c r="DR35" i="334"/>
  <c r="EG34" i="334"/>
  <c r="EH34" i="334" s="1"/>
  <c r="EI34" i="334" s="1"/>
  <c r="EJ34" i="334" s="1"/>
  <c r="EK34" i="334" s="1"/>
  <c r="EM34" i="334" s="1"/>
  <c r="EC34" i="334"/>
  <c r="EB34" i="334"/>
  <c r="EA34" i="334"/>
  <c r="DZ34" i="334"/>
  <c r="EF34" i="334"/>
  <c r="DY34" i="334"/>
  <c r="DX34" i="334"/>
  <c r="DW34" i="334"/>
  <c r="DV34" i="334"/>
  <c r="DU34" i="334"/>
  <c r="DT34" i="334"/>
  <c r="DS34" i="334"/>
  <c r="DR34" i="334"/>
  <c r="ED34" i="334"/>
  <c r="EC33" i="334"/>
  <c r="EB33" i="334"/>
  <c r="EA33" i="334"/>
  <c r="DZ33" i="334"/>
  <c r="DY33" i="334"/>
  <c r="DX33" i="334"/>
  <c r="DW33" i="334"/>
  <c r="DV33" i="334"/>
  <c r="DU33" i="334"/>
  <c r="DT33" i="334"/>
  <c r="DS33" i="334"/>
  <c r="DR33" i="334"/>
  <c r="ED33" i="334"/>
  <c r="EK33" i="334"/>
  <c r="EM33" i="334"/>
  <c r="EG32" i="334"/>
  <c r="EC32" i="334"/>
  <c r="EB32" i="334"/>
  <c r="EA32" i="334"/>
  <c r="DZ32" i="334"/>
  <c r="DY32" i="334"/>
  <c r="DX32" i="334"/>
  <c r="DW32" i="334"/>
  <c r="DV32" i="334"/>
  <c r="DU32" i="334"/>
  <c r="DT32" i="334"/>
  <c r="DS32" i="334"/>
  <c r="DR32" i="334"/>
  <c r="ED32" i="334"/>
  <c r="EG31" i="334"/>
  <c r="EC31" i="334"/>
  <c r="EB31" i="334"/>
  <c r="EA31" i="334"/>
  <c r="DZ31" i="334"/>
  <c r="DY31" i="334"/>
  <c r="EF31" i="334"/>
  <c r="EH31" i="334"/>
  <c r="EI31" i="334"/>
  <c r="EJ31" i="334" s="1"/>
  <c r="EK31" i="334" s="1"/>
  <c r="EM31" i="334" s="1"/>
  <c r="DX31" i="334"/>
  <c r="DW31" i="334"/>
  <c r="DV31" i="334"/>
  <c r="DU31" i="334"/>
  <c r="DT31" i="334"/>
  <c r="DS31" i="334"/>
  <c r="DR31" i="334"/>
  <c r="ED31" i="334"/>
  <c r="EC30" i="334"/>
  <c r="EB30" i="334"/>
  <c r="EA30" i="334"/>
  <c r="DZ30" i="334"/>
  <c r="DY30" i="334"/>
  <c r="DX30" i="334"/>
  <c r="DW30" i="334"/>
  <c r="DV30" i="334"/>
  <c r="DU30" i="334"/>
  <c r="DT30" i="334"/>
  <c r="DS30" i="334"/>
  <c r="ED30" i="334"/>
  <c r="EK30" i="334"/>
  <c r="EM30" i="334"/>
  <c r="DR30" i="334"/>
  <c r="EG29" i="334"/>
  <c r="EH29" i="334" s="1"/>
  <c r="EI29" i="334" s="1"/>
  <c r="EF29" i="334"/>
  <c r="EJ29" i="334"/>
  <c r="EC29" i="334"/>
  <c r="EB29" i="334"/>
  <c r="EA29" i="334"/>
  <c r="DZ29" i="334"/>
  <c r="DY29" i="334"/>
  <c r="DX29" i="334"/>
  <c r="DW29" i="334"/>
  <c r="DV29" i="334"/>
  <c r="DU29" i="334"/>
  <c r="DT29" i="334"/>
  <c r="DS29" i="334"/>
  <c r="DR29" i="334"/>
  <c r="ED29" i="334"/>
  <c r="EC28" i="334"/>
  <c r="EB28" i="334"/>
  <c r="EA28" i="334"/>
  <c r="DZ28" i="334"/>
  <c r="DY28" i="334"/>
  <c r="DX28" i="334"/>
  <c r="DW28" i="334"/>
  <c r="DV28" i="334"/>
  <c r="DU28" i="334"/>
  <c r="DT28" i="334"/>
  <c r="DS28" i="334"/>
  <c r="ED28" i="334"/>
  <c r="EK28" i="334"/>
  <c r="EM28" i="334"/>
  <c r="DR28" i="334"/>
  <c r="EC27" i="334"/>
  <c r="EB27" i="334"/>
  <c r="EA27" i="334"/>
  <c r="DZ27" i="334"/>
  <c r="DY27" i="334"/>
  <c r="DX27" i="334"/>
  <c r="DW27" i="334"/>
  <c r="DV27" i="334"/>
  <c r="DU27" i="334"/>
  <c r="DT27" i="334"/>
  <c r="DS27" i="334"/>
  <c r="DR27" i="334"/>
  <c r="ED27" i="334"/>
  <c r="EK27" i="334"/>
  <c r="EM27" i="334"/>
  <c r="EG26" i="334"/>
  <c r="EH26" i="334" s="1"/>
  <c r="EC26" i="334"/>
  <c r="EB26" i="334"/>
  <c r="EA26" i="334"/>
  <c r="DZ26" i="334"/>
  <c r="DY26" i="334"/>
  <c r="DX26" i="334"/>
  <c r="DW26" i="334"/>
  <c r="DV26" i="334"/>
  <c r="ED26" i="334"/>
  <c r="DU26" i="334"/>
  <c r="DT26" i="334"/>
  <c r="DS26" i="334"/>
  <c r="DR26" i="334"/>
  <c r="EG25" i="334"/>
  <c r="EC25" i="334"/>
  <c r="EF25" i="334"/>
  <c r="EH25" i="334"/>
  <c r="EI25" i="334" s="1"/>
  <c r="EJ25" i="334" s="1"/>
  <c r="EK25" i="334" s="1"/>
  <c r="EM25" i="334" s="1"/>
  <c r="EB25" i="334"/>
  <c r="EA25" i="334"/>
  <c r="DZ25" i="334"/>
  <c r="DY25" i="334"/>
  <c r="DX25" i="334"/>
  <c r="DW25" i="334"/>
  <c r="DV25" i="334"/>
  <c r="DU25" i="334"/>
  <c r="DT25" i="334"/>
  <c r="DS25" i="334"/>
  <c r="DR25" i="334"/>
  <c r="ED25" i="334"/>
  <c r="EG24" i="334"/>
  <c r="EC24" i="334"/>
  <c r="EB24" i="334"/>
  <c r="EA24" i="334"/>
  <c r="DZ24" i="334"/>
  <c r="DY24" i="334"/>
  <c r="DX24" i="334"/>
  <c r="DW24" i="334"/>
  <c r="DV24" i="334"/>
  <c r="ED24" i="334"/>
  <c r="DU24" i="334"/>
  <c r="DT24" i="334"/>
  <c r="DS24" i="334"/>
  <c r="DR24" i="334"/>
  <c r="EG23" i="334"/>
  <c r="EH23" i="334" s="1"/>
  <c r="EI23" i="334" s="1"/>
  <c r="EJ23" i="334" s="1"/>
  <c r="EK23" i="334" s="1"/>
  <c r="EC23" i="334"/>
  <c r="EB23" i="334"/>
  <c r="EF23" i="334"/>
  <c r="EA23" i="334"/>
  <c r="DZ23" i="334"/>
  <c r="DY23" i="334"/>
  <c r="DX23" i="334"/>
  <c r="DW23" i="334"/>
  <c r="DV23" i="334"/>
  <c r="DU23" i="334"/>
  <c r="DT23" i="334"/>
  <c r="DS23" i="334"/>
  <c r="DR23" i="334"/>
  <c r="ED23" i="334"/>
  <c r="EC22" i="334"/>
  <c r="EB22" i="334"/>
  <c r="EA22" i="334"/>
  <c r="DZ22" i="334"/>
  <c r="DY22" i="334"/>
  <c r="DX22" i="334"/>
  <c r="DW22" i="334"/>
  <c r="DV22" i="334"/>
  <c r="DU22" i="334"/>
  <c r="DT22" i="334"/>
  <c r="DS22" i="334"/>
  <c r="DR22" i="334"/>
  <c r="ED22" i="334"/>
  <c r="EK22" i="334"/>
  <c r="EM22" i="334"/>
  <c r="EG21" i="334"/>
  <c r="EH21" i="334" s="1"/>
  <c r="EI21" i="334" s="1"/>
  <c r="EJ21" i="334" s="1"/>
  <c r="EK21" i="334" s="1"/>
  <c r="EM21" i="334" s="1"/>
  <c r="EC21" i="334"/>
  <c r="EB21" i="334"/>
  <c r="EA21" i="334"/>
  <c r="DZ21" i="334"/>
  <c r="DY21" i="334"/>
  <c r="DX21" i="334"/>
  <c r="DW21" i="334"/>
  <c r="DV21" i="334"/>
  <c r="DU21" i="334"/>
  <c r="DT21" i="334"/>
  <c r="DS21" i="334"/>
  <c r="DR21" i="334"/>
  <c r="ED21" i="334"/>
  <c r="EG20" i="334"/>
  <c r="EH20" i="334" s="1"/>
  <c r="EC20" i="334"/>
  <c r="EF20" i="334"/>
  <c r="EI20" i="334"/>
  <c r="EB20" i="334"/>
  <c r="EA20" i="334"/>
  <c r="DZ20" i="334"/>
  <c r="DY20" i="334"/>
  <c r="DX20" i="334"/>
  <c r="DW20" i="334"/>
  <c r="DV20" i="334"/>
  <c r="DU20" i="334"/>
  <c r="DT20" i="334"/>
  <c r="DS20" i="334"/>
  <c r="DR20" i="334"/>
  <c r="ED20" i="334"/>
  <c r="EC19" i="334"/>
  <c r="EB19" i="334"/>
  <c r="EA19" i="334"/>
  <c r="DZ19" i="334"/>
  <c r="DY19" i="334"/>
  <c r="DX19" i="334"/>
  <c r="DW19" i="334"/>
  <c r="DV19" i="334"/>
  <c r="DU19" i="334"/>
  <c r="DT19" i="334"/>
  <c r="DS19" i="334"/>
  <c r="DR19" i="334"/>
  <c r="ED19" i="334"/>
  <c r="EK19" i="334"/>
  <c r="EM19" i="334"/>
  <c r="EC18" i="334"/>
  <c r="EB18" i="334"/>
  <c r="EA18" i="334"/>
  <c r="DZ18" i="334"/>
  <c r="DY18" i="334"/>
  <c r="DX18" i="334"/>
  <c r="DW18" i="334"/>
  <c r="DV18" i="334"/>
  <c r="DU18" i="334"/>
  <c r="DT18" i="334"/>
  <c r="DS18" i="334"/>
  <c r="DR18" i="334"/>
  <c r="ED18" i="334"/>
  <c r="EK18" i="334"/>
  <c r="EM18" i="334"/>
  <c r="EG17" i="334"/>
  <c r="EH17" i="334" s="1"/>
  <c r="EI17" i="334" s="1"/>
  <c r="EJ17" i="334" s="1"/>
  <c r="EK17" i="334" s="1"/>
  <c r="EC17" i="334"/>
  <c r="EF17" i="334"/>
  <c r="EB17" i="334"/>
  <c r="EA17" i="334"/>
  <c r="DZ17" i="334"/>
  <c r="DY17" i="334"/>
  <c r="DX17" i="334"/>
  <c r="DW17" i="334"/>
  <c r="DV17" i="334"/>
  <c r="DU17" i="334"/>
  <c r="DT17" i="334"/>
  <c r="DS17" i="334"/>
  <c r="ED17" i="334"/>
  <c r="EM17" i="334"/>
  <c r="DR17" i="334"/>
  <c r="EG16" i="334"/>
  <c r="EF16" i="334"/>
  <c r="EH16" i="334"/>
  <c r="EI16" i="334" s="1"/>
  <c r="EJ16" i="334" s="1"/>
  <c r="EK16" i="334" s="1"/>
  <c r="EM16" i="334" s="1"/>
  <c r="EC16" i="334"/>
  <c r="EB16" i="334"/>
  <c r="EA16" i="334"/>
  <c r="DZ16" i="334"/>
  <c r="DY16" i="334"/>
  <c r="DX16" i="334"/>
  <c r="DW16" i="334"/>
  <c r="DV16" i="334"/>
  <c r="DU16" i="334"/>
  <c r="DT16" i="334"/>
  <c r="DS16" i="334"/>
  <c r="DR16" i="334"/>
  <c r="ED16" i="334"/>
  <c r="EG15" i="334"/>
  <c r="EH15" i="334" s="1"/>
  <c r="EI15" i="334" s="1"/>
  <c r="EF15" i="334"/>
  <c r="EJ15" i="334"/>
  <c r="EC15" i="334"/>
  <c r="EB15" i="334"/>
  <c r="EA15" i="334"/>
  <c r="DZ15" i="334"/>
  <c r="DY15" i="334"/>
  <c r="DX15" i="334"/>
  <c r="DW15" i="334"/>
  <c r="DV15" i="334"/>
  <c r="DU15" i="334"/>
  <c r="DT15" i="334"/>
  <c r="DS15" i="334"/>
  <c r="ED15" i="334"/>
  <c r="DR15" i="334"/>
  <c r="EC14" i="334"/>
  <c r="EB14" i="334"/>
  <c r="EA14" i="334"/>
  <c r="DZ14" i="334"/>
  <c r="DY14" i="334"/>
  <c r="DX14" i="334"/>
  <c r="DW14" i="334"/>
  <c r="DV14" i="334"/>
  <c r="DU14" i="334"/>
  <c r="DT14" i="334"/>
  <c r="DS14" i="334"/>
  <c r="DR14" i="334"/>
  <c r="ED14" i="334"/>
  <c r="EK14" i="334"/>
  <c r="EM14" i="334"/>
  <c r="EG13" i="334"/>
  <c r="EH13" i="334" s="1"/>
  <c r="EI13" i="334" s="1"/>
  <c r="EJ13" i="334" s="1"/>
  <c r="EK13" i="334" s="1"/>
  <c r="EM13" i="334" s="1"/>
  <c r="EC13" i="334"/>
  <c r="EB13" i="334"/>
  <c r="EA13" i="334"/>
  <c r="DZ13" i="334"/>
  <c r="DY13" i="334"/>
  <c r="DX13" i="334"/>
  <c r="DW13" i="334"/>
  <c r="DV13" i="334"/>
  <c r="ED13" i="334"/>
  <c r="DU13" i="334"/>
  <c r="DT13" i="334"/>
  <c r="DS13" i="334"/>
  <c r="DR13" i="334"/>
  <c r="EC12" i="334"/>
  <c r="EB12" i="334"/>
  <c r="EA12" i="334"/>
  <c r="DZ12" i="334"/>
  <c r="DY12" i="334"/>
  <c r="DX12" i="334"/>
  <c r="DW12" i="334"/>
  <c r="DV12" i="334"/>
  <c r="DU12" i="334"/>
  <c r="DT12" i="334"/>
  <c r="DS12" i="334"/>
  <c r="DR12" i="334"/>
  <c r="ED12" i="334"/>
  <c r="EK12" i="334"/>
  <c r="EM12" i="334"/>
  <c r="EG11" i="334"/>
  <c r="EC11" i="334"/>
  <c r="EF11" i="334"/>
  <c r="EH11" i="334"/>
  <c r="EI11" i="334" s="1"/>
  <c r="EJ11" i="334" s="1"/>
  <c r="EK11" i="334" s="1"/>
  <c r="EM11" i="334" s="1"/>
  <c r="EB11" i="334"/>
  <c r="EA11" i="334"/>
  <c r="DZ11" i="334"/>
  <c r="DY11" i="334"/>
  <c r="DX11" i="334"/>
  <c r="DW11" i="334"/>
  <c r="DV11" i="334"/>
  <c r="DU11" i="334"/>
  <c r="DT11" i="334"/>
  <c r="DS11" i="334"/>
  <c r="DR11" i="334"/>
  <c r="ED11" i="334"/>
  <c r="EG10" i="334"/>
  <c r="EH10" i="334" s="1"/>
  <c r="EI10" i="334" s="1"/>
  <c r="EJ10" i="334" s="1"/>
  <c r="EC10" i="334"/>
  <c r="EB10" i="334"/>
  <c r="EA10" i="334"/>
  <c r="DZ10" i="334"/>
  <c r="DY10" i="334"/>
  <c r="DX10" i="334"/>
  <c r="DW10" i="334"/>
  <c r="DV10" i="334"/>
  <c r="DU10" i="334"/>
  <c r="DT10" i="334"/>
  <c r="DS10" i="334"/>
  <c r="DR10" i="334"/>
  <c r="ED10" i="334"/>
  <c r="EC9" i="334"/>
  <c r="EB9" i="334"/>
  <c r="EA9" i="334"/>
  <c r="DZ9" i="334"/>
  <c r="DY9" i="334"/>
  <c r="DX9" i="334"/>
  <c r="DW9" i="334"/>
  <c r="DV9" i="334"/>
  <c r="DU9" i="334"/>
  <c r="DT9" i="334"/>
  <c r="DS9" i="334"/>
  <c r="DR9" i="334"/>
  <c r="ED9" i="334"/>
  <c r="EK9" i="334"/>
  <c r="EM9" i="334"/>
  <c r="EG8" i="334"/>
  <c r="EH8" i="334" s="1"/>
  <c r="EI8" i="334" s="1"/>
  <c r="EC8" i="334"/>
  <c r="EF8" i="334"/>
  <c r="EJ8" i="334"/>
  <c r="EK8" i="334" s="1"/>
  <c r="EM8" i="334" s="1"/>
  <c r="EB8" i="334"/>
  <c r="EA8" i="334"/>
  <c r="DZ8" i="334"/>
  <c r="DY8" i="334"/>
  <c r="DX8" i="334"/>
  <c r="DW8" i="334"/>
  <c r="DV8" i="334"/>
  <c r="DU8" i="334"/>
  <c r="DT8" i="334"/>
  <c r="DS8" i="334"/>
  <c r="DR8" i="334"/>
  <c r="ED8" i="334"/>
  <c r="EG7" i="334"/>
  <c r="EC7" i="334"/>
  <c r="EB7" i="334"/>
  <c r="EA7" i="334"/>
  <c r="DZ7" i="334"/>
  <c r="DY7" i="334"/>
  <c r="DX7" i="334"/>
  <c r="DW7" i="334"/>
  <c r="DV7" i="334"/>
  <c r="DU7" i="334"/>
  <c r="DT7" i="334"/>
  <c r="DS7" i="334"/>
  <c r="DR7" i="334"/>
  <c r="ED7" i="334"/>
  <c r="EG6" i="334"/>
  <c r="EH6" i="334" s="1"/>
  <c r="EI6" i="334" s="1"/>
  <c r="EJ6" i="334" s="1"/>
  <c r="EC6" i="334"/>
  <c r="EF6" i="334"/>
  <c r="EB6" i="334"/>
  <c r="EA6" i="334"/>
  <c r="DZ6" i="334"/>
  <c r="DY6" i="334"/>
  <c r="DX6" i="334"/>
  <c r="DW6" i="334"/>
  <c r="DV6" i="334"/>
  <c r="DU6" i="334"/>
  <c r="DT6" i="334"/>
  <c r="DS6" i="334"/>
  <c r="DR6" i="334"/>
  <c r="ED6" i="334"/>
  <c r="EK6" i="334"/>
  <c r="EM6" i="334" s="1"/>
  <c r="EC5" i="334"/>
  <c r="EB5" i="334"/>
  <c r="EA5" i="334"/>
  <c r="DZ5" i="334"/>
  <c r="DY5" i="334"/>
  <c r="DX5" i="334"/>
  <c r="DW5" i="334"/>
  <c r="DV5" i="334"/>
  <c r="DU5" i="334"/>
  <c r="DT5" i="334"/>
  <c r="DS5" i="334"/>
  <c r="DR5" i="334"/>
  <c r="ED5" i="334"/>
  <c r="EK5" i="334"/>
  <c r="EM5" i="334"/>
  <c r="EG4" i="334"/>
  <c r="EH4" i="334" s="1"/>
  <c r="EC4" i="334"/>
  <c r="EB4" i="334"/>
  <c r="EA4" i="334"/>
  <c r="DZ4" i="334"/>
  <c r="DY4" i="334"/>
  <c r="DX4" i="334"/>
  <c r="DW4" i="334"/>
  <c r="DV4" i="334"/>
  <c r="DU4" i="334"/>
  <c r="DT4" i="334"/>
  <c r="DS4" i="334"/>
  <c r="ED4" i="334"/>
  <c r="DR4" i="334"/>
  <c r="EG3" i="334"/>
  <c r="EH3" i="334" s="1"/>
  <c r="EI3" i="334" s="1"/>
  <c r="EF3" i="334"/>
  <c r="EC3" i="334"/>
  <c r="EB3" i="334"/>
  <c r="EA3" i="334"/>
  <c r="DZ3" i="334"/>
  <c r="DY3" i="334"/>
  <c r="DX3" i="334"/>
  <c r="DW3" i="334"/>
  <c r="DV3" i="334"/>
  <c r="DU3" i="334"/>
  <c r="DT3" i="334"/>
  <c r="DS3" i="334"/>
  <c r="DR3" i="334"/>
  <c r="ED3" i="334"/>
  <c r="EJ24" i="334"/>
  <c r="EK24" i="334"/>
  <c r="EM24" i="334" s="1"/>
  <c r="EK29" i="334"/>
  <c r="EM29" i="334" s="1"/>
  <c r="EM23" i="334"/>
  <c r="EJ3" i="334"/>
  <c r="EK3" i="334" s="1"/>
  <c r="EK15" i="334"/>
  <c r="EM15" i="334"/>
  <c r="EF13" i="334"/>
  <c r="EF24" i="334"/>
  <c r="EH24" i="334"/>
  <c r="EI24" i="334" s="1"/>
  <c r="EF26" i="334"/>
  <c r="EI26" i="334"/>
  <c r="EJ26" i="334"/>
  <c r="EK26" i="334" s="1"/>
  <c r="EM26" i="334" s="1"/>
  <c r="EF35" i="334"/>
  <c r="EM35" i="334"/>
  <c r="EJ43" i="334"/>
  <c r="EK43" i="334" s="1"/>
  <c r="EM43" i="334" s="1"/>
  <c r="EF44" i="334"/>
  <c r="EJ45" i="334"/>
  <c r="EK45" i="334" s="1"/>
  <c r="EM45" i="334"/>
  <c r="ED57" i="334"/>
  <c r="EK57" i="334"/>
  <c r="EM57" i="334"/>
  <c r="ED62" i="334"/>
  <c r="EK62" i="334"/>
  <c r="EM62" i="334"/>
  <c r="ED71" i="334"/>
  <c r="EK71" i="334"/>
  <c r="EM71" i="334"/>
  <c r="EA3" i="335"/>
  <c r="DR9" i="335"/>
  <c r="DY9" i="335"/>
  <c r="EA9" i="335"/>
  <c r="DR19" i="335"/>
  <c r="DY19" i="335"/>
  <c r="EA19" i="335"/>
  <c r="DR29" i="335"/>
  <c r="DY29" i="335"/>
  <c r="EA29" i="335"/>
  <c r="DR42" i="335"/>
  <c r="DY42" i="335"/>
  <c r="EA42" i="335"/>
  <c r="DR54" i="335"/>
  <c r="DY54" i="335"/>
  <c r="EA54" i="335"/>
  <c r="DR64" i="335"/>
  <c r="DY64" i="335"/>
  <c r="EA64" i="335"/>
  <c r="DR74" i="335"/>
  <c r="DY74" i="335"/>
  <c r="EA74" i="335"/>
  <c r="DF14" i="336"/>
  <c r="DM14" i="336"/>
  <c r="DO14" i="336"/>
  <c r="EF52" i="334"/>
  <c r="EF10" i="334"/>
  <c r="EK10" i="334"/>
  <c r="EM10" i="334"/>
  <c r="EJ20" i="334"/>
  <c r="EK20" i="334"/>
  <c r="EM20" i="334"/>
  <c r="EF21" i="334"/>
  <c r="EF32" i="334"/>
  <c r="EH32" i="334"/>
  <c r="EI32" i="334"/>
  <c r="EJ32" i="334"/>
  <c r="EK32" i="334" s="1"/>
  <c r="EM32" i="334" s="1"/>
  <c r="EF41" i="334"/>
  <c r="EJ76" i="334"/>
  <c r="EK76" i="334"/>
  <c r="EM76" i="334"/>
  <c r="DR4" i="335"/>
  <c r="DY4" i="335"/>
  <c r="EA4" i="335"/>
  <c r="DR16" i="335"/>
  <c r="DY16" i="335"/>
  <c r="EA16" i="335"/>
  <c r="DR36" i="335"/>
  <c r="DR49" i="335"/>
  <c r="DY49" i="335"/>
  <c r="EA49" i="335"/>
  <c r="DR61" i="335"/>
  <c r="DY61" i="335"/>
  <c r="EA61" i="335"/>
  <c r="DF7" i="336"/>
  <c r="DM7" i="336"/>
  <c r="DO7" i="336"/>
  <c r="DF19" i="336"/>
  <c r="DM19" i="336"/>
  <c r="DO19" i="336"/>
  <c r="CV31" i="337"/>
  <c r="CX31" i="337"/>
  <c r="CY31" i="337"/>
  <c r="CZ31" i="337"/>
  <c r="DA31" i="337"/>
  <c r="DC31" i="337" s="1"/>
  <c r="DR11" i="335"/>
  <c r="DY11" i="335"/>
  <c r="EA11" i="335"/>
  <c r="EF4" i="334"/>
  <c r="EI4" i="334"/>
  <c r="EJ4" i="334" s="1"/>
  <c r="EK4" i="334" s="1"/>
  <c r="EM4" i="334" s="1"/>
  <c r="ED55" i="334"/>
  <c r="EK55" i="334"/>
  <c r="EM55" i="334" s="1"/>
  <c r="ED64" i="334"/>
  <c r="EJ64" i="334"/>
  <c r="EK64" i="334" s="1"/>
  <c r="EM64" i="334" s="1"/>
  <c r="ED74" i="334"/>
  <c r="EM74" i="334"/>
  <c r="ED78" i="334"/>
  <c r="EK78" i="334"/>
  <c r="EM78" i="334"/>
  <c r="ED79" i="334"/>
  <c r="DR8" i="335"/>
  <c r="DY8" i="335"/>
  <c r="EA8" i="335"/>
  <c r="DR53" i="335"/>
  <c r="DY53" i="335"/>
  <c r="EA53" i="335"/>
  <c r="DF9" i="336"/>
  <c r="ED69" i="334"/>
  <c r="EF59" i="334"/>
  <c r="EH59" i="334"/>
  <c r="EI59" i="334"/>
  <c r="EJ59" i="334" s="1"/>
  <c r="EK59" i="334" s="1"/>
  <c r="EM59" i="334"/>
  <c r="ED65" i="334"/>
  <c r="EK65" i="334"/>
  <c r="EM65" i="334"/>
  <c r="DR13" i="335"/>
  <c r="DY13" i="335"/>
  <c r="EA13" i="335"/>
  <c r="DR25" i="335"/>
  <c r="DY25" i="335"/>
  <c r="EA25" i="335"/>
  <c r="DR30" i="335"/>
  <c r="DY30" i="335"/>
  <c r="EA30" i="335"/>
  <c r="DR38" i="335"/>
  <c r="DY38" i="335"/>
  <c r="EA38" i="335"/>
  <c r="DR43" i="335"/>
  <c r="DY43" i="335"/>
  <c r="EA43" i="335"/>
  <c r="DR48" i="335"/>
  <c r="DY48" i="335"/>
  <c r="EA48" i="335"/>
  <c r="DR58" i="335"/>
  <c r="DY58" i="335"/>
  <c r="EA58" i="335"/>
  <c r="DR70" i="335"/>
  <c r="DY70" i="335"/>
  <c r="EA70" i="335"/>
  <c r="DR75" i="335"/>
  <c r="DY75" i="335"/>
  <c r="EA75" i="335"/>
  <c r="DR80" i="335"/>
  <c r="DY80" i="335"/>
  <c r="EA80" i="335"/>
  <c r="CH35" i="338"/>
  <c r="CO35" i="338"/>
  <c r="CQ35" i="338"/>
  <c r="CC23" i="339"/>
  <c r="CE23" i="339"/>
  <c r="BX23" i="339"/>
  <c r="BZ23" i="339"/>
  <c r="CA23" i="339"/>
  <c r="CB23" i="339"/>
  <c r="EF7" i="334"/>
  <c r="EH7" i="334"/>
  <c r="EI7" i="334" s="1"/>
  <c r="EJ7" i="334" s="1"/>
  <c r="EK7" i="334" s="1"/>
  <c r="EM7" i="334" s="1"/>
  <c r="ED53" i="334"/>
  <c r="EK53" i="334"/>
  <c r="EM53" i="334"/>
  <c r="ED58" i="334"/>
  <c r="EK58" i="334"/>
  <c r="EM58" i="334"/>
  <c r="ED67" i="334"/>
  <c r="EK67" i="334"/>
  <c r="EM67" i="334"/>
  <c r="DR32" i="335"/>
  <c r="DY32" i="335"/>
  <c r="EA32" i="335"/>
  <c r="DR45" i="335"/>
  <c r="DY45" i="335"/>
  <c r="EA45" i="335"/>
  <c r="DR65" i="335"/>
  <c r="DY65" i="335"/>
  <c r="EA65" i="335"/>
  <c r="DR77" i="335"/>
  <c r="DY77" i="335"/>
  <c r="EA77" i="335"/>
  <c r="DF18" i="336"/>
  <c r="DM18" i="336"/>
  <c r="DO18" i="336"/>
  <c r="DF37" i="336"/>
  <c r="DM37" i="336"/>
  <c r="DO37" i="336"/>
  <c r="DR56" i="335"/>
  <c r="DY56" i="335"/>
  <c r="EA56" i="335"/>
  <c r="ED80" i="334"/>
  <c r="EK80" i="334"/>
  <c r="EM80" i="334"/>
  <c r="DR5" i="335"/>
  <c r="DY5" i="335"/>
  <c r="EA5" i="335"/>
  <c r="DR50" i="335"/>
  <c r="DY50" i="335"/>
  <c r="EA50" i="335"/>
  <c r="DO3" i="336"/>
  <c r="DF8" i="336"/>
  <c r="DM8" i="336"/>
  <c r="DO8" i="336"/>
  <c r="CT12" i="337"/>
  <c r="DA12" i="337"/>
  <c r="DC12" i="337"/>
  <c r="DH34" i="336"/>
  <c r="DJ34" i="336"/>
  <c r="DK34" i="336" s="1"/>
  <c r="DL34" i="336" s="1"/>
  <c r="DM34" i="336" s="1"/>
  <c r="DO34" i="336" s="1"/>
  <c r="DF38" i="336"/>
  <c r="DM38" i="336"/>
  <c r="DO38" i="336"/>
  <c r="DF41" i="336"/>
  <c r="DM41" i="336"/>
  <c r="DO41" i="336"/>
  <c r="DF59" i="336"/>
  <c r="DM59" i="336"/>
  <c r="DO59" i="336"/>
  <c r="DF64" i="336"/>
  <c r="DF70" i="336"/>
  <c r="DM70" i="336"/>
  <c r="DO70" i="336"/>
  <c r="CT4" i="337"/>
  <c r="CT39" i="337"/>
  <c r="DA39" i="337"/>
  <c r="DC39" i="337"/>
  <c r="CH23" i="338"/>
  <c r="CJ23" i="338"/>
  <c r="EF51" i="334"/>
  <c r="EH51" i="334"/>
  <c r="EI51" i="334" s="1"/>
  <c r="EJ51" i="334" s="1"/>
  <c r="EK51" i="334" s="1"/>
  <c r="EM51" i="334" s="1"/>
  <c r="EF79" i="334"/>
  <c r="EH79" i="334"/>
  <c r="EI79" i="334" s="1"/>
  <c r="EJ79" i="334"/>
  <c r="EK79" i="334" s="1"/>
  <c r="EM79" i="334" s="1"/>
  <c r="DF27" i="336"/>
  <c r="DM27" i="336"/>
  <c r="DO27" i="336"/>
  <c r="DF33" i="336"/>
  <c r="DM33" i="336"/>
  <c r="DO33" i="336"/>
  <c r="DH44" i="336"/>
  <c r="DJ44" i="336"/>
  <c r="DK44" i="336"/>
  <c r="DL44" i="336"/>
  <c r="DM44" i="336" s="1"/>
  <c r="DO44" i="336" s="1"/>
  <c r="DF48" i="336"/>
  <c r="DM48" i="336"/>
  <c r="DO48" i="336"/>
  <c r="DF51" i="336"/>
  <c r="DM51" i="336"/>
  <c r="DO51" i="336"/>
  <c r="DF56" i="336"/>
  <c r="DM56" i="336"/>
  <c r="DO56" i="336"/>
  <c r="DF77" i="336"/>
  <c r="DM77" i="336"/>
  <c r="DO77" i="336"/>
  <c r="CT7" i="337"/>
  <c r="DA7" i="337"/>
  <c r="DC7" i="337"/>
  <c r="CT20" i="337"/>
  <c r="DA20" i="337"/>
  <c r="DC20" i="337"/>
  <c r="CT23" i="337"/>
  <c r="CT29" i="337"/>
  <c r="CY29" i="337"/>
  <c r="CZ29" i="337" s="1"/>
  <c r="DA29" i="337" s="1"/>
  <c r="DC29" i="337" s="1"/>
  <c r="CT52" i="337"/>
  <c r="DA52" i="337"/>
  <c r="DC52" i="337"/>
  <c r="CT67" i="337"/>
  <c r="DA67" i="337"/>
  <c r="DC67" i="337"/>
  <c r="CH3" i="338"/>
  <c r="CO3" i="338"/>
  <c r="DF55" i="336"/>
  <c r="DM55" i="336"/>
  <c r="DO55" i="336"/>
  <c r="DF58" i="336"/>
  <c r="DM58" i="336"/>
  <c r="DO58" i="336"/>
  <c r="DF63" i="336"/>
  <c r="DM63" i="336"/>
  <c r="DO63" i="336"/>
  <c r="DF69" i="336"/>
  <c r="DM69" i="336"/>
  <c r="DO69" i="336"/>
  <c r="CT3" i="337"/>
  <c r="DA3" i="337"/>
  <c r="CT16" i="337"/>
  <c r="DA38" i="337"/>
  <c r="DC38" i="337" s="1"/>
  <c r="BV40" i="339"/>
  <c r="CC40" i="339"/>
  <c r="CE40" i="339"/>
  <c r="DF26" i="336"/>
  <c r="DM26" i="336"/>
  <c r="DO26" i="336"/>
  <c r="DF32" i="336"/>
  <c r="DM32" i="336"/>
  <c r="DO32" i="336"/>
  <c r="DF54" i="336"/>
  <c r="DM54" i="336"/>
  <c r="DO54" i="336" s="1"/>
  <c r="DF71" i="336"/>
  <c r="DM71" i="336"/>
  <c r="DO71" i="336"/>
  <c r="DF76" i="336"/>
  <c r="DM76" i="336"/>
  <c r="DO76" i="336"/>
  <c r="DM80" i="336"/>
  <c r="DO80" i="336"/>
  <c r="CT19" i="337"/>
  <c r="DA19" i="337"/>
  <c r="DC19" i="337"/>
  <c r="CT28" i="337"/>
  <c r="DA28" i="337"/>
  <c r="DC28" i="337"/>
  <c r="CT40" i="337"/>
  <c r="DA40" i="337"/>
  <c r="DC40" i="337"/>
  <c r="CT45" i="337"/>
  <c r="CT51" i="337"/>
  <c r="DA51" i="337"/>
  <c r="DC51" i="337"/>
  <c r="CT57" i="337"/>
  <c r="DA57" i="337"/>
  <c r="DC57" i="337"/>
  <c r="CT73" i="337"/>
  <c r="DA73" i="337"/>
  <c r="DC73" i="337"/>
  <c r="CH26" i="338"/>
  <c r="CO26" i="338"/>
  <c r="CQ26" i="338"/>
  <c r="DF22" i="336"/>
  <c r="DM22" i="336"/>
  <c r="DO22" i="336"/>
  <c r="DF42" i="336"/>
  <c r="DM42" i="336"/>
  <c r="DO42" i="336"/>
  <c r="DF53" i="336"/>
  <c r="DF60" i="336"/>
  <c r="DM60" i="336"/>
  <c r="DO60" i="336"/>
  <c r="DH66" i="336"/>
  <c r="DJ66" i="336"/>
  <c r="DK66" i="336" s="1"/>
  <c r="DL66" i="336" s="1"/>
  <c r="DM66" i="336" s="1"/>
  <c r="DO66" i="336"/>
  <c r="DF73" i="336"/>
  <c r="DM73" i="336"/>
  <c r="DO73" i="336"/>
  <c r="DH79" i="336"/>
  <c r="DJ79" i="336"/>
  <c r="DK79" i="336"/>
  <c r="DL79" i="336"/>
  <c r="DM79" i="336" s="1"/>
  <c r="DO79" i="336" s="1"/>
  <c r="CT13" i="337"/>
  <c r="DA13" i="337"/>
  <c r="DC13" i="337"/>
  <c r="DA21" i="337"/>
  <c r="DC21" i="337" s="1"/>
  <c r="CT25" i="337"/>
  <c r="DA25" i="337"/>
  <c r="DC25" i="337"/>
  <c r="CT37" i="337"/>
  <c r="DA37" i="337"/>
  <c r="DC37" i="337"/>
  <c r="CV53" i="337"/>
  <c r="CZ53" i="337"/>
  <c r="DA53" i="337" s="1"/>
  <c r="DC53" i="337" s="1"/>
  <c r="DF21" i="336"/>
  <c r="DF28" i="336"/>
  <c r="DM28" i="336"/>
  <c r="DO28" i="336"/>
  <c r="DF39" i="336"/>
  <c r="DM39" i="336"/>
  <c r="DO39" i="336"/>
  <c r="DF52" i="336"/>
  <c r="CZ6" i="337"/>
  <c r="DA6" i="337" s="1"/>
  <c r="DC6" i="337" s="1"/>
  <c r="CV6" i="337"/>
  <c r="CX6" i="337"/>
  <c r="CY6" i="337"/>
  <c r="CV16" i="337"/>
  <c r="CX16" i="337"/>
  <c r="CY16" i="337" s="1"/>
  <c r="CZ16" i="337" s="1"/>
  <c r="DA16" i="337" s="1"/>
  <c r="DC16" i="337" s="1"/>
  <c r="CV54" i="337"/>
  <c r="CX54" i="337"/>
  <c r="CY54" i="337" s="1"/>
  <c r="CZ54" i="337" s="1"/>
  <c r="DA54" i="337" s="1"/>
  <c r="DC54" i="337" s="1"/>
  <c r="CT64" i="337"/>
  <c r="CT76" i="337"/>
  <c r="DA76" i="337"/>
  <c r="DC76" i="337"/>
  <c r="CH19" i="338"/>
  <c r="CO19" i="338"/>
  <c r="CQ19" i="338"/>
  <c r="CH24" i="338"/>
  <c r="CO24" i="338"/>
  <c r="CQ24" i="338"/>
  <c r="CH27" i="338"/>
  <c r="CO27" i="338"/>
  <c r="CQ27" i="338"/>
  <c r="CH38" i="338"/>
  <c r="CO38" i="338"/>
  <c r="CQ38" i="338"/>
  <c r="CH59" i="338"/>
  <c r="CO59" i="338"/>
  <c r="CQ59" i="338"/>
  <c r="BV3" i="339"/>
  <c r="BV20" i="339"/>
  <c r="CC20" i="339"/>
  <c r="CE20" i="339"/>
  <c r="BV49" i="339"/>
  <c r="CC49" i="339"/>
  <c r="CE49" i="339"/>
  <c r="BV50" i="339"/>
  <c r="CC50" i="339"/>
  <c r="CE50" i="339"/>
  <c r="BV51" i="339"/>
  <c r="CC51" i="339"/>
  <c r="CE51" i="339"/>
  <c r="DH64" i="336"/>
  <c r="DL64" i="336"/>
  <c r="DM64" i="336" s="1"/>
  <c r="DO64" i="336" s="1"/>
  <c r="CV38" i="337"/>
  <c r="CH6" i="338"/>
  <c r="CO6" i="338"/>
  <c r="CQ6" i="338"/>
  <c r="CN7" i="338"/>
  <c r="CH12" i="338"/>
  <c r="CO12" i="338"/>
  <c r="CQ12" i="338"/>
  <c r="CN16" i="338"/>
  <c r="CH29" i="338"/>
  <c r="CO29" i="338"/>
  <c r="CQ29" i="338"/>
  <c r="CH34" i="338"/>
  <c r="CH47" i="338"/>
  <c r="CO47" i="338"/>
  <c r="CQ47" i="338"/>
  <c r="CH54" i="338"/>
  <c r="CH61" i="338"/>
  <c r="CO61" i="338"/>
  <c r="CQ61" i="338"/>
  <c r="CH70" i="338"/>
  <c r="CO70" i="338"/>
  <c r="CQ70" i="338"/>
  <c r="BV6" i="339"/>
  <c r="CC6" i="339"/>
  <c r="CE6" i="339"/>
  <c r="BV27" i="339"/>
  <c r="CC27" i="339"/>
  <c r="CE27" i="339"/>
  <c r="BV28" i="339"/>
  <c r="CC28" i="339"/>
  <c r="CE28" i="339"/>
  <c r="BV29" i="339"/>
  <c r="CE29" i="339"/>
  <c r="BV44" i="339"/>
  <c r="CC44" i="339"/>
  <c r="CE44" i="339"/>
  <c r="CH58" i="338"/>
  <c r="CO58" i="338"/>
  <c r="CQ58" i="338"/>
  <c r="BV67" i="339"/>
  <c r="CC67" i="339"/>
  <c r="CE67" i="339"/>
  <c r="BV79" i="339"/>
  <c r="CV64" i="337"/>
  <c r="CX64" i="337"/>
  <c r="CY64" i="337"/>
  <c r="CZ64" i="337"/>
  <c r="DA64" i="337" s="1"/>
  <c r="DC64" i="337" s="1"/>
  <c r="CH21" i="338"/>
  <c r="CN21" i="338"/>
  <c r="CO21" i="338" s="1"/>
  <c r="CQ21" i="338" s="1"/>
  <c r="CJ53" i="338"/>
  <c r="CL53" i="338"/>
  <c r="CM53" i="338" s="1"/>
  <c r="CN53" i="338" s="1"/>
  <c r="CO53" i="338"/>
  <c r="CQ53" i="338" s="1"/>
  <c r="CT56" i="337"/>
  <c r="DA56" i="337"/>
  <c r="DC56" i="337"/>
  <c r="CT59" i="337"/>
  <c r="DA59" i="337"/>
  <c r="DC59" i="337"/>
  <c r="CT66" i="337"/>
  <c r="DA66" i="337"/>
  <c r="DC66" i="337"/>
  <c r="CT69" i="337"/>
  <c r="DA69" i="337"/>
  <c r="DC69" i="337"/>
  <c r="CH33" i="338"/>
  <c r="CO33" i="338"/>
  <c r="CQ33" i="338"/>
  <c r="CJ34" i="338"/>
  <c r="CL34" i="338"/>
  <c r="CM34" i="338"/>
  <c r="CN34" i="338" s="1"/>
  <c r="CO34" i="338" s="1"/>
  <c r="CQ34" i="338" s="1"/>
  <c r="CH79" i="338"/>
  <c r="BX7" i="339"/>
  <c r="BZ7" i="339"/>
  <c r="CA7" i="339"/>
  <c r="CB7" i="339" s="1"/>
  <c r="CC7" i="339" s="1"/>
  <c r="CE7" i="339" s="1"/>
  <c r="BV17" i="339"/>
  <c r="CC17" i="339"/>
  <c r="CE17" i="339"/>
  <c r="BV52" i="339"/>
  <c r="CC52" i="339"/>
  <c r="CE52" i="339"/>
  <c r="BJ36" i="340"/>
  <c r="BQ36" i="340"/>
  <c r="BS36" i="340"/>
  <c r="CT74" i="337"/>
  <c r="DA74" i="337"/>
  <c r="DC74" i="337"/>
  <c r="CT77" i="337"/>
  <c r="DA77" i="337"/>
  <c r="DC77" i="337"/>
  <c r="CH8" i="338"/>
  <c r="CO8" i="338"/>
  <c r="CQ8" i="338"/>
  <c r="CH36" i="338"/>
  <c r="CO36" i="338"/>
  <c r="CQ36" i="338"/>
  <c r="CH39" i="338"/>
  <c r="CO39" i="338"/>
  <c r="CQ39" i="338"/>
  <c r="CH42" i="338"/>
  <c r="CO42" i="338"/>
  <c r="CQ42" i="338"/>
  <c r="CH52" i="338"/>
  <c r="CO52" i="338"/>
  <c r="CQ52" i="338"/>
  <c r="CH56" i="338"/>
  <c r="CO56" i="338"/>
  <c r="CQ56" i="338"/>
  <c r="CH67" i="338"/>
  <c r="CO67" i="338"/>
  <c r="CQ67" i="338"/>
  <c r="CH68" i="338"/>
  <c r="CO68" i="338"/>
  <c r="CQ68" i="338"/>
  <c r="CH69" i="338"/>
  <c r="CO69" i="338"/>
  <c r="CQ69" i="338"/>
  <c r="BL9" i="340"/>
  <c r="BN9" i="340"/>
  <c r="BO9" i="340"/>
  <c r="BP9" i="340"/>
  <c r="BQ9" i="340" s="1"/>
  <c r="BJ18" i="340"/>
  <c r="BQ18" i="340"/>
  <c r="BS18" i="340"/>
  <c r="CT61" i="337"/>
  <c r="DA61" i="337"/>
  <c r="DC61" i="337"/>
  <c r="CT71" i="337"/>
  <c r="DA71" i="337"/>
  <c r="DC71" i="337"/>
  <c r="CH7" i="338"/>
  <c r="CH16" i="338"/>
  <c r="CH17" i="338"/>
  <c r="CO17" i="338"/>
  <c r="CQ17" i="338"/>
  <c r="CH31" i="338"/>
  <c r="CH44" i="338"/>
  <c r="CO44" i="338"/>
  <c r="CQ44" i="338"/>
  <c r="CJ49" i="338"/>
  <c r="CL49" i="338"/>
  <c r="CM49" i="338"/>
  <c r="CN49" i="338" s="1"/>
  <c r="CO49" i="338" s="1"/>
  <c r="CQ49" i="338" s="1"/>
  <c r="BV12" i="339"/>
  <c r="CC12" i="339"/>
  <c r="CE12" i="339"/>
  <c r="BV45" i="339"/>
  <c r="CV63" i="337"/>
  <c r="CX63" i="337"/>
  <c r="CY63" i="337" s="1"/>
  <c r="CZ63" i="337" s="1"/>
  <c r="DA63" i="337" s="1"/>
  <c r="DC63" i="337" s="1"/>
  <c r="CH65" i="338"/>
  <c r="CO65" i="338"/>
  <c r="CQ65" i="338"/>
  <c r="CH77" i="338"/>
  <c r="CO77" i="338"/>
  <c r="CQ77" i="338"/>
  <c r="BZ3" i="339"/>
  <c r="CA3" i="339"/>
  <c r="CB3" i="339" s="1"/>
  <c r="CC3" i="339" s="1"/>
  <c r="BV14" i="339"/>
  <c r="CC14" i="339"/>
  <c r="CE14" i="339"/>
  <c r="BV25" i="339"/>
  <c r="CC25" i="339"/>
  <c r="CE25" i="339"/>
  <c r="BV41" i="339"/>
  <c r="CC41" i="339"/>
  <c r="CE41" i="339"/>
  <c r="BV47" i="339"/>
  <c r="CC47" i="339"/>
  <c r="CE47" i="339"/>
  <c r="BV62" i="339"/>
  <c r="CC62" i="339"/>
  <c r="CE62" i="339"/>
  <c r="BV65" i="339"/>
  <c r="CC65" i="339"/>
  <c r="CE65" i="339"/>
  <c r="BV69" i="339"/>
  <c r="CC69" i="339"/>
  <c r="CE69" i="339"/>
  <c r="BP34" i="340"/>
  <c r="BQ34" i="340" s="1"/>
  <c r="BS34" i="340" s="1"/>
  <c r="BJ46" i="340"/>
  <c r="CH62" i="338"/>
  <c r="CO62" i="338"/>
  <c r="CQ62" i="338"/>
  <c r="CH73" i="338"/>
  <c r="CO73" i="338"/>
  <c r="CQ73" i="338"/>
  <c r="CH80" i="338"/>
  <c r="CO80" i="338"/>
  <c r="CQ80" i="338"/>
  <c r="BV38" i="339"/>
  <c r="CC38" i="339"/>
  <c r="CE38" i="339"/>
  <c r="BV59" i="339"/>
  <c r="CC59" i="339"/>
  <c r="CE59" i="339"/>
  <c r="BV75" i="339"/>
  <c r="CC75" i="339"/>
  <c r="CE75" i="339"/>
  <c r="BJ8" i="340"/>
  <c r="BQ8" i="340"/>
  <c r="BS8" i="340"/>
  <c r="AZ11" i="341"/>
  <c r="BB11" i="341"/>
  <c r="BC11" i="341"/>
  <c r="BD11" i="341"/>
  <c r="BE11" i="341" s="1"/>
  <c r="BG11" i="341" s="1"/>
  <c r="AZ79" i="341"/>
  <c r="CH64" i="338"/>
  <c r="CO64" i="338"/>
  <c r="CQ64" i="338"/>
  <c r="BV9" i="339"/>
  <c r="CC9" i="339"/>
  <c r="CE9" i="339" s="1"/>
  <c r="BV24" i="339"/>
  <c r="CC24" i="339"/>
  <c r="CE24" i="339"/>
  <c r="BV46" i="339"/>
  <c r="CC46" i="339"/>
  <c r="CE46" i="339"/>
  <c r="BV64" i="339"/>
  <c r="CC64" i="339"/>
  <c r="CE64" i="339"/>
  <c r="BX74" i="339"/>
  <c r="BZ74" i="339"/>
  <c r="CA74" i="339" s="1"/>
  <c r="CB74" i="339" s="1"/>
  <c r="CC74" i="339" s="1"/>
  <c r="CE74" i="339"/>
  <c r="BV77" i="339"/>
  <c r="CC77" i="339"/>
  <c r="CE77" i="339"/>
  <c r="BL46" i="340"/>
  <c r="BJ71" i="340"/>
  <c r="BQ71" i="340"/>
  <c r="BS71" i="340"/>
  <c r="CH72" i="338"/>
  <c r="CO72" i="338"/>
  <c r="CQ72" i="338"/>
  <c r="BV31" i="339"/>
  <c r="BV32" i="339"/>
  <c r="CC32" i="339"/>
  <c r="CE32" i="339"/>
  <c r="BV54" i="339"/>
  <c r="BJ9" i="340"/>
  <c r="BJ38" i="340"/>
  <c r="BQ38" i="340"/>
  <c r="BS38" i="340"/>
  <c r="BJ66" i="340"/>
  <c r="BP80" i="340"/>
  <c r="BJ35" i="340"/>
  <c r="BV4" i="339"/>
  <c r="CC4" i="339"/>
  <c r="CE4" i="339"/>
  <c r="BV34" i="339"/>
  <c r="BV36" i="339"/>
  <c r="CC36" i="339"/>
  <c r="CE36" i="339"/>
  <c r="BV39" i="339"/>
  <c r="CC39" i="339"/>
  <c r="CE39" i="339"/>
  <c r="BJ49" i="340"/>
  <c r="BQ49" i="340"/>
  <c r="BS49" i="340"/>
  <c r="BL66" i="340"/>
  <c r="BN66" i="340"/>
  <c r="BO66" i="340"/>
  <c r="BP66" i="340"/>
  <c r="BQ66" i="340" s="1"/>
  <c r="BS66" i="340" s="1"/>
  <c r="AX79" i="341"/>
  <c r="BJ14" i="340"/>
  <c r="BQ14" i="340"/>
  <c r="BS14" i="340"/>
  <c r="BJ24" i="340"/>
  <c r="BQ24" i="340"/>
  <c r="BS24" i="340"/>
  <c r="BJ27" i="340"/>
  <c r="BQ27" i="340"/>
  <c r="BS27" i="340"/>
  <c r="BJ41" i="340"/>
  <c r="BQ41" i="340"/>
  <c r="BS41" i="340"/>
  <c r="BJ47" i="340"/>
  <c r="BQ47" i="340"/>
  <c r="BS47" i="340"/>
  <c r="BJ65" i="340"/>
  <c r="BQ65" i="340"/>
  <c r="BS65" i="340"/>
  <c r="BJ70" i="340"/>
  <c r="BQ70" i="340"/>
  <c r="BS70" i="340"/>
  <c r="BJ77" i="340"/>
  <c r="BQ77" i="340"/>
  <c r="BS77" i="340"/>
  <c r="AX15" i="341"/>
  <c r="BE15" i="341"/>
  <c r="BG15" i="341"/>
  <c r="BE45" i="341"/>
  <c r="BG45" i="341" s="1"/>
  <c r="BV80" i="339"/>
  <c r="BO23" i="340"/>
  <c r="BP23" i="340" s="1"/>
  <c r="BQ23" i="340" s="1"/>
  <c r="BS23" i="340" s="1"/>
  <c r="BN35" i="340"/>
  <c r="BO35" i="340"/>
  <c r="BP35" i="340"/>
  <c r="BQ35" i="340" s="1"/>
  <c r="BS35" i="340" s="1"/>
  <c r="BJ44" i="340"/>
  <c r="BQ44" i="340"/>
  <c r="BS44" i="340"/>
  <c r="BJ61" i="340"/>
  <c r="BQ61" i="340"/>
  <c r="BS61" i="340"/>
  <c r="AX54" i="341"/>
  <c r="AX68" i="341"/>
  <c r="BE68" i="341"/>
  <c r="BG68" i="341"/>
  <c r="BJ3" i="340"/>
  <c r="BJ4" i="340"/>
  <c r="BQ4" i="340"/>
  <c r="BS4" i="340"/>
  <c r="BJ10" i="340"/>
  <c r="BQ10" i="340"/>
  <c r="BS10" i="340"/>
  <c r="BJ22" i="340"/>
  <c r="BQ22" i="340"/>
  <c r="BS22" i="340"/>
  <c r="BJ29" i="340"/>
  <c r="BJ37" i="340"/>
  <c r="BQ37" i="340"/>
  <c r="BS37" i="340"/>
  <c r="BJ79" i="340"/>
  <c r="AZ4" i="341"/>
  <c r="BB4" i="341"/>
  <c r="BC4" i="341"/>
  <c r="BD4" i="341" s="1"/>
  <c r="BE4" i="341" s="1"/>
  <c r="BG4" i="341"/>
  <c r="AX31" i="341"/>
  <c r="BE31" i="341"/>
  <c r="BG31" i="341"/>
  <c r="AX43" i="341"/>
  <c r="AZ74" i="341"/>
  <c r="AX76" i="341"/>
  <c r="BE76" i="341"/>
  <c r="BG76" i="341"/>
  <c r="AX78" i="341"/>
  <c r="BE78" i="341"/>
  <c r="BG78" i="341"/>
  <c r="BV78" i="339"/>
  <c r="CC78" i="339"/>
  <c r="CE78" i="339"/>
  <c r="BJ7" i="340"/>
  <c r="BJ17" i="340"/>
  <c r="BQ17" i="340"/>
  <c r="BS17" i="340"/>
  <c r="BJ30" i="340"/>
  <c r="BQ30" i="340"/>
  <c r="BS30" i="340"/>
  <c r="BJ34" i="340"/>
  <c r="BJ56" i="340"/>
  <c r="BQ56" i="340"/>
  <c r="BS56" i="340"/>
  <c r="BL57" i="340"/>
  <c r="BN57" i="340"/>
  <c r="BO57" i="340"/>
  <c r="BP57" i="340" s="1"/>
  <c r="BQ57" i="340" s="1"/>
  <c r="BS57" i="340" s="1"/>
  <c r="BP74" i="340"/>
  <c r="BQ74" i="340" s="1"/>
  <c r="BS74" i="340" s="1"/>
  <c r="BJ80" i="340"/>
  <c r="AZ7" i="341"/>
  <c r="BB7" i="341"/>
  <c r="BC7" i="341"/>
  <c r="BD7" i="341"/>
  <c r="BE7" i="341" s="1"/>
  <c r="BG7" i="341" s="1"/>
  <c r="AX24" i="341"/>
  <c r="BE24" i="341"/>
  <c r="BG24" i="341"/>
  <c r="AZ80" i="341"/>
  <c r="BB80" i="341"/>
  <c r="BC80" i="341" s="1"/>
  <c r="BD80" i="341"/>
  <c r="BE80" i="341" s="1"/>
  <c r="BG80" i="341" s="1"/>
  <c r="BJ39" i="340"/>
  <c r="BQ39" i="340"/>
  <c r="BS39" i="340"/>
  <c r="BJ51" i="340"/>
  <c r="BQ51" i="340"/>
  <c r="BS51" i="340"/>
  <c r="BJ74" i="340"/>
  <c r="AX6" i="341"/>
  <c r="BE6" i="341"/>
  <c r="BG6" i="341"/>
  <c r="BJ25" i="340"/>
  <c r="BQ25" i="340"/>
  <c r="BS25" i="340"/>
  <c r="BJ32" i="340"/>
  <c r="BQ32" i="340"/>
  <c r="BS32" i="340"/>
  <c r="BJ54" i="340"/>
  <c r="BJ59" i="340"/>
  <c r="BQ59" i="340"/>
  <c r="BS59" i="340"/>
  <c r="BJ75" i="340"/>
  <c r="BQ75" i="340"/>
  <c r="BS75" i="340"/>
  <c r="AZ3" i="341"/>
  <c r="AZ23" i="341"/>
  <c r="BB23" i="341"/>
  <c r="BC23" i="341" s="1"/>
  <c r="BD23" i="341" s="1"/>
  <c r="BE23" i="341" s="1"/>
  <c r="BG23" i="341" s="1"/>
  <c r="AX8" i="341"/>
  <c r="BE8" i="341"/>
  <c r="BG8" i="341"/>
  <c r="AX36" i="341"/>
  <c r="AX40" i="341"/>
  <c r="BE40" i="341"/>
  <c r="BG40" i="341"/>
  <c r="AX51" i="341"/>
  <c r="BE51" i="341"/>
  <c r="BG51" i="341"/>
  <c r="AX59" i="341"/>
  <c r="BE59" i="341"/>
  <c r="BG59" i="341"/>
  <c r="AX69" i="341"/>
  <c r="BE69" i="341"/>
  <c r="BG69" i="341"/>
  <c r="AX7" i="341"/>
  <c r="AX20" i="341"/>
  <c r="BE20" i="341"/>
  <c r="BG20" i="341" s="1"/>
  <c r="AX27" i="341"/>
  <c r="BE27" i="341"/>
  <c r="BG27" i="341"/>
  <c r="AX34" i="341"/>
  <c r="AX42" i="341"/>
  <c r="BE42" i="341"/>
  <c r="BG42" i="341"/>
  <c r="AX46" i="341"/>
  <c r="BE46" i="341"/>
  <c r="BG46" i="341"/>
  <c r="AX56" i="341"/>
  <c r="BE56" i="341"/>
  <c r="BG56" i="341"/>
  <c r="AX65" i="341"/>
  <c r="BE65" i="341"/>
  <c r="BG65" i="341"/>
  <c r="AX10" i="341"/>
  <c r="BE10" i="341"/>
  <c r="BG10" i="341"/>
  <c r="AX23" i="341"/>
  <c r="AX29" i="341"/>
  <c r="BE29" i="341"/>
  <c r="BG29" i="341"/>
  <c r="AX33" i="341"/>
  <c r="BE33" i="341"/>
  <c r="BG33" i="341"/>
  <c r="AX44" i="341"/>
  <c r="AX48" i="341"/>
  <c r="BE48" i="341"/>
  <c r="BG48" i="341"/>
  <c r="AX50" i="341"/>
  <c r="BE50" i="341"/>
  <c r="BG50" i="341"/>
  <c r="AX9" i="341"/>
  <c r="BE9" i="341"/>
  <c r="BG9" i="341" s="1"/>
  <c r="BG16" i="341"/>
  <c r="AX17" i="341"/>
  <c r="AX22" i="341"/>
  <c r="BE22" i="341"/>
  <c r="BG22" i="341"/>
  <c r="AX32" i="341"/>
  <c r="BE32" i="341"/>
  <c r="BG32" i="341"/>
  <c r="AX60" i="341"/>
  <c r="BE60" i="341"/>
  <c r="BG60" i="341"/>
  <c r="AX66" i="341"/>
  <c r="BE66" i="341"/>
  <c r="BG66" i="341" s="1"/>
  <c r="AX70" i="341"/>
  <c r="BE70" i="341"/>
  <c r="BG70" i="341"/>
  <c r="AX75" i="341"/>
  <c r="BE75" i="341"/>
  <c r="BG75" i="341"/>
  <c r="AX80" i="341"/>
  <c r="AZ16" i="341"/>
  <c r="EA36" i="335"/>
  <c r="EA81" i="335"/>
  <c r="BQ80" i="340"/>
  <c r="BS80" i="340" s="1"/>
  <c r="DM21" i="336"/>
  <c r="DO21" i="336" s="1"/>
  <c r="DC3" i="337"/>
  <c r="BE54" i="341"/>
  <c r="BG54" i="341" s="1"/>
  <c r="BE79" i="341"/>
  <c r="BG79" i="341" s="1"/>
  <c r="BG3" i="341"/>
  <c r="BS9" i="340"/>
  <c r="CO16" i="338"/>
  <c r="CQ16" i="338" s="1"/>
  <c r="BS3" i="340"/>
  <c r="CO7" i="338"/>
  <c r="CQ7" i="338"/>
  <c r="CQ3" i="338"/>
  <c r="B17" i="248"/>
  <c r="G15" i="248"/>
  <c r="G14" i="248"/>
  <c r="B9" i="248"/>
  <c r="B8" i="248"/>
  <c r="B7" i="248"/>
  <c r="B24" i="248"/>
  <c r="A3" i="248"/>
  <c r="B19" i="247"/>
  <c r="B18" i="247"/>
  <c r="B15" i="247"/>
  <c r="B14" i="247"/>
  <c r="B8" i="247"/>
  <c r="B6" i="247"/>
  <c r="B25" i="247"/>
  <c r="A3" i="247"/>
  <c r="A49" i="240"/>
  <c r="B17" i="240"/>
  <c r="B9" i="240"/>
  <c r="B8" i="240"/>
  <c r="B7" i="240"/>
  <c r="B24" i="240"/>
  <c r="A3" i="240"/>
  <c r="B15" i="239"/>
  <c r="B14" i="239"/>
  <c r="B8" i="239"/>
  <c r="B6" i="239"/>
  <c r="B22" i="239"/>
  <c r="A3" i="239"/>
  <c r="B17" i="238"/>
  <c r="B9" i="238"/>
  <c r="B8" i="238"/>
  <c r="B7" i="238"/>
  <c r="B24" i="238"/>
  <c r="A3" i="238"/>
  <c r="B15" i="237"/>
  <c r="B14" i="237"/>
  <c r="B8" i="237"/>
  <c r="B6" i="237"/>
  <c r="B22" i="237"/>
  <c r="A3" i="237"/>
  <c r="B17" i="236"/>
  <c r="B9" i="236"/>
  <c r="B8" i="236"/>
  <c r="B7" i="236"/>
  <c r="B24" i="236"/>
  <c r="A3" i="236"/>
  <c r="B15" i="235"/>
  <c r="B14" i="235"/>
  <c r="B8" i="235"/>
  <c r="B6" i="235"/>
  <c r="B22" i="235"/>
  <c r="A3" i="235"/>
  <c r="B17" i="234"/>
  <c r="B9" i="234"/>
  <c r="B8" i="234"/>
  <c r="B7" i="234"/>
  <c r="B24" i="234"/>
  <c r="A3" i="234"/>
  <c r="B15" i="233"/>
  <c r="B14" i="233"/>
  <c r="B8" i="233"/>
  <c r="B6" i="233"/>
  <c r="B22" i="233"/>
  <c r="A3" i="233"/>
  <c r="B17" i="232"/>
  <c r="B9" i="232"/>
  <c r="B8" i="232"/>
  <c r="B7" i="232"/>
  <c r="B24" i="232"/>
  <c r="A3" i="232"/>
  <c r="B15" i="231"/>
  <c r="B14" i="231"/>
  <c r="B8" i="231"/>
  <c r="B6" i="231"/>
  <c r="B22" i="231"/>
  <c r="A3" i="231"/>
  <c r="B17" i="230"/>
  <c r="B9" i="230"/>
  <c r="B8" i="230"/>
  <c r="B7" i="230"/>
  <c r="B24" i="230"/>
  <c r="A3" i="230"/>
  <c r="B15" i="229"/>
  <c r="B14" i="229"/>
  <c r="B8" i="229"/>
  <c r="B6" i="229"/>
  <c r="B22" i="229"/>
  <c r="A3" i="229"/>
  <c r="B17" i="228"/>
  <c r="B9" i="228"/>
  <c r="B8" i="228"/>
  <c r="B7" i="228"/>
  <c r="B24" i="228"/>
  <c r="A3" i="228"/>
  <c r="B15" i="227"/>
  <c r="B14" i="227"/>
  <c r="B8" i="227"/>
  <c r="B6" i="227"/>
  <c r="B22" i="227"/>
  <c r="A3" i="227"/>
  <c r="B17" i="226"/>
  <c r="B14" i="226"/>
  <c r="B16" i="226"/>
  <c r="B9" i="226"/>
  <c r="B8" i="226"/>
  <c r="B7" i="226"/>
  <c r="B24" i="226"/>
  <c r="A3" i="226"/>
  <c r="B15" i="225"/>
  <c r="B14" i="225"/>
  <c r="B8" i="225"/>
  <c r="B6" i="225"/>
  <c r="B22" i="225"/>
  <c r="A3" i="225"/>
  <c r="B16" i="233"/>
  <c r="B19" i="233"/>
  <c r="B16" i="239"/>
  <c r="B19" i="239"/>
  <c r="G16" i="248"/>
  <c r="G19" i="248"/>
  <c r="B16" i="227"/>
  <c r="B19" i="227"/>
  <c r="B16" i="231"/>
  <c r="B19" i="231"/>
  <c r="B16" i="237"/>
  <c r="B19" i="237"/>
  <c r="B16" i="225"/>
  <c r="B19" i="225"/>
  <c r="B18" i="226"/>
  <c r="B21" i="226"/>
  <c r="B16" i="229"/>
  <c r="B19" i="229"/>
  <c r="B16" i="235"/>
  <c r="B19" i="235"/>
  <c r="B20" i="247"/>
  <c r="B16" i="247"/>
  <c r="B22" i="247"/>
  <c r="B14" i="228"/>
  <c r="B16" i="228"/>
  <c r="B18" i="228"/>
  <c r="B14" i="230"/>
  <c r="B21" i="228"/>
  <c r="B14" i="232"/>
  <c r="B16" i="230"/>
  <c r="B18" i="230"/>
  <c r="B21" i="230"/>
  <c r="B14" i="234"/>
  <c r="B16" i="232"/>
  <c r="B18" i="232"/>
  <c r="B16" i="234"/>
  <c r="B18" i="234"/>
  <c r="B14" i="236"/>
  <c r="B21" i="232"/>
  <c r="B16" i="236"/>
  <c r="B18" i="236"/>
  <c r="B14" i="238"/>
  <c r="B21" i="234"/>
  <c r="B16" i="238"/>
  <c r="B18" i="238"/>
  <c r="B14" i="240"/>
  <c r="B21" i="236"/>
  <c r="B16" i="240"/>
  <c r="B18" i="240"/>
  <c r="B21" i="238"/>
  <c r="B21" i="240"/>
  <c r="B14" i="248"/>
  <c r="B16" i="248"/>
  <c r="B18" i="248"/>
  <c r="B21" i="248"/>
  <c r="B17" i="217"/>
  <c r="B15" i="217"/>
  <c r="B9" i="217"/>
  <c r="B8" i="217"/>
  <c r="B7" i="217"/>
  <c r="B24" i="217"/>
  <c r="A3" i="217"/>
  <c r="B15" i="216"/>
  <c r="B14" i="216"/>
  <c r="B8" i="216"/>
  <c r="B6" i="216"/>
  <c r="B22" i="216"/>
  <c r="A3" i="216"/>
  <c r="B17" i="215"/>
  <c r="B15" i="215"/>
  <c r="B9" i="215"/>
  <c r="B8" i="215"/>
  <c r="B7" i="215"/>
  <c r="B24" i="215"/>
  <c r="A3" i="215"/>
  <c r="B15" i="214"/>
  <c r="B14" i="214"/>
  <c r="B8" i="214"/>
  <c r="B6" i="214"/>
  <c r="B22" i="214"/>
  <c r="A3" i="214"/>
  <c r="B17" i="213"/>
  <c r="B15" i="213"/>
  <c r="B9" i="213"/>
  <c r="B8" i="213"/>
  <c r="B7" i="213"/>
  <c r="B24" i="213"/>
  <c r="A3" i="213"/>
  <c r="B15" i="212"/>
  <c r="B14" i="212"/>
  <c r="B8" i="212"/>
  <c r="B6" i="212"/>
  <c r="B22" i="212"/>
  <c r="A3" i="212"/>
  <c r="B17" i="211"/>
  <c r="B15" i="211"/>
  <c r="B9" i="211"/>
  <c r="B8" i="211"/>
  <c r="B7" i="211"/>
  <c r="B24" i="211"/>
  <c r="A3" i="211"/>
  <c r="B15" i="210"/>
  <c r="B14" i="210"/>
  <c r="B8" i="210"/>
  <c r="B6" i="210"/>
  <c r="B22" i="210"/>
  <c r="A3" i="210"/>
  <c r="B17" i="209"/>
  <c r="B15" i="209"/>
  <c r="B9" i="209"/>
  <c r="B8" i="209"/>
  <c r="B7" i="209"/>
  <c r="B24" i="209"/>
  <c r="A3" i="209"/>
  <c r="B15" i="208"/>
  <c r="B14" i="208"/>
  <c r="B8" i="208"/>
  <c r="B6" i="208"/>
  <c r="B22" i="208"/>
  <c r="A3" i="208"/>
  <c r="B17" i="207"/>
  <c r="B15" i="207"/>
  <c r="B9" i="207"/>
  <c r="B8" i="207"/>
  <c r="B7" i="207"/>
  <c r="B24" i="207"/>
  <c r="A3" i="207"/>
  <c r="B15" i="206"/>
  <c r="B14" i="206"/>
  <c r="B8" i="206"/>
  <c r="B6" i="206"/>
  <c r="B22" i="206"/>
  <c r="A3" i="206"/>
  <c r="B17" i="205"/>
  <c r="B15" i="205"/>
  <c r="B9" i="205"/>
  <c r="B8" i="205"/>
  <c r="B7" i="205"/>
  <c r="B24" i="205"/>
  <c r="A3" i="205"/>
  <c r="B15" i="204"/>
  <c r="B14" i="204"/>
  <c r="B8" i="204"/>
  <c r="B6" i="204"/>
  <c r="B22" i="204"/>
  <c r="A3" i="204"/>
  <c r="B17" i="203"/>
  <c r="B15" i="203"/>
  <c r="B14" i="203"/>
  <c r="B9" i="203"/>
  <c r="B8" i="203"/>
  <c r="B7" i="203"/>
  <c r="B24" i="203"/>
  <c r="A3" i="203"/>
  <c r="B15" i="202"/>
  <c r="B14" i="202"/>
  <c r="B8" i="202"/>
  <c r="B6" i="202"/>
  <c r="B22" i="202"/>
  <c r="A3" i="202"/>
  <c r="B16" i="203"/>
  <c r="B16" i="208"/>
  <c r="B19" i="208"/>
  <c r="B16" i="212"/>
  <c r="B19" i="212"/>
  <c r="B16" i="202"/>
  <c r="B19" i="202"/>
  <c r="B16" i="214"/>
  <c r="B19" i="214"/>
  <c r="B16" i="204"/>
  <c r="B19" i="204"/>
  <c r="B18" i="203"/>
  <c r="B16" i="210"/>
  <c r="B19" i="210"/>
  <c r="B16" i="216"/>
  <c r="B19" i="216"/>
  <c r="B16" i="206"/>
  <c r="B19" i="206"/>
  <c r="B21" i="203"/>
  <c r="B14" i="205"/>
  <c r="B14" i="207"/>
  <c r="B18" i="205"/>
  <c r="B16" i="205"/>
  <c r="B21" i="205"/>
  <c r="B14" i="209"/>
  <c r="B16" i="207"/>
  <c r="B18" i="207"/>
  <c r="B21" i="207"/>
  <c r="B14" i="211"/>
  <c r="B18" i="209"/>
  <c r="B16" i="209"/>
  <c r="B21" i="209"/>
  <c r="B14" i="213"/>
  <c r="B18" i="211"/>
  <c r="B16" i="211"/>
  <c r="B21" i="211"/>
  <c r="B14" i="215"/>
  <c r="B16" i="213"/>
  <c r="B18" i="213"/>
  <c r="B14" i="217"/>
  <c r="B21" i="213"/>
  <c r="B18" i="215"/>
  <c r="B16" i="215"/>
  <c r="B21" i="215"/>
  <c r="B16" i="217"/>
  <c r="B18" i="217"/>
  <c r="B21" i="217"/>
  <c r="F23" i="187"/>
  <c r="B14" i="187"/>
  <c r="B16" i="187"/>
  <c r="B9" i="187"/>
  <c r="B8" i="187"/>
  <c r="B7" i="187"/>
  <c r="B27" i="187"/>
  <c r="A3" i="187"/>
  <c r="B15" i="186"/>
  <c r="B20" i="186"/>
  <c r="B22" i="186"/>
  <c r="B9" i="186"/>
  <c r="B7" i="186"/>
  <c r="B27" i="186"/>
  <c r="A3" i="186"/>
  <c r="B14" i="185"/>
  <c r="B16" i="185"/>
  <c r="B9" i="185"/>
  <c r="B8" i="185"/>
  <c r="B7" i="185"/>
  <c r="B27" i="185"/>
  <c r="A3" i="185"/>
  <c r="B15" i="184"/>
  <c r="B20" i="184"/>
  <c r="B22" i="184"/>
  <c r="B9" i="184"/>
  <c r="B7" i="184"/>
  <c r="B27" i="184"/>
  <c r="A3" i="184"/>
  <c r="B14" i="183"/>
  <c r="B16" i="183"/>
  <c r="B9" i="183"/>
  <c r="B8" i="183"/>
  <c r="B7" i="183"/>
  <c r="B27" i="183"/>
  <c r="A3" i="183"/>
  <c r="B15" i="182"/>
  <c r="B20" i="182"/>
  <c r="B22" i="182"/>
  <c r="B9" i="182"/>
  <c r="B7" i="182"/>
  <c r="B27" i="182"/>
  <c r="A3" i="182"/>
  <c r="B14" i="181"/>
  <c r="B16" i="181"/>
  <c r="B9" i="181"/>
  <c r="B8" i="181"/>
  <c r="B7" i="181"/>
  <c r="B27" i="181"/>
  <c r="A3" i="181"/>
  <c r="B15" i="180"/>
  <c r="B20" i="180"/>
  <c r="B22" i="180"/>
  <c r="B9" i="180"/>
  <c r="B7" i="180"/>
  <c r="B27" i="180"/>
  <c r="A3" i="180"/>
  <c r="B14" i="179"/>
  <c r="B16" i="179"/>
  <c r="B9" i="179"/>
  <c r="B8" i="179"/>
  <c r="B7" i="179"/>
  <c r="B27" i="179"/>
  <c r="A3" i="179"/>
  <c r="B15" i="178"/>
  <c r="B20" i="178"/>
  <c r="B22" i="178"/>
  <c r="B9" i="178"/>
  <c r="B7" i="178"/>
  <c r="B27" i="178"/>
  <c r="A3" i="178"/>
  <c r="F23" i="177"/>
  <c r="B14" i="177"/>
  <c r="B16" i="177"/>
  <c r="B9" i="177"/>
  <c r="B8" i="177"/>
  <c r="B7" i="177"/>
  <c r="B27" i="177"/>
  <c r="A3" i="177"/>
  <c r="B15" i="176"/>
  <c r="B20" i="176"/>
  <c r="B22" i="176"/>
  <c r="B9" i="176"/>
  <c r="B7" i="176"/>
  <c r="B27" i="176"/>
  <c r="A3" i="176"/>
  <c r="B14" i="175"/>
  <c r="B16" i="175"/>
  <c r="B9" i="175"/>
  <c r="B8" i="175"/>
  <c r="B7" i="175"/>
  <c r="B27" i="175"/>
  <c r="A3" i="175"/>
  <c r="B15" i="174"/>
  <c r="B20" i="174"/>
  <c r="B22" i="174"/>
  <c r="B9" i="174"/>
  <c r="B7" i="174"/>
  <c r="B27" i="174"/>
  <c r="A3" i="174"/>
  <c r="B13" i="173"/>
  <c r="B15" i="173"/>
  <c r="B8" i="173"/>
  <c r="B7" i="173"/>
  <c r="B6" i="173"/>
  <c r="B26" i="173"/>
  <c r="A3" i="173"/>
  <c r="B16" i="172"/>
  <c r="B15" i="172"/>
  <c r="B20" i="172"/>
  <c r="B22" i="172"/>
  <c r="B9" i="172"/>
  <c r="B7" i="172"/>
  <c r="B27" i="172"/>
  <c r="A3" i="172"/>
  <c r="B22" i="171"/>
  <c r="B18" i="171"/>
  <c r="B13" i="171"/>
  <c r="B15" i="171"/>
  <c r="B8" i="171"/>
  <c r="B7" i="171"/>
  <c r="B6" i="171"/>
  <c r="B28" i="171"/>
  <c r="A3" i="171"/>
  <c r="B18" i="170"/>
  <c r="B17" i="170"/>
  <c r="B14" i="170"/>
  <c r="B13" i="170"/>
  <c r="B22" i="170"/>
  <c r="B24" i="170"/>
  <c r="B8" i="170"/>
  <c r="B6" i="170"/>
  <c r="B28" i="170"/>
  <c r="A3" i="170"/>
  <c r="B20" i="187"/>
  <c r="B20" i="185"/>
  <c r="B20" i="183"/>
  <c r="B20" i="181"/>
  <c r="B20" i="179"/>
  <c r="B20" i="177"/>
  <c r="B20" i="175"/>
  <c r="B16" i="174"/>
  <c r="B19" i="173"/>
  <c r="B17" i="172"/>
  <c r="B24" i="172"/>
  <c r="B17" i="174"/>
  <c r="B24" i="174"/>
  <c r="B19" i="170"/>
  <c r="B15" i="170"/>
  <c r="B16" i="176"/>
  <c r="B17" i="176"/>
  <c r="B24" i="176"/>
  <c r="B26" i="170"/>
  <c r="B17" i="171"/>
  <c r="B19" i="171"/>
  <c r="B21" i="171"/>
  <c r="B23" i="171"/>
  <c r="B16" i="178"/>
  <c r="B17" i="178"/>
  <c r="B24" i="178"/>
  <c r="B19" i="181"/>
  <c r="B21" i="181"/>
  <c r="B25" i="181"/>
  <c r="B16" i="180"/>
  <c r="B17" i="180"/>
  <c r="B24" i="180"/>
  <c r="B26" i="171"/>
  <c r="B19" i="183"/>
  <c r="B21" i="183"/>
  <c r="B25" i="183"/>
  <c r="B18" i="173"/>
  <c r="B20" i="173"/>
  <c r="B24" i="173"/>
  <c r="B16" i="182"/>
  <c r="B17" i="182"/>
  <c r="B24" i="182"/>
  <c r="B19" i="175"/>
  <c r="B21" i="175"/>
  <c r="B25" i="175"/>
  <c r="B19" i="185"/>
  <c r="B21" i="185"/>
  <c r="B25" i="185"/>
  <c r="B16" i="184"/>
  <c r="B17" i="184"/>
  <c r="B24" i="184"/>
  <c r="B19" i="177"/>
  <c r="B21" i="177"/>
  <c r="B25" i="177"/>
  <c r="B19" i="179"/>
  <c r="B21" i="179"/>
  <c r="B25" i="179"/>
  <c r="B19" i="187"/>
  <c r="B21" i="187"/>
  <c r="B25" i="187"/>
  <c r="B16" i="186"/>
  <c r="B17" i="186"/>
  <c r="B24" i="186"/>
  <c r="B8" i="168"/>
  <c r="B7" i="168"/>
  <c r="A4" i="168"/>
  <c r="B13" i="167"/>
  <c r="B12" i="167"/>
  <c r="B8" i="167"/>
  <c r="B7" i="167"/>
  <c r="B18" i="167"/>
  <c r="A4" i="167"/>
  <c r="B8" i="160"/>
  <c r="B7" i="160"/>
  <c r="B21" i="160"/>
  <c r="A4" i="160"/>
  <c r="B13" i="159"/>
  <c r="B12" i="159"/>
  <c r="B8" i="159"/>
  <c r="B7" i="159"/>
  <c r="B18" i="159"/>
  <c r="A4" i="159"/>
  <c r="B8" i="158"/>
  <c r="B7" i="158"/>
  <c r="B21" i="158"/>
  <c r="A4" i="158"/>
  <c r="B13" i="157"/>
  <c r="B12" i="157"/>
  <c r="B8" i="157"/>
  <c r="B7" i="157"/>
  <c r="B18" i="157"/>
  <c r="A4" i="157"/>
  <c r="B8" i="156"/>
  <c r="B7" i="156"/>
  <c r="B21" i="156"/>
  <c r="A4" i="156"/>
  <c r="B13" i="155"/>
  <c r="B12" i="155"/>
  <c r="B8" i="155"/>
  <c r="B7" i="155"/>
  <c r="B18" i="155"/>
  <c r="A4" i="155"/>
  <c r="B8" i="154"/>
  <c r="B7" i="154"/>
  <c r="B21" i="154"/>
  <c r="A4" i="154"/>
  <c r="B13" i="153"/>
  <c r="B12" i="153"/>
  <c r="B8" i="153"/>
  <c r="B7" i="153"/>
  <c r="B18" i="153"/>
  <c r="A4" i="153"/>
  <c r="B8" i="152"/>
  <c r="B7" i="152"/>
  <c r="B21" i="152"/>
  <c r="A4" i="152"/>
  <c r="B13" i="151"/>
  <c r="B12" i="151"/>
  <c r="B8" i="151"/>
  <c r="B7" i="151"/>
  <c r="B18" i="151"/>
  <c r="A4" i="151"/>
  <c r="B8" i="150"/>
  <c r="B7" i="150"/>
  <c r="B21" i="150"/>
  <c r="A4" i="150"/>
  <c r="B13" i="149"/>
  <c r="B12" i="149"/>
  <c r="B8" i="149"/>
  <c r="B7" i="149"/>
  <c r="B18" i="149"/>
  <c r="A4" i="149"/>
  <c r="B15" i="149"/>
  <c r="B15" i="151"/>
  <c r="B15" i="157"/>
  <c r="B15" i="153"/>
  <c r="B15" i="159"/>
  <c r="B15" i="155"/>
  <c r="B15" i="167"/>
  <c r="B12" i="150"/>
  <c r="B15" i="150"/>
  <c r="B18" i="150"/>
  <c r="B12" i="152"/>
  <c r="B15" i="152"/>
  <c r="B18" i="152"/>
  <c r="B12" i="154"/>
  <c r="B15" i="154"/>
  <c r="B18" i="154"/>
  <c r="B12" i="156"/>
  <c r="B15" i="156"/>
  <c r="B18" i="156"/>
  <c r="B12" i="158"/>
  <c r="B15" i="158"/>
  <c r="B18" i="158"/>
  <c r="B12" i="160"/>
  <c r="B15" i="160"/>
  <c r="B18" i="160"/>
  <c r="B12" i="168"/>
  <c r="B15" i="168"/>
  <c r="B18" i="168"/>
  <c r="B25" i="140"/>
  <c r="B19" i="140"/>
  <c r="B18" i="140"/>
  <c r="B15" i="140"/>
  <c r="B14" i="140"/>
  <c r="B9" i="140"/>
  <c r="B8" i="140"/>
  <c r="B7" i="140"/>
  <c r="B34" i="140"/>
  <c r="A3" i="140"/>
  <c r="B15" i="139"/>
  <c r="B14" i="139"/>
  <c r="B19" i="139"/>
  <c r="B21" i="139"/>
  <c r="B8" i="139"/>
  <c r="B6" i="139"/>
  <c r="B26" i="139"/>
  <c r="A3" i="139"/>
  <c r="B25" i="132"/>
  <c r="B19" i="132"/>
  <c r="B18" i="132"/>
  <c r="B15" i="132"/>
  <c r="B14" i="132"/>
  <c r="B9" i="132"/>
  <c r="B8" i="132"/>
  <c r="B7" i="132"/>
  <c r="B34" i="132"/>
  <c r="A3" i="132"/>
  <c r="B15" i="131"/>
  <c r="B14" i="131"/>
  <c r="B19" i="131"/>
  <c r="B21" i="131"/>
  <c r="B8" i="131"/>
  <c r="B6" i="131"/>
  <c r="B26" i="131"/>
  <c r="A3" i="131"/>
  <c r="B25" i="130"/>
  <c r="B19" i="130"/>
  <c r="B18" i="130"/>
  <c r="B15" i="130"/>
  <c r="B14" i="130"/>
  <c r="B9" i="130"/>
  <c r="B8" i="130"/>
  <c r="B7" i="130"/>
  <c r="B34" i="130"/>
  <c r="A3" i="130"/>
  <c r="B15" i="129"/>
  <c r="B14" i="129"/>
  <c r="B19" i="129"/>
  <c r="B21" i="129"/>
  <c r="B8" i="129"/>
  <c r="B6" i="129"/>
  <c r="B26" i="129"/>
  <c r="A3" i="129"/>
  <c r="B25" i="128"/>
  <c r="B19" i="128"/>
  <c r="B18" i="128"/>
  <c r="B15" i="128"/>
  <c r="B14" i="128"/>
  <c r="B9" i="128"/>
  <c r="B8" i="128"/>
  <c r="B7" i="128"/>
  <c r="B34" i="128"/>
  <c r="A3" i="128"/>
  <c r="B15" i="127"/>
  <c r="B14" i="127"/>
  <c r="B19" i="127"/>
  <c r="B21" i="127"/>
  <c r="B8" i="127"/>
  <c r="B6" i="127"/>
  <c r="B26" i="127"/>
  <c r="A3" i="127"/>
  <c r="B25" i="126"/>
  <c r="B19" i="126"/>
  <c r="B18" i="126"/>
  <c r="B15" i="126"/>
  <c r="B14" i="126"/>
  <c r="B9" i="126"/>
  <c r="B8" i="126"/>
  <c r="B7" i="126"/>
  <c r="B34" i="126"/>
  <c r="A3" i="126"/>
  <c r="B15" i="125"/>
  <c r="B14" i="125"/>
  <c r="B19" i="125"/>
  <c r="B21" i="125"/>
  <c r="B8" i="125"/>
  <c r="B6" i="125"/>
  <c r="B26" i="125"/>
  <c r="A3" i="125"/>
  <c r="E25" i="124"/>
  <c r="B25" i="124"/>
  <c r="E24" i="124"/>
  <c r="B19" i="124"/>
  <c r="B18" i="124"/>
  <c r="B15" i="124"/>
  <c r="B14" i="124"/>
  <c r="B9" i="124"/>
  <c r="B8" i="124"/>
  <c r="B7" i="124"/>
  <c r="B34" i="124"/>
  <c r="A3" i="124"/>
  <c r="B15" i="123"/>
  <c r="B14" i="123"/>
  <c r="B19" i="123"/>
  <c r="B21" i="123"/>
  <c r="B8" i="123"/>
  <c r="B6" i="123"/>
  <c r="B26" i="123"/>
  <c r="A3" i="123"/>
  <c r="E25" i="122"/>
  <c r="B25" i="122"/>
  <c r="E24" i="122"/>
  <c r="B19" i="122"/>
  <c r="B18" i="122"/>
  <c r="B15" i="122"/>
  <c r="B14" i="122"/>
  <c r="B9" i="122"/>
  <c r="B8" i="122"/>
  <c r="B7" i="122"/>
  <c r="B34" i="122"/>
  <c r="A3" i="122"/>
  <c r="B15" i="121"/>
  <c r="B14" i="121"/>
  <c r="B19" i="121"/>
  <c r="B21" i="121"/>
  <c r="B8" i="121"/>
  <c r="B6" i="121"/>
  <c r="B26" i="121"/>
  <c r="A3" i="121"/>
  <c r="E25" i="120"/>
  <c r="B25" i="120"/>
  <c r="E24" i="120"/>
  <c r="B19" i="120"/>
  <c r="B18" i="120"/>
  <c r="B15" i="120"/>
  <c r="B14" i="120"/>
  <c r="B9" i="120"/>
  <c r="B8" i="120"/>
  <c r="B7" i="120"/>
  <c r="B34" i="120"/>
  <c r="A3" i="120"/>
  <c r="B15" i="119"/>
  <c r="B14" i="119"/>
  <c r="B19" i="119"/>
  <c r="B21" i="119"/>
  <c r="B8" i="119"/>
  <c r="B6" i="119"/>
  <c r="B26" i="119"/>
  <c r="A3" i="119"/>
  <c r="E25" i="118"/>
  <c r="B25" i="118"/>
  <c r="E24" i="118"/>
  <c r="B19" i="118"/>
  <c r="B18" i="118"/>
  <c r="B15" i="118"/>
  <c r="B14" i="118"/>
  <c r="B9" i="118"/>
  <c r="B8" i="118"/>
  <c r="B7" i="118"/>
  <c r="B34" i="118"/>
  <c r="A3" i="118"/>
  <c r="B15" i="117"/>
  <c r="B14" i="117"/>
  <c r="B19" i="117"/>
  <c r="B21" i="117"/>
  <c r="B8" i="117"/>
  <c r="B6" i="117"/>
  <c r="B26" i="117"/>
  <c r="A3" i="117"/>
  <c r="E25" i="116"/>
  <c r="B25" i="116"/>
  <c r="E24" i="116"/>
  <c r="B24" i="116"/>
  <c r="B28" i="116"/>
  <c r="B19" i="116"/>
  <c r="B18" i="116"/>
  <c r="B15" i="116"/>
  <c r="B14" i="116"/>
  <c r="B9" i="116"/>
  <c r="B8" i="116"/>
  <c r="B7" i="116"/>
  <c r="B34" i="116"/>
  <c r="A3" i="116"/>
  <c r="B15" i="115"/>
  <c r="B14" i="115"/>
  <c r="B19" i="115"/>
  <c r="B21" i="115"/>
  <c r="B8" i="115"/>
  <c r="B6" i="115"/>
  <c r="B26" i="115"/>
  <c r="A3" i="115"/>
  <c r="B16" i="132"/>
  <c r="B16" i="120"/>
  <c r="B16" i="116"/>
  <c r="B16" i="123"/>
  <c r="B23" i="123"/>
  <c r="E26" i="116"/>
  <c r="E29" i="116"/>
  <c r="B20" i="140"/>
  <c r="B16" i="121"/>
  <c r="B23" i="121"/>
  <c r="B16" i="122"/>
  <c r="B16" i="124"/>
  <c r="B20" i="128"/>
  <c r="B16" i="129"/>
  <c r="B23" i="129"/>
  <c r="B16" i="140"/>
  <c r="B16" i="118"/>
  <c r="B16" i="130"/>
  <c r="B16" i="125"/>
  <c r="B23" i="125"/>
  <c r="B20" i="130"/>
  <c r="E26" i="118"/>
  <c r="E29" i="118"/>
  <c r="B16" i="128"/>
  <c r="B20" i="118"/>
  <c r="B26" i="116"/>
  <c r="B31" i="116"/>
  <c r="B20" i="126"/>
  <c r="B16" i="139"/>
  <c r="B23" i="139"/>
  <c r="B20" i="116"/>
  <c r="B16" i="126"/>
  <c r="B16" i="117"/>
  <c r="B23" i="117"/>
  <c r="B16" i="119"/>
  <c r="B23" i="119"/>
  <c r="E26" i="120"/>
  <c r="E29" i="120"/>
  <c r="E26" i="122"/>
  <c r="E29" i="122"/>
  <c r="E26" i="124"/>
  <c r="E29" i="124"/>
  <c r="B20" i="132"/>
  <c r="B16" i="115"/>
  <c r="B23" i="115"/>
  <c r="B20" i="120"/>
  <c r="B20" i="122"/>
  <c r="B20" i="124"/>
  <c r="B16" i="127"/>
  <c r="B23" i="127"/>
  <c r="B16" i="131"/>
  <c r="B23" i="131"/>
  <c r="B24" i="118"/>
  <c r="B24" i="120"/>
  <c r="B28" i="118"/>
  <c r="B26" i="118"/>
  <c r="B31" i="118"/>
  <c r="B24" i="122"/>
  <c r="B28" i="120"/>
  <c r="B26" i="120"/>
  <c r="B28" i="122"/>
  <c r="B26" i="122"/>
  <c r="B24" i="124"/>
  <c r="B31" i="120"/>
  <c r="B31" i="122"/>
  <c r="B28" i="124"/>
  <c r="B26" i="124"/>
  <c r="B24" i="126"/>
  <c r="B31" i="124"/>
  <c r="B28" i="126"/>
  <c r="B26" i="126"/>
  <c r="B24" i="128"/>
  <c r="B31" i="126"/>
  <c r="B26" i="128"/>
  <c r="B28" i="128"/>
  <c r="B24" i="130"/>
  <c r="B28" i="130"/>
  <c r="B26" i="130"/>
  <c r="B24" i="132"/>
  <c r="B31" i="128"/>
  <c r="B31" i="130"/>
  <c r="B28" i="132"/>
  <c r="B26" i="132"/>
  <c r="B31" i="132"/>
  <c r="B24" i="140"/>
  <c r="B28" i="140"/>
  <c r="B26" i="140"/>
  <c r="B31" i="140"/>
  <c r="B18" i="107"/>
  <c r="B17" i="107"/>
  <c r="B14" i="107"/>
  <c r="B13" i="107"/>
  <c r="B8" i="107"/>
  <c r="B7" i="107"/>
  <c r="B6" i="107"/>
  <c r="B34" i="107"/>
  <c r="A3" i="107"/>
  <c r="B19" i="106"/>
  <c r="B18" i="106"/>
  <c r="B23" i="106"/>
  <c r="B25" i="106"/>
  <c r="B15" i="106"/>
  <c r="B14" i="106"/>
  <c r="B8" i="106"/>
  <c r="B6" i="106"/>
  <c r="B31" i="106"/>
  <c r="A3" i="106"/>
  <c r="B20" i="106"/>
  <c r="B19" i="107"/>
  <c r="B16" i="106"/>
  <c r="B15" i="107"/>
  <c r="B24" i="107"/>
  <c r="B26" i="107"/>
  <c r="B28" i="107"/>
  <c r="B31" i="107"/>
  <c r="B18" i="98"/>
  <c r="B17" i="98"/>
  <c r="B14" i="98"/>
  <c r="B13" i="98"/>
  <c r="B8" i="98"/>
  <c r="B7" i="98"/>
  <c r="B6" i="98"/>
  <c r="B33" i="98"/>
  <c r="A3" i="98"/>
  <c r="B15" i="97"/>
  <c r="B14" i="97"/>
  <c r="B19" i="97"/>
  <c r="B21" i="97"/>
  <c r="B8" i="97"/>
  <c r="B6" i="97"/>
  <c r="B25" i="97"/>
  <c r="A3" i="97"/>
  <c r="B18" i="96"/>
  <c r="B17" i="96"/>
  <c r="B14" i="96"/>
  <c r="B13" i="96"/>
  <c r="B8" i="96"/>
  <c r="B7" i="96"/>
  <c r="B6" i="96"/>
  <c r="B33" i="96"/>
  <c r="A3" i="96"/>
  <c r="B15" i="95"/>
  <c r="B14" i="95"/>
  <c r="B19" i="95"/>
  <c r="B21" i="95"/>
  <c r="B8" i="95"/>
  <c r="B6" i="95"/>
  <c r="B25" i="95"/>
  <c r="A3" i="95"/>
  <c r="B18" i="94"/>
  <c r="B17" i="94"/>
  <c r="B14" i="94"/>
  <c r="B13" i="94"/>
  <c r="B8" i="94"/>
  <c r="B7" i="94"/>
  <c r="B6" i="94"/>
  <c r="B33" i="94"/>
  <c r="A3" i="94"/>
  <c r="B15" i="93"/>
  <c r="B14" i="93"/>
  <c r="B19" i="93"/>
  <c r="B21" i="93"/>
  <c r="B8" i="93"/>
  <c r="B6" i="93"/>
  <c r="B25" i="93"/>
  <c r="A3" i="93"/>
  <c r="B18" i="92"/>
  <c r="B17" i="92"/>
  <c r="B14" i="92"/>
  <c r="B13" i="92"/>
  <c r="B8" i="92"/>
  <c r="B7" i="92"/>
  <c r="B6" i="92"/>
  <c r="B33" i="92"/>
  <c r="A3" i="92"/>
  <c r="B15" i="91"/>
  <c r="B14" i="91"/>
  <c r="B19" i="91"/>
  <c r="B21" i="91"/>
  <c r="B8" i="91"/>
  <c r="B6" i="91"/>
  <c r="B25" i="91"/>
  <c r="A3" i="91"/>
  <c r="B18" i="90"/>
  <c r="B17" i="90"/>
  <c r="B14" i="90"/>
  <c r="B13" i="90"/>
  <c r="B8" i="90"/>
  <c r="B7" i="90"/>
  <c r="B6" i="90"/>
  <c r="B33" i="90"/>
  <c r="A3" i="90"/>
  <c r="B15" i="89"/>
  <c r="B14" i="89"/>
  <c r="B19" i="89"/>
  <c r="B21" i="89"/>
  <c r="B8" i="89"/>
  <c r="B6" i="89"/>
  <c r="B25" i="89"/>
  <c r="A3" i="89"/>
  <c r="B18" i="88"/>
  <c r="B17" i="88"/>
  <c r="B14" i="88"/>
  <c r="B13" i="88"/>
  <c r="B8" i="88"/>
  <c r="B7" i="88"/>
  <c r="B6" i="88"/>
  <c r="B33" i="88"/>
  <c r="A3" i="88"/>
  <c r="B15" i="87"/>
  <c r="B14" i="87"/>
  <c r="B19" i="87"/>
  <c r="B21" i="87"/>
  <c r="B8" i="87"/>
  <c r="B6" i="87"/>
  <c r="B25" i="87"/>
  <c r="A3" i="87"/>
  <c r="B18" i="86"/>
  <c r="B17" i="86"/>
  <c r="B14" i="86"/>
  <c r="B13" i="86"/>
  <c r="B8" i="86"/>
  <c r="B7" i="86"/>
  <c r="B6" i="86"/>
  <c r="B33" i="86"/>
  <c r="A3" i="86"/>
  <c r="B15" i="85"/>
  <c r="B14" i="85"/>
  <c r="B19" i="85"/>
  <c r="B21" i="85"/>
  <c r="B8" i="85"/>
  <c r="B6" i="85"/>
  <c r="B25" i="85"/>
  <c r="A3" i="85"/>
  <c r="B24" i="84"/>
  <c r="B26" i="84"/>
  <c r="B18" i="84"/>
  <c r="B17" i="84"/>
  <c r="B14" i="84"/>
  <c r="B13" i="84"/>
  <c r="B8" i="84"/>
  <c r="B7" i="84"/>
  <c r="B6" i="84"/>
  <c r="B33" i="84"/>
  <c r="A3" i="84"/>
  <c r="B15" i="83"/>
  <c r="B14" i="83"/>
  <c r="B19" i="83"/>
  <c r="B21" i="83"/>
  <c r="B8" i="83"/>
  <c r="B6" i="83"/>
  <c r="B25" i="83"/>
  <c r="A3" i="83"/>
  <c r="B19" i="98"/>
  <c r="B15" i="96"/>
  <c r="B15" i="86"/>
  <c r="B15" i="84"/>
  <c r="B15" i="90"/>
  <c r="B15" i="88"/>
  <c r="B19" i="88"/>
  <c r="B15" i="92"/>
  <c r="B16" i="85"/>
  <c r="B23" i="85"/>
  <c r="B19" i="90"/>
  <c r="B15" i="94"/>
  <c r="B19" i="92"/>
  <c r="B16" i="87"/>
  <c r="B23" i="87"/>
  <c r="B19" i="94"/>
  <c r="B16" i="83"/>
  <c r="B23" i="83"/>
  <c r="B19" i="86"/>
  <c r="B16" i="97"/>
  <c r="B23" i="97"/>
  <c r="B15" i="98"/>
  <c r="B28" i="84"/>
  <c r="B31" i="84"/>
  <c r="B16" i="93"/>
  <c r="B23" i="93"/>
  <c r="B19" i="84"/>
  <c r="B16" i="89"/>
  <c r="B23" i="89"/>
  <c r="B16" i="95"/>
  <c r="B23" i="95"/>
  <c r="B16" i="91"/>
  <c r="B23" i="91"/>
  <c r="B19" i="96"/>
  <c r="B24" i="86"/>
  <c r="B26" i="86"/>
  <c r="B24" i="88"/>
  <c r="B28" i="86"/>
  <c r="B31" i="86"/>
  <c r="B24" i="90"/>
  <c r="B28" i="88"/>
  <c r="B26" i="88"/>
  <c r="B24" i="92"/>
  <c r="B28" i="90"/>
  <c r="B26" i="90"/>
  <c r="B31" i="88"/>
  <c r="B31" i="90"/>
  <c r="B28" i="92"/>
  <c r="B26" i="92"/>
  <c r="B24" i="94"/>
  <c r="B31" i="92"/>
  <c r="B28" i="94"/>
  <c r="B26" i="94"/>
  <c r="B31" i="94"/>
  <c r="B24" i="96"/>
  <c r="B24" i="98"/>
  <c r="B28" i="96"/>
  <c r="B26" i="96"/>
  <c r="B31" i="96"/>
  <c r="B26" i="98"/>
  <c r="B28" i="98"/>
  <c r="B31" i="98"/>
  <c r="B13" i="74"/>
  <c r="B8" i="74"/>
  <c r="B7" i="74"/>
  <c r="B6" i="74"/>
  <c r="B28" i="74"/>
  <c r="A3" i="74"/>
  <c r="B14" i="73"/>
  <c r="B19" i="73"/>
  <c r="B21" i="73"/>
  <c r="B8" i="73"/>
  <c r="B6" i="73"/>
  <c r="B27" i="73"/>
  <c r="A3" i="73"/>
  <c r="B14" i="72"/>
  <c r="B9" i="72"/>
  <c r="B8" i="72"/>
  <c r="B7" i="72"/>
  <c r="B29" i="72"/>
  <c r="A3" i="72"/>
  <c r="B15" i="71"/>
  <c r="B20" i="71"/>
  <c r="B22" i="71"/>
  <c r="B9" i="71"/>
  <c r="B7" i="71"/>
  <c r="B28" i="71"/>
  <c r="A3" i="71"/>
  <c r="B13" i="70"/>
  <c r="B8" i="70"/>
  <c r="B7" i="70"/>
  <c r="B6" i="70"/>
  <c r="B28" i="70"/>
  <c r="A3" i="70"/>
  <c r="B14" i="69"/>
  <c r="B19" i="69"/>
  <c r="B21" i="69"/>
  <c r="B8" i="69"/>
  <c r="B6" i="69"/>
  <c r="B27" i="69"/>
  <c r="A3" i="69"/>
  <c r="B13" i="68"/>
  <c r="B8" i="68"/>
  <c r="B7" i="68"/>
  <c r="B6" i="68"/>
  <c r="B28" i="68"/>
  <c r="A3" i="68"/>
  <c r="B14" i="67"/>
  <c r="B19" i="67"/>
  <c r="B21" i="67"/>
  <c r="B8" i="67"/>
  <c r="B6" i="67"/>
  <c r="B27" i="67"/>
  <c r="A3" i="67"/>
  <c r="B13" i="66"/>
  <c r="B8" i="66"/>
  <c r="B7" i="66"/>
  <c r="B6" i="66"/>
  <c r="B28" i="66"/>
  <c r="A3" i="66"/>
  <c r="B15" i="65"/>
  <c r="B20" i="65"/>
  <c r="B22" i="65"/>
  <c r="B9" i="65"/>
  <c r="B7" i="65"/>
  <c r="B28" i="65"/>
  <c r="A3" i="65"/>
  <c r="B13" i="64"/>
  <c r="B8" i="64"/>
  <c r="B7" i="64"/>
  <c r="B6" i="64"/>
  <c r="B28" i="64"/>
  <c r="A3" i="64"/>
  <c r="B15" i="63"/>
  <c r="B20" i="63"/>
  <c r="B22" i="63"/>
  <c r="B9" i="63"/>
  <c r="B7" i="63"/>
  <c r="B28" i="63"/>
  <c r="A3" i="63"/>
  <c r="B13" i="62"/>
  <c r="B8" i="62"/>
  <c r="B7" i="62"/>
  <c r="B6" i="62"/>
  <c r="B28" i="62"/>
  <c r="A3" i="62"/>
  <c r="B15" i="61"/>
  <c r="B20" i="61"/>
  <c r="B22" i="61"/>
  <c r="B9" i="61"/>
  <c r="B7" i="61"/>
  <c r="B28" i="61"/>
  <c r="A3" i="61"/>
  <c r="B22" i="60"/>
  <c r="B14" i="60"/>
  <c r="B9" i="60"/>
  <c r="B8" i="60"/>
  <c r="B7" i="60"/>
  <c r="B29" i="60"/>
  <c r="A3" i="60"/>
  <c r="B14" i="59"/>
  <c r="B19" i="59"/>
  <c r="B21" i="59"/>
  <c r="B8" i="59"/>
  <c r="B6" i="59"/>
  <c r="B27" i="59"/>
  <c r="A3" i="59"/>
  <c r="B14" i="58"/>
  <c r="B9" i="58"/>
  <c r="B8" i="58"/>
  <c r="B7" i="58"/>
  <c r="B29" i="58"/>
  <c r="A3" i="58"/>
  <c r="B15" i="57"/>
  <c r="B20" i="57"/>
  <c r="B22" i="57"/>
  <c r="B9" i="57"/>
  <c r="B7" i="57"/>
  <c r="B28" i="57"/>
  <c r="A3" i="57"/>
  <c r="B19" i="56"/>
  <c r="B18" i="56"/>
  <c r="B15" i="56"/>
  <c r="B14" i="56"/>
  <c r="B9" i="56"/>
  <c r="B8" i="56"/>
  <c r="B7" i="56"/>
  <c r="B34" i="56"/>
  <c r="A3" i="56"/>
  <c r="B19" i="55"/>
  <c r="B18" i="55"/>
  <c r="B15" i="55"/>
  <c r="B14" i="55"/>
  <c r="B23" i="55"/>
  <c r="B25" i="55"/>
  <c r="B8" i="55"/>
  <c r="B6" i="55"/>
  <c r="B30" i="55"/>
  <c r="A3" i="55"/>
  <c r="B15" i="72"/>
  <c r="B15" i="73"/>
  <c r="B16" i="73"/>
  <c r="B24" i="73"/>
  <c r="B15" i="69"/>
  <c r="B16" i="69"/>
  <c r="B24" i="69"/>
  <c r="B15" i="67"/>
  <c r="B16" i="65"/>
  <c r="B17" i="65"/>
  <c r="B25" i="65"/>
  <c r="B15" i="60"/>
  <c r="B16" i="61"/>
  <c r="B17" i="61"/>
  <c r="B25" i="61"/>
  <c r="B16" i="57"/>
  <c r="B16" i="72"/>
  <c r="B20" i="56"/>
  <c r="B17" i="57"/>
  <c r="B25" i="57"/>
  <c r="B20" i="55"/>
  <c r="B16" i="67"/>
  <c r="B24" i="67"/>
  <c r="B16" i="60"/>
  <c r="B16" i="56"/>
  <c r="B14" i="74"/>
  <c r="B15" i="74"/>
  <c r="B16" i="55"/>
  <c r="B15" i="59"/>
  <c r="B16" i="59"/>
  <c r="B24" i="59"/>
  <c r="B15" i="58"/>
  <c r="B16" i="58"/>
  <c r="B14" i="62"/>
  <c r="B15" i="62"/>
  <c r="B16" i="63"/>
  <c r="B17" i="63"/>
  <c r="B25" i="63"/>
  <c r="B14" i="64"/>
  <c r="B15" i="64"/>
  <c r="B14" i="66"/>
  <c r="B15" i="66"/>
  <c r="B14" i="68"/>
  <c r="B15" i="68"/>
  <c r="B14" i="70"/>
  <c r="B15" i="70"/>
  <c r="B16" i="71"/>
  <c r="B17" i="71"/>
  <c r="B25" i="71"/>
  <c r="B27" i="55"/>
  <c r="B24" i="56"/>
  <c r="B19" i="58"/>
  <c r="B28" i="56"/>
  <c r="B26" i="56"/>
  <c r="B31" i="56"/>
  <c r="B19" i="60"/>
  <c r="B21" i="58"/>
  <c r="B23" i="58"/>
  <c r="B21" i="60"/>
  <c r="B23" i="60"/>
  <c r="B18" i="62"/>
  <c r="B26" i="58"/>
  <c r="B26" i="60"/>
  <c r="B18" i="64"/>
  <c r="B22" i="62"/>
  <c r="B20" i="62"/>
  <c r="B25" i="62"/>
  <c r="B18" i="66"/>
  <c r="B22" i="64"/>
  <c r="B20" i="64"/>
  <c r="B18" i="68"/>
  <c r="B25" i="64"/>
  <c r="B20" i="66"/>
  <c r="B22" i="66"/>
  <c r="B22" i="68"/>
  <c r="B20" i="68"/>
  <c r="B18" i="70"/>
  <c r="B25" i="66"/>
  <c r="B25" i="68"/>
  <c r="B22" i="70"/>
  <c r="B20" i="70"/>
  <c r="B19" i="72"/>
  <c r="B25" i="70"/>
  <c r="B23" i="72"/>
  <c r="B21" i="72"/>
  <c r="B18" i="74"/>
  <c r="B26" i="72"/>
  <c r="B22" i="74"/>
  <c r="B20" i="74"/>
  <c r="B25" i="74"/>
  <c r="CC81" i="339" l="1"/>
  <c r="BG81" i="341"/>
  <c r="DC4" i="337"/>
  <c r="DC81" i="337" s="1"/>
  <c r="DA81" i="337"/>
  <c r="CQ81" i="338"/>
  <c r="EK81" i="334"/>
  <c r="EM81" i="334" s="1"/>
  <c r="EM3" i="334"/>
  <c r="CO81" i="338"/>
  <c r="DM81" i="336"/>
  <c r="BE81" i="341"/>
  <c r="CE3" i="339"/>
  <c r="CE81" i="339" s="1"/>
  <c r="BS81" i="340"/>
  <c r="BQ81" i="340"/>
</calcChain>
</file>

<file path=xl/sharedStrings.xml><?xml version="1.0" encoding="utf-8"?>
<sst xmlns="http://schemas.openxmlformats.org/spreadsheetml/2006/main" count="6656" uniqueCount="334">
  <si>
    <t>Contribution in Lieu of Taxes (CILT)</t>
  </si>
  <si>
    <t>TOTAL</t>
  </si>
  <si>
    <t>Monthly CILT Expense</t>
  </si>
  <si>
    <t>Prior Period Adjustments</t>
  </si>
  <si>
    <t>Adjustments by Customer Experience</t>
  </si>
  <si>
    <t xml:space="preserve"> </t>
  </si>
  <si>
    <t>CILT cost to be recovered</t>
  </si>
  <si>
    <t>CILT rider billed to customers</t>
  </si>
  <si>
    <t>Other Adjustments (Explain)</t>
  </si>
  <si>
    <t>Amount to recover or (reimburse), CILT Rider</t>
  </si>
  <si>
    <t>Subsidies (Help to Humans)</t>
  </si>
  <si>
    <t>Monthly Expense, HH Subsidies</t>
  </si>
  <si>
    <t>HH Subsidy cost to be recovered</t>
  </si>
  <si>
    <t>HH Subsidy rider billed to customers</t>
  </si>
  <si>
    <t>Amount to recover or (reimburse), HTH Subsidies Rider</t>
  </si>
  <si>
    <t>Subsidies (Non Help to Humans)</t>
  </si>
  <si>
    <t>Monthly Expense, NHH Subsidies</t>
  </si>
  <si>
    <t>NHH Subsidy cost to be recovered</t>
  </si>
  <si>
    <t>NHH Subsidy rider billed to customers</t>
  </si>
  <si>
    <t>Amount to recover or (reimburse), NHTH Subsidies Rider</t>
  </si>
  <si>
    <t>Energy Efficiency</t>
  </si>
  <si>
    <t>PUERTO RICO ELECTRIC POWER AUTHORITY</t>
  </si>
  <si>
    <t>CILT AND SUBSIDY RIDERS PRIOR PERIOD ADJUSTMENT ALLOCATIONS - AS PER PREB ORDER, FY2025 AND FY2026</t>
  </si>
  <si>
    <t>Allocation of Prior Period Adjustments Using Forecast Sales - CILT and SUBSIDY Riders</t>
  </si>
  <si>
    <t>Forecasted kWh</t>
  </si>
  <si>
    <t>CILT</t>
  </si>
  <si>
    <t>SUB-HH</t>
  </si>
  <si>
    <t>SUB-NHH</t>
  </si>
  <si>
    <t>CILT Rider Prior Period Adjustment per PREB</t>
  </si>
  <si>
    <t>SUB-HH Rider Prior Period Adjustment per PREB</t>
  </si>
  <si>
    <t>SUB-NHH Rider Prior Period Adjustment per PREB</t>
  </si>
  <si>
    <t>Address</t>
  </si>
  <si>
    <t>ValueType</t>
  </si>
  <si>
    <t>Value</t>
  </si>
  <si>
    <t>ConnectionName</t>
  </si>
  <si>
    <t>Cost of Subsidies and CILT</t>
  </si>
  <si>
    <t>Contribution in Lieu of Taxes</t>
  </si>
  <si>
    <t>Contributions in Lieu of Taxes (CILT)-Municipalities</t>
  </si>
  <si>
    <t>Adjustments from previous years</t>
  </si>
  <si>
    <t>Total Contribution in Lieu of Taxes</t>
  </si>
  <si>
    <t>Help to Humans Subsidies</t>
  </si>
  <si>
    <t>Municipal Public Lighting</t>
  </si>
  <si>
    <t>Life Preserving Equipment Discount</t>
  </si>
  <si>
    <t>Residential Service for Public Housing Projects (RH3)</t>
  </si>
  <si>
    <t>Lifeline Residential Service (LRS)</t>
  </si>
  <si>
    <t>Residential Fixed Rate for Public Housing  (RFR)</t>
  </si>
  <si>
    <t>Fuel Adjustment Subsidy (Residential)</t>
  </si>
  <si>
    <t>Contribution to Puerto Rico Energy Bureau</t>
  </si>
  <si>
    <t>Sub-Total Help to Humans Subsidies</t>
  </si>
  <si>
    <t>Non Help to Humans Subsidies</t>
  </si>
  <si>
    <t>Church and Social Welfare Organization Discount</t>
  </si>
  <si>
    <t>General Agricultural Service</t>
  </si>
  <si>
    <t>Hotel Discount</t>
  </si>
  <si>
    <t>Credits for Rural Acueduts</t>
  </si>
  <si>
    <t>Downtown Commerce Subsidy</t>
  </si>
  <si>
    <t>Common Areas for Condominiums</t>
  </si>
  <si>
    <t>Irrigation District</t>
  </si>
  <si>
    <t>Sub-Total Non Help to Humans Subsidies</t>
  </si>
  <si>
    <t xml:space="preserve">Total of Subsidies 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</si>
  <si>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</si>
  <si>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</si>
  <si>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</si>
  <si>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</si>
  <si>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</si>
  <si>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</si>
  <si>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</si>
  <si>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</si>
  <si>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</si>
  <si>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 2026</t>
  </si>
  <si>
    <t>Total 2017</t>
  </si>
  <si>
    <t>municipio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</si>
  <si>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</si>
  <si>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</si>
  <si>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</si>
  <si>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</si>
  <si>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</si>
  <si>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</si>
  <si>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</si>
  <si>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</si>
  <si>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</si>
  <si>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</si>
  <si>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</si>
  <si>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</si>
  <si>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</si>
  <si>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Mes parcial</t>
  </si>
  <si>
    <t>mes parcial $</t>
  </si>
  <si>
    <t>kWh parcial</t>
  </si>
  <si>
    <t xml:space="preserve"> kWh costo promedio mes parcial</t>
  </si>
  <si>
    <t>Parcial</t>
  </si>
  <si>
    <t>No  CELI</t>
  </si>
  <si>
    <t>CELI</t>
  </si>
  <si>
    <t>Último filing PREB</t>
  </si>
  <si>
    <t>Reconciliación mayo 2026</t>
  </si>
  <si>
    <t>ADJUNTAS</t>
  </si>
  <si>
    <t>MAY</t>
  </si>
  <si>
    <t>AGUADA</t>
  </si>
  <si>
    <t>APR</t>
  </si>
  <si>
    <t>AGUADILLA</t>
  </si>
  <si>
    <t>AGUAS BUENAS</t>
  </si>
  <si>
    <t>JUNE</t>
  </si>
  <si>
    <t>AIBONITO</t>
  </si>
  <si>
    <t>AÑASCO</t>
  </si>
  <si>
    <t>ARECIBO</t>
  </si>
  <si>
    <t>ARROYO</t>
  </si>
  <si>
    <t>BARCELONETA</t>
  </si>
  <si>
    <t>BARRANQUITAS</t>
  </si>
  <si>
    <t>BAYAMON</t>
  </si>
  <si>
    <t>CABO ROJO</t>
  </si>
  <si>
    <t>CAGUAS</t>
  </si>
  <si>
    <t>CAMUY</t>
  </si>
  <si>
    <t>CANOVANAS</t>
  </si>
  <si>
    <t>CAROLINA</t>
  </si>
  <si>
    <t>CATANO</t>
  </si>
  <si>
    <t>CAYEY</t>
  </si>
  <si>
    <t>CEIBA</t>
  </si>
  <si>
    <t>CIALES</t>
  </si>
  <si>
    <t>CIDRA</t>
  </si>
  <si>
    <t>COAMO</t>
  </si>
  <si>
    <t>FEB</t>
  </si>
  <si>
    <t>COMERIO</t>
  </si>
  <si>
    <t>COROZAL</t>
  </si>
  <si>
    <t>CULEBRA</t>
  </si>
  <si>
    <t>DORADO</t>
  </si>
  <si>
    <t>FAJARDO</t>
  </si>
  <si>
    <t>FLORIDA</t>
  </si>
  <si>
    <t>GUANICA</t>
  </si>
  <si>
    <t>GUAYAMA</t>
  </si>
  <si>
    <t>GUAYANILLA</t>
  </si>
  <si>
    <t>GUAYNABO</t>
  </si>
  <si>
    <t>MAR</t>
  </si>
  <si>
    <t>GURABO</t>
  </si>
  <si>
    <t>HATILLO</t>
  </si>
  <si>
    <t>HORMIGUEROS</t>
  </si>
  <si>
    <t>HUMACAO</t>
  </si>
  <si>
    <t>ISABELA</t>
  </si>
  <si>
    <t>JAYUYA</t>
  </si>
  <si>
    <t>JUANA DIAZ</t>
  </si>
  <si>
    <t>JUNCOS</t>
  </si>
  <si>
    <t>LAJAS</t>
  </si>
  <si>
    <t>LARES</t>
  </si>
  <si>
    <t>LAS MARIAS</t>
  </si>
  <si>
    <t>LAS PIEDRAS</t>
  </si>
  <si>
    <t>LOIZA</t>
  </si>
  <si>
    <t>LUQUILLO</t>
  </si>
  <si>
    <t>MANATI</t>
  </si>
  <si>
    <t>MARICAO</t>
  </si>
  <si>
    <t>MAUNABO</t>
  </si>
  <si>
    <t>MAYAGUEZ</t>
  </si>
  <si>
    <t>MOCA</t>
  </si>
  <si>
    <t>MOROVIS</t>
  </si>
  <si>
    <t>NAGUABO</t>
  </si>
  <si>
    <t>NARANJITO</t>
  </si>
  <si>
    <t>OROCOVIS</t>
  </si>
  <si>
    <t>PATILLAS</t>
  </si>
  <si>
    <t>PENUELAS</t>
  </si>
  <si>
    <t>PONCE</t>
  </si>
  <si>
    <t>QUEBRADILLAS</t>
  </si>
  <si>
    <t>RINCON</t>
  </si>
  <si>
    <t>RIO GRANDE</t>
  </si>
  <si>
    <t>SABANA GRANDE</t>
  </si>
  <si>
    <t>SALINAS</t>
  </si>
  <si>
    <t>SAN GERMAN</t>
  </si>
  <si>
    <t>SAN JUAN</t>
  </si>
  <si>
    <t>SAN LORENZO</t>
  </si>
  <si>
    <t>SAN SEBASTIAN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</si>
  <si>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</si>
  <si>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</si>
  <si>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</si>
  <si>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</si>
  <si>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</si>
  <si>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</si>
  <si>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</si>
  <si>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</si>
  <si>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</si>
  <si>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</si>
  <si>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</si>
  <si>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Total 2018</t>
  </si>
  <si>
    <t>Total 2019</t>
  </si>
  <si>
    <t>JAN</t>
  </si>
  <si>
    <t>Total 2020</t>
  </si>
  <si>
    <t>DEC</t>
  </si>
  <si>
    <t>Total 2021</t>
  </si>
  <si>
    <t>JUN</t>
  </si>
  <si>
    <t>MAR-JUN</t>
  </si>
  <si>
    <t>MAY-JUN</t>
  </si>
  <si>
    <t>APR-JUN</t>
  </si>
  <si>
    <t>Total 2022</t>
  </si>
  <si>
    <t>Total 2023</t>
  </si>
  <si>
    <t>Total 2024</t>
  </si>
  <si>
    <t>FEB-JUN</t>
  </si>
  <si>
    <t>JAN-JUN</t>
  </si>
  <si>
    <t>Total 2025</t>
  </si>
  <si>
    <t>To be add in the reconciliation 2026</t>
  </si>
  <si>
    <t xml:space="preserve">Total </t>
  </si>
  <si>
    <t>$ Parcial</t>
  </si>
  <si>
    <t>FY 2017 -FY 2025</t>
  </si>
  <si>
    <t>Energy Efficiency Expenses (May 2025 to April 2026)</t>
  </si>
  <si>
    <t>Per General Ledger</t>
  </si>
  <si>
    <t>May 2025 to April 2026 detail</t>
  </si>
  <si>
    <t>Total Budget: PREB Approved</t>
  </si>
  <si>
    <t>Cash Restriction changed after Q3 - consult Sheila.</t>
  </si>
  <si>
    <t>CILT AND SUBSIDY RIDERS BILLINGS SUMMARY</t>
  </si>
  <si>
    <t>SUBSIDIES HTH</t>
  </si>
  <si>
    <t>SUBSIDIES NHTH</t>
  </si>
  <si>
    <t>Net Billed Sales</t>
  </si>
  <si>
    <t>Residential</t>
  </si>
  <si>
    <t>Active Clients</t>
  </si>
  <si>
    <t>Service Agreements</t>
  </si>
  <si>
    <t>Consumption (kWh)</t>
  </si>
  <si>
    <t>Total Revenues</t>
  </si>
  <si>
    <t>Base Rate</t>
  </si>
  <si>
    <t>Fuel</t>
  </si>
  <si>
    <t>Purchased Power</t>
  </si>
  <si>
    <t>CILT Rider</t>
  </si>
  <si>
    <t>HTH Subsidies Rider</t>
  </si>
  <si>
    <t>NHTH Subsidies Rider</t>
  </si>
  <si>
    <t>Energy Efficiency Rider</t>
  </si>
  <si>
    <t>2026 Provisional Rate</t>
  </si>
  <si>
    <t>Pension</t>
  </si>
  <si>
    <t>Provisional Rate</t>
  </si>
  <si>
    <t>True Up</t>
  </si>
  <si>
    <t>Hurto</t>
  </si>
  <si>
    <t>Commercial</t>
  </si>
  <si>
    <r>
      <t>060</t>
    </r>
    <r>
      <rPr>
        <b/>
        <i/>
        <vertAlign val="superscript"/>
        <sz val="11"/>
        <rFont val="Calibri"/>
        <family val="2"/>
      </rPr>
      <t>2</t>
    </r>
  </si>
  <si>
    <t>070</t>
  </si>
  <si>
    <t>071</t>
  </si>
  <si>
    <t>080</t>
  </si>
  <si>
    <t>082</t>
  </si>
  <si>
    <t>213</t>
  </si>
  <si>
    <t>Industrial</t>
  </si>
  <si>
    <t>333</t>
  </si>
  <si>
    <t>Public Lighting</t>
  </si>
  <si>
    <r>
      <t>002-041</t>
    </r>
    <r>
      <rPr>
        <b/>
        <vertAlign val="superscript"/>
        <sz val="11"/>
        <rFont val="Calibri"/>
        <family val="2"/>
      </rPr>
      <t>1</t>
    </r>
  </si>
  <si>
    <r>
      <t>072</t>
    </r>
    <r>
      <rPr>
        <b/>
        <vertAlign val="superscript"/>
        <sz val="11"/>
        <rFont val="Calibri"/>
        <family val="2"/>
      </rPr>
      <t>1</t>
    </r>
  </si>
  <si>
    <r>
      <t>073</t>
    </r>
    <r>
      <rPr>
        <b/>
        <vertAlign val="superscript"/>
        <sz val="11"/>
        <rFont val="Calibri"/>
        <family val="2"/>
      </rPr>
      <t>1</t>
    </r>
  </si>
  <si>
    <r>
      <t>050-056</t>
    </r>
    <r>
      <rPr>
        <b/>
        <i/>
        <vertAlign val="superscript"/>
        <sz val="11"/>
        <rFont val="Calibri"/>
        <family val="2"/>
      </rPr>
      <t>1</t>
    </r>
  </si>
  <si>
    <t>Other Public Authorities</t>
  </si>
  <si>
    <t>Agricultural</t>
  </si>
  <si>
    <t>GRAND TOTAL</t>
  </si>
  <si>
    <r>
      <t>1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Servicios No Medidos</t>
    </r>
    <r>
      <rPr>
        <sz val="11"/>
        <rFont val="Calibri"/>
        <family val="2"/>
      </rPr>
      <t>-Los clientes no se contabilizan porque ya estan incluidos en la tarifa 112.</t>
    </r>
  </si>
  <si>
    <t xml:space="preserve"> -   </t>
  </si>
  <si>
    <t>Huerto</t>
  </si>
  <si>
    <t>Purchased Power (NEO) Invoice Verification</t>
  </si>
  <si>
    <t>AES ILUMINA, INC.</t>
  </si>
  <si>
    <t>Meter Reading Period</t>
  </si>
  <si>
    <t>Date of Last Reading</t>
  </si>
  <si>
    <t>Data Input</t>
  </si>
  <si>
    <t>Billing Period</t>
  </si>
  <si>
    <t>Reference</t>
  </si>
  <si>
    <t>Days in Billing Period</t>
  </si>
  <si>
    <t>Capacity Factor</t>
  </si>
  <si>
    <t>Energy Payment</t>
  </si>
  <si>
    <t>Net Electrical Output (NEO) in kWh</t>
  </si>
  <si>
    <t>Energy Purchase Price (EPP) in $/kWh</t>
  </si>
  <si>
    <t>Energy Payment (EP) in US$</t>
  </si>
  <si>
    <t>Green Credits Payments</t>
  </si>
  <si>
    <t>Net Electrical Output (NEO)</t>
  </si>
  <si>
    <t xml:space="preserve"> kWh</t>
  </si>
  <si>
    <t>Green Credit Purchase Price (GCPP) in $/kWh</t>
  </si>
  <si>
    <t>Green Credits Payment (GCP) in $</t>
  </si>
  <si>
    <t>Total Payment in US$:</t>
  </si>
  <si>
    <t>Payment Due Date:</t>
  </si>
  <si>
    <t>Preparado por y Certificado Correcto:</t>
  </si>
  <si>
    <t xml:space="preserve">Miguel F. Irizarry Silvestrini, Gerente de Estudios </t>
  </si>
  <si>
    <t>Departamento Proyectos de Energía Renovable</t>
  </si>
  <si>
    <t>Aprobado:</t>
  </si>
  <si>
    <t>Mary C. Zapata Acosta, Jefa</t>
  </si>
  <si>
    <t>División de Planificación y Estudios</t>
  </si>
  <si>
    <t>Purchased Power (CERs) Invoice Verification</t>
  </si>
  <si>
    <t>Meter Reading Period Start Date</t>
  </si>
  <si>
    <t>Green Credits Payment</t>
  </si>
  <si>
    <t>Renewable Energy Certificates</t>
  </si>
  <si>
    <t>Green Credit Purchase Price (GCPP) in $/MWh</t>
  </si>
  <si>
    <t>Fee per REC transferred</t>
  </si>
  <si>
    <t>Transfer cost</t>
  </si>
  <si>
    <t xml:space="preserve">AES Ilumina, Inc. </t>
  </si>
  <si>
    <t>AES Ilumina, Inc.</t>
  </si>
  <si>
    <t>Miguel F. Irizarry Silvestrini</t>
  </si>
  <si>
    <t xml:space="preserve">Gerente de Estudios </t>
  </si>
  <si>
    <t>Efran Paredes Maisonet</t>
  </si>
  <si>
    <t>Director</t>
  </si>
  <si>
    <t>Planificación y Protección Ambiental</t>
  </si>
  <si>
    <t>Alfonso Baretty Huertas</t>
  </si>
  <si>
    <t>Jefe Interino</t>
  </si>
  <si>
    <t xml:space="preserve">Coto Laurel Solar Farm, Inc. </t>
  </si>
  <si>
    <t>Miguel F. Irizarry Silvestrini, Gerente de Estudios</t>
  </si>
  <si>
    <t>Gerente de Estudios</t>
  </si>
  <si>
    <t>Superintendente Interino</t>
  </si>
  <si>
    <t>Horizon Energy, LLC</t>
  </si>
  <si>
    <t>Humacao Solar Project, LLC</t>
  </si>
  <si>
    <t>gen mes (kWh)/(capma x hora)</t>
  </si>
  <si>
    <t>Mary C. Zapata Acosta, Jefa Interina</t>
  </si>
  <si>
    <t>Fracciones CERS  Mes Corriente</t>
  </si>
  <si>
    <t>Fracciones CERs  Sobrante Mes Pasado</t>
  </si>
  <si>
    <t>CERs Acumulados para usarse en este mes si mayor de 1</t>
  </si>
  <si>
    <t>Acumulado para próximo mes</t>
  </si>
  <si>
    <t>Linda Torres Galarza, Ingeniero Supervisor</t>
  </si>
  <si>
    <t xml:space="preserve">Recomendado: </t>
  </si>
  <si>
    <t>Abner Anazagasty Medina, Superintendente</t>
  </si>
  <si>
    <t xml:space="preserve">Efran Paredes Maisonet, Jefe </t>
  </si>
  <si>
    <t>Landfill Gas Technologies of Fajardo, LLC (Toa Baja)</t>
  </si>
  <si>
    <t>Energy Energy Payment (EP) in US$</t>
  </si>
  <si>
    <t>Depto.Proyectos de Energía Renovable</t>
  </si>
  <si>
    <t>Renewable Energy Certificates (RECs or Green Credits) Invoice Verification</t>
  </si>
  <si>
    <t>*</t>
  </si>
  <si>
    <t>**Fee per REC transferred</t>
  </si>
  <si>
    <t xml:space="preserve">Mary C. Zapata Acosta, Jefa </t>
  </si>
  <si>
    <t>* LFGT shall convey to PREPA the Green Credits generated by the Facility at no additional cost to PREPA.</t>
  </si>
  <si>
    <t>** The transfer of the Green Credits is at the expense of PREPA.</t>
  </si>
  <si>
    <t xml:space="preserve">Gerente Departamento </t>
  </si>
  <si>
    <t>Proyectos de Energía Renovable</t>
  </si>
  <si>
    <t>Pattern Santa Isabel, LLC.</t>
  </si>
  <si>
    <t>Oriana Energy, LLC</t>
  </si>
  <si>
    <t>Miguel Irizarry Silvestrini</t>
  </si>
  <si>
    <t xml:space="preserve">Departamento Proyectos de Energía </t>
  </si>
  <si>
    <t>Renovable</t>
  </si>
  <si>
    <t>Recomendado:</t>
  </si>
  <si>
    <t>Abner Anazagasty Medina</t>
  </si>
  <si>
    <t>Superintendente</t>
  </si>
  <si>
    <t xml:space="preserve">Jefe de División </t>
  </si>
  <si>
    <t>Planificación y Estudios</t>
  </si>
  <si>
    <t>Miguel Irizarry Silvestrini, Gerente de Estudios</t>
  </si>
  <si>
    <t xml:space="preserve">Departamento Proyectos de Energía Renovable </t>
  </si>
  <si>
    <t>San Fermín Solar Farm, LLC</t>
  </si>
  <si>
    <t>Gerente de Estudios Interino</t>
  </si>
  <si>
    <t>Seller received meter readings for Billing Period 2</t>
  </si>
  <si>
    <t>Seller shall provide written invoice</t>
  </si>
  <si>
    <t>Planning submit verification to Finance</t>
  </si>
  <si>
    <t xml:space="preserve">PREPA shall pay </t>
  </si>
  <si>
    <t>Total Payment in US$*:</t>
  </si>
  <si>
    <t>*Payment of Transfer Fees to the North American Renewables Registry</t>
  </si>
  <si>
    <t>Efran Paredes Maisontet</t>
  </si>
  <si>
    <t xml:space="preserve">Director </t>
  </si>
  <si>
    <t>RECONCILIATION SUMMARY - CILT, SUBHH, SUBNHH RIDERS (May 2025 to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</si>
</sst>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00"/>
    <numFmt numFmtId="167" formatCode="&quot;$&quot;#,##0.000_);[Red]\(&quot;$&quot;#,##0.000\)"/>
    <numFmt numFmtId="168" formatCode="0.0%"/>
    <numFmt numFmtId="169" formatCode="[$-409]mmmm\-yy;@"/>
    <numFmt numFmtId="170" formatCode="_(* #,##0.000_);_(* \(#,##0.000\);_(* &quot;-&quot;??_);_(@_)"/>
    <numFmt numFmtId="171" formatCode="&quot;$&quot;#,##0.0000000"/>
    <numFmt numFmtId="172" formatCode="&quot;$&quot;#,##0.00"/>
    <numFmt numFmtId="173" formatCode="d\-mmm\-yyyy"/>
    <numFmt numFmtId="174" formatCode="&quot;$&quot;#,##0.00;[Red]&quot;$&quot;#,##0.00"/>
    <numFmt numFmtId="175" formatCode="0.000000%"/>
    <numFmt numFmtId="176" formatCode="_(* #,##0.0_);_(* \(#,##0.0\);_(* &quot;-&quot;??_);_(@_)"/>
    <numFmt numFmtId="177" formatCode="&quot;$&quot;#,##0.000"/>
    <numFmt numFmtId="178" formatCode="&quot;$&quot;#,##0.0000"/>
    <numFmt numFmtId="179" formatCode="&quot;$&quot;#,##0.000000"/>
    <numFmt numFmtId="180" formatCode="#,##0.0000"/>
    <numFmt numFmtId="181" formatCode="[$-409]d\-mmm\-yy;@"/>
    <numFmt numFmtId="182" formatCode="[$-409]d\-mmm\-yyyy;@"/>
    <numFmt numFmtId="183" formatCode="#,##0.0000000"/>
    <numFmt numFmtId="184" formatCode="0.0000000"/>
    <numFmt numFmtId="185" formatCode="#,##0.000000"/>
    <numFmt numFmtId="186" formatCode="&quot;$&quot;#,##0.00000"/>
    <numFmt numFmtId="187" formatCode="0.00000"/>
    <numFmt numFmtId="188" formatCode="#,##0.00000"/>
    <numFmt numFmtId="189" formatCode="[$-409]mmmm\ d\,\ yyyy;@"/>
    <numFmt numFmtId="190" formatCode="_-&quot;$&quot;* #,##0.00_-;\-&quot;$&quot;* #,##0.00_-;_-&quot;$&quot;* &quot;-&quot;??_-;_-@_-"/>
    <numFmt numFmtId="191" formatCode="_-* #,##0.00_-;\-* #,##0.00_-;_-* &quot;-&quot;??_-;_-@_-"/>
    <numFmt numFmtId="192" formatCode="_([$$-409]* #,##0.00_);_([$$-409]* \(#,##0.00\);_([$$-409]* &quot;-&quot;??_);_(@_)"/>
    <numFmt numFmtId="193" formatCode="mmm\ yyyy"/>
    <numFmt numFmtId="194" formatCode="\ #,##0;\(#,##0\);\-"/>
    <numFmt numFmtId="195" formatCode="0.000000"/>
  </numFmts>
  <fonts count="91" x14ac:knownFonts="1">
    <font>
      <sz val="10"/>
      <color theme="1" tint="0.14990691854609822"/>
      <name val="Sylfaen"/>
      <family val="1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36"/>
      <color theme="4" tint="-0.24994659260841701"/>
      <name val="Sylfaen"/>
      <family val="2"/>
      <scheme val="major"/>
    </font>
    <font>
      <sz val="16"/>
      <color theme="3"/>
      <name val="Sylfaen"/>
      <family val="2"/>
      <scheme val="major"/>
    </font>
    <font>
      <b/>
      <sz val="11"/>
      <color theme="3"/>
      <name val="Sylfaen"/>
      <family val="2"/>
      <scheme val="major"/>
    </font>
    <font>
      <sz val="10"/>
      <color theme="1" tint="0.14990691854609822"/>
      <name val="Sylfaen"/>
      <family val="1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Sylfaen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sz val="10"/>
      <color theme="1" tint="0.14990691854609822"/>
      <name val="Calibri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9"/>
      <color theme="1" tint="0.14990691854609822"/>
      <name val="Calibri"/>
      <family val="2"/>
    </font>
    <font>
      <b/>
      <u/>
      <sz val="12"/>
      <color theme="1" tint="0.14990691854609822"/>
      <name val="Calibri"/>
      <family val="2"/>
    </font>
    <font>
      <b/>
      <sz val="11"/>
      <color theme="1" tint="0.14990691854609822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color theme="1" tint="0.14990691854609822"/>
      <name val="Calibri"/>
      <family val="2"/>
    </font>
    <font>
      <sz val="11"/>
      <color theme="1" tint="0.14990691854609822"/>
      <name val="Calibri"/>
      <family val="2"/>
    </font>
    <font>
      <b/>
      <sz val="9"/>
      <color theme="1" tint="0.1499069185460982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u val="singleAccounting"/>
      <sz val="1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Arial"/>
      <family val="2"/>
    </font>
    <font>
      <b/>
      <i/>
      <sz val="14"/>
      <name val="Calibri"/>
      <family val="2"/>
    </font>
    <font>
      <b/>
      <i/>
      <sz val="11"/>
      <name val="Calibri"/>
      <family val="2"/>
    </font>
    <font>
      <vertAlign val="superscript"/>
      <sz val="11"/>
      <name val="Calibri"/>
      <family val="2"/>
    </font>
    <font>
      <b/>
      <i/>
      <vertAlign val="superscript"/>
      <sz val="11"/>
      <name val="Calibri"/>
      <family val="2"/>
    </font>
    <font>
      <b/>
      <sz val="10"/>
      <name val="Arial"/>
      <family val="2"/>
    </font>
    <font>
      <sz val="11"/>
      <color theme="0"/>
      <name val="Sylfaen"/>
      <family val="2"/>
      <scheme val="minor"/>
    </font>
    <font>
      <sz val="12"/>
      <color theme="0"/>
      <name val="Sylfaen"/>
      <family val="2"/>
      <scheme val="minor"/>
    </font>
    <font>
      <sz val="12"/>
      <color theme="1"/>
      <name val="Sylfaen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color theme="3" tint="-0.249977111117893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Sylfaen"/>
      <family val="2"/>
      <scheme val="minor"/>
    </font>
    <font>
      <b/>
      <sz val="13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Sylfaen"/>
      <family val="2"/>
      <scheme val="minor"/>
    </font>
    <font>
      <u/>
      <sz val="11"/>
      <color theme="1" tint="0.14990691854609822"/>
      <name val="Calibri"/>
      <family val="2"/>
    </font>
    <font>
      <i/>
      <sz val="11"/>
      <color theme="1" tint="0.14990691854609822"/>
      <name val="Calibri"/>
      <family val="2"/>
    </font>
    <font>
      <u val="singleAccounting"/>
      <sz val="11"/>
      <color theme="1" tint="0.14990691854609822"/>
      <name val="Calibri"/>
      <family val="2"/>
    </font>
    <font>
      <b/>
      <sz val="22"/>
      <name val="Calibri"/>
      <family val="2"/>
    </font>
    <font>
      <b/>
      <u/>
      <sz val="16"/>
      <color theme="1" tint="0.14990691854609822"/>
      <name val="Calibri"/>
      <family val="2"/>
    </font>
    <font>
      <u val="singleAccounting"/>
      <sz val="9"/>
      <color theme="1" tint="0.14990691854609822"/>
      <name val="Calibri"/>
      <family val="2"/>
    </font>
    <font>
      <u/>
      <sz val="11"/>
      <name val="Calibri"/>
      <family val="2"/>
    </font>
    <font>
      <sz val="11"/>
      <color rgb="FF0000FF"/>
      <name val="Calibri"/>
      <family val="2"/>
    </font>
    <font>
      <b/>
      <sz val="22"/>
      <color theme="0"/>
      <name val="Calibri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4"/>
      <name val="Aptos Narrow"/>
      <family val="2"/>
    </font>
    <font>
      <b/>
      <sz val="12"/>
      <color theme="0"/>
      <name val="Calibri"/>
      <family val="2"/>
    </font>
    <font>
      <b/>
      <u/>
      <sz val="10"/>
      <color theme="1" tint="0.14990691854609822"/>
      <name val="Calibri"/>
      <family val="2"/>
    </font>
    <font>
      <b/>
      <u/>
      <sz val="11"/>
      <color theme="1" tint="0.14990691854609822"/>
      <name val="Calibri"/>
      <family val="2"/>
    </font>
    <font>
      <u val="singleAccounting"/>
      <sz val="11"/>
      <name val="Calibri"/>
      <family val="2"/>
    </font>
    <font>
      <b/>
      <u/>
      <sz val="12"/>
      <name val="Calibri"/>
      <family val="2"/>
    </font>
    <font>
      <b/>
      <sz val="16"/>
      <name val="Aptos Narrow"/>
      <family val="2"/>
    </font>
    <font>
      <b/>
      <sz val="11"/>
      <color rgb="FFFF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AE34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B7F3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78BE21"/>
        <bgColor indexed="64"/>
      </patternFill>
    </fill>
    <fill>
      <patternFill patternType="solid">
        <fgColor rgb="FFD658C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61CBF3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rgb="FFFCD5B4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0">
    <xf numFmtId="0" fontId="0" fillId="0" borderId="0"/>
    <xf numFmtId="0" fontId="13" fillId="0" borderId="2" applyNumberFormat="0" applyFill="0" applyProtection="0">
      <alignment vertical="center"/>
    </xf>
    <xf numFmtId="0" fontId="14" fillId="0" borderId="0" applyNumberFormat="0" applyFill="0" applyProtection="0"/>
    <xf numFmtId="0" fontId="15" fillId="0" borderId="1" applyNumberFormat="0" applyFill="0" applyAlignment="0" applyProtection="0"/>
    <xf numFmtId="0" fontId="1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2" fillId="0" borderId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0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7" fontId="1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9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79" fillId="0" borderId="0"/>
    <xf numFmtId="43" fontId="3" fillId="0" borderId="0" applyFont="0" applyFill="0" applyBorder="0" applyAlignment="0" applyProtection="0"/>
  </cellStyleXfs>
  <cellXfs count="445">
    <xf numFmtId="0" fontId="0" fillId="0" borderId="0" xfId="0"/>
    <xf numFmtId="0" fontId="31" fillId="0" borderId="0" xfId="0" applyFont="1"/>
    <xf numFmtId="0" fontId="31" fillId="4" borderId="0" xfId="0" applyFont="1" applyFill="1"/>
    <xf numFmtId="43" fontId="31" fillId="0" borderId="0" xfId="5" applyFont="1"/>
    <xf numFmtId="0" fontId="39" fillId="6" borderId="0" xfId="23" applyFont="1" applyFill="1" applyAlignment="1">
      <alignment horizontal="left"/>
    </xf>
    <xf numFmtId="0" fontId="23" fillId="6" borderId="0" xfId="23" applyFont="1" applyFill="1"/>
    <xf numFmtId="0" fontId="40" fillId="6" borderId="0" xfId="24" applyNumberFormat="1" applyFont="1" applyFill="1"/>
    <xf numFmtId="4" fontId="23" fillId="6" borderId="0" xfId="23" applyNumberFormat="1" applyFont="1" applyFill="1"/>
    <xf numFmtId="0" fontId="40" fillId="6" borderId="0" xfId="24" applyNumberFormat="1" applyFont="1" applyFill="1" applyAlignment="1">
      <alignment horizontal="right"/>
    </xf>
    <xf numFmtId="49" fontId="40" fillId="6" borderId="0" xfId="24" applyNumberFormat="1" applyFont="1" applyFill="1" applyAlignment="1">
      <alignment horizontal="right"/>
    </xf>
    <xf numFmtId="0" fontId="34" fillId="6" borderId="0" xfId="24" applyNumberFormat="1" applyFont="1" applyFill="1" applyAlignment="1">
      <alignment horizontal="right"/>
    </xf>
    <xf numFmtId="0" fontId="41" fillId="6" borderId="0" xfId="23" applyFont="1" applyFill="1"/>
    <xf numFmtId="0" fontId="33" fillId="6" borderId="0" xfId="23" applyFont="1" applyFill="1"/>
    <xf numFmtId="0" fontId="34" fillId="6" borderId="0" xfId="23" applyFont="1" applyFill="1" applyAlignment="1">
      <alignment horizontal="center"/>
    </xf>
    <xf numFmtId="164" fontId="31" fillId="6" borderId="0" xfId="24" applyNumberFormat="1" applyFont="1" applyFill="1"/>
    <xf numFmtId="0" fontId="37" fillId="6" borderId="0" xfId="23" applyFont="1" applyFill="1" applyAlignment="1">
      <alignment horizontal="center"/>
    </xf>
    <xf numFmtId="164" fontId="31" fillId="6" borderId="0" xfId="24" applyNumberFormat="1" applyFont="1" applyFill="1" applyAlignment="1">
      <alignment horizontal="right"/>
    </xf>
    <xf numFmtId="164" fontId="40" fillId="6" borderId="0" xfId="23" applyNumberFormat="1" applyFont="1" applyFill="1" applyAlignment="1">
      <alignment horizontal="center"/>
    </xf>
    <xf numFmtId="38" fontId="31" fillId="6" borderId="0" xfId="24" applyNumberFormat="1" applyFont="1" applyFill="1"/>
    <xf numFmtId="0" fontId="23" fillId="7" borderId="0" xfId="23" applyFont="1" applyFill="1"/>
    <xf numFmtId="165" fontId="31" fillId="6" borderId="0" xfId="24" applyNumberFormat="1" applyFont="1" applyFill="1"/>
    <xf numFmtId="38" fontId="28" fillId="6" borderId="0" xfId="24" applyNumberFormat="1" applyFont="1" applyFill="1"/>
    <xf numFmtId="4" fontId="28" fillId="6" borderId="9" xfId="24" applyNumberFormat="1" applyFont="1" applyFill="1" applyBorder="1" applyAlignment="1">
      <alignment horizontal="center" wrapText="1" shrinkToFit="1"/>
    </xf>
    <xf numFmtId="0" fontId="34" fillId="6" borderId="13" xfId="23" applyFont="1" applyFill="1" applyBorder="1" applyAlignment="1">
      <alignment horizontal="center"/>
    </xf>
    <xf numFmtId="0" fontId="33" fillId="6" borderId="12" xfId="23" applyFont="1" applyFill="1" applyBorder="1" applyAlignment="1">
      <alignment wrapText="1"/>
    </xf>
    <xf numFmtId="0" fontId="33" fillId="6" borderId="12" xfId="23" applyFont="1" applyFill="1" applyBorder="1"/>
    <xf numFmtId="0" fontId="33" fillId="6" borderId="14" xfId="23" applyFont="1" applyFill="1" applyBorder="1"/>
    <xf numFmtId="37" fontId="33" fillId="0" borderId="13" xfId="23" applyNumberFormat="1" applyFont="1" applyBorder="1" applyAlignment="1">
      <alignment horizontal="right"/>
    </xf>
    <xf numFmtId="0" fontId="33" fillId="2" borderId="0" xfId="23" applyFont="1" applyFill="1"/>
    <xf numFmtId="0" fontId="7" fillId="0" borderId="0" xfId="35"/>
    <xf numFmtId="0" fontId="46" fillId="0" borderId="0" xfId="35" applyFont="1"/>
    <xf numFmtId="0" fontId="47" fillId="0" borderId="0" xfId="35" applyFont="1"/>
    <xf numFmtId="0" fontId="18" fillId="0" borderId="0" xfId="35" applyFont="1"/>
    <xf numFmtId="0" fontId="49" fillId="0" borderId="0" xfId="35" applyFont="1" applyAlignment="1">
      <alignment horizontal="center"/>
    </xf>
    <xf numFmtId="0" fontId="38" fillId="0" borderId="0" xfId="35" applyFont="1"/>
    <xf numFmtId="0" fontId="50" fillId="0" borderId="0" xfId="35" applyFont="1"/>
    <xf numFmtId="169" fontId="18" fillId="0" borderId="0" xfId="35" applyNumberFormat="1" applyFont="1" applyAlignment="1">
      <alignment horizontal="right"/>
    </xf>
    <xf numFmtId="14" fontId="51" fillId="0" borderId="0" xfId="35" applyNumberFormat="1" applyFont="1"/>
    <xf numFmtId="1" fontId="52" fillId="0" borderId="0" xfId="35" applyNumberFormat="1" applyFont="1"/>
    <xf numFmtId="1" fontId="18" fillId="0" borderId="0" xfId="35" applyNumberFormat="1" applyFont="1"/>
    <xf numFmtId="0" fontId="48" fillId="0" borderId="0" xfId="35" applyFont="1" applyAlignment="1">
      <alignment vertical="center"/>
    </xf>
    <xf numFmtId="172" fontId="50" fillId="0" borderId="0" xfId="35" applyNumberFormat="1" applyFont="1"/>
    <xf numFmtId="0" fontId="48" fillId="0" borderId="0" xfId="35" applyFont="1"/>
    <xf numFmtId="172" fontId="53" fillId="0" borderId="0" xfId="35" applyNumberFormat="1" applyFont="1"/>
    <xf numFmtId="0" fontId="48" fillId="0" borderId="0" xfId="35" applyFont="1" applyAlignment="1">
      <alignment horizontal="right"/>
    </xf>
    <xf numFmtId="0" fontId="18" fillId="0" borderId="0" xfId="35" applyFont="1" applyAlignment="1">
      <alignment horizontal="right"/>
    </xf>
    <xf numFmtId="0" fontId="54" fillId="0" borderId="0" xfId="35" applyFont="1"/>
    <xf numFmtId="172" fontId="54" fillId="0" borderId="0" xfId="35" applyNumberFormat="1" applyFont="1"/>
    <xf numFmtId="0" fontId="55" fillId="0" borderId="0" xfId="35" applyFont="1" applyAlignment="1">
      <alignment horizontal="right"/>
    </xf>
    <xf numFmtId="174" fontId="54" fillId="0" borderId="0" xfId="35" applyNumberFormat="1" applyFont="1"/>
    <xf numFmtId="172" fontId="56" fillId="0" borderId="0" xfId="35" applyNumberFormat="1" applyFont="1"/>
    <xf numFmtId="0" fontId="56" fillId="0" borderId="0" xfId="35" applyFont="1"/>
    <xf numFmtId="0" fontId="45" fillId="0" borderId="0" xfId="35" applyFont="1"/>
    <xf numFmtId="0" fontId="57" fillId="0" borderId="0" xfId="35" applyFont="1"/>
    <xf numFmtId="0" fontId="44" fillId="0" borderId="0" xfId="35" applyFont="1"/>
    <xf numFmtId="14" fontId="58" fillId="0" borderId="0" xfId="35" applyNumberFormat="1" applyFont="1"/>
    <xf numFmtId="14" fontId="7" fillId="0" borderId="0" xfId="35" applyNumberFormat="1"/>
    <xf numFmtId="172" fontId="46" fillId="0" borderId="0" xfId="35" applyNumberFormat="1" applyFont="1"/>
    <xf numFmtId="4" fontId="46" fillId="0" borderId="0" xfId="35" applyNumberFormat="1" applyFont="1"/>
    <xf numFmtId="0" fontId="55" fillId="0" borderId="0" xfId="35" applyFont="1"/>
    <xf numFmtId="0" fontId="17" fillId="0" borderId="0" xfId="35" applyFont="1"/>
    <xf numFmtId="168" fontId="60" fillId="0" borderId="0" xfId="35" applyNumberFormat="1" applyFont="1"/>
    <xf numFmtId="0" fontId="60" fillId="0" borderId="0" xfId="35" applyFont="1"/>
    <xf numFmtId="4" fontId="60" fillId="0" borderId="0" xfId="35" applyNumberFormat="1" applyFont="1"/>
    <xf numFmtId="172" fontId="7" fillId="0" borderId="0" xfId="35" applyNumberFormat="1"/>
    <xf numFmtId="4" fontId="7" fillId="0" borderId="0" xfId="35" applyNumberFormat="1"/>
    <xf numFmtId="172" fontId="60" fillId="0" borderId="0" xfId="35" applyNumberFormat="1" applyFont="1"/>
    <xf numFmtId="4" fontId="60" fillId="0" borderId="0" xfId="38" applyNumberFormat="1" applyFont="1" applyFill="1"/>
    <xf numFmtId="0" fontId="43" fillId="0" borderId="0" xfId="35" applyFont="1"/>
    <xf numFmtId="0" fontId="60" fillId="0" borderId="0" xfId="35" applyFont="1" applyAlignment="1">
      <alignment horizontal="right"/>
    </xf>
    <xf numFmtId="180" fontId="60" fillId="0" borderId="0" xfId="35" applyNumberFormat="1" applyFont="1"/>
    <xf numFmtId="172" fontId="61" fillId="0" borderId="0" xfId="35" applyNumberFormat="1" applyFont="1"/>
    <xf numFmtId="172" fontId="60" fillId="0" borderId="0" xfId="35" applyNumberFormat="1" applyFont="1" applyAlignment="1">
      <alignment horizontal="right"/>
    </xf>
    <xf numFmtId="0" fontId="17" fillId="0" borderId="0" xfId="35" applyFont="1" applyAlignment="1">
      <alignment horizontal="right"/>
    </xf>
    <xf numFmtId="178" fontId="60" fillId="0" borderId="0" xfId="35" applyNumberFormat="1" applyFont="1"/>
    <xf numFmtId="0" fontId="43" fillId="0" borderId="0" xfId="35" applyFont="1" applyAlignment="1">
      <alignment horizontal="right"/>
    </xf>
    <xf numFmtId="175" fontId="60" fillId="0" borderId="0" xfId="36" applyNumberFormat="1" applyFont="1" applyFill="1"/>
    <xf numFmtId="0" fontId="59" fillId="0" borderId="0" xfId="35" applyFont="1"/>
    <xf numFmtId="173" fontId="60" fillId="0" borderId="0" xfId="35" applyNumberFormat="1" applyFont="1"/>
    <xf numFmtId="174" fontId="60" fillId="0" borderId="0" xfId="35" applyNumberFormat="1" applyFont="1"/>
    <xf numFmtId="0" fontId="62" fillId="0" borderId="0" xfId="35" applyFont="1"/>
    <xf numFmtId="169" fontId="51" fillId="0" borderId="0" xfId="35" applyNumberFormat="1" applyFont="1" applyAlignment="1">
      <alignment horizontal="right"/>
    </xf>
    <xf numFmtId="1" fontId="52" fillId="0" borderId="0" xfId="35" applyNumberFormat="1" applyFont="1" applyAlignment="1">
      <alignment horizontal="right"/>
    </xf>
    <xf numFmtId="0" fontId="48" fillId="0" borderId="0" xfId="35" applyFont="1" applyAlignment="1">
      <alignment vertical="top"/>
    </xf>
    <xf numFmtId="0" fontId="50" fillId="0" borderId="0" xfId="35" applyFont="1" applyAlignment="1">
      <alignment vertical="top"/>
    </xf>
    <xf numFmtId="0" fontId="46" fillId="0" borderId="0" xfId="35" applyFont="1" applyAlignment="1">
      <alignment vertical="top"/>
    </xf>
    <xf numFmtId="0" fontId="65" fillId="0" borderId="0" xfId="35" applyFont="1"/>
    <xf numFmtId="14" fontId="60" fillId="0" borderId="0" xfId="35" applyNumberFormat="1" applyFont="1"/>
    <xf numFmtId="0" fontId="66" fillId="0" borderId="0" xfId="35" applyFont="1"/>
    <xf numFmtId="172" fontId="66" fillId="0" borderId="0" xfId="35" applyNumberFormat="1" applyFont="1"/>
    <xf numFmtId="4" fontId="66" fillId="0" borderId="0" xfId="35" applyNumberFormat="1" applyFont="1"/>
    <xf numFmtId="183" fontId="66" fillId="0" borderId="0" xfId="35" applyNumberFormat="1" applyFont="1"/>
    <xf numFmtId="184" fontId="66" fillId="0" borderId="0" xfId="35" applyNumberFormat="1" applyFont="1"/>
    <xf numFmtId="185" fontId="46" fillId="0" borderId="0" xfId="35" applyNumberFormat="1" applyFont="1"/>
    <xf numFmtId="172" fontId="18" fillId="0" borderId="0" xfId="35" applyNumberFormat="1" applyFont="1"/>
    <xf numFmtId="1" fontId="51" fillId="0" borderId="0" xfId="35" applyNumberFormat="1" applyFont="1"/>
    <xf numFmtId="170" fontId="51" fillId="0" borderId="0" xfId="35" applyNumberFormat="1" applyFont="1"/>
    <xf numFmtId="3" fontId="51" fillId="0" borderId="0" xfId="35" applyNumberFormat="1" applyFont="1"/>
    <xf numFmtId="182" fontId="17" fillId="0" borderId="0" xfId="35" applyNumberFormat="1" applyFont="1"/>
    <xf numFmtId="1" fontId="18" fillId="0" borderId="0" xfId="35" applyNumberFormat="1" applyFont="1" applyAlignment="1">
      <alignment horizontal="right"/>
    </xf>
    <xf numFmtId="166" fontId="60" fillId="0" borderId="0" xfId="35" applyNumberFormat="1" applyFont="1"/>
    <xf numFmtId="0" fontId="64" fillId="0" borderId="0" xfId="35" applyFont="1"/>
    <xf numFmtId="1" fontId="51" fillId="0" borderId="0" xfId="35" applyNumberFormat="1" applyFont="1" applyAlignment="1">
      <alignment horizontal="right"/>
    </xf>
    <xf numFmtId="4" fontId="67" fillId="0" borderId="0" xfId="35" applyNumberFormat="1" applyFont="1"/>
    <xf numFmtId="14" fontId="46" fillId="0" borderId="0" xfId="35" applyNumberFormat="1" applyFont="1"/>
    <xf numFmtId="0" fontId="59" fillId="0" borderId="0" xfId="35" applyFont="1" applyAlignment="1">
      <alignment horizontal="right"/>
    </xf>
    <xf numFmtId="188" fontId="46" fillId="0" borderId="0" xfId="35" applyNumberFormat="1" applyFont="1"/>
    <xf numFmtId="0" fontId="6" fillId="0" borderId="0" xfId="39"/>
    <xf numFmtId="0" fontId="46" fillId="0" borderId="0" xfId="39" applyFont="1"/>
    <xf numFmtId="4" fontId="6" fillId="0" borderId="0" xfId="39" applyNumberFormat="1"/>
    <xf numFmtId="0" fontId="55" fillId="0" borderId="0" xfId="39" applyFont="1"/>
    <xf numFmtId="0" fontId="63" fillId="0" borderId="0" xfId="39" applyFont="1"/>
    <xf numFmtId="0" fontId="48" fillId="0" borderId="0" xfId="39" applyFont="1" applyAlignment="1">
      <alignment horizontal="center"/>
    </xf>
    <xf numFmtId="189" fontId="59" fillId="0" borderId="0" xfId="39" applyNumberFormat="1" applyFont="1"/>
    <xf numFmtId="0" fontId="68" fillId="0" borderId="0" xfId="39" applyFont="1"/>
    <xf numFmtId="0" fontId="49" fillId="0" borderId="0" xfId="39" applyFont="1" applyAlignment="1">
      <alignment horizontal="center"/>
    </xf>
    <xf numFmtId="0" fontId="50" fillId="0" borderId="0" xfId="39" applyFont="1"/>
    <xf numFmtId="0" fontId="18" fillId="0" borderId="0" xfId="39" applyFont="1"/>
    <xf numFmtId="169" fontId="18" fillId="0" borderId="0" xfId="39" applyNumberFormat="1" applyFont="1" applyAlignment="1">
      <alignment horizontal="right"/>
    </xf>
    <xf numFmtId="14" fontId="51" fillId="0" borderId="0" xfId="39" applyNumberFormat="1" applyFont="1"/>
    <xf numFmtId="1" fontId="52" fillId="0" borderId="0" xfId="39" applyNumberFormat="1" applyFont="1" applyAlignment="1">
      <alignment horizontal="right" vertical="center"/>
    </xf>
    <xf numFmtId="1" fontId="18" fillId="0" borderId="0" xfId="39" applyNumberFormat="1" applyFont="1"/>
    <xf numFmtId="0" fontId="48" fillId="0" borderId="0" xfId="39" applyFont="1" applyAlignment="1">
      <alignment vertical="top"/>
    </xf>
    <xf numFmtId="172" fontId="6" fillId="0" borderId="0" xfId="39" applyNumberFormat="1"/>
    <xf numFmtId="172" fontId="50" fillId="0" borderId="0" xfId="39" applyNumberFormat="1" applyFont="1"/>
    <xf numFmtId="172" fontId="53" fillId="0" borderId="0" xfId="39" applyNumberFormat="1" applyFont="1"/>
    <xf numFmtId="0" fontId="48" fillId="0" borderId="0" xfId="39" applyFont="1" applyAlignment="1">
      <alignment horizontal="right"/>
    </xf>
    <xf numFmtId="0" fontId="18" fillId="0" borderId="0" xfId="39" applyFont="1" applyAlignment="1">
      <alignment horizontal="right"/>
    </xf>
    <xf numFmtId="172" fontId="56" fillId="0" borderId="0" xfId="39" applyNumberFormat="1" applyFont="1"/>
    <xf numFmtId="0" fontId="56" fillId="0" borderId="0" xfId="39" applyFont="1"/>
    <xf numFmtId="0" fontId="45" fillId="0" borderId="0" xfId="39" applyFont="1"/>
    <xf numFmtId="0" fontId="48" fillId="0" borderId="0" xfId="39" applyFont="1"/>
    <xf numFmtId="14" fontId="46" fillId="0" borderId="0" xfId="39" applyNumberFormat="1" applyFont="1"/>
    <xf numFmtId="0" fontId="59" fillId="0" borderId="0" xfId="39" applyFont="1" applyAlignment="1">
      <alignment horizontal="center"/>
    </xf>
    <xf numFmtId="0" fontId="68" fillId="0" borderId="0" xfId="39" applyFont="1" applyAlignment="1">
      <alignment horizontal="center"/>
    </xf>
    <xf numFmtId="0" fontId="43" fillId="0" borderId="0" xfId="39" applyFont="1" applyAlignment="1">
      <alignment horizontal="center"/>
    </xf>
    <xf numFmtId="0" fontId="60" fillId="0" borderId="0" xfId="39" applyFont="1"/>
    <xf numFmtId="172" fontId="60" fillId="0" borderId="0" xfId="39" applyNumberFormat="1" applyFont="1"/>
    <xf numFmtId="175" fontId="60" fillId="0" borderId="0" xfId="40" applyNumberFormat="1" applyFont="1" applyFill="1"/>
    <xf numFmtId="0" fontId="57" fillId="0" borderId="0" xfId="39" applyFont="1"/>
    <xf numFmtId="14" fontId="58" fillId="0" borderId="0" xfId="39" applyNumberFormat="1" applyFont="1"/>
    <xf numFmtId="14" fontId="6" fillId="0" borderId="0" xfId="39" applyNumberFormat="1"/>
    <xf numFmtId="0" fontId="40" fillId="6" borderId="18" xfId="23" applyFont="1" applyFill="1" applyBorder="1"/>
    <xf numFmtId="164" fontId="28" fillId="6" borderId="18" xfId="24" applyNumberFormat="1" applyFont="1" applyFill="1" applyBorder="1" applyAlignment="1">
      <alignment horizontal="center" wrapText="1"/>
    </xf>
    <xf numFmtId="164" fontId="28" fillId="6" borderId="18" xfId="24" applyNumberFormat="1" applyFont="1" applyFill="1" applyBorder="1" applyAlignment="1">
      <alignment horizontal="center" wrapText="1" shrinkToFit="1"/>
    </xf>
    <xf numFmtId="4" fontId="28" fillId="6" borderId="18" xfId="24" applyNumberFormat="1" applyFont="1" applyFill="1" applyBorder="1" applyAlignment="1">
      <alignment horizontal="center" wrapText="1" shrinkToFit="1"/>
    </xf>
    <xf numFmtId="0" fontId="34" fillId="6" borderId="19" xfId="24" applyNumberFormat="1" applyFont="1" applyFill="1" applyBorder="1" applyAlignment="1">
      <alignment horizontal="right"/>
    </xf>
    <xf numFmtId="164" fontId="28" fillId="6" borderId="19" xfId="24" applyNumberFormat="1" applyFont="1" applyFill="1" applyBorder="1"/>
    <xf numFmtId="44" fontId="28" fillId="6" borderId="19" xfId="6" applyFont="1" applyFill="1" applyBorder="1"/>
    <xf numFmtId="38" fontId="28" fillId="6" borderId="19" xfId="24" applyNumberFormat="1" applyFont="1" applyFill="1" applyBorder="1"/>
    <xf numFmtId="0" fontId="40" fillId="6" borderId="17" xfId="24" applyNumberFormat="1" applyFont="1" applyFill="1" applyBorder="1"/>
    <xf numFmtId="0" fontId="34" fillId="6" borderId="18" xfId="24" applyNumberFormat="1" applyFont="1" applyFill="1" applyBorder="1" applyAlignment="1">
      <alignment horizontal="right"/>
    </xf>
    <xf numFmtId="3" fontId="28" fillId="6" borderId="18" xfId="24" applyNumberFormat="1" applyFont="1" applyFill="1" applyBorder="1"/>
    <xf numFmtId="44" fontId="28" fillId="6" borderId="18" xfId="6" applyFont="1" applyFill="1" applyBorder="1"/>
    <xf numFmtId="44" fontId="33" fillId="6" borderId="0" xfId="23" applyNumberFormat="1" applyFont="1" applyFill="1"/>
    <xf numFmtId="44" fontId="33" fillId="0" borderId="13" xfId="6" applyFont="1" applyFill="1" applyBorder="1"/>
    <xf numFmtId="43" fontId="33" fillId="0" borderId="13" xfId="5" applyFont="1" applyFill="1" applyBorder="1"/>
    <xf numFmtId="43" fontId="33" fillId="0" borderId="13" xfId="5" applyFont="1" applyFill="1" applyBorder="1" applyAlignment="1" applyProtection="1">
      <alignment horizontal="right"/>
    </xf>
    <xf numFmtId="0" fontId="21" fillId="3" borderId="12" xfId="23" applyFont="1" applyFill="1" applyBorder="1" applyAlignment="1">
      <alignment horizontal="left"/>
    </xf>
    <xf numFmtId="0" fontId="34" fillId="6" borderId="16" xfId="23" applyFont="1" applyFill="1" applyBorder="1" applyAlignment="1">
      <alignment horizontal="left"/>
    </xf>
    <xf numFmtId="43" fontId="33" fillId="6" borderId="0" xfId="23" applyNumberFormat="1" applyFont="1" applyFill="1"/>
    <xf numFmtId="0" fontId="21" fillId="3" borderId="20" xfId="23" applyFont="1" applyFill="1" applyBorder="1" applyAlignment="1">
      <alignment horizontal="left"/>
    </xf>
    <xf numFmtId="0" fontId="33" fillId="6" borderId="6" xfId="23" applyFont="1" applyFill="1" applyBorder="1" applyAlignment="1">
      <alignment wrapText="1"/>
    </xf>
    <xf numFmtId="44" fontId="33" fillId="0" borderId="7" xfId="6" applyFont="1" applyFill="1" applyBorder="1"/>
    <xf numFmtId="0" fontId="34" fillId="6" borderId="22" xfId="23" applyFont="1" applyFill="1" applyBorder="1" applyAlignment="1">
      <alignment horizontal="left"/>
    </xf>
    <xf numFmtId="44" fontId="34" fillId="6" borderId="23" xfId="6" applyFont="1" applyFill="1" applyBorder="1" applyAlignment="1">
      <alignment horizontal="right"/>
    </xf>
    <xf numFmtId="0" fontId="34" fillId="6" borderId="24" xfId="23" applyFont="1" applyFill="1" applyBorder="1"/>
    <xf numFmtId="0" fontId="69" fillId="5" borderId="3" xfId="0" applyFont="1" applyFill="1" applyBorder="1"/>
    <xf numFmtId="0" fontId="31" fillId="5" borderId="4" xfId="0" applyFont="1" applyFill="1" applyBorder="1"/>
    <xf numFmtId="0" fontId="31" fillId="5" borderId="5" xfId="0" applyFont="1" applyFill="1" applyBorder="1"/>
    <xf numFmtId="17" fontId="71" fillId="5" borderId="6" xfId="0" applyNumberFormat="1" applyFont="1" applyFill="1" applyBorder="1"/>
    <xf numFmtId="0" fontId="70" fillId="5" borderId="0" xfId="0" applyFont="1" applyFill="1" applyAlignment="1">
      <alignment horizontal="center"/>
    </xf>
    <xf numFmtId="0" fontId="70" fillId="5" borderId="7" xfId="0" applyFont="1" applyFill="1" applyBorder="1" applyAlignment="1">
      <alignment horizontal="center"/>
    </xf>
    <xf numFmtId="17" fontId="31" fillId="5" borderId="6" xfId="0" applyNumberFormat="1" applyFont="1" applyFill="1" applyBorder="1"/>
    <xf numFmtId="44" fontId="31" fillId="5" borderId="0" xfId="0" applyNumberFormat="1" applyFont="1" applyFill="1"/>
    <xf numFmtId="43" fontId="31" fillId="5" borderId="0" xfId="5" applyFont="1" applyFill="1" applyBorder="1"/>
    <xf numFmtId="43" fontId="72" fillId="5" borderId="0" xfId="5" applyFont="1" applyFill="1" applyBorder="1"/>
    <xf numFmtId="0" fontId="31" fillId="5" borderId="6" xfId="0" applyFont="1" applyFill="1" applyBorder="1" applyAlignment="1">
      <alignment horizontal="right"/>
    </xf>
    <xf numFmtId="164" fontId="31" fillId="5" borderId="0" xfId="0" applyNumberFormat="1" applyFont="1" applyFill="1"/>
    <xf numFmtId="0" fontId="31" fillId="5" borderId="6" xfId="0" applyFont="1" applyFill="1" applyBorder="1"/>
    <xf numFmtId="0" fontId="31" fillId="5" borderId="0" xfId="0" applyFont="1" applyFill="1"/>
    <xf numFmtId="0" fontId="31" fillId="5" borderId="7" xfId="0" applyFont="1" applyFill="1" applyBorder="1"/>
    <xf numFmtId="0" fontId="31" fillId="5" borderId="8" xfId="0" applyFont="1" applyFill="1" applyBorder="1"/>
    <xf numFmtId="0" fontId="31" fillId="5" borderId="9" xfId="0" applyFont="1" applyFill="1" applyBorder="1"/>
    <xf numFmtId="43" fontId="31" fillId="5" borderId="9" xfId="5" applyFont="1" applyFill="1" applyBorder="1"/>
    <xf numFmtId="0" fontId="31" fillId="5" borderId="10" xfId="0" applyFont="1" applyFill="1" applyBorder="1"/>
    <xf numFmtId="0" fontId="31" fillId="6" borderId="6" xfId="0" applyFont="1" applyFill="1" applyBorder="1"/>
    <xf numFmtId="44" fontId="29" fillId="6" borderId="7" xfId="6" applyFont="1" applyFill="1" applyBorder="1"/>
    <xf numFmtId="0" fontId="31" fillId="6" borderId="6" xfId="0" applyFont="1" applyFill="1" applyBorder="1" applyAlignment="1">
      <alignment horizontal="left"/>
    </xf>
    <xf numFmtId="43" fontId="36" fillId="6" borderId="7" xfId="5" applyFont="1" applyFill="1" applyBorder="1"/>
    <xf numFmtId="0" fontId="31" fillId="6" borderId="0" xfId="0" applyFont="1" applyFill="1"/>
    <xf numFmtId="17" fontId="76" fillId="0" borderId="21" xfId="23" applyNumberFormat="1" applyFont="1" applyBorder="1" applyAlignment="1">
      <alignment horizontal="center"/>
    </xf>
    <xf numFmtId="43" fontId="29" fillId="0" borderId="7" xfId="5" applyFont="1" applyFill="1" applyBorder="1"/>
    <xf numFmtId="0" fontId="2" fillId="0" borderId="0" xfId="35" applyFont="1"/>
    <xf numFmtId="168" fontId="2" fillId="0" borderId="0" xfId="35" applyNumberFormat="1" applyFont="1"/>
    <xf numFmtId="4" fontId="2" fillId="0" borderId="0" xfId="35" applyNumberFormat="1" applyFont="1"/>
    <xf numFmtId="0" fontId="2" fillId="0" borderId="0" xfId="35" applyFont="1" applyAlignment="1">
      <alignment horizontal="right"/>
    </xf>
    <xf numFmtId="170" fontId="2" fillId="0" borderId="0" xfId="35" applyNumberFormat="1" applyFont="1"/>
    <xf numFmtId="171" fontId="2" fillId="0" borderId="0" xfId="35" applyNumberFormat="1" applyFont="1"/>
    <xf numFmtId="172" fontId="2" fillId="0" borderId="0" xfId="35" applyNumberFormat="1" applyFont="1"/>
    <xf numFmtId="170" fontId="2" fillId="0" borderId="0" xfId="35" applyNumberFormat="1" applyFont="1" applyAlignment="1">
      <alignment horizontal="right"/>
    </xf>
    <xf numFmtId="172" fontId="2" fillId="0" borderId="0" xfId="35" applyNumberFormat="1" applyFont="1" applyAlignment="1">
      <alignment horizontal="right"/>
    </xf>
    <xf numFmtId="166" fontId="2" fillId="0" borderId="0" xfId="35" applyNumberFormat="1" applyFont="1"/>
    <xf numFmtId="4" fontId="2" fillId="0" borderId="0" xfId="38" applyNumberFormat="1" applyFont="1" applyFill="1"/>
    <xf numFmtId="173" fontId="2" fillId="0" borderId="0" xfId="35" applyNumberFormat="1" applyFont="1"/>
    <xf numFmtId="175" fontId="2" fillId="0" borderId="0" xfId="36" applyNumberFormat="1" applyFont="1" applyFill="1"/>
    <xf numFmtId="176" fontId="2" fillId="0" borderId="0" xfId="35" applyNumberFormat="1" applyFont="1"/>
    <xf numFmtId="177" fontId="2" fillId="0" borderId="0" xfId="35" applyNumberFormat="1" applyFont="1"/>
    <xf numFmtId="3" fontId="2" fillId="0" borderId="0" xfId="35" applyNumberFormat="1" applyFont="1"/>
    <xf numFmtId="8" fontId="2" fillId="0" borderId="0" xfId="35" applyNumberFormat="1" applyFont="1"/>
    <xf numFmtId="178" fontId="2" fillId="0" borderId="0" xfId="35" applyNumberFormat="1" applyFont="1"/>
    <xf numFmtId="174" fontId="2" fillId="0" borderId="0" xfId="35" applyNumberFormat="1" applyFont="1"/>
    <xf numFmtId="179" fontId="2" fillId="0" borderId="0" xfId="35" applyNumberFormat="1" applyFont="1"/>
    <xf numFmtId="180" fontId="2" fillId="0" borderId="0" xfId="35" applyNumberFormat="1" applyFont="1"/>
    <xf numFmtId="4" fontId="2" fillId="0" borderId="0" xfId="35" applyNumberFormat="1" applyFont="1" applyAlignment="1">
      <alignment vertical="top"/>
    </xf>
    <xf numFmtId="0" fontId="2" fillId="0" borderId="0" xfId="35" applyFont="1" applyAlignment="1">
      <alignment vertical="top"/>
    </xf>
    <xf numFmtId="44" fontId="2" fillId="0" borderId="0" xfId="38" applyFont="1" applyFill="1"/>
    <xf numFmtId="3" fontId="2" fillId="0" borderId="0" xfId="35" applyNumberFormat="1" applyFont="1" applyAlignment="1">
      <alignment horizontal="center"/>
    </xf>
    <xf numFmtId="186" fontId="2" fillId="0" borderId="0" xfId="35" applyNumberFormat="1" applyFont="1"/>
    <xf numFmtId="187" fontId="2" fillId="0" borderId="0" xfId="35" applyNumberFormat="1" applyFont="1"/>
    <xf numFmtId="14" fontId="2" fillId="0" borderId="0" xfId="35" applyNumberFormat="1" applyFont="1"/>
    <xf numFmtId="0" fontId="2" fillId="0" borderId="0" xfId="39" applyFont="1"/>
    <xf numFmtId="168" fontId="2" fillId="0" borderId="0" xfId="39" applyNumberFormat="1" applyFont="1"/>
    <xf numFmtId="4" fontId="2" fillId="0" borderId="0" xfId="39" applyNumberFormat="1" applyFont="1"/>
    <xf numFmtId="0" fontId="2" fillId="0" borderId="0" xfId="39" applyFont="1" applyAlignment="1">
      <alignment horizontal="right"/>
    </xf>
    <xf numFmtId="170" fontId="2" fillId="0" borderId="0" xfId="39" applyNumberFormat="1" applyFont="1"/>
    <xf numFmtId="177" fontId="2" fillId="0" borderId="0" xfId="39" applyNumberFormat="1" applyFont="1"/>
    <xf numFmtId="172" fontId="2" fillId="0" borderId="0" xfId="39" applyNumberFormat="1" applyFont="1"/>
    <xf numFmtId="172" fontId="2" fillId="0" borderId="0" xfId="39" applyNumberFormat="1" applyFont="1" applyAlignment="1">
      <alignment horizontal="right"/>
    </xf>
    <xf numFmtId="173" fontId="2" fillId="0" borderId="0" xfId="39" applyNumberFormat="1" applyFont="1"/>
    <xf numFmtId="174" fontId="2" fillId="0" borderId="0" xfId="39" applyNumberFormat="1" applyFont="1"/>
    <xf numFmtId="175" fontId="2" fillId="0" borderId="0" xfId="40" applyNumberFormat="1" applyFont="1" applyFill="1"/>
    <xf numFmtId="0" fontId="2" fillId="0" borderId="0" xfId="39" applyFont="1" applyAlignment="1">
      <alignment horizontal="left"/>
    </xf>
    <xf numFmtId="3" fontId="2" fillId="0" borderId="0" xfId="39" applyNumberFormat="1" applyFont="1"/>
    <xf numFmtId="167" fontId="2" fillId="0" borderId="0" xfId="39" applyNumberFormat="1" applyFont="1"/>
    <xf numFmtId="8" fontId="2" fillId="0" borderId="0" xfId="39" applyNumberFormat="1" applyFont="1"/>
    <xf numFmtId="4" fontId="2" fillId="0" borderId="0" xfId="41" applyNumberFormat="1" applyFont="1" applyFill="1"/>
    <xf numFmtId="178" fontId="2" fillId="0" borderId="0" xfId="39" applyNumberFormat="1" applyFont="1"/>
    <xf numFmtId="8" fontId="77" fillId="0" borderId="13" xfId="6" applyNumberFormat="1" applyFont="1" applyFill="1" applyBorder="1" applyAlignment="1" applyProtection="1">
      <alignment horizontal="right"/>
    </xf>
    <xf numFmtId="44" fontId="77" fillId="0" borderId="13" xfId="6" applyFont="1" applyFill="1" applyBorder="1"/>
    <xf numFmtId="44" fontId="34" fillId="0" borderId="13" xfId="23" applyNumberFormat="1" applyFont="1" applyBorder="1" applyAlignment="1">
      <alignment horizontal="center"/>
    </xf>
    <xf numFmtId="0" fontId="34" fillId="0" borderId="13" xfId="23" applyFont="1" applyBorder="1" applyAlignment="1">
      <alignment horizontal="center"/>
    </xf>
    <xf numFmtId="8" fontId="77" fillId="0" borderId="13" xfId="6" applyNumberFormat="1" applyFont="1" applyFill="1" applyBorder="1"/>
    <xf numFmtId="43" fontId="77" fillId="0" borderId="13" xfId="5" applyFont="1" applyFill="1" applyBorder="1"/>
    <xf numFmtId="43" fontId="33" fillId="0" borderId="15" xfId="5" applyFont="1" applyFill="1" applyBorder="1" applyAlignment="1" applyProtection="1">
      <alignment horizontal="right"/>
    </xf>
    <xf numFmtId="43" fontId="77" fillId="0" borderId="13" xfId="5" applyFont="1" applyFill="1" applyBorder="1" applyAlignment="1" applyProtection="1">
      <alignment horizontal="right"/>
    </xf>
    <xf numFmtId="0" fontId="73" fillId="6" borderId="0" xfId="56" applyFont="1" applyFill="1" applyAlignment="1">
      <alignment vertical="center"/>
    </xf>
    <xf numFmtId="0" fontId="78" fillId="8" borderId="0" xfId="56" applyFont="1" applyFill="1" applyAlignment="1">
      <alignment vertical="center"/>
    </xf>
    <xf numFmtId="8" fontId="31" fillId="5" borderId="0" xfId="6" applyNumberFormat="1" applyFont="1" applyFill="1" applyBorder="1"/>
    <xf numFmtId="0" fontId="69" fillId="5" borderId="25" xfId="0" applyFont="1" applyFill="1" applyBorder="1"/>
    <xf numFmtId="0" fontId="31" fillId="5" borderId="26" xfId="0" applyFont="1" applyFill="1" applyBorder="1"/>
    <xf numFmtId="0" fontId="31" fillId="5" borderId="27" xfId="0" applyFont="1" applyFill="1" applyBorder="1"/>
    <xf numFmtId="17" fontId="71" fillId="5" borderId="28" xfId="0" applyNumberFormat="1" applyFont="1" applyFill="1" applyBorder="1"/>
    <xf numFmtId="0" fontId="70" fillId="5" borderId="29" xfId="0" applyFont="1" applyFill="1" applyBorder="1" applyAlignment="1">
      <alignment horizontal="center"/>
    </xf>
    <xf numFmtId="44" fontId="31" fillId="5" borderId="29" xfId="0" applyNumberFormat="1" applyFont="1" applyFill="1" applyBorder="1"/>
    <xf numFmtId="43" fontId="31" fillId="5" borderId="0" xfId="0" applyNumberFormat="1" applyFont="1" applyFill="1"/>
    <xf numFmtId="43" fontId="31" fillId="5" borderId="29" xfId="0" applyNumberFormat="1" applyFont="1" applyFill="1" applyBorder="1"/>
    <xf numFmtId="43" fontId="72" fillId="5" borderId="29" xfId="5" applyFont="1" applyFill="1" applyBorder="1"/>
    <xf numFmtId="0" fontId="31" fillId="5" borderId="28" xfId="0" applyFont="1" applyFill="1" applyBorder="1" applyAlignment="1">
      <alignment horizontal="right"/>
    </xf>
    <xf numFmtId="0" fontId="31" fillId="5" borderId="28" xfId="0" applyFont="1" applyFill="1" applyBorder="1"/>
    <xf numFmtId="0" fontId="31" fillId="5" borderId="29" xfId="0" applyFont="1" applyFill="1" applyBorder="1"/>
    <xf numFmtId="0" fontId="31" fillId="5" borderId="30" xfId="0" applyFont="1" applyFill="1" applyBorder="1"/>
    <xf numFmtId="0" fontId="31" fillId="5" borderId="31" xfId="0" applyFont="1" applyFill="1" applyBorder="1"/>
    <xf numFmtId="0" fontId="31" fillId="5" borderId="32" xfId="0" applyFont="1" applyFill="1" applyBorder="1"/>
    <xf numFmtId="43" fontId="72" fillId="0" borderId="0" xfId="5" applyFont="1"/>
    <xf numFmtId="43" fontId="31" fillId="0" borderId="0" xfId="0" applyNumberFormat="1" applyFont="1"/>
    <xf numFmtId="164" fontId="31" fillId="9" borderId="0" xfId="24" applyNumberFormat="1" applyFont="1" applyFill="1"/>
    <xf numFmtId="44" fontId="31" fillId="9" borderId="0" xfId="6" applyFont="1" applyFill="1"/>
    <xf numFmtId="43" fontId="31" fillId="9" borderId="0" xfId="24" applyFont="1" applyFill="1"/>
    <xf numFmtId="40" fontId="31" fillId="9" borderId="0" xfId="24" applyNumberFormat="1" applyFont="1" applyFill="1"/>
    <xf numFmtId="8" fontId="31" fillId="9" borderId="0" xfId="6" applyNumberFormat="1" applyFont="1" applyFill="1"/>
    <xf numFmtId="164" fontId="33" fillId="9" borderId="0" xfId="24" applyNumberFormat="1" applyFont="1" applyFill="1"/>
    <xf numFmtId="164" fontId="34" fillId="9" borderId="0" xfId="24" applyNumberFormat="1" applyFont="1" applyFill="1"/>
    <xf numFmtId="164" fontId="28" fillId="9" borderId="17" xfId="24" applyNumberFormat="1" applyFont="1" applyFill="1" applyBorder="1"/>
    <xf numFmtId="17" fontId="24" fillId="9" borderId="11" xfId="19" applyNumberFormat="1" applyFont="1" applyFill="1" applyBorder="1" applyAlignment="1">
      <alignment horizontal="center" vertical="center"/>
    </xf>
    <xf numFmtId="192" fontId="31" fillId="9" borderId="0" xfId="24" applyNumberFormat="1" applyFont="1" applyFill="1"/>
    <xf numFmtId="0" fontId="79" fillId="0" borderId="0" xfId="58"/>
    <xf numFmtId="0" fontId="27" fillId="6" borderId="0" xfId="0" applyFont="1" applyFill="1" applyAlignment="1">
      <alignment horizontal="center"/>
    </xf>
    <xf numFmtId="44" fontId="31" fillId="6" borderId="0" xfId="0" applyNumberFormat="1" applyFont="1" applyFill="1"/>
    <xf numFmtId="44" fontId="71" fillId="6" borderId="0" xfId="0" applyNumberFormat="1" applyFont="1" applyFill="1"/>
    <xf numFmtId="43" fontId="31" fillId="6" borderId="0" xfId="5" applyFont="1" applyFill="1"/>
    <xf numFmtId="44" fontId="29" fillId="6" borderId="0" xfId="6" applyFont="1" applyFill="1" applyBorder="1"/>
    <xf numFmtId="43" fontId="29" fillId="6" borderId="0" xfId="5" applyFont="1" applyFill="1" applyBorder="1"/>
    <xf numFmtId="43" fontId="36" fillId="6" borderId="0" xfId="5" applyFont="1" applyFill="1" applyBorder="1"/>
    <xf numFmtId="44" fontId="29" fillId="6" borderId="0" xfId="0" applyNumberFormat="1" applyFont="1" applyFill="1"/>
    <xf numFmtId="44" fontId="36" fillId="6" borderId="0" xfId="6" applyFont="1" applyFill="1" applyBorder="1"/>
    <xf numFmtId="44" fontId="36" fillId="6" borderId="7" xfId="6" applyFont="1" applyFill="1" applyBorder="1"/>
    <xf numFmtId="17" fontId="83" fillId="6" borderId="4" xfId="0" applyNumberFormat="1" applyFont="1" applyFill="1" applyBorder="1" applyAlignment="1">
      <alignment horizontal="center"/>
    </xf>
    <xf numFmtId="0" fontId="84" fillId="6" borderId="5" xfId="0" applyFont="1" applyFill="1" applyBorder="1" applyAlignment="1">
      <alignment horizontal="center"/>
    </xf>
    <xf numFmtId="43" fontId="33" fillId="6" borderId="0" xfId="5" applyFont="1" applyFill="1"/>
    <xf numFmtId="0" fontId="80" fillId="10" borderId="34" xfId="58" applyFont="1" applyFill="1" applyBorder="1" applyAlignment="1">
      <alignment vertical="top"/>
    </xf>
    <xf numFmtId="0" fontId="74" fillId="6" borderId="0" xfId="0" applyFont="1" applyFill="1" applyAlignment="1">
      <alignment horizontal="left"/>
    </xf>
    <xf numFmtId="0" fontId="18" fillId="0" borderId="0" xfId="35" applyFont="1" applyAlignment="1">
      <alignment horizontal="center"/>
    </xf>
    <xf numFmtId="0" fontId="55" fillId="0" borderId="0" xfId="35" applyFont="1" applyAlignment="1">
      <alignment horizontal="center"/>
    </xf>
    <xf numFmtId="0" fontId="59" fillId="0" borderId="0" xfId="35" applyFont="1" applyAlignment="1">
      <alignment horizontal="center"/>
    </xf>
    <xf numFmtId="0" fontId="17" fillId="0" borderId="0" xfId="35" applyFont="1" applyAlignment="1">
      <alignment horizontal="center"/>
    </xf>
    <xf numFmtId="0" fontId="48" fillId="0" borderId="0" xfId="35" applyFont="1" applyAlignment="1">
      <alignment horizontal="center"/>
    </xf>
    <xf numFmtId="0" fontId="18" fillId="0" borderId="0" xfId="35" applyFont="1" applyAlignment="1">
      <alignment horizontal="left"/>
    </xf>
    <xf numFmtId="0" fontId="43" fillId="0" borderId="0" xfId="35" applyFont="1" applyAlignment="1">
      <alignment horizontal="center"/>
    </xf>
    <xf numFmtId="164" fontId="33" fillId="5" borderId="0" xfId="5" applyNumberFormat="1" applyFont="1" applyFill="1" applyBorder="1"/>
    <xf numFmtId="164" fontId="85" fillId="5" borderId="0" xfId="5" applyNumberFormat="1" applyFont="1" applyFill="1" applyBorder="1"/>
    <xf numFmtId="164" fontId="33" fillId="5" borderId="0" xfId="0" applyNumberFormat="1" applyFont="1" applyFill="1"/>
    <xf numFmtId="43" fontId="31" fillId="9" borderId="0" xfId="5" applyFont="1" applyFill="1"/>
    <xf numFmtId="193" fontId="80" fillId="10" borderId="35" xfId="58" applyNumberFormat="1" applyFont="1" applyFill="1" applyBorder="1" applyAlignment="1">
      <alignment horizontal="center" vertical="top"/>
    </xf>
    <xf numFmtId="0" fontId="80" fillId="10" borderId="36" xfId="58" applyFont="1" applyFill="1" applyBorder="1" applyAlignment="1">
      <alignment horizontal="center" vertical="top"/>
    </xf>
    <xf numFmtId="0" fontId="80" fillId="11" borderId="24" xfId="58" applyFont="1" applyFill="1" applyBorder="1"/>
    <xf numFmtId="40" fontId="1" fillId="9" borderId="0" xfId="24" applyNumberFormat="1" applyFont="1" applyFill="1"/>
    <xf numFmtId="164" fontId="1" fillId="6" borderId="0" xfId="24" applyNumberFormat="1" applyFont="1" applyFill="1"/>
    <xf numFmtId="0" fontId="25" fillId="6" borderId="0" xfId="0" applyFont="1" applyFill="1"/>
    <xf numFmtId="0" fontId="22" fillId="6" borderId="0" xfId="0" applyFont="1" applyFill="1"/>
    <xf numFmtId="0" fontId="26" fillId="6" borderId="0" xfId="0" applyFont="1" applyFill="1"/>
    <xf numFmtId="49" fontId="25" fillId="6" borderId="0" xfId="0" applyNumberFormat="1" applyFont="1" applyFill="1"/>
    <xf numFmtId="44" fontId="25" fillId="6" borderId="0" xfId="0" applyNumberFormat="1" applyFont="1" applyFill="1"/>
    <xf numFmtId="0" fontId="25" fillId="6" borderId="37" xfId="0" applyFont="1" applyFill="1" applyBorder="1"/>
    <xf numFmtId="17" fontId="30" fillId="6" borderId="38" xfId="0" applyNumberFormat="1" applyFont="1" applyFill="1" applyBorder="1" applyAlignment="1">
      <alignment horizontal="center"/>
    </xf>
    <xf numFmtId="0" fontId="27" fillId="6" borderId="39" xfId="0" applyFont="1" applyFill="1" applyBorder="1" applyAlignment="1">
      <alignment horizontal="center"/>
    </xf>
    <xf numFmtId="0" fontId="30" fillId="6" borderId="40" xfId="0" applyFont="1" applyFill="1" applyBorder="1" applyAlignment="1">
      <alignment horizontal="center"/>
    </xf>
    <xf numFmtId="44" fontId="25" fillId="6" borderId="41" xfId="6" applyFont="1" applyFill="1" applyBorder="1"/>
    <xf numFmtId="43" fontId="25" fillId="6" borderId="41" xfId="5" applyFont="1" applyFill="1" applyBorder="1"/>
    <xf numFmtId="43" fontId="75" fillId="6" borderId="41" xfId="5" applyFont="1" applyFill="1" applyBorder="1"/>
    <xf numFmtId="0" fontId="32" fillId="6" borderId="42" xfId="0" applyFont="1" applyFill="1" applyBorder="1" applyAlignment="1">
      <alignment horizontal="center"/>
    </xf>
    <xf numFmtId="44" fontId="30" fillId="6" borderId="17" xfId="6" applyFont="1" applyFill="1" applyBorder="1"/>
    <xf numFmtId="44" fontId="30" fillId="6" borderId="43" xfId="6" applyFont="1" applyFill="1" applyBorder="1"/>
    <xf numFmtId="0" fontId="82" fillId="12" borderId="3" xfId="0" applyFont="1" applyFill="1" applyBorder="1"/>
    <xf numFmtId="0" fontId="27" fillId="6" borderId="8" xfId="0" applyFont="1" applyFill="1" applyBorder="1" applyAlignment="1">
      <alignment horizontal="left" wrapText="1"/>
    </xf>
    <xf numFmtId="44" fontId="27" fillId="6" borderId="9" xfId="0" applyNumberFormat="1" applyFont="1" applyFill="1" applyBorder="1" applyAlignment="1">
      <alignment vertical="center"/>
    </xf>
    <xf numFmtId="44" fontId="27" fillId="6" borderId="10" xfId="0" applyNumberFormat="1" applyFont="1" applyFill="1" applyBorder="1" applyAlignment="1">
      <alignment vertical="center"/>
    </xf>
    <xf numFmtId="44" fontId="80" fillId="11" borderId="33" xfId="6" applyFont="1" applyFill="1" applyBorder="1"/>
    <xf numFmtId="0" fontId="81" fillId="6" borderId="0" xfId="58" applyFont="1" applyFill="1"/>
    <xf numFmtId="0" fontId="79" fillId="6" borderId="0" xfId="58" applyFill="1"/>
    <xf numFmtId="44" fontId="79" fillId="6" borderId="0" xfId="58" applyNumberFormat="1" applyFill="1"/>
    <xf numFmtId="194" fontId="79" fillId="6" borderId="0" xfId="58" applyNumberFormat="1" applyFill="1"/>
    <xf numFmtId="0" fontId="87" fillId="6" borderId="0" xfId="58" applyFont="1" applyFill="1"/>
    <xf numFmtId="0" fontId="88" fillId="6" borderId="0" xfId="58" applyFont="1" applyFill="1"/>
    <xf numFmtId="17" fontId="84" fillId="6" borderId="4" xfId="0" applyNumberFormat="1" applyFont="1" applyFill="1" applyBorder="1" applyAlignment="1">
      <alignment horizontal="center"/>
    </xf>
    <xf numFmtId="0" fontId="33" fillId="0" borderId="0" xfId="53" applyFont="1"/>
    <xf numFmtId="0" fontId="33" fillId="0" borderId="44" xfId="53" applyFont="1" applyBorder="1"/>
    <xf numFmtId="0" fontId="3" fillId="0" borderId="0" xfId="53"/>
    <xf numFmtId="0" fontId="34" fillId="0" borderId="0" xfId="53" applyFont="1" applyAlignment="1">
      <alignment horizontal="center"/>
    </xf>
    <xf numFmtId="0" fontId="34" fillId="13" borderId="0" xfId="53" applyFont="1" applyFill="1" applyAlignment="1">
      <alignment horizontal="center"/>
    </xf>
    <xf numFmtId="0" fontId="34" fillId="13" borderId="44" xfId="53" applyFont="1" applyFill="1" applyBorder="1" applyAlignment="1">
      <alignment horizontal="center"/>
    </xf>
    <xf numFmtId="0" fontId="69" fillId="0" borderId="0" xfId="53" applyFont="1" applyAlignment="1">
      <alignment horizontal="center"/>
    </xf>
    <xf numFmtId="0" fontId="69" fillId="14" borderId="0" xfId="53" applyFont="1" applyFill="1" applyAlignment="1">
      <alignment horizontal="center"/>
    </xf>
    <xf numFmtId="0" fontId="69" fillId="0" borderId="0" xfId="53" applyFont="1" applyAlignment="1">
      <alignment horizontal="center" wrapText="1"/>
    </xf>
    <xf numFmtId="43" fontId="33" fillId="0" borderId="0" xfId="59" applyFont="1"/>
    <xf numFmtId="43" fontId="33" fillId="13" borderId="0" xfId="59" applyFont="1" applyFill="1"/>
    <xf numFmtId="43" fontId="33" fillId="13" borderId="44" xfId="59" applyFont="1" applyFill="1" applyBorder="1"/>
    <xf numFmtId="43" fontId="0" fillId="0" borderId="0" xfId="59" applyFont="1"/>
    <xf numFmtId="43" fontId="0" fillId="14" borderId="0" xfId="59" applyFont="1" applyFill="1"/>
    <xf numFmtId="0" fontId="3" fillId="15" borderId="0" xfId="53" applyFill="1"/>
    <xf numFmtId="195" fontId="3" fillId="0" borderId="0" xfId="53" applyNumberFormat="1"/>
    <xf numFmtId="43" fontId="3" fillId="0" borderId="0" xfId="53" applyNumberFormat="1"/>
    <xf numFmtId="0" fontId="3" fillId="16" borderId="0" xfId="53" applyFill="1"/>
    <xf numFmtId="0" fontId="3" fillId="17" borderId="0" xfId="53" applyFill="1"/>
    <xf numFmtId="0" fontId="3" fillId="18" borderId="0" xfId="53" applyFill="1"/>
    <xf numFmtId="0" fontId="3" fillId="19" borderId="0" xfId="53" applyFill="1"/>
    <xf numFmtId="0" fontId="3" fillId="20" borderId="0" xfId="53" applyFill="1"/>
    <xf numFmtId="0" fontId="3" fillId="21" borderId="0" xfId="53" applyFill="1"/>
    <xf numFmtId="43" fontId="33" fillId="0" borderId="0" xfId="53" applyNumberFormat="1" applyFont="1"/>
    <xf numFmtId="43" fontId="3" fillId="17" borderId="0" xfId="53" applyNumberFormat="1" applyFill="1"/>
    <xf numFmtId="43" fontId="3" fillId="22" borderId="0" xfId="53" applyNumberFormat="1" applyFill="1"/>
    <xf numFmtId="0" fontId="34" fillId="0" borderId="0" xfId="53" applyFont="1" applyAlignment="1">
      <alignment horizontal="center" wrapText="1"/>
    </xf>
    <xf numFmtId="0" fontId="34" fillId="19" borderId="0" xfId="53" applyFont="1" applyFill="1" applyAlignment="1">
      <alignment horizontal="center" wrapText="1"/>
    </xf>
    <xf numFmtId="0" fontId="34" fillId="19" borderId="44" xfId="53" applyFont="1" applyFill="1" applyBorder="1" applyAlignment="1">
      <alignment horizontal="center" wrapText="1"/>
    </xf>
    <xf numFmtId="0" fontId="69" fillId="14" borderId="0" xfId="53" applyFont="1" applyFill="1" applyAlignment="1">
      <alignment horizontal="center" wrapText="1"/>
    </xf>
    <xf numFmtId="43" fontId="33" fillId="19" borderId="0" xfId="59" applyFont="1" applyFill="1"/>
    <xf numFmtId="43" fontId="33" fillId="19" borderId="44" xfId="59" applyFont="1" applyFill="1" applyBorder="1"/>
    <xf numFmtId="3" fontId="3" fillId="0" borderId="0" xfId="53" applyNumberFormat="1"/>
    <xf numFmtId="0" fontId="34" fillId="23" borderId="0" xfId="53" applyFont="1" applyFill="1" applyAlignment="1">
      <alignment horizontal="center" wrapText="1"/>
    </xf>
    <xf numFmtId="0" fontId="34" fillId="23" borderId="44" xfId="53" applyFont="1" applyFill="1" applyBorder="1" applyAlignment="1">
      <alignment horizontal="center" wrapText="1"/>
    </xf>
    <xf numFmtId="43" fontId="33" fillId="23" borderId="0" xfId="59" applyFont="1" applyFill="1"/>
    <xf numFmtId="43" fontId="33" fillId="23" borderId="44" xfId="59" applyFont="1" applyFill="1" applyBorder="1"/>
    <xf numFmtId="0" fontId="34" fillId="13" borderId="0" xfId="53" applyFont="1" applyFill="1" applyAlignment="1">
      <alignment horizontal="center" wrapText="1"/>
    </xf>
    <xf numFmtId="0" fontId="34" fillId="13" borderId="44" xfId="53" applyFont="1" applyFill="1" applyBorder="1" applyAlignment="1">
      <alignment horizontal="center" wrapText="1"/>
    </xf>
    <xf numFmtId="0" fontId="34" fillId="24" borderId="0" xfId="53" applyFont="1" applyFill="1" applyAlignment="1">
      <alignment horizontal="center" wrapText="1"/>
    </xf>
    <xf numFmtId="0" fontId="34" fillId="24" borderId="44" xfId="53" applyFont="1" applyFill="1" applyBorder="1" applyAlignment="1">
      <alignment horizontal="center" wrapText="1"/>
    </xf>
    <xf numFmtId="43" fontId="33" fillId="24" borderId="0" xfId="59" applyFont="1" applyFill="1"/>
    <xf numFmtId="43" fontId="33" fillId="24" borderId="44" xfId="59" applyFont="1" applyFill="1" applyBorder="1"/>
    <xf numFmtId="0" fontId="34" fillId="25" borderId="0" xfId="53" applyFont="1" applyFill="1" applyAlignment="1">
      <alignment horizontal="center" wrapText="1"/>
    </xf>
    <xf numFmtId="0" fontId="34" fillId="25" borderId="44" xfId="53" applyFont="1" applyFill="1" applyBorder="1" applyAlignment="1">
      <alignment horizontal="center" wrapText="1"/>
    </xf>
    <xf numFmtId="43" fontId="33" fillId="25" borderId="0" xfId="59" applyFont="1" applyFill="1"/>
    <xf numFmtId="43" fontId="33" fillId="25" borderId="44" xfId="59" applyFont="1" applyFill="1" applyBorder="1"/>
    <xf numFmtId="0" fontId="3" fillId="26" borderId="0" xfId="53" applyFill="1"/>
    <xf numFmtId="0" fontId="3" fillId="27" borderId="0" xfId="53" applyFill="1"/>
    <xf numFmtId="0" fontId="34" fillId="28" borderId="0" xfId="53" applyFont="1" applyFill="1" applyAlignment="1">
      <alignment horizontal="center" wrapText="1"/>
    </xf>
    <xf numFmtId="0" fontId="34" fillId="28" borderId="44" xfId="53" applyFont="1" applyFill="1" applyBorder="1" applyAlignment="1">
      <alignment horizontal="center" wrapText="1"/>
    </xf>
    <xf numFmtId="4" fontId="33" fillId="0" borderId="0" xfId="53" applyNumberFormat="1" applyFont="1"/>
    <xf numFmtId="4" fontId="33" fillId="0" borderId="0" xfId="59" applyNumberFormat="1" applyFont="1"/>
    <xf numFmtId="43" fontId="33" fillId="28" borderId="0" xfId="59" applyFont="1" applyFill="1"/>
    <xf numFmtId="43" fontId="33" fillId="28" borderId="44" xfId="59" applyFont="1" applyFill="1" applyBorder="1"/>
    <xf numFmtId="0" fontId="89" fillId="19" borderId="0" xfId="53" applyFont="1" applyFill="1" applyAlignment="1">
      <alignment horizontal="center" wrapText="1"/>
    </xf>
    <xf numFmtId="0" fontId="89" fillId="19" borderId="44" xfId="53" applyFont="1" applyFill="1" applyBorder="1" applyAlignment="1">
      <alignment horizontal="center" wrapText="1"/>
    </xf>
    <xf numFmtId="43" fontId="90" fillId="19" borderId="0" xfId="59" applyFont="1" applyFill="1"/>
    <xf numFmtId="43" fontId="90" fillId="19" borderId="44" xfId="59" applyFont="1" applyFill="1" applyBorder="1"/>
    <xf numFmtId="164" fontId="0" fillId="0" borderId="0" xfId="59" applyNumberFormat="1" applyFont="1"/>
    <xf numFmtId="4" fontId="3" fillId="0" borderId="0" xfId="53" applyNumberFormat="1"/>
    <xf numFmtId="43" fontId="0" fillId="0" borderId="0" xfId="59" applyFont="1" applyFill="1"/>
    <xf numFmtId="43" fontId="0" fillId="22" borderId="0" xfId="59" applyFont="1" applyFill="1"/>
    <xf numFmtId="44" fontId="34" fillId="0" borderId="45" xfId="6" applyFont="1" applyFill="1" applyBorder="1"/>
    <xf numFmtId="0" fontId="34" fillId="6" borderId="46" xfId="23" applyFont="1" applyFill="1" applyBorder="1" applyAlignment="1">
      <alignment horizontal="left"/>
    </xf>
    <xf numFmtId="44" fontId="34" fillId="6" borderId="45" xfId="6" applyFont="1" applyFill="1" applyBorder="1"/>
    <xf numFmtId="4" fontId="1" fillId="6" borderId="0" xfId="23" applyNumberFormat="1" applyFont="1" applyFill="1"/>
    <xf numFmtId="0" fontId="1" fillId="6" borderId="0" xfId="23" applyFont="1" applyFill="1"/>
    <xf numFmtId="44" fontId="1" fillId="9" borderId="0" xfId="6" applyFont="1" applyFill="1"/>
    <xf numFmtId="43" fontId="1" fillId="6" borderId="0" xfId="23" applyNumberFormat="1" applyFont="1" applyFill="1"/>
    <xf numFmtId="43" fontId="1" fillId="9" borderId="0" xfId="5" applyFont="1" applyFill="1"/>
    <xf numFmtId="8" fontId="1" fillId="9" borderId="0" xfId="6" applyNumberFormat="1" applyFont="1" applyFill="1"/>
    <xf numFmtId="43" fontId="1" fillId="9" borderId="0" xfId="24" applyFont="1" applyFill="1"/>
    <xf numFmtId="164" fontId="1" fillId="9" borderId="0" xfId="24" applyNumberFormat="1" applyFont="1" applyFill="1"/>
    <xf numFmtId="0" fontId="40" fillId="6" borderId="38" xfId="24" applyNumberFormat="1" applyFont="1" applyFill="1" applyBorder="1"/>
    <xf numFmtId="164" fontId="31" fillId="6" borderId="38" xfId="24" applyNumberFormat="1" applyFont="1" applyFill="1" applyBorder="1"/>
    <xf numFmtId="38" fontId="31" fillId="6" borderId="38" xfId="24" applyNumberFormat="1" applyFont="1" applyFill="1" applyBorder="1"/>
    <xf numFmtId="164" fontId="1" fillId="6" borderId="38" xfId="24" applyNumberFormat="1" applyFont="1" applyFill="1" applyBorder="1"/>
    <xf numFmtId="38" fontId="1" fillId="7" borderId="0" xfId="23" applyNumberFormat="1" applyFont="1" applyFill="1"/>
    <xf numFmtId="0" fontId="1" fillId="7" borderId="0" xfId="23" applyFont="1" applyFill="1"/>
    <xf numFmtId="170" fontId="1" fillId="6" borderId="0" xfId="5" applyNumberFormat="1" applyFont="1" applyFill="1"/>
    <xf numFmtId="0" fontId="74" fillId="6" borderId="0" xfId="0" applyFont="1" applyFill="1" applyAlignment="1">
      <alignment horizontal="left"/>
    </xf>
    <xf numFmtId="0" fontId="20" fillId="0" borderId="0" xfId="9" applyFont="1" applyAlignment="1">
      <alignment horizontal="center"/>
    </xf>
    <xf numFmtId="0" fontId="21" fillId="6" borderId="0" xfId="23" applyFont="1" applyFill="1" applyAlignment="1">
      <alignment horizontal="center" vertical="center"/>
    </xf>
    <xf numFmtId="0" fontId="86" fillId="6" borderId="0" xfId="0" applyFont="1" applyFill="1" applyAlignment="1">
      <alignment horizontal="left"/>
    </xf>
    <xf numFmtId="0" fontId="47" fillId="0" borderId="0" xfId="35" applyFont="1" applyAlignment="1">
      <alignment horizontal="center"/>
    </xf>
    <xf numFmtId="14" fontId="2" fillId="0" borderId="0" xfId="35" applyNumberFormat="1" applyFont="1" applyAlignment="1">
      <alignment horizontal="center"/>
    </xf>
    <xf numFmtId="0" fontId="2" fillId="0" borderId="0" xfId="35" applyFont="1" applyAlignment="1">
      <alignment horizontal="center"/>
    </xf>
    <xf numFmtId="14" fontId="18" fillId="0" borderId="0" xfId="35" applyNumberFormat="1" applyFont="1" applyAlignment="1">
      <alignment horizontal="center"/>
    </xf>
    <xf numFmtId="0" fontId="18" fillId="0" borderId="0" xfId="35" applyFont="1" applyAlignment="1">
      <alignment horizontal="center"/>
    </xf>
    <xf numFmtId="0" fontId="55" fillId="0" borderId="0" xfId="35" applyFont="1" applyAlignment="1">
      <alignment horizontal="center"/>
    </xf>
    <xf numFmtId="14" fontId="59" fillId="0" borderId="0" xfId="35" applyNumberFormat="1" applyFont="1" applyAlignment="1">
      <alignment horizontal="center"/>
    </xf>
    <xf numFmtId="0" fontId="59" fillId="0" borderId="0" xfId="35" applyFont="1" applyAlignment="1">
      <alignment horizontal="center"/>
    </xf>
    <xf numFmtId="181" fontId="18" fillId="0" borderId="0" xfId="35" applyNumberFormat="1" applyFont="1" applyAlignment="1">
      <alignment horizontal="center"/>
    </xf>
    <xf numFmtId="182" fontId="18" fillId="0" borderId="0" xfId="35" applyNumberFormat="1" applyFont="1" applyAlignment="1">
      <alignment horizontal="center"/>
    </xf>
    <xf numFmtId="0" fontId="63" fillId="0" borderId="0" xfId="35" applyFont="1" applyAlignment="1">
      <alignment horizontal="center"/>
    </xf>
    <xf numFmtId="14" fontId="17" fillId="0" borderId="0" xfId="35" applyNumberFormat="1" applyFont="1" applyAlignment="1">
      <alignment horizontal="center"/>
    </xf>
    <xf numFmtId="0" fontId="17" fillId="0" borderId="0" xfId="35" applyFont="1" applyAlignment="1">
      <alignment horizontal="center"/>
    </xf>
    <xf numFmtId="15" fontId="18" fillId="0" borderId="0" xfId="35" applyNumberFormat="1" applyFont="1" applyAlignment="1">
      <alignment horizontal="center"/>
    </xf>
    <xf numFmtId="14" fontId="51" fillId="0" borderId="0" xfId="35" applyNumberFormat="1" applyFont="1" applyAlignment="1">
      <alignment horizontal="center"/>
    </xf>
    <xf numFmtId="0" fontId="51" fillId="0" borderId="0" xfId="35" applyFont="1" applyAlignment="1">
      <alignment horizontal="center"/>
    </xf>
    <xf numFmtId="0" fontId="48" fillId="0" borderId="0" xfId="35" applyFont="1" applyAlignment="1">
      <alignment horizontal="center"/>
    </xf>
    <xf numFmtId="0" fontId="60" fillId="0" borderId="0" xfId="35" applyFont="1" applyAlignment="1">
      <alignment horizontal="left" wrapText="1"/>
    </xf>
    <xf numFmtId="182" fontId="17" fillId="0" borderId="0" xfId="35" applyNumberFormat="1" applyFont="1" applyAlignment="1">
      <alignment horizontal="center"/>
    </xf>
    <xf numFmtId="0" fontId="18" fillId="0" borderId="0" xfId="35" applyFont="1" applyAlignment="1">
      <alignment horizontal="left"/>
    </xf>
    <xf numFmtId="15" fontId="59" fillId="0" borderId="0" xfId="35" applyNumberFormat="1" applyFont="1" applyAlignment="1">
      <alignment horizontal="center"/>
    </xf>
    <xf numFmtId="0" fontId="55" fillId="0" borderId="0" xfId="39" applyFont="1" applyAlignment="1">
      <alignment horizontal="center"/>
    </xf>
    <xf numFmtId="189" fontId="59" fillId="0" borderId="0" xfId="39" quotePrefix="1" applyNumberFormat="1" applyFont="1" applyAlignment="1">
      <alignment horizontal="center"/>
    </xf>
    <xf numFmtId="189" fontId="59" fillId="0" borderId="0" xfId="39" applyNumberFormat="1" applyFont="1" applyAlignment="1">
      <alignment horizontal="center"/>
    </xf>
    <xf numFmtId="0" fontId="43" fillId="0" borderId="0" xfId="35" applyFont="1" applyAlignment="1">
      <alignment horizontal="center"/>
    </xf>
  </cellXfs>
  <cellStyles count="60">
    <cellStyle name="Comma" xfId="5" builtinId="3"/>
    <cellStyle name="Comma 10" xfId="51" xr:uid="{00000000-0005-0000-0000-000001000000}"/>
    <cellStyle name="Comma 11" xfId="57" xr:uid="{00000000-0005-0000-0000-000002000000}"/>
    <cellStyle name="Comma 12" xfId="59" xr:uid="{8CB31E46-7264-4AD2-9994-2AF326AC7E6B}"/>
    <cellStyle name="Comma 2" xfId="8" xr:uid="{00000000-0005-0000-0000-000003000000}"/>
    <cellStyle name="Comma 2 2" xfId="20" xr:uid="{00000000-0005-0000-0000-000004000000}"/>
    <cellStyle name="Comma 3" xfId="10" xr:uid="{00000000-0005-0000-0000-000005000000}"/>
    <cellStyle name="Comma 4" xfId="17" xr:uid="{00000000-0005-0000-0000-000006000000}"/>
    <cellStyle name="Comma 5" xfId="24" xr:uid="{00000000-0005-0000-0000-000007000000}"/>
    <cellStyle name="Comma 6" xfId="29" xr:uid="{00000000-0005-0000-0000-000008000000}"/>
    <cellStyle name="Comma 6 2" xfId="34" xr:uid="{00000000-0005-0000-0000-000009000000}"/>
    <cellStyle name="Comma 6 3" xfId="45" xr:uid="{00000000-0005-0000-0000-00000A000000}"/>
    <cellStyle name="Comma 7" xfId="37" xr:uid="{00000000-0005-0000-0000-00000B000000}"/>
    <cellStyle name="Comma 8" xfId="42" xr:uid="{00000000-0005-0000-0000-00000C000000}"/>
    <cellStyle name="Comma 9" xfId="48" xr:uid="{00000000-0005-0000-0000-00000D000000}"/>
    <cellStyle name="Currency" xfId="6" builtinId="4"/>
    <cellStyle name="Currency 10" xfId="52" xr:uid="{00000000-0005-0000-0000-00000F000000}"/>
    <cellStyle name="Currency 2" xfId="7" xr:uid="{00000000-0005-0000-0000-000010000000}"/>
    <cellStyle name="Currency 2 2" xfId="21" xr:uid="{00000000-0005-0000-0000-000011000000}"/>
    <cellStyle name="Currency 3" xfId="11" xr:uid="{00000000-0005-0000-0000-000012000000}"/>
    <cellStyle name="Currency 4" xfId="15" xr:uid="{00000000-0005-0000-0000-000013000000}"/>
    <cellStyle name="Currency 5" xfId="26" xr:uid="{00000000-0005-0000-0000-000014000000}"/>
    <cellStyle name="Currency 6" xfId="28" xr:uid="{00000000-0005-0000-0000-000015000000}"/>
    <cellStyle name="Currency 6 2" xfId="33" xr:uid="{00000000-0005-0000-0000-000016000000}"/>
    <cellStyle name="Currency 6 3" xfId="44" xr:uid="{00000000-0005-0000-0000-000017000000}"/>
    <cellStyle name="Currency 7" xfId="38" xr:uid="{00000000-0005-0000-0000-000018000000}"/>
    <cellStyle name="Currency 8" xfId="41" xr:uid="{00000000-0005-0000-0000-000019000000}"/>
    <cellStyle name="Currency 9" xfId="47" xr:uid="{00000000-0005-0000-0000-00001A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10" xfId="49" xr:uid="{00000000-0005-0000-0000-000020000000}"/>
    <cellStyle name="Normal 11" xfId="53" xr:uid="{00000000-0005-0000-0000-000021000000}"/>
    <cellStyle name="Normal 12" xfId="55" xr:uid="{00000000-0005-0000-0000-000022000000}"/>
    <cellStyle name="Normal 13" xfId="58" xr:uid="{8C2D858E-76D0-4533-9441-9E154625E62E}"/>
    <cellStyle name="Normal 2" xfId="9" xr:uid="{00000000-0005-0000-0000-000023000000}"/>
    <cellStyle name="Normal 2 14" xfId="54" xr:uid="{00000000-0005-0000-0000-000024000000}"/>
    <cellStyle name="Normal 2 2" xfId="12" xr:uid="{00000000-0005-0000-0000-000025000000}"/>
    <cellStyle name="Normal 2 3" xfId="19" xr:uid="{00000000-0005-0000-0000-000026000000}"/>
    <cellStyle name="Normal 2 4" xfId="30" xr:uid="{00000000-0005-0000-0000-000027000000}"/>
    <cellStyle name="Normal 3" xfId="14" xr:uid="{00000000-0005-0000-0000-000028000000}"/>
    <cellStyle name="Normal 3 2" xfId="22" xr:uid="{00000000-0005-0000-0000-000029000000}"/>
    <cellStyle name="Normal 4" xfId="16" xr:uid="{00000000-0005-0000-0000-00002A000000}"/>
    <cellStyle name="Normal 5" xfId="18" xr:uid="{00000000-0005-0000-0000-00002B000000}"/>
    <cellStyle name="Normal 5 2" xfId="31" xr:uid="{00000000-0005-0000-0000-00002C000000}"/>
    <cellStyle name="Normal 5 3" xfId="46" xr:uid="{00000000-0005-0000-0000-00002D000000}"/>
    <cellStyle name="Normal 6" xfId="23" xr:uid="{00000000-0005-0000-0000-00002E000000}"/>
    <cellStyle name="Normal 6 2" xfId="56" xr:uid="{00000000-0005-0000-0000-00002F000000}"/>
    <cellStyle name="Normal 7" xfId="27" xr:uid="{00000000-0005-0000-0000-000030000000}"/>
    <cellStyle name="Normal 7 2" xfId="32" xr:uid="{00000000-0005-0000-0000-000031000000}"/>
    <cellStyle name="Normal 7 3" xfId="43" xr:uid="{00000000-0005-0000-0000-000032000000}"/>
    <cellStyle name="Normal 8" xfId="35" xr:uid="{00000000-0005-0000-0000-000033000000}"/>
    <cellStyle name="Normal 9" xfId="39" xr:uid="{00000000-0005-0000-0000-000034000000}"/>
    <cellStyle name="Percent 2" xfId="13" xr:uid="{00000000-0005-0000-0000-000036000000}"/>
    <cellStyle name="Percent 3" xfId="25" xr:uid="{00000000-0005-0000-0000-000037000000}"/>
    <cellStyle name="Percent 4" xfId="36" xr:uid="{00000000-0005-0000-0000-000038000000}"/>
    <cellStyle name="Percent 5" xfId="40" xr:uid="{00000000-0005-0000-0000-000039000000}"/>
    <cellStyle name="Percent 6" xfId="50" xr:uid="{00000000-0005-0000-0000-00003A000000}"/>
  </cellStyles>
  <dxfs count="0"/>
  <tableStyles count="0" defaultTableStyle="TableStyleMedium2" defaultPivotStyle="PivotStyleLight16"/>
  <colors>
    <mruColors>
      <color rgb="FF008000"/>
      <color rgb="FFFF9900"/>
      <color rgb="FF000066"/>
      <color rgb="FFA0E0E0"/>
      <color rgb="FFFBEC2D"/>
      <color rgb="FFFFFFC0"/>
      <color rgb="FF600080"/>
      <color rgb="FF3366FF"/>
      <color rgb="FF00339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customXml" Target="../customXml/item2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customXml" Target="../customXml/item3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8</xdr:row>
      <xdr:rowOff>104775</xdr:rowOff>
    </xdr:from>
    <xdr:to>
      <xdr:col>13</xdr:col>
      <xdr:colOff>857251</xdr:colOff>
      <xdr:row>26</xdr:row>
      <xdr:rowOff>23671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F73381-7582-DE7B-EE52-301F627E0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1695450"/>
          <a:ext cx="14554200" cy="3347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epartmentWorkspace/KeyWorkStreams/Load%20Forecasting/03%20_%20Projects/02_CILT,%20Exclusions%20and%20Public%20Lighttight/CILT/Transfer%20to%20GL%20reports/kWh%20(FY%202017%20-%20FY%202026).xlsx" TargetMode="External"/><Relationship Id="rId2" Type="http://schemas.openxmlformats.org/officeDocument/2006/relationships/externalLinkPath" Target="https://quantaservices.sharepoint.com/sites/LUMA/REG/DepartmentWorkspace/KeyWorkStreams/Load%20Forecasting/03%20_%20Projects/02_CILT,%20Exclusions%20and%20Public%20Lighttight/CILT/Transfer%20to%20GL%20reports/kWh%20(FY%202017%20-%20FY%202026).xlsx" TargetMode="External"/><Relationship Id="rId1" Type="http://schemas.openxmlformats.org/officeDocument/2006/relationships/externalLinkPath" Target="/sites/LUMA/REG/DepartmentWorkspace/KeyWorkStreams/Load%20Forecasting/03%20_%20Projects/02_CILT,%20Exclusions%20and%20Public%20Lighttight/CILT/Transfer%20to%20GL%20reports/kWh%20(FY%202017%20-%20FY%20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Y 2017 - kWh"/>
      <sheetName val="FY 2018 - kWh"/>
      <sheetName val="FY 2019 - kWh"/>
      <sheetName val="FY 2020 - kWh"/>
      <sheetName val="FY 2021 - kWh"/>
      <sheetName val="FY 2022 - kWh"/>
      <sheetName val="FY 2023 - kWh"/>
      <sheetName val="FY 2024 - kWh"/>
      <sheetName val="FY 2025 - kWh"/>
    </sheetNames>
    <sheetDataSet>
      <sheetData sheetId="0">
        <row r="3">
          <cell r="EB3">
            <v>136289.20000000001</v>
          </cell>
          <cell r="EI3">
            <v>123232.19999999998</v>
          </cell>
        </row>
        <row r="4">
          <cell r="EA4">
            <v>238964</v>
          </cell>
          <cell r="EI4">
            <v>62149</v>
          </cell>
        </row>
        <row r="6">
          <cell r="EC6">
            <v>170052.2</v>
          </cell>
          <cell r="EI6">
            <v>78690.000000000291</v>
          </cell>
        </row>
        <row r="7">
          <cell r="EB7">
            <v>96765.35</v>
          </cell>
          <cell r="EI7">
            <v>58018.430000000051</v>
          </cell>
        </row>
        <row r="8">
          <cell r="EC8">
            <v>152264.79999999999</v>
          </cell>
          <cell r="EI8">
            <v>140352.1999999999</v>
          </cell>
        </row>
        <row r="10">
          <cell r="EB10">
            <v>104987</v>
          </cell>
          <cell r="EI10">
            <v>67829.399999999849</v>
          </cell>
        </row>
        <row r="11">
          <cell r="EC11">
            <v>375032</v>
          </cell>
          <cell r="EI11">
            <v>371194</v>
          </cell>
        </row>
        <row r="13">
          <cell r="EC13">
            <v>2421727.0060000001</v>
          </cell>
          <cell r="EI13">
            <v>1334612.4599999962</v>
          </cell>
        </row>
        <row r="15">
          <cell r="EC15">
            <v>1866727.112</v>
          </cell>
          <cell r="EI15">
            <v>332963.28799999901</v>
          </cell>
        </row>
        <row r="16">
          <cell r="EA16">
            <v>132089.4</v>
          </cell>
          <cell r="EI16">
            <v>78665.79999999993</v>
          </cell>
        </row>
        <row r="17">
          <cell r="EC17">
            <v>247859.106</v>
          </cell>
          <cell r="EI17">
            <v>59964.306000000186</v>
          </cell>
        </row>
        <row r="20">
          <cell r="EC20">
            <v>361724.88799999998</v>
          </cell>
          <cell r="EI20">
            <v>219210.20000000036</v>
          </cell>
        </row>
        <row r="21">
          <cell r="EB21">
            <v>75526.8</v>
          </cell>
          <cell r="EI21">
            <v>52997.199999999779</v>
          </cell>
        </row>
        <row r="23">
          <cell r="EB23">
            <v>198297</v>
          </cell>
          <cell r="EI23">
            <v>123074</v>
          </cell>
        </row>
        <row r="24">
          <cell r="DY24">
            <v>280335</v>
          </cell>
          <cell r="EI24">
            <v>82361</v>
          </cell>
        </row>
        <row r="25">
          <cell r="EC25">
            <v>268852</v>
          </cell>
          <cell r="EI25">
            <v>245064</v>
          </cell>
        </row>
        <row r="26">
          <cell r="EC26">
            <v>198977</v>
          </cell>
          <cell r="EI26">
            <v>116934</v>
          </cell>
        </row>
        <row r="29">
          <cell r="DY29">
            <v>353609</v>
          </cell>
          <cell r="EI29">
            <v>181087</v>
          </cell>
        </row>
        <row r="31">
          <cell r="DY31">
            <v>136140</v>
          </cell>
          <cell r="EI31">
            <v>264580</v>
          </cell>
        </row>
        <row r="32">
          <cell r="EB32">
            <v>400237</v>
          </cell>
          <cell r="EI32">
            <v>349658</v>
          </cell>
        </row>
        <row r="34">
          <cell r="DZ34">
            <v>1628039</v>
          </cell>
          <cell r="EI34">
            <v>1415554</v>
          </cell>
        </row>
        <row r="35">
          <cell r="EB35">
            <v>208300</v>
          </cell>
          <cell r="EI35">
            <v>62144</v>
          </cell>
        </row>
        <row r="36">
          <cell r="EB36">
            <v>258894</v>
          </cell>
          <cell r="EI36">
            <v>45030</v>
          </cell>
        </row>
        <row r="38">
          <cell r="EC38">
            <v>855765</v>
          </cell>
          <cell r="EI38">
            <v>31458</v>
          </cell>
        </row>
        <row r="41">
          <cell r="EC41">
            <v>357662</v>
          </cell>
          <cell r="EI41">
            <v>41843</v>
          </cell>
        </row>
        <row r="43">
          <cell r="EC43">
            <v>142391</v>
          </cell>
          <cell r="EI43">
            <v>140949</v>
          </cell>
        </row>
        <row r="44">
          <cell r="EB44">
            <v>144175</v>
          </cell>
          <cell r="EI44">
            <v>38626</v>
          </cell>
        </row>
        <row r="45">
          <cell r="DY45">
            <v>57539</v>
          </cell>
          <cell r="EI45">
            <v>51019</v>
          </cell>
        </row>
        <row r="49">
          <cell r="EB49">
            <v>453500</v>
          </cell>
          <cell r="EI49">
            <v>232452</v>
          </cell>
        </row>
        <row r="51">
          <cell r="EB51">
            <v>224791</v>
          </cell>
          <cell r="EI51">
            <v>159700</v>
          </cell>
        </row>
        <row r="52">
          <cell r="EC52">
            <v>2454315</v>
          </cell>
          <cell r="EI52">
            <v>769567</v>
          </cell>
        </row>
        <row r="54">
          <cell r="EC54">
            <v>95678</v>
          </cell>
          <cell r="EI54">
            <v>48787</v>
          </cell>
        </row>
        <row r="55">
          <cell r="EB55">
            <v>220249</v>
          </cell>
          <cell r="EI55">
            <v>175000</v>
          </cell>
        </row>
        <row r="59">
          <cell r="EB59">
            <v>167247</v>
          </cell>
          <cell r="EI59">
            <v>131964</v>
          </cell>
        </row>
        <row r="61">
          <cell r="EC61">
            <v>103046</v>
          </cell>
          <cell r="EI61">
            <v>71026</v>
          </cell>
        </row>
        <row r="64">
          <cell r="DZ64">
            <v>174593.6</v>
          </cell>
          <cell r="EI64">
            <v>112222.39999999967</v>
          </cell>
        </row>
        <row r="68">
          <cell r="EC68">
            <v>160869.554</v>
          </cell>
          <cell r="EI68">
            <v>128364.68000000017</v>
          </cell>
        </row>
        <row r="69">
          <cell r="EC69">
            <v>243544.5</v>
          </cell>
          <cell r="EI69">
            <v>208858.68999999994</v>
          </cell>
        </row>
        <row r="73">
          <cell r="EC73">
            <v>427140.50400000007</v>
          </cell>
          <cell r="EI73">
            <v>161214.66500000039</v>
          </cell>
        </row>
        <row r="74">
          <cell r="EB74">
            <v>135139.04999999999</v>
          </cell>
          <cell r="EI74">
            <v>66126.449999999604</v>
          </cell>
        </row>
        <row r="76">
          <cell r="EB76">
            <v>312423.00799999997</v>
          </cell>
          <cell r="EI76">
            <v>127771.6120000002</v>
          </cell>
        </row>
        <row r="79">
          <cell r="EA79">
            <v>274775.14399999997</v>
          </cell>
          <cell r="EI79">
            <v>226534.40000000002</v>
          </cell>
        </row>
      </sheetData>
      <sheetData sheetId="1">
        <row r="36">
          <cell r="DQ36">
            <v>113077</v>
          </cell>
          <cell r="DW36">
            <v>11237</v>
          </cell>
        </row>
      </sheetData>
      <sheetData sheetId="2">
        <row r="4">
          <cell r="DC4">
            <v>202035.20000000001</v>
          </cell>
          <cell r="DK4">
            <v>177515.80000000005</v>
          </cell>
        </row>
        <row r="6">
          <cell r="DE6">
            <v>143633.99</v>
          </cell>
          <cell r="DK6">
            <v>42840.970000000205</v>
          </cell>
        </row>
        <row r="9">
          <cell r="DE9">
            <v>795075.85800000001</v>
          </cell>
          <cell r="DK9">
            <v>562250.00800000038</v>
          </cell>
        </row>
        <row r="12">
          <cell r="DB12">
            <v>657548.56799999997</v>
          </cell>
          <cell r="DK12">
            <v>547815.54399999999</v>
          </cell>
        </row>
        <row r="21">
          <cell r="CZ21">
            <v>109916</v>
          </cell>
          <cell r="DK21">
            <v>58879.600000000093</v>
          </cell>
        </row>
        <row r="23">
          <cell r="DC23">
            <v>173355.91</v>
          </cell>
          <cell r="DK23">
            <v>74348.809999999823</v>
          </cell>
        </row>
        <row r="29">
          <cell r="DB29">
            <v>354646.4</v>
          </cell>
          <cell r="DK29">
            <v>160982.60000000009</v>
          </cell>
        </row>
        <row r="34">
          <cell r="DE34">
            <v>1393524.9140000001</v>
          </cell>
          <cell r="DK34">
            <v>1134106.47</v>
          </cell>
        </row>
        <row r="36">
          <cell r="DE36">
            <v>212911.02</v>
          </cell>
          <cell r="DK36">
            <v>146913.60000000006</v>
          </cell>
        </row>
        <row r="44">
          <cell r="DE44">
            <v>114314.4</v>
          </cell>
          <cell r="DK44">
            <v>42827.160000000236</v>
          </cell>
        </row>
        <row r="45">
          <cell r="DB45">
            <v>49737.95</v>
          </cell>
          <cell r="DK45">
            <v>22856.779999999941</v>
          </cell>
        </row>
        <row r="52">
          <cell r="DE52">
            <v>2393517.4</v>
          </cell>
          <cell r="DK52">
            <v>1747489.4000000036</v>
          </cell>
        </row>
        <row r="53">
          <cell r="DE53">
            <v>159373.5</v>
          </cell>
          <cell r="DK53">
            <v>143428.52000000002</v>
          </cell>
        </row>
        <row r="54">
          <cell r="DC54">
            <v>104901.6</v>
          </cell>
          <cell r="DK54">
            <v>68015.269999999902</v>
          </cell>
        </row>
        <row r="64">
          <cell r="DD64">
            <v>162647</v>
          </cell>
          <cell r="DK64">
            <v>86051.200000000303</v>
          </cell>
        </row>
        <row r="66">
          <cell r="DE66">
            <v>263379.46999999997</v>
          </cell>
          <cell r="DK66">
            <v>88528.940000000643</v>
          </cell>
        </row>
        <row r="79">
          <cell r="DE79">
            <v>246590.31</v>
          </cell>
          <cell r="DK79">
            <v>209318.30000000022</v>
          </cell>
        </row>
        <row r="80">
          <cell r="DE80">
            <v>123396</v>
          </cell>
          <cell r="DK80">
            <v>92586.830000000075</v>
          </cell>
        </row>
      </sheetData>
      <sheetData sheetId="3">
        <row r="4">
          <cell r="CR4">
            <v>100738</v>
          </cell>
          <cell r="CY4">
            <v>36980</v>
          </cell>
        </row>
        <row r="6">
          <cell r="CS6">
            <v>94491</v>
          </cell>
          <cell r="CY6">
            <v>52827</v>
          </cell>
        </row>
        <row r="16">
          <cell r="CS16">
            <v>103331</v>
          </cell>
          <cell r="CY16">
            <v>63236</v>
          </cell>
        </row>
        <row r="21">
          <cell r="CM21">
            <v>119327</v>
          </cell>
          <cell r="CY21">
            <v>64228</v>
          </cell>
        </row>
        <row r="23">
          <cell r="CR23">
            <v>174948</v>
          </cell>
          <cell r="CY23">
            <v>36331</v>
          </cell>
        </row>
        <row r="29">
          <cell r="CP29">
            <v>356099</v>
          </cell>
          <cell r="CY29">
            <v>-53209</v>
          </cell>
        </row>
        <row r="31">
          <cell r="CS31">
            <v>121818</v>
          </cell>
          <cell r="CY31">
            <v>21622</v>
          </cell>
        </row>
        <row r="34">
          <cell r="CS34">
            <v>1515732</v>
          </cell>
          <cell r="CY34">
            <v>477233</v>
          </cell>
        </row>
        <row r="36">
          <cell r="CS36">
            <v>235188</v>
          </cell>
          <cell r="CY36">
            <v>173317</v>
          </cell>
        </row>
        <row r="38">
          <cell r="CQ38">
            <v>430654</v>
          </cell>
          <cell r="CY38">
            <v>11775</v>
          </cell>
        </row>
        <row r="45">
          <cell r="CP45">
            <v>47937</v>
          </cell>
          <cell r="CY45">
            <v>5234</v>
          </cell>
        </row>
        <row r="53">
          <cell r="CP53">
            <v>152848</v>
          </cell>
          <cell r="CY53">
            <v>126593</v>
          </cell>
        </row>
        <row r="54">
          <cell r="CP54">
            <v>104561</v>
          </cell>
          <cell r="CY54">
            <v>-61132</v>
          </cell>
        </row>
        <row r="63">
          <cell r="CS63">
            <v>142488</v>
          </cell>
          <cell r="CY63">
            <v>38320</v>
          </cell>
        </row>
        <row r="64">
          <cell r="CS64">
            <v>103920</v>
          </cell>
          <cell r="CY64">
            <v>-83201</v>
          </cell>
        </row>
        <row r="79">
          <cell r="CR79">
            <v>239361</v>
          </cell>
          <cell r="CY79">
            <v>90326</v>
          </cell>
        </row>
        <row r="80">
          <cell r="CR80">
            <v>74551</v>
          </cell>
          <cell r="CY80">
            <v>23230</v>
          </cell>
        </row>
      </sheetData>
      <sheetData sheetId="4">
        <row r="7">
          <cell r="CG7">
            <v>99893</v>
          </cell>
          <cell r="CM7">
            <v>68569</v>
          </cell>
        </row>
        <row r="16">
          <cell r="CG16">
            <v>179226</v>
          </cell>
          <cell r="CM16">
            <v>107994</v>
          </cell>
        </row>
        <row r="21">
          <cell r="CD21">
            <v>60382</v>
          </cell>
          <cell r="CM21">
            <v>24140</v>
          </cell>
        </row>
        <row r="23">
          <cell r="CF23">
            <v>185616</v>
          </cell>
          <cell r="CM23">
            <v>123312</v>
          </cell>
        </row>
        <row r="29">
          <cell r="CF29">
            <v>304593</v>
          </cell>
          <cell r="CM29">
            <v>-42696</v>
          </cell>
        </row>
        <row r="31">
          <cell r="CF31">
            <v>126470</v>
          </cell>
          <cell r="CM31">
            <v>159764</v>
          </cell>
        </row>
        <row r="34">
          <cell r="CG34">
            <v>706169</v>
          </cell>
          <cell r="CM34">
            <v>-389470</v>
          </cell>
        </row>
        <row r="45">
          <cell r="CD45">
            <v>50839</v>
          </cell>
          <cell r="CM45">
            <v>-8599</v>
          </cell>
        </row>
        <row r="49">
          <cell r="CG49">
            <v>359133</v>
          </cell>
          <cell r="CM49">
            <v>335220</v>
          </cell>
        </row>
        <row r="53">
          <cell r="CF53">
            <v>146380</v>
          </cell>
          <cell r="CM53">
            <v>23576</v>
          </cell>
        </row>
        <row r="54">
          <cell r="CE54">
            <v>112751</v>
          </cell>
          <cell r="CM54">
            <v>-130414</v>
          </cell>
        </row>
        <row r="57">
          <cell r="CG57">
            <v>87439</v>
          </cell>
          <cell r="CM57">
            <v>64481</v>
          </cell>
        </row>
        <row r="79">
          <cell r="CG79">
            <v>232073</v>
          </cell>
          <cell r="CM79">
            <v>133270</v>
          </cell>
        </row>
      </sheetData>
      <sheetData sheetId="5">
        <row r="3">
          <cell r="BS3">
            <v>98574</v>
          </cell>
          <cell r="CA3">
            <v>76662</v>
          </cell>
        </row>
        <row r="7">
          <cell r="BR7">
            <v>84502</v>
          </cell>
          <cell r="CA7">
            <v>121389</v>
          </cell>
        </row>
        <row r="9">
          <cell r="BT9">
            <v>645517</v>
          </cell>
          <cell r="CA9">
            <v>177961</v>
          </cell>
        </row>
        <row r="16">
          <cell r="BU16">
            <v>144790</v>
          </cell>
          <cell r="CA16">
            <v>-129645</v>
          </cell>
        </row>
        <row r="21">
          <cell r="BR21">
            <v>97241</v>
          </cell>
          <cell r="CA21">
            <v>2471</v>
          </cell>
        </row>
        <row r="23">
          <cell r="BS23">
            <v>195429</v>
          </cell>
          <cell r="CA23">
            <v>110743</v>
          </cell>
        </row>
        <row r="29">
          <cell r="BR29">
            <v>286107</v>
          </cell>
          <cell r="CA29">
            <v>-55118</v>
          </cell>
        </row>
        <row r="30">
          <cell r="BT30">
            <v>69099</v>
          </cell>
          <cell r="CA30">
            <v>66346</v>
          </cell>
        </row>
        <row r="31">
          <cell r="BU31">
            <v>127243</v>
          </cell>
          <cell r="CA31">
            <v>45930</v>
          </cell>
        </row>
        <row r="34">
          <cell r="BT34">
            <v>1277207</v>
          </cell>
          <cell r="CA34">
            <v>144803</v>
          </cell>
        </row>
        <row r="35">
          <cell r="BQ35">
            <v>199447</v>
          </cell>
          <cell r="CA35">
            <v>212526</v>
          </cell>
        </row>
        <row r="45">
          <cell r="BQ45">
            <v>50353</v>
          </cell>
          <cell r="CA45">
            <v>18862</v>
          </cell>
        </row>
        <row r="54">
          <cell r="BS54">
            <v>102951</v>
          </cell>
          <cell r="CA54">
            <v>-87127</v>
          </cell>
        </row>
        <row r="66">
          <cell r="BU66">
            <v>321986</v>
          </cell>
          <cell r="CA66">
            <v>98577</v>
          </cell>
        </row>
        <row r="74">
          <cell r="BT74">
            <v>123661</v>
          </cell>
          <cell r="CA74">
            <v>41564</v>
          </cell>
        </row>
        <row r="79">
          <cell r="BU79">
            <v>244397</v>
          </cell>
          <cell r="CA79">
            <v>-6211</v>
          </cell>
        </row>
        <row r="80">
          <cell r="BT80">
            <v>102617</v>
          </cell>
          <cell r="CA80">
            <v>566</v>
          </cell>
        </row>
      </sheetData>
      <sheetData sheetId="6">
        <row r="3">
          <cell r="BF3">
            <v>78892</v>
          </cell>
          <cell r="BO3">
            <v>41180</v>
          </cell>
        </row>
        <row r="7">
          <cell r="BG7">
            <v>101608</v>
          </cell>
          <cell r="BO7">
            <v>47001</v>
          </cell>
        </row>
        <row r="9">
          <cell r="BI9">
            <v>876389</v>
          </cell>
          <cell r="BO9">
            <v>653375</v>
          </cell>
        </row>
        <row r="16">
          <cell r="BH16">
            <v>147238</v>
          </cell>
          <cell r="BO16">
            <v>-6916</v>
          </cell>
        </row>
        <row r="21">
          <cell r="BD21">
            <v>93774</v>
          </cell>
          <cell r="BO21">
            <v>40806</v>
          </cell>
        </row>
        <row r="23">
          <cell r="BG23">
            <v>211648</v>
          </cell>
          <cell r="BO23">
            <v>-16081</v>
          </cell>
        </row>
        <row r="29">
          <cell r="BG29">
            <v>341265</v>
          </cell>
          <cell r="BO29">
            <v>-3970</v>
          </cell>
        </row>
        <row r="33">
          <cell r="BI33">
            <v>224920</v>
          </cell>
          <cell r="BO33">
            <v>118319</v>
          </cell>
        </row>
        <row r="34">
          <cell r="BI34">
            <v>1612412</v>
          </cell>
          <cell r="BO34">
            <v>1186430</v>
          </cell>
        </row>
        <row r="35">
          <cell r="BI35">
            <v>289199</v>
          </cell>
          <cell r="BO35">
            <v>-33312</v>
          </cell>
        </row>
        <row r="45">
          <cell r="BD45">
            <v>49558</v>
          </cell>
          <cell r="BO45">
            <v>58591</v>
          </cell>
        </row>
        <row r="46">
          <cell r="BI46">
            <v>240273</v>
          </cell>
          <cell r="BO46">
            <v>191751</v>
          </cell>
        </row>
        <row r="54">
          <cell r="BF54">
            <v>107964</v>
          </cell>
          <cell r="BO54">
            <v>30103</v>
          </cell>
        </row>
        <row r="57">
          <cell r="BI57">
            <v>123721</v>
          </cell>
          <cell r="BO57">
            <v>-8613</v>
          </cell>
        </row>
        <row r="66">
          <cell r="BH66">
            <v>308719</v>
          </cell>
          <cell r="BO66">
            <v>246474</v>
          </cell>
        </row>
        <row r="74">
          <cell r="BE74">
            <v>139286</v>
          </cell>
          <cell r="BO74">
            <v>395961</v>
          </cell>
        </row>
        <row r="79">
          <cell r="BI79">
            <v>242455</v>
          </cell>
          <cell r="BO79">
            <v>114988</v>
          </cell>
        </row>
        <row r="80">
          <cell r="BH80">
            <v>118991</v>
          </cell>
          <cell r="BO80">
            <v>1789</v>
          </cell>
        </row>
      </sheetData>
      <sheetData sheetId="7">
        <row r="3">
          <cell r="AS3">
            <v>94077</v>
          </cell>
          <cell r="BC3">
            <v>36110</v>
          </cell>
        </row>
        <row r="4">
          <cell r="AW4">
            <v>399624</v>
          </cell>
          <cell r="BC4">
            <v>214649</v>
          </cell>
        </row>
        <row r="7">
          <cell r="AV7">
            <v>88253</v>
          </cell>
          <cell r="BC7">
            <v>46365</v>
          </cell>
        </row>
        <row r="9">
          <cell r="AW9">
            <v>1102598</v>
          </cell>
          <cell r="BC9">
            <v>176400</v>
          </cell>
        </row>
        <row r="11">
          <cell r="AW11">
            <v>378285</v>
          </cell>
          <cell r="BC11">
            <v>144174</v>
          </cell>
        </row>
        <row r="16">
          <cell r="AS16">
            <v>153827</v>
          </cell>
          <cell r="BC16">
            <v>268531</v>
          </cell>
        </row>
        <row r="17">
          <cell r="AW17">
            <v>306242</v>
          </cell>
          <cell r="BC17">
            <v>65551</v>
          </cell>
        </row>
        <row r="20">
          <cell r="AW20">
            <v>358150</v>
          </cell>
          <cell r="BC20">
            <v>219834</v>
          </cell>
        </row>
        <row r="21">
          <cell r="AR21">
            <v>85040</v>
          </cell>
          <cell r="BC21">
            <v>58206</v>
          </cell>
        </row>
        <row r="23">
          <cell r="AS23">
            <v>187965</v>
          </cell>
          <cell r="BC23">
            <v>376797</v>
          </cell>
        </row>
        <row r="30">
          <cell r="AW30">
            <v>86201</v>
          </cell>
          <cell r="BC30">
            <v>83287</v>
          </cell>
        </row>
        <row r="34">
          <cell r="AV34">
            <v>1475595</v>
          </cell>
          <cell r="BC34">
            <v>1080596</v>
          </cell>
        </row>
        <row r="35">
          <cell r="AU35">
            <v>274467</v>
          </cell>
          <cell r="BC35">
            <v>90683</v>
          </cell>
        </row>
        <row r="36">
          <cell r="AW36">
            <v>253481</v>
          </cell>
          <cell r="BC36">
            <v>229196</v>
          </cell>
        </row>
        <row r="43">
          <cell r="AW43">
            <v>165580</v>
          </cell>
          <cell r="BC43">
            <v>1406</v>
          </cell>
        </row>
        <row r="44">
          <cell r="AW44">
            <v>138577</v>
          </cell>
          <cell r="BC44">
            <v>119036</v>
          </cell>
        </row>
        <row r="45">
          <cell r="AS45">
            <v>51408</v>
          </cell>
          <cell r="BC45">
            <v>26491</v>
          </cell>
        </row>
        <row r="54">
          <cell r="AS54">
            <v>105680</v>
          </cell>
          <cell r="BC54">
            <v>107559</v>
          </cell>
        </row>
        <row r="63">
          <cell r="AW63">
            <v>158808</v>
          </cell>
          <cell r="BC63">
            <v>138671</v>
          </cell>
        </row>
        <row r="66">
          <cell r="AV66">
            <v>342877</v>
          </cell>
          <cell r="BC66">
            <v>63748</v>
          </cell>
        </row>
        <row r="74">
          <cell r="AW74">
            <v>139394</v>
          </cell>
          <cell r="BC74">
            <v>61856</v>
          </cell>
        </row>
        <row r="79">
          <cell r="AW79">
            <v>249217</v>
          </cell>
          <cell r="BC79">
            <v>146543</v>
          </cell>
        </row>
        <row r="80">
          <cell r="AS80">
            <v>112708</v>
          </cell>
          <cell r="BC80">
            <v>207314</v>
          </cell>
        </row>
      </sheetData>
      <sheetData sheetId="8">
        <row r="3">
          <cell r="AF3">
            <v>97415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Breakeven analysis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Breakeven analysis">
      <a:majorFont>
        <a:latin typeface="Sylfaen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/>
    <pageSetUpPr fitToPage="1"/>
  </sheetPr>
  <dimension ref="A1:AV50"/>
  <sheetViews>
    <sheetView tabSelected="1" topLeftCell="A9" zoomScaleNormal="100" workbookViewId="0">
      <selection activeCell="A9" sqref="A9"/>
    </sheetView>
  </sheetViews>
  <sheetFormatPr defaultColWidth="9.140625" defaultRowHeight="15" x14ac:dyDescent="0.25"/>
  <cols>
    <col min="1" max="1" width="2" style="190" customWidth="1"/>
    <col min="2" max="2" width="41" style="1" customWidth="1"/>
    <col min="3" max="3" width="14.5703125" style="1" bestFit="1" customWidth="1"/>
    <col min="4" max="8" width="15" style="1" bestFit="1" customWidth="1"/>
    <col min="9" max="10" width="14.5703125" style="1" bestFit="1" customWidth="1"/>
    <col min="11" max="11" width="15" style="1" bestFit="1" customWidth="1"/>
    <col min="12" max="14" width="14.5703125" style="1" bestFit="1" customWidth="1"/>
    <col min="15" max="15" width="15.5703125" style="1" bestFit="1" customWidth="1"/>
    <col min="16" max="16" width="15.5703125" style="190" bestFit="1" customWidth="1"/>
    <col min="17" max="17" width="13.42578125" style="190" bestFit="1" customWidth="1"/>
    <col min="18" max="42" width="9.140625" style="190"/>
    <col min="43" max="16384" width="9.140625" style="1"/>
  </cols>
  <sheetData>
    <row r="1" spans="2:48" ht="21" x14ac:dyDescent="0.35">
      <c r="B1" s="416" t="s">
        <v>333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190"/>
      <c r="AQ1" s="190"/>
      <c r="AR1" s="190"/>
      <c r="AS1" s="190"/>
      <c r="AT1" s="190"/>
      <c r="AU1" s="190"/>
      <c r="AV1" s="190"/>
    </row>
    <row r="2" spans="2:48" ht="5.25" customHeight="1" thickBot="1" x14ac:dyDescent="0.4"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190"/>
      <c r="AQ2" s="190"/>
      <c r="AR2" s="190"/>
      <c r="AS2" s="190"/>
      <c r="AT2" s="190"/>
      <c r="AU2" s="190"/>
      <c r="AV2" s="190"/>
    </row>
    <row r="3" spans="2:48" ht="15.75" x14ac:dyDescent="0.25">
      <c r="B3" s="323" t="s">
        <v>0</v>
      </c>
      <c r="C3" s="287">
        <v>45808</v>
      </c>
      <c r="D3" s="287">
        <v>45838</v>
      </c>
      <c r="E3" s="287">
        <v>45869</v>
      </c>
      <c r="F3" s="287">
        <v>45900</v>
      </c>
      <c r="G3" s="287">
        <v>45930</v>
      </c>
      <c r="H3" s="287">
        <v>45961</v>
      </c>
      <c r="I3" s="287">
        <v>45991</v>
      </c>
      <c r="J3" s="287">
        <v>46022</v>
      </c>
      <c r="K3" s="287">
        <v>46053</v>
      </c>
      <c r="L3" s="287">
        <v>46081</v>
      </c>
      <c r="M3" s="287">
        <v>46112</v>
      </c>
      <c r="N3" s="287">
        <v>46142</v>
      </c>
      <c r="O3" s="288" t="s">
        <v>1</v>
      </c>
    </row>
    <row r="4" spans="2:48" x14ac:dyDescent="0.25">
      <c r="B4" s="186" t="s">
        <v>2</v>
      </c>
      <c r="C4" s="281">
        <v>6320911.8200000003</v>
      </c>
      <c r="D4" s="281">
        <v>6360021.7199999997</v>
      </c>
      <c r="E4" s="281">
        <v>7142754.7199999997</v>
      </c>
      <c r="F4" s="281">
        <v>6606874.1600000001</v>
      </c>
      <c r="G4" s="281">
        <v>8092010.0700000003</v>
      </c>
      <c r="H4" s="281">
        <v>8275677.8799999999</v>
      </c>
      <c r="I4" s="281">
        <v>8253071.8700000001</v>
      </c>
      <c r="J4" s="281">
        <v>7580295.9199999999</v>
      </c>
      <c r="K4" s="281">
        <v>6971158.9900000002</v>
      </c>
      <c r="L4" s="281">
        <v>6858840.9500000002</v>
      </c>
      <c r="M4" s="281">
        <v>6857143.3700000001</v>
      </c>
      <c r="N4" s="281">
        <v>7470153.7400000002</v>
      </c>
      <c r="O4" s="187">
        <v>86788915.209999993</v>
      </c>
    </row>
    <row r="5" spans="2:48" x14ac:dyDescent="0.25">
      <c r="B5" s="188" t="s">
        <v>3</v>
      </c>
      <c r="C5" s="282">
        <v>-2845849.03</v>
      </c>
      <c r="D5" s="282">
        <v>-2837790.73</v>
      </c>
      <c r="E5" s="282">
        <v>-2045345.8672570784</v>
      </c>
      <c r="F5" s="282">
        <v>-1993835.7502007256</v>
      </c>
      <c r="G5" s="282">
        <v>-2116762.5574425063</v>
      </c>
      <c r="H5" s="282">
        <v>-2038192.3039961348</v>
      </c>
      <c r="I5" s="282">
        <v>-1901800.6837950936</v>
      </c>
      <c r="J5" s="282">
        <v>-1810383.1885932067</v>
      </c>
      <c r="K5" s="282">
        <v>-1614272.210815588</v>
      </c>
      <c r="L5" s="282">
        <v>-1670204.6998540561</v>
      </c>
      <c r="M5" s="282">
        <v>-1705060.5271932008</v>
      </c>
      <c r="N5" s="282">
        <v>-1754230.749773626</v>
      </c>
      <c r="O5" s="192">
        <v>-24333728.298921216</v>
      </c>
      <c r="P5" s="278"/>
    </row>
    <row r="6" spans="2:48" ht="16.5" x14ac:dyDescent="0.35">
      <c r="B6" s="188" t="s">
        <v>4</v>
      </c>
      <c r="C6" s="283">
        <v>0</v>
      </c>
      <c r="D6" s="283">
        <v>0</v>
      </c>
      <c r="E6" s="283">
        <v>0</v>
      </c>
      <c r="F6" s="283">
        <v>0</v>
      </c>
      <c r="G6" s="283">
        <v>0</v>
      </c>
      <c r="H6" s="283">
        <v>0</v>
      </c>
      <c r="I6" s="283">
        <v>0</v>
      </c>
      <c r="J6" s="283">
        <v>0</v>
      </c>
      <c r="K6" s="283">
        <v>0</v>
      </c>
      <c r="L6" s="283">
        <v>0</v>
      </c>
      <c r="M6" s="283">
        <v>0</v>
      </c>
      <c r="N6" s="283">
        <v>0</v>
      </c>
      <c r="O6" s="189">
        <v>826378.68217860442</v>
      </c>
      <c r="Q6" s="190" t="s">
        <v>5</v>
      </c>
    </row>
    <row r="7" spans="2:48" x14ac:dyDescent="0.25">
      <c r="B7" s="186" t="s">
        <v>6</v>
      </c>
      <c r="C7" s="284">
        <v>3475062.7900000005</v>
      </c>
      <c r="D7" s="284">
        <v>3522230.9899999998</v>
      </c>
      <c r="E7" s="284">
        <v>5097408.8527429216</v>
      </c>
      <c r="F7" s="284">
        <v>4613038.4097992741</v>
      </c>
      <c r="G7" s="284">
        <v>5975247.5125574935</v>
      </c>
      <c r="H7" s="284">
        <v>6237485.5760038653</v>
      </c>
      <c r="I7" s="284">
        <v>6351271.1862049066</v>
      </c>
      <c r="J7" s="284">
        <v>5769912.731406793</v>
      </c>
      <c r="K7" s="284">
        <v>5356886.7791844122</v>
      </c>
      <c r="L7" s="284">
        <v>5188636.2501459438</v>
      </c>
      <c r="M7" s="284">
        <v>5152082.8428067993</v>
      </c>
      <c r="N7" s="284">
        <v>5715922.990226374</v>
      </c>
      <c r="O7" s="187">
        <v>63281565.593257383</v>
      </c>
      <c r="P7" s="279"/>
    </row>
    <row r="8" spans="2:48" x14ac:dyDescent="0.25">
      <c r="B8" s="186" t="s">
        <v>7</v>
      </c>
      <c r="C8" s="281">
        <v>4419777.4700000007</v>
      </c>
      <c r="D8" s="281">
        <v>5040081.6100000003</v>
      </c>
      <c r="E8" s="281">
        <v>6197840.4299999997</v>
      </c>
      <c r="F8" s="281">
        <v>6034567.21</v>
      </c>
      <c r="G8" s="281">
        <v>6568411.9099999992</v>
      </c>
      <c r="H8" s="281">
        <v>6141993.4400000004</v>
      </c>
      <c r="I8" s="281">
        <v>6081727.5599999996</v>
      </c>
      <c r="J8" s="281">
        <v>5523963.4400000004</v>
      </c>
      <c r="K8" s="281">
        <v>5270210.5999999996</v>
      </c>
      <c r="L8" s="281">
        <v>5170603.2557407757</v>
      </c>
      <c r="M8" s="281">
        <v>5091723.3527562851</v>
      </c>
      <c r="N8" s="281">
        <v>5214167.57</v>
      </c>
      <c r="O8" s="187">
        <v>66755067.848497063</v>
      </c>
    </row>
    <row r="9" spans="2:48" ht="16.5" x14ac:dyDescent="0.35">
      <c r="B9" s="186" t="s">
        <v>8</v>
      </c>
      <c r="C9" s="285">
        <v>0</v>
      </c>
      <c r="D9" s="285">
        <v>0</v>
      </c>
      <c r="E9" s="285">
        <v>0</v>
      </c>
      <c r="F9" s="285">
        <v>0</v>
      </c>
      <c r="G9" s="285">
        <v>0</v>
      </c>
      <c r="H9" s="285">
        <v>0</v>
      </c>
      <c r="I9" s="285">
        <v>0</v>
      </c>
      <c r="J9" s="285">
        <v>0</v>
      </c>
      <c r="K9" s="285">
        <v>0</v>
      </c>
      <c r="L9" s="285">
        <v>0</v>
      </c>
      <c r="M9" s="285">
        <v>0</v>
      </c>
      <c r="N9" s="285">
        <v>0</v>
      </c>
      <c r="O9" s="189">
        <v>0</v>
      </c>
    </row>
    <row r="10" spans="2:48" ht="36.75" customHeight="1" thickBot="1" x14ac:dyDescent="0.3">
      <c r="B10" s="324" t="s">
        <v>9</v>
      </c>
      <c r="C10" s="325">
        <v>-944714.68000000017</v>
      </c>
      <c r="D10" s="325">
        <v>-1517850.6200000006</v>
      </c>
      <c r="E10" s="325">
        <v>-1100431.5772570781</v>
      </c>
      <c r="F10" s="325">
        <v>-1421528.8002007259</v>
      </c>
      <c r="G10" s="325">
        <v>-593164.39744250569</v>
      </c>
      <c r="H10" s="325">
        <v>95492.136003864929</v>
      </c>
      <c r="I10" s="325">
        <v>269543.62620490696</v>
      </c>
      <c r="J10" s="325">
        <v>245949.29140679259</v>
      </c>
      <c r="K10" s="325">
        <v>86676.179184412584</v>
      </c>
      <c r="L10" s="325">
        <v>18032.994405168109</v>
      </c>
      <c r="M10" s="325">
        <v>60359.490050514229</v>
      </c>
      <c r="N10" s="325">
        <v>501755.42022637371</v>
      </c>
      <c r="O10" s="326">
        <v>-3473502.2552396804</v>
      </c>
      <c r="P10" s="278"/>
    </row>
    <row r="11" spans="2:48" ht="10.5" customHeight="1" thickBot="1" x14ac:dyDescent="0.3"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277"/>
    </row>
    <row r="12" spans="2:48" ht="15.75" x14ac:dyDescent="0.25">
      <c r="B12" s="323" t="s">
        <v>10</v>
      </c>
      <c r="C12" s="334">
        <v>45808</v>
      </c>
      <c r="D12" s="334">
        <v>45838</v>
      </c>
      <c r="E12" s="334">
        <v>45869</v>
      </c>
      <c r="F12" s="334">
        <v>45900</v>
      </c>
      <c r="G12" s="334">
        <v>45930</v>
      </c>
      <c r="H12" s="334">
        <v>45961</v>
      </c>
      <c r="I12" s="334">
        <v>45991</v>
      </c>
      <c r="J12" s="334">
        <v>46022</v>
      </c>
      <c r="K12" s="334">
        <v>46053</v>
      </c>
      <c r="L12" s="334">
        <v>46081</v>
      </c>
      <c r="M12" s="334">
        <v>46112</v>
      </c>
      <c r="N12" s="334">
        <v>46142</v>
      </c>
      <c r="O12" s="288" t="s">
        <v>1</v>
      </c>
      <c r="P12" s="280" t="s">
        <v>5</v>
      </c>
      <c r="Q12" s="280" t="s">
        <v>5</v>
      </c>
    </row>
    <row r="13" spans="2:48" x14ac:dyDescent="0.25">
      <c r="B13" s="186" t="s">
        <v>11</v>
      </c>
      <c r="C13" s="281">
        <v>17097668.630000003</v>
      </c>
      <c r="D13" s="281">
        <v>17601806.340000004</v>
      </c>
      <c r="E13" s="281">
        <v>17460407.010000002</v>
      </c>
      <c r="F13" s="281">
        <v>16036733.129999999</v>
      </c>
      <c r="G13" s="281">
        <v>16669851.389999997</v>
      </c>
      <c r="H13" s="281">
        <v>18312406.390000001</v>
      </c>
      <c r="I13" s="281">
        <v>18400257.27</v>
      </c>
      <c r="J13" s="281">
        <v>18069293.600000001</v>
      </c>
      <c r="K13" s="281">
        <v>17210506.649999999</v>
      </c>
      <c r="L13" s="281">
        <v>16961620.280000001</v>
      </c>
      <c r="M13" s="281">
        <v>17354860.370000001</v>
      </c>
      <c r="N13" s="281">
        <v>17360187.52</v>
      </c>
      <c r="O13" s="187">
        <v>208535598.58000001</v>
      </c>
      <c r="Q13" s="280" t="s">
        <v>5</v>
      </c>
    </row>
    <row r="14" spans="2:48" ht="16.5" x14ac:dyDescent="0.35">
      <c r="B14" s="188" t="s">
        <v>3</v>
      </c>
      <c r="C14" s="283">
        <v>-1278331.55</v>
      </c>
      <c r="D14" s="283">
        <v>-1274711.83</v>
      </c>
      <c r="E14" s="283">
        <v>655329.82132101455</v>
      </c>
      <c r="F14" s="283">
        <v>638825.95449479751</v>
      </c>
      <c r="G14" s="283">
        <v>678211.76396346767</v>
      </c>
      <c r="H14" s="283">
        <v>653037.81613565714</v>
      </c>
      <c r="I14" s="283">
        <v>609337.87397580245</v>
      </c>
      <c r="J14" s="283">
        <v>580047.66357407323</v>
      </c>
      <c r="K14" s="283">
        <v>517213.60988982016</v>
      </c>
      <c r="L14" s="283">
        <v>535134.40687305818</v>
      </c>
      <c r="M14" s="283">
        <v>546302.23108696006</v>
      </c>
      <c r="N14" s="283">
        <v>562056.3945728438</v>
      </c>
      <c r="O14" s="189">
        <v>3422454.1558874948</v>
      </c>
      <c r="P14" s="280"/>
      <c r="Q14" s="280" t="s">
        <v>5</v>
      </c>
    </row>
    <row r="15" spans="2:48" x14ac:dyDescent="0.25">
      <c r="B15" s="186" t="s">
        <v>12</v>
      </c>
      <c r="C15" s="284">
        <v>15819337.080000002</v>
      </c>
      <c r="D15" s="284">
        <v>16327094.510000004</v>
      </c>
      <c r="E15" s="284">
        <v>18115736.831321016</v>
      </c>
      <c r="F15" s="284">
        <v>16675559.084494796</v>
      </c>
      <c r="G15" s="284">
        <v>17348063.153963465</v>
      </c>
      <c r="H15" s="284">
        <v>18965444.206135657</v>
      </c>
      <c r="I15" s="284">
        <v>19009595.143975802</v>
      </c>
      <c r="J15" s="284">
        <v>18649341.263574075</v>
      </c>
      <c r="K15" s="284">
        <v>17727720.259889819</v>
      </c>
      <c r="L15" s="284">
        <v>17496754.68687306</v>
      </c>
      <c r="M15" s="284">
        <v>17901162.601086959</v>
      </c>
      <c r="N15" s="284">
        <v>17922243.914572842</v>
      </c>
      <c r="O15" s="187">
        <v>211958052.7358875</v>
      </c>
    </row>
    <row r="16" spans="2:48" x14ac:dyDescent="0.25">
      <c r="B16" s="186" t="s">
        <v>13</v>
      </c>
      <c r="C16" s="281">
        <v>12764795.570000002</v>
      </c>
      <c r="D16" s="281">
        <v>14562475.379999999</v>
      </c>
      <c r="E16" s="281">
        <v>17624949.649999999</v>
      </c>
      <c r="F16" s="281">
        <v>17163059.300000001</v>
      </c>
      <c r="G16" s="281">
        <v>18476320.039999999</v>
      </c>
      <c r="H16" s="281">
        <v>17464381.359999996</v>
      </c>
      <c r="I16" s="281">
        <v>17284583.57</v>
      </c>
      <c r="J16" s="281">
        <v>15691925.040000001</v>
      </c>
      <c r="K16" s="281">
        <v>14985577.910000002</v>
      </c>
      <c r="L16" s="281">
        <v>14703921.448497059</v>
      </c>
      <c r="M16" s="281">
        <v>14476364.988096934</v>
      </c>
      <c r="N16" s="281">
        <v>14820745.670000002</v>
      </c>
      <c r="O16" s="187">
        <v>190019099.92659402</v>
      </c>
    </row>
    <row r="17" spans="2:16" ht="16.5" x14ac:dyDescent="0.35">
      <c r="B17" s="186" t="s">
        <v>8</v>
      </c>
      <c r="C17" s="285">
        <v>0</v>
      </c>
      <c r="D17" s="285">
        <v>0</v>
      </c>
      <c r="E17" s="285">
        <v>0</v>
      </c>
      <c r="F17" s="285">
        <v>0</v>
      </c>
      <c r="G17" s="285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0</v>
      </c>
      <c r="N17" s="285">
        <v>0</v>
      </c>
      <c r="O17" s="286">
        <v>0</v>
      </c>
    </row>
    <row r="18" spans="2:16" ht="30.75" thickBot="1" x14ac:dyDescent="0.3">
      <c r="B18" s="324" t="s">
        <v>14</v>
      </c>
      <c r="C18" s="325">
        <v>3054541.51</v>
      </c>
      <c r="D18" s="325">
        <v>1764619.1300000045</v>
      </c>
      <c r="E18" s="325">
        <v>490787.18132101744</v>
      </c>
      <c r="F18" s="325">
        <v>-487500.21550520509</v>
      </c>
      <c r="G18" s="325">
        <v>-1128256.8860365339</v>
      </c>
      <c r="H18" s="325">
        <v>1501062.846135661</v>
      </c>
      <c r="I18" s="325">
        <v>1725011.5739758015</v>
      </c>
      <c r="J18" s="325">
        <v>2957416.223574074</v>
      </c>
      <c r="K18" s="325">
        <v>2742142.3498898167</v>
      </c>
      <c r="L18" s="325">
        <v>2792833.2383760009</v>
      </c>
      <c r="M18" s="325">
        <v>3424797.6129900254</v>
      </c>
      <c r="N18" s="325">
        <v>3101498.2445728406</v>
      </c>
      <c r="O18" s="326">
        <v>21938952.809293479</v>
      </c>
      <c r="P18" s="278"/>
    </row>
    <row r="19" spans="2:16" ht="8.25" customHeight="1" thickBot="1" x14ac:dyDescent="0.3"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277"/>
    </row>
    <row r="20" spans="2:16" ht="15.75" x14ac:dyDescent="0.25">
      <c r="B20" s="323" t="s">
        <v>15</v>
      </c>
      <c r="C20" s="334">
        <v>45808</v>
      </c>
      <c r="D20" s="334">
        <v>45838</v>
      </c>
      <c r="E20" s="334">
        <v>45869</v>
      </c>
      <c r="F20" s="334">
        <v>45900</v>
      </c>
      <c r="G20" s="334">
        <v>45930</v>
      </c>
      <c r="H20" s="334">
        <v>45961</v>
      </c>
      <c r="I20" s="334">
        <v>45991</v>
      </c>
      <c r="J20" s="334">
        <v>46022</v>
      </c>
      <c r="K20" s="334">
        <v>46053</v>
      </c>
      <c r="L20" s="334">
        <v>46081</v>
      </c>
      <c r="M20" s="334">
        <v>46112</v>
      </c>
      <c r="N20" s="334">
        <v>46142</v>
      </c>
      <c r="O20" s="288" t="s">
        <v>1</v>
      </c>
    </row>
    <row r="21" spans="2:16" x14ac:dyDescent="0.25">
      <c r="B21" s="186" t="s">
        <v>16</v>
      </c>
      <c r="C21" s="281">
        <v>1560894.91</v>
      </c>
      <c r="D21" s="281">
        <v>1624807.8299999998</v>
      </c>
      <c r="E21" s="281">
        <v>280047.78000000003</v>
      </c>
      <c r="F21" s="281">
        <v>1333097.3199999998</v>
      </c>
      <c r="G21" s="281">
        <v>1464651.4400000002</v>
      </c>
      <c r="H21" s="281">
        <v>1414942.39</v>
      </c>
      <c r="I21" s="281">
        <v>1439469.18</v>
      </c>
      <c r="J21" s="281">
        <v>1491336.86</v>
      </c>
      <c r="K21" s="281">
        <v>1500146.1</v>
      </c>
      <c r="L21" s="281">
        <v>1477431.6640000001</v>
      </c>
      <c r="M21" s="281">
        <v>597947.82000000007</v>
      </c>
      <c r="N21" s="281">
        <v>1298170.72</v>
      </c>
      <c r="O21" s="187">
        <v>15482944.014</v>
      </c>
    </row>
    <row r="22" spans="2:16" ht="16.5" x14ac:dyDescent="0.35">
      <c r="B22" s="188" t="s">
        <v>3</v>
      </c>
      <c r="C22" s="283">
        <v>222978.17</v>
      </c>
      <c r="D22" s="283">
        <v>222346.79</v>
      </c>
      <c r="E22" s="283">
        <v>367215.24468520057</v>
      </c>
      <c r="F22" s="283">
        <v>357967.27320936485</v>
      </c>
      <c r="G22" s="283">
        <v>380037.18242241989</v>
      </c>
      <c r="H22" s="283">
        <v>365930.91545497545</v>
      </c>
      <c r="I22" s="283">
        <v>341443.57422485715</v>
      </c>
      <c r="J22" s="283">
        <v>325030.75211663928</v>
      </c>
      <c r="K22" s="283">
        <v>289821.57706076565</v>
      </c>
      <c r="L22" s="283">
        <v>299863.52789994457</v>
      </c>
      <c r="M22" s="283">
        <v>306121.43829541915</v>
      </c>
      <c r="N22" s="283">
        <v>314949.31215535995</v>
      </c>
      <c r="O22" s="189">
        <v>3793705.7575249467</v>
      </c>
      <c r="P22" s="278"/>
    </row>
    <row r="23" spans="2:16" x14ac:dyDescent="0.25">
      <c r="B23" s="186" t="s">
        <v>17</v>
      </c>
      <c r="C23" s="284">
        <v>1783873.0799999998</v>
      </c>
      <c r="D23" s="284">
        <v>1847154.6199999999</v>
      </c>
      <c r="E23" s="284">
        <v>647263.02468520054</v>
      </c>
      <c r="F23" s="284">
        <v>1691064.5932093647</v>
      </c>
      <c r="G23" s="284">
        <v>1844688.62242242</v>
      </c>
      <c r="H23" s="284">
        <v>1780873.3054549755</v>
      </c>
      <c r="I23" s="284">
        <v>1780912.7542248571</v>
      </c>
      <c r="J23" s="284">
        <v>1816367.6121166395</v>
      </c>
      <c r="K23" s="284">
        <v>1789967.6770607657</v>
      </c>
      <c r="L23" s="284">
        <v>1777295.1918999446</v>
      </c>
      <c r="M23" s="284">
        <v>904069.25829541916</v>
      </c>
      <c r="N23" s="284">
        <v>1613120.0321553599</v>
      </c>
      <c r="O23" s="187">
        <v>19276649.771524947</v>
      </c>
    </row>
    <row r="24" spans="2:16" x14ac:dyDescent="0.25">
      <c r="B24" s="186" t="s">
        <v>18</v>
      </c>
      <c r="C24" s="281">
        <v>1077120.68</v>
      </c>
      <c r="D24" s="281">
        <v>1229142.21</v>
      </c>
      <c r="E24" s="281">
        <v>1530619.4000000004</v>
      </c>
      <c r="F24" s="281">
        <v>1490422.09</v>
      </c>
      <c r="G24" s="281">
        <v>1625083</v>
      </c>
      <c r="H24" s="281">
        <v>1516182.15</v>
      </c>
      <c r="I24" s="281">
        <v>1500250.1500000001</v>
      </c>
      <c r="J24" s="281">
        <v>1362021.8299999996</v>
      </c>
      <c r="K24" s="281">
        <v>1301126.4799999997</v>
      </c>
      <c r="L24" s="281">
        <v>1295947.5165940004</v>
      </c>
      <c r="M24" s="281">
        <v>1237410.0610189997</v>
      </c>
      <c r="N24" s="281">
        <v>1286623.26</v>
      </c>
      <c r="O24" s="187">
        <v>16451948.827613</v>
      </c>
    </row>
    <row r="25" spans="2:16" ht="16.5" x14ac:dyDescent="0.35">
      <c r="B25" s="186" t="s">
        <v>8</v>
      </c>
      <c r="C25" s="285">
        <v>0</v>
      </c>
      <c r="D25" s="285">
        <v>0</v>
      </c>
      <c r="E25" s="285">
        <v>0</v>
      </c>
      <c r="F25" s="285">
        <v>0</v>
      </c>
      <c r="G25" s="285">
        <v>0</v>
      </c>
      <c r="H25" s="285">
        <v>0</v>
      </c>
      <c r="I25" s="285">
        <v>0</v>
      </c>
      <c r="J25" s="285">
        <v>0</v>
      </c>
      <c r="K25" s="285">
        <v>0</v>
      </c>
      <c r="L25" s="285">
        <v>0</v>
      </c>
      <c r="M25" s="285">
        <v>0</v>
      </c>
      <c r="N25" s="285">
        <v>0</v>
      </c>
      <c r="O25" s="286">
        <v>0</v>
      </c>
    </row>
    <row r="26" spans="2:16" ht="30.75" customHeight="1" thickBot="1" x14ac:dyDescent="0.3">
      <c r="B26" s="324" t="s">
        <v>19</v>
      </c>
      <c r="C26" s="325">
        <v>706752.39999999991</v>
      </c>
      <c r="D26" s="325">
        <v>618012.40999999992</v>
      </c>
      <c r="E26" s="325">
        <v>-883356.37531479984</v>
      </c>
      <c r="F26" s="325">
        <v>200642.5032093646</v>
      </c>
      <c r="G26" s="325">
        <v>219605.62242241995</v>
      </c>
      <c r="H26" s="325">
        <v>264691.15545497555</v>
      </c>
      <c r="I26" s="325">
        <v>280662.60422485694</v>
      </c>
      <c r="J26" s="325">
        <v>454345.78211663989</v>
      </c>
      <c r="K26" s="325">
        <v>488841.19706076593</v>
      </c>
      <c r="L26" s="325">
        <v>481347.67530594417</v>
      </c>
      <c r="M26" s="325">
        <v>-333340.80272358051</v>
      </c>
      <c r="N26" s="325">
        <v>326496.77215535985</v>
      </c>
      <c r="O26" s="326">
        <v>2824700.9439119473</v>
      </c>
    </row>
    <row r="27" spans="2:16" ht="8.25" customHeight="1" x14ac:dyDescent="0.25"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278"/>
    </row>
    <row r="28" spans="2:16" x14ac:dyDescent="0.25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</row>
    <row r="29" spans="2:16" x14ac:dyDescent="0.25"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</row>
    <row r="30" spans="2:16" x14ac:dyDescent="0.25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</row>
    <row r="31" spans="2:16" x14ac:dyDescent="0.25">
      <c r="B31" s="190"/>
      <c r="C31" s="190"/>
      <c r="D31" s="19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190"/>
    </row>
    <row r="32" spans="2:16" x14ac:dyDescent="0.25"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</row>
    <row r="33" spans="2:15" x14ac:dyDescent="0.25"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</row>
    <row r="34" spans="2:15" x14ac:dyDescent="0.25"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</row>
    <row r="35" spans="2:15" x14ac:dyDescent="0.25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</row>
    <row r="36" spans="2:15" x14ac:dyDescent="0.25"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</row>
    <row r="37" spans="2:15" x14ac:dyDescent="0.25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</row>
    <row r="38" spans="2:15" x14ac:dyDescent="0.25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</row>
    <row r="39" spans="2:15" x14ac:dyDescent="0.25"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</row>
    <row r="40" spans="2:15" x14ac:dyDescent="0.25"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</row>
    <row r="41" spans="2:15" x14ac:dyDescent="0.25"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</row>
    <row r="42" spans="2:15" x14ac:dyDescent="0.25"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</row>
    <row r="43" spans="2:15" x14ac:dyDescent="0.25"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</row>
    <row r="44" spans="2:15" x14ac:dyDescent="0.25"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</row>
    <row r="45" spans="2:15" x14ac:dyDescent="0.25"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</row>
    <row r="46" spans="2:15" x14ac:dyDescent="0.25"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</row>
    <row r="47" spans="2:15" x14ac:dyDescent="0.25"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</row>
    <row r="48" spans="2:15" x14ac:dyDescent="0.25"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</row>
    <row r="49" spans="2:15" x14ac:dyDescent="0.25"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</row>
    <row r="50" spans="2:15" x14ac:dyDescent="0.25"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</row>
  </sheetData>
  <mergeCells count="1">
    <mergeCell ref="B1:N1"/>
  </mergeCells>
  <printOptions horizontalCentered="1"/>
  <pageMargins left="0.7" right="0.7" top="0.75" bottom="0.75" header="0.3" footer="0.3"/>
  <pageSetup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F8D3-FFF4-4714-B33F-3FB4A7F06E27}">
  <dimension ref="A1:CE81"/>
  <sheetViews>
    <sheetView zoomScaleNormal="100" workbookViewId="0">
      <pane xSplit="1" ySplit="2" topLeftCell="BU66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.75" x14ac:dyDescent="0.3"/>
  <cols>
    <col min="1" max="13" width="14.42578125" style="335" customWidth="1"/>
    <col min="14" max="25" width="11.7109375" style="337" bestFit="1" customWidth="1"/>
    <col min="26" max="27" width="9.5703125" style="337" bestFit="1" customWidth="1"/>
    <col min="28" max="28" width="11.7109375" style="337" bestFit="1" customWidth="1"/>
    <col min="29" max="29" width="10" style="337" bestFit="1" customWidth="1"/>
    <col min="30" max="37" width="10.7109375" style="337" bestFit="1" customWidth="1"/>
    <col min="38" max="46" width="9.5703125" style="337" bestFit="1" customWidth="1"/>
    <col min="47" max="47" width="10.7109375" style="337" bestFit="1" customWidth="1"/>
    <col min="48" max="48" width="10" style="337" bestFit="1" customWidth="1"/>
    <col min="49" max="49" width="9.5703125" style="337" bestFit="1" customWidth="1"/>
    <col min="50" max="56" width="10" style="337" bestFit="1" customWidth="1"/>
    <col min="57" max="58" width="11.140625" style="337" bestFit="1" customWidth="1"/>
    <col min="59" max="59" width="10" style="337" bestFit="1" customWidth="1"/>
    <col min="60" max="61" width="11.140625" style="337" bestFit="1" customWidth="1"/>
    <col min="62" max="69" width="11.42578125" style="337" bestFit="1" customWidth="1"/>
    <col min="70" max="73" width="12.5703125" style="337" bestFit="1" customWidth="1"/>
    <col min="74" max="74" width="13.7109375" style="337" bestFit="1" customWidth="1"/>
    <col min="75" max="75" width="9.140625" style="337"/>
    <col min="76" max="76" width="13.7109375" style="337" bestFit="1" customWidth="1"/>
    <col min="77" max="77" width="16.42578125" style="337" bestFit="1" customWidth="1"/>
    <col min="78" max="78" width="18.5703125" style="337" customWidth="1"/>
    <col min="79" max="79" width="12.5703125" style="347" bestFit="1" customWidth="1"/>
    <col min="80" max="80" width="12.28515625" style="347" bestFit="1" customWidth="1"/>
    <col min="81" max="81" width="14.5703125" style="347" customWidth="1"/>
    <col min="82" max="82" width="13.7109375" style="347" bestFit="1" customWidth="1"/>
    <col min="83" max="83" width="15.5703125" style="347" customWidth="1"/>
    <col min="84" max="16384" width="9.140625" style="337"/>
  </cols>
  <sheetData>
    <row r="1" spans="1:83" ht="15" x14ac:dyDescent="0.25">
      <c r="B1" s="335" t="s">
        <v>64</v>
      </c>
      <c r="C1" s="335" t="s">
        <v>64</v>
      </c>
      <c r="D1" s="335" t="s">
        <v>64</v>
      </c>
      <c r="E1" s="335" t="s">
        <v>64</v>
      </c>
      <c r="F1" s="335" t="s">
        <v>64</v>
      </c>
      <c r="G1" s="335" t="s">
        <v>64</v>
      </c>
      <c r="H1" s="335" t="s">
        <v>64</v>
      </c>
      <c r="I1" s="335" t="s">
        <v>64</v>
      </c>
      <c r="J1" s="335" t="s">
        <v>64</v>
      </c>
      <c r="K1" s="335" t="s">
        <v>64</v>
      </c>
      <c r="L1" s="335" t="s">
        <v>64</v>
      </c>
      <c r="M1" s="335" t="s">
        <v>64</v>
      </c>
      <c r="N1" s="335" t="s">
        <v>65</v>
      </c>
      <c r="O1" s="335" t="s">
        <v>65</v>
      </c>
      <c r="P1" s="335" t="s">
        <v>65</v>
      </c>
      <c r="Q1" s="335" t="s">
        <v>65</v>
      </c>
      <c r="R1" s="335" t="s">
        <v>65</v>
      </c>
      <c r="S1" s="335" t="s">
        <v>65</v>
      </c>
      <c r="T1" s="335" t="s">
        <v>65</v>
      </c>
      <c r="U1" s="335" t="s">
        <v>65</v>
      </c>
      <c r="V1" s="335" t="s">
        <v>65</v>
      </c>
      <c r="W1" s="335" t="s">
        <v>65</v>
      </c>
      <c r="X1" s="335" t="s">
        <v>65</v>
      </c>
      <c r="Y1" s="336" t="s">
        <v>65</v>
      </c>
      <c r="Z1" s="335" t="s">
        <v>66</v>
      </c>
      <c r="AA1" s="335" t="s">
        <v>66</v>
      </c>
      <c r="AB1" s="335" t="s">
        <v>66</v>
      </c>
      <c r="AC1" s="335" t="s">
        <v>66</v>
      </c>
      <c r="AD1" s="335" t="s">
        <v>66</v>
      </c>
      <c r="AE1" s="335" t="s">
        <v>66</v>
      </c>
      <c r="AF1" s="335" t="s">
        <v>66</v>
      </c>
      <c r="AG1" s="335" t="s">
        <v>66</v>
      </c>
      <c r="AH1" s="335" t="s">
        <v>66</v>
      </c>
      <c r="AI1" s="335" t="s">
        <v>66</v>
      </c>
      <c r="AJ1" s="335" t="s">
        <v>66</v>
      </c>
      <c r="AK1" s="336" t="s">
        <v>66</v>
      </c>
      <c r="AL1" s="335" t="s">
        <v>67</v>
      </c>
      <c r="AM1" s="335" t="s">
        <v>67</v>
      </c>
      <c r="AN1" s="335" t="s">
        <v>67</v>
      </c>
      <c r="AO1" s="335" t="s">
        <v>67</v>
      </c>
      <c r="AP1" s="335" t="s">
        <v>67</v>
      </c>
      <c r="AQ1" s="335" t="s">
        <v>67</v>
      </c>
      <c r="AR1" s="335" t="s">
        <v>67</v>
      </c>
      <c r="AS1" s="335" t="s">
        <v>67</v>
      </c>
      <c r="AT1" s="335" t="s">
        <v>67</v>
      </c>
      <c r="AU1" s="335" t="s">
        <v>67</v>
      </c>
      <c r="AV1" s="335" t="s">
        <v>67</v>
      </c>
      <c r="AW1" s="336" t="s">
        <v>67</v>
      </c>
      <c r="AX1" s="335" t="s">
        <v>68</v>
      </c>
      <c r="AY1" s="335" t="s">
        <v>68</v>
      </c>
      <c r="AZ1" s="335" t="s">
        <v>68</v>
      </c>
      <c r="BA1" s="335" t="s">
        <v>68</v>
      </c>
      <c r="BB1" s="335" t="s">
        <v>68</v>
      </c>
      <c r="BC1" s="335" t="s">
        <v>68</v>
      </c>
      <c r="BD1" s="335" t="s">
        <v>68</v>
      </c>
      <c r="BE1" s="335" t="s">
        <v>68</v>
      </c>
      <c r="BF1" s="335" t="s">
        <v>68</v>
      </c>
      <c r="BG1" s="335" t="s">
        <v>68</v>
      </c>
      <c r="BH1" s="335" t="s">
        <v>68</v>
      </c>
      <c r="BI1" s="336" t="s">
        <v>68</v>
      </c>
      <c r="BJ1" s="335" t="s">
        <v>186</v>
      </c>
      <c r="CA1" s="337"/>
      <c r="CB1" s="337"/>
      <c r="CC1" s="337"/>
      <c r="CD1" s="337"/>
      <c r="CE1" s="337"/>
    </row>
    <row r="2" spans="1:83" s="343" customFormat="1" ht="42.6" customHeight="1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84" t="s">
        <v>71</v>
      </c>
      <c r="O2" s="384" t="s">
        <v>72</v>
      </c>
      <c r="P2" s="384" t="s">
        <v>73</v>
      </c>
      <c r="Q2" s="384" t="s">
        <v>74</v>
      </c>
      <c r="R2" s="384" t="s">
        <v>75</v>
      </c>
      <c r="S2" s="384" t="s">
        <v>76</v>
      </c>
      <c r="T2" s="384" t="s">
        <v>77</v>
      </c>
      <c r="U2" s="384" t="s">
        <v>78</v>
      </c>
      <c r="V2" s="384" t="s">
        <v>79</v>
      </c>
      <c r="W2" s="384" t="s">
        <v>80</v>
      </c>
      <c r="X2" s="384" t="s">
        <v>81</v>
      </c>
      <c r="Y2" s="385" t="s">
        <v>82</v>
      </c>
      <c r="Z2" s="384" t="s">
        <v>71</v>
      </c>
      <c r="AA2" s="384" t="s">
        <v>72</v>
      </c>
      <c r="AB2" s="384" t="s">
        <v>73</v>
      </c>
      <c r="AC2" s="384" t="s">
        <v>74</v>
      </c>
      <c r="AD2" s="384" t="s">
        <v>75</v>
      </c>
      <c r="AE2" s="384" t="s">
        <v>76</v>
      </c>
      <c r="AF2" s="384" t="s">
        <v>77</v>
      </c>
      <c r="AG2" s="384" t="s">
        <v>78</v>
      </c>
      <c r="AH2" s="384" t="s">
        <v>79</v>
      </c>
      <c r="AI2" s="384" t="s">
        <v>80</v>
      </c>
      <c r="AJ2" s="384" t="s">
        <v>81</v>
      </c>
      <c r="AK2" s="385" t="s">
        <v>82</v>
      </c>
      <c r="AL2" s="384" t="s">
        <v>71</v>
      </c>
      <c r="AM2" s="384" t="s">
        <v>72</v>
      </c>
      <c r="AN2" s="384" t="s">
        <v>73</v>
      </c>
      <c r="AO2" s="384" t="s">
        <v>74</v>
      </c>
      <c r="AP2" s="384" t="s">
        <v>75</v>
      </c>
      <c r="AQ2" s="384" t="s">
        <v>76</v>
      </c>
      <c r="AR2" s="384" t="s">
        <v>77</v>
      </c>
      <c r="AS2" s="384" t="s">
        <v>78</v>
      </c>
      <c r="AT2" s="384" t="s">
        <v>79</v>
      </c>
      <c r="AU2" s="384" t="s">
        <v>80</v>
      </c>
      <c r="AV2" s="384" t="s">
        <v>81</v>
      </c>
      <c r="AW2" s="385" t="s">
        <v>82</v>
      </c>
      <c r="AX2" s="384" t="s">
        <v>71</v>
      </c>
      <c r="AY2" s="384" t="s">
        <v>72</v>
      </c>
      <c r="AZ2" s="384" t="s">
        <v>73</v>
      </c>
      <c r="BA2" s="384" t="s">
        <v>74</v>
      </c>
      <c r="BB2" s="384" t="s">
        <v>75</v>
      </c>
      <c r="BC2" s="384" t="s">
        <v>76</v>
      </c>
      <c r="BD2" s="384" t="s">
        <v>77</v>
      </c>
      <c r="BE2" s="384" t="s">
        <v>78</v>
      </c>
      <c r="BF2" s="384" t="s">
        <v>79</v>
      </c>
      <c r="BG2" s="384" t="s">
        <v>80</v>
      </c>
      <c r="BH2" s="384" t="s">
        <v>81</v>
      </c>
      <c r="BI2" s="385" t="s">
        <v>82</v>
      </c>
      <c r="BJ2" s="343" t="s">
        <v>71</v>
      </c>
      <c r="BK2" s="343" t="s">
        <v>72</v>
      </c>
      <c r="BL2" s="343" t="s">
        <v>73</v>
      </c>
      <c r="BM2" s="343" t="s">
        <v>74</v>
      </c>
      <c r="BN2" s="343" t="s">
        <v>75</v>
      </c>
      <c r="BO2" s="343" t="s">
        <v>76</v>
      </c>
      <c r="BP2" s="343" t="s">
        <v>77</v>
      </c>
      <c r="BQ2" s="343" t="s">
        <v>78</v>
      </c>
      <c r="BR2" s="343" t="s">
        <v>79</v>
      </c>
      <c r="BS2" s="343" t="s">
        <v>80</v>
      </c>
      <c r="BT2" s="343" t="s">
        <v>81</v>
      </c>
      <c r="BU2" s="343" t="s">
        <v>82</v>
      </c>
      <c r="BV2" s="364" t="s">
        <v>83</v>
      </c>
      <c r="BW2" s="343" t="s">
        <v>84</v>
      </c>
      <c r="BX2" s="343" t="s">
        <v>85</v>
      </c>
      <c r="BY2" s="343" t="s">
        <v>86</v>
      </c>
      <c r="BZ2" s="343" t="s">
        <v>87</v>
      </c>
      <c r="CA2" s="343" t="s">
        <v>88</v>
      </c>
      <c r="CB2" s="343" t="s">
        <v>89</v>
      </c>
      <c r="CC2" s="343" t="s">
        <v>90</v>
      </c>
      <c r="CD2" s="343" t="s">
        <v>91</v>
      </c>
      <c r="CE2" s="343" t="s">
        <v>92</v>
      </c>
    </row>
    <row r="3" spans="1:83" x14ac:dyDescent="0.3">
      <c r="A3" s="335" t="s">
        <v>93</v>
      </c>
      <c r="B3" s="386">
        <v>10668.730000000001</v>
      </c>
      <c r="C3" s="387">
        <v>17061.68</v>
      </c>
      <c r="D3" s="387">
        <v>14542.580000000002</v>
      </c>
      <c r="E3" s="387">
        <v>13219.3</v>
      </c>
      <c r="F3" s="387">
        <v>14620.64</v>
      </c>
      <c r="G3" s="387">
        <v>15190.419999999996</v>
      </c>
      <c r="H3" s="387">
        <v>45829.41</v>
      </c>
      <c r="I3" s="387">
        <v>26355.929999999993</v>
      </c>
      <c r="J3" s="387">
        <v>27820.610000000004</v>
      </c>
      <c r="K3" s="387">
        <v>31913.5</v>
      </c>
      <c r="L3" s="387">
        <v>30152.870000000003</v>
      </c>
      <c r="M3" s="387">
        <v>32309.52</v>
      </c>
      <c r="N3" s="388">
        <v>-95.57</v>
      </c>
      <c r="O3" s="388">
        <v>-97.94</v>
      </c>
      <c r="P3" s="388">
        <v>-114.65</v>
      </c>
      <c r="Q3" s="388">
        <v>-110.46</v>
      </c>
      <c r="R3" s="388">
        <v>-105.53</v>
      </c>
      <c r="S3" s="388">
        <v>-115.37</v>
      </c>
      <c r="T3" s="388">
        <v>-110.04</v>
      </c>
      <c r="U3" s="388">
        <v>-2107.83</v>
      </c>
      <c r="V3" s="388">
        <v>-2037.28</v>
      </c>
      <c r="W3" s="388">
        <v>-422.62</v>
      </c>
      <c r="X3" s="388">
        <v>-391.06</v>
      </c>
      <c r="Y3" s="389">
        <v>-419.47</v>
      </c>
      <c r="Z3" s="388">
        <v>0</v>
      </c>
      <c r="AA3" s="388">
        <v>0</v>
      </c>
      <c r="AB3" s="388">
        <v>0</v>
      </c>
      <c r="AC3" s="388">
        <v>0</v>
      </c>
      <c r="AD3" s="388">
        <v>0</v>
      </c>
      <c r="AE3" s="388">
        <v>0</v>
      </c>
      <c r="AF3" s="388">
        <v>0</v>
      </c>
      <c r="AG3" s="388">
        <v>0</v>
      </c>
      <c r="AH3" s="388">
        <v>0</v>
      </c>
      <c r="AI3" s="388">
        <v>0</v>
      </c>
      <c r="AJ3" s="388">
        <v>-71.239999999999995</v>
      </c>
      <c r="AK3" s="389">
        <v>-1063.3</v>
      </c>
      <c r="AL3" s="388">
        <v>0</v>
      </c>
      <c r="AM3" s="388">
        <v>0</v>
      </c>
      <c r="AN3" s="388">
        <v>0</v>
      </c>
      <c r="AO3" s="388">
        <v>0</v>
      </c>
      <c r="AP3" s="388">
        <v>0</v>
      </c>
      <c r="AQ3" s="388">
        <v>0</v>
      </c>
      <c r="AR3" s="388">
        <v>0</v>
      </c>
      <c r="AS3" s="388">
        <v>0</v>
      </c>
      <c r="AT3" s="388">
        <v>0</v>
      </c>
      <c r="AU3" s="388">
        <v>-107.55</v>
      </c>
      <c r="AV3" s="388">
        <v>-105.97</v>
      </c>
      <c r="AW3" s="389">
        <v>-121.43</v>
      </c>
      <c r="AX3" s="388">
        <v>123.27000000000001</v>
      </c>
      <c r="AY3" s="388">
        <v>119.44</v>
      </c>
      <c r="AZ3" s="388">
        <v>123.49000000000001</v>
      </c>
      <c r="BA3" s="388">
        <v>122.73</v>
      </c>
      <c r="BB3" s="388">
        <v>126.66</v>
      </c>
      <c r="BC3" s="388">
        <v>122.73</v>
      </c>
      <c r="BD3" s="388">
        <v>145.88</v>
      </c>
      <c r="BE3" s="388">
        <v>145.61000000000001</v>
      </c>
      <c r="BF3" s="388">
        <v>131.78</v>
      </c>
      <c r="BG3" s="388">
        <v>162.38000000000002</v>
      </c>
      <c r="BH3" s="388">
        <v>147.96</v>
      </c>
      <c r="BI3" s="389">
        <v>152.65</v>
      </c>
      <c r="BJ3" s="347">
        <f>B3+N3+Z3+AL3+AX3</f>
        <v>10696.430000000002</v>
      </c>
      <c r="BK3" s="347">
        <f t="shared" ref="BK3:BU18" si="0">C3+O3+AA3+AM3+AY3</f>
        <v>17083.18</v>
      </c>
      <c r="BL3" s="347">
        <f t="shared" si="0"/>
        <v>14551.420000000002</v>
      </c>
      <c r="BM3" s="347">
        <f t="shared" si="0"/>
        <v>13231.57</v>
      </c>
      <c r="BN3" s="347">
        <f t="shared" si="0"/>
        <v>14641.769999999999</v>
      </c>
      <c r="BO3" s="347">
        <f t="shared" si="0"/>
        <v>15197.779999999995</v>
      </c>
      <c r="BP3" s="347">
        <f t="shared" si="0"/>
        <v>45865.25</v>
      </c>
      <c r="BQ3" s="347">
        <f t="shared" si="0"/>
        <v>24393.709999999992</v>
      </c>
      <c r="BR3" s="347">
        <f t="shared" si="0"/>
        <v>25915.110000000004</v>
      </c>
      <c r="BS3" s="347">
        <f t="shared" si="0"/>
        <v>31545.710000000003</v>
      </c>
      <c r="BT3" s="347">
        <f t="shared" si="0"/>
        <v>29732.559999999998</v>
      </c>
      <c r="BU3" s="347">
        <f t="shared" si="0"/>
        <v>30857.97</v>
      </c>
      <c r="BV3" s="348">
        <f>SUM(BJ3:BU3)</f>
        <v>273712.45999999996</v>
      </c>
      <c r="BW3" s="352" t="s">
        <v>96</v>
      </c>
      <c r="BX3" s="347">
        <f>BS3</f>
        <v>31545.710000000003</v>
      </c>
      <c r="BY3" s="347">
        <f>'[1]FY 2022 - kWh'!BS3</f>
        <v>98574</v>
      </c>
      <c r="BZ3" s="350">
        <f>BX3/BY3</f>
        <v>0.32002059366567254</v>
      </c>
      <c r="CA3" s="347">
        <f>BZ3*'[1]FY 2022 - kWh'!CA3</f>
        <v>24533.418751597786</v>
      </c>
      <c r="CB3" s="347">
        <f>(BS3-CA3)+SUM(BT3:BU3)</f>
        <v>67602.821248402208</v>
      </c>
      <c r="CC3" s="351">
        <f>+BV3-CB3</f>
        <v>206109.63875159775</v>
      </c>
      <c r="CD3" s="351">
        <v>184237.2190852215</v>
      </c>
      <c r="CE3" s="351">
        <f>CC3-CD3</f>
        <v>21872.419666376256</v>
      </c>
    </row>
    <row r="4" spans="1:83" x14ac:dyDescent="0.3">
      <c r="A4" s="335" t="s">
        <v>95</v>
      </c>
      <c r="B4" s="386">
        <v>33237.319999999992</v>
      </c>
      <c r="C4" s="387">
        <v>35644.970000000016</v>
      </c>
      <c r="D4" s="387">
        <v>39708.05999999999</v>
      </c>
      <c r="E4" s="387">
        <v>36631.380000000005</v>
      </c>
      <c r="F4" s="387">
        <v>36683.03</v>
      </c>
      <c r="G4" s="387">
        <v>37687.630000000012</v>
      </c>
      <c r="H4" s="387">
        <v>40567.769999999997</v>
      </c>
      <c r="I4" s="387">
        <v>39730.009999999987</v>
      </c>
      <c r="J4" s="387">
        <v>36250.880000000005</v>
      </c>
      <c r="K4" s="387">
        <v>45107.369999999995</v>
      </c>
      <c r="L4" s="387">
        <v>45548.099999999991</v>
      </c>
      <c r="M4" s="387">
        <v>46084.2</v>
      </c>
      <c r="N4" s="388">
        <v>669.84</v>
      </c>
      <c r="O4" s="388">
        <v>691.46</v>
      </c>
      <c r="P4" s="388">
        <v>669.84</v>
      </c>
      <c r="Q4" s="388">
        <v>695.15</v>
      </c>
      <c r="R4" s="388">
        <v>672.61</v>
      </c>
      <c r="S4" s="388">
        <v>935.27</v>
      </c>
      <c r="T4" s="388">
        <v>984.19999999999993</v>
      </c>
      <c r="U4" s="388">
        <v>1068.9099999999999</v>
      </c>
      <c r="V4" s="388">
        <v>446.15</v>
      </c>
      <c r="W4" s="388">
        <v>1950.62</v>
      </c>
      <c r="X4" s="388">
        <v>-308.03000000000009</v>
      </c>
      <c r="Y4" s="389">
        <v>2392.5</v>
      </c>
      <c r="Z4" s="388">
        <v>-131.16</v>
      </c>
      <c r="AA4" s="388">
        <v>-164.60000000000002</v>
      </c>
      <c r="AB4" s="388">
        <v>-200.66</v>
      </c>
      <c r="AC4" s="388">
        <v>-181.64</v>
      </c>
      <c r="AD4" s="388">
        <v>-267.55</v>
      </c>
      <c r="AE4" s="388">
        <v>-262.64</v>
      </c>
      <c r="AF4" s="388">
        <v>-211.62</v>
      </c>
      <c r="AG4" s="388">
        <v>-225.75</v>
      </c>
      <c r="AH4" s="388">
        <v>-160.54</v>
      </c>
      <c r="AI4" s="388">
        <v>-236.23</v>
      </c>
      <c r="AJ4" s="388">
        <v>-280.7</v>
      </c>
      <c r="AK4" s="389">
        <v>-274.38</v>
      </c>
      <c r="AL4" s="388">
        <v>0</v>
      </c>
      <c r="AM4" s="388">
        <v>980.72</v>
      </c>
      <c r="AN4" s="388">
        <v>-973.62</v>
      </c>
      <c r="AO4" s="388">
        <v>0</v>
      </c>
      <c r="AP4" s="388">
        <v>0</v>
      </c>
      <c r="AQ4" s="388">
        <v>0</v>
      </c>
      <c r="AR4" s="388">
        <v>0</v>
      </c>
      <c r="AS4" s="388">
        <v>-888.7</v>
      </c>
      <c r="AT4" s="388">
        <v>505.88</v>
      </c>
      <c r="AU4" s="388">
        <v>0</v>
      </c>
      <c r="AV4" s="388">
        <v>0</v>
      </c>
      <c r="AW4" s="389">
        <v>0</v>
      </c>
      <c r="AX4" s="388">
        <v>0</v>
      </c>
      <c r="AY4" s="388">
        <v>0</v>
      </c>
      <c r="AZ4" s="388">
        <v>0</v>
      </c>
      <c r="BA4" s="388">
        <v>0</v>
      </c>
      <c r="BB4" s="388">
        <v>0</v>
      </c>
      <c r="BC4" s="388">
        <v>0</v>
      </c>
      <c r="BD4" s="388">
        <v>0</v>
      </c>
      <c r="BE4" s="388">
        <v>0</v>
      </c>
      <c r="BF4" s="388">
        <v>0</v>
      </c>
      <c r="BG4" s="388">
        <v>0</v>
      </c>
      <c r="BH4" s="388">
        <v>0</v>
      </c>
      <c r="BI4" s="389">
        <v>0</v>
      </c>
      <c r="BJ4" s="347">
        <f t="shared" ref="BJ4:BU38" si="1">B4+N4+Z4+AL4+AX4</f>
        <v>33775.999999999985</v>
      </c>
      <c r="BK4" s="347">
        <f t="shared" si="0"/>
        <v>37152.550000000017</v>
      </c>
      <c r="BL4" s="347">
        <f t="shared" si="0"/>
        <v>39203.619999999981</v>
      </c>
      <c r="BM4" s="347">
        <f t="shared" si="0"/>
        <v>37144.890000000007</v>
      </c>
      <c r="BN4" s="347">
        <f t="shared" si="0"/>
        <v>37088.089999999997</v>
      </c>
      <c r="BO4" s="347">
        <f t="shared" si="0"/>
        <v>38360.260000000009</v>
      </c>
      <c r="BP4" s="347">
        <f t="shared" si="0"/>
        <v>41340.349999999991</v>
      </c>
      <c r="BQ4" s="347">
        <f t="shared" si="0"/>
        <v>39684.469999999987</v>
      </c>
      <c r="BR4" s="347">
        <f t="shared" si="0"/>
        <v>37042.370000000003</v>
      </c>
      <c r="BS4" s="347">
        <f t="shared" si="0"/>
        <v>46821.759999999995</v>
      </c>
      <c r="BT4" s="347">
        <f t="shared" si="0"/>
        <v>44959.369999999995</v>
      </c>
      <c r="BU4" s="347">
        <f t="shared" si="0"/>
        <v>48202.32</v>
      </c>
      <c r="BV4" s="348">
        <f t="shared" ref="BV4:BV67" si="2">SUM(BJ4:BU4)</f>
        <v>480776.05</v>
      </c>
      <c r="CA4" s="337"/>
      <c r="CB4" s="337"/>
      <c r="CC4" s="351">
        <f t="shared" ref="CC4:CC67" si="3">+BV4-CB4</f>
        <v>480776.05</v>
      </c>
      <c r="CD4" s="351">
        <v>480776.05</v>
      </c>
      <c r="CE4" s="351">
        <f t="shared" ref="CE4:CE67" si="4">CC4-CD4</f>
        <v>0</v>
      </c>
    </row>
    <row r="5" spans="1:83" x14ac:dyDescent="0.3">
      <c r="A5" s="335" t="s">
        <v>97</v>
      </c>
      <c r="B5" s="386">
        <v>66098.109999999913</v>
      </c>
      <c r="C5" s="387">
        <v>67397.080000000016</v>
      </c>
      <c r="D5" s="387">
        <v>195794.7900000001</v>
      </c>
      <c r="E5" s="387">
        <v>60043.359999999986</v>
      </c>
      <c r="F5" s="387">
        <v>65244.690000000017</v>
      </c>
      <c r="G5" s="387">
        <v>69256.960000000021</v>
      </c>
      <c r="H5" s="387">
        <v>74704.540000000037</v>
      </c>
      <c r="I5" s="387">
        <v>205947.22000000006</v>
      </c>
      <c r="J5" s="387">
        <v>62959.51</v>
      </c>
      <c r="K5" s="387">
        <v>77585.8</v>
      </c>
      <c r="L5" s="387">
        <v>63544.640000000007</v>
      </c>
      <c r="M5" s="387">
        <v>131380.13999999998</v>
      </c>
      <c r="N5" s="388">
        <v>58.010000000000005</v>
      </c>
      <c r="O5" s="388">
        <v>7594.31</v>
      </c>
      <c r="P5" s="388">
        <v>7417.04</v>
      </c>
      <c r="Q5" s="388">
        <v>7189.6</v>
      </c>
      <c r="R5" s="388">
        <v>7937.34</v>
      </c>
      <c r="S5" s="388">
        <v>5817.98</v>
      </c>
      <c r="T5" s="388">
        <v>4063.63</v>
      </c>
      <c r="U5" s="388">
        <v>3063.42</v>
      </c>
      <c r="V5" s="388">
        <v>3849.2599999999998</v>
      </c>
      <c r="W5" s="388">
        <v>5516.07</v>
      </c>
      <c r="X5" s="388">
        <v>4893.8900000000003</v>
      </c>
      <c r="Y5" s="389">
        <v>5099.66</v>
      </c>
      <c r="Z5" s="388">
        <v>-137.30000000000001</v>
      </c>
      <c r="AA5" s="388">
        <v>0</v>
      </c>
      <c r="AB5" s="388">
        <v>-121976.92</v>
      </c>
      <c r="AC5" s="388">
        <v>-133.47</v>
      </c>
      <c r="AD5" s="388">
        <v>111.69</v>
      </c>
      <c r="AE5" s="388">
        <v>138.79</v>
      </c>
      <c r="AF5" s="388">
        <v>46.52</v>
      </c>
      <c r="AG5" s="388">
        <v>-18.09</v>
      </c>
      <c r="AH5" s="388">
        <v>-195.73</v>
      </c>
      <c r="AI5" s="388">
        <v>170.52</v>
      </c>
      <c r="AJ5" s="388">
        <v>60.460000000000008</v>
      </c>
      <c r="AK5" s="389">
        <v>414.43</v>
      </c>
      <c r="AL5" s="388">
        <v>0</v>
      </c>
      <c r="AM5" s="388">
        <v>0</v>
      </c>
      <c r="AN5" s="388">
        <v>0</v>
      </c>
      <c r="AO5" s="388">
        <v>0</v>
      </c>
      <c r="AP5" s="388">
        <v>0</v>
      </c>
      <c r="AQ5" s="388">
        <v>0</v>
      </c>
      <c r="AR5" s="388">
        <v>0</v>
      </c>
      <c r="AS5" s="388">
        <v>0</v>
      </c>
      <c r="AT5" s="388">
        <v>0</v>
      </c>
      <c r="AU5" s="388">
        <v>0</v>
      </c>
      <c r="AV5" s="388">
        <v>0</v>
      </c>
      <c r="AW5" s="389">
        <v>0</v>
      </c>
      <c r="AX5" s="388">
        <v>0</v>
      </c>
      <c r="AY5" s="388">
        <v>0</v>
      </c>
      <c r="AZ5" s="388">
        <v>0</v>
      </c>
      <c r="BA5" s="388">
        <v>0</v>
      </c>
      <c r="BB5" s="388">
        <v>0</v>
      </c>
      <c r="BC5" s="388">
        <v>0</v>
      </c>
      <c r="BD5" s="388">
        <v>0</v>
      </c>
      <c r="BE5" s="388">
        <v>0</v>
      </c>
      <c r="BF5" s="388">
        <v>0</v>
      </c>
      <c r="BG5" s="388">
        <v>0</v>
      </c>
      <c r="BH5" s="388">
        <v>0</v>
      </c>
      <c r="BI5" s="389">
        <v>0</v>
      </c>
      <c r="BJ5" s="347">
        <f t="shared" si="1"/>
        <v>66018.819999999905</v>
      </c>
      <c r="BK5" s="347">
        <f t="shared" si="0"/>
        <v>74991.390000000014</v>
      </c>
      <c r="BL5" s="347">
        <f t="shared" si="0"/>
        <v>81234.910000000105</v>
      </c>
      <c r="BM5" s="347">
        <f t="shared" si="0"/>
        <v>67099.489999999991</v>
      </c>
      <c r="BN5" s="347">
        <f t="shared" si="0"/>
        <v>73293.720000000016</v>
      </c>
      <c r="BO5" s="347">
        <f t="shared" si="0"/>
        <v>75213.73000000001</v>
      </c>
      <c r="BP5" s="347">
        <f t="shared" si="0"/>
        <v>78814.690000000046</v>
      </c>
      <c r="BQ5" s="347">
        <f t="shared" si="0"/>
        <v>208992.55000000008</v>
      </c>
      <c r="BR5" s="347">
        <f t="shared" si="0"/>
        <v>66613.040000000008</v>
      </c>
      <c r="BS5" s="347">
        <f t="shared" si="0"/>
        <v>83272.39</v>
      </c>
      <c r="BT5" s="347">
        <f t="shared" si="0"/>
        <v>68498.99000000002</v>
      </c>
      <c r="BU5" s="347">
        <f t="shared" si="0"/>
        <v>136894.22999999998</v>
      </c>
      <c r="BV5" s="348">
        <f t="shared" si="2"/>
        <v>1080937.9500000002</v>
      </c>
      <c r="CA5" s="337"/>
      <c r="CB5" s="337"/>
      <c r="CC5" s="351">
        <f t="shared" si="3"/>
        <v>1080937.9500000002</v>
      </c>
      <c r="CD5" s="351">
        <v>1080937.9500000002</v>
      </c>
      <c r="CE5" s="351">
        <f t="shared" si="4"/>
        <v>0</v>
      </c>
    </row>
    <row r="6" spans="1:83" x14ac:dyDescent="0.3">
      <c r="A6" s="335" t="s">
        <v>98</v>
      </c>
      <c r="B6" s="386">
        <v>27852.13</v>
      </c>
      <c r="C6" s="387">
        <v>25454.34</v>
      </c>
      <c r="D6" s="387">
        <v>29603.27</v>
      </c>
      <c r="E6" s="387">
        <v>31769.53000000001</v>
      </c>
      <c r="F6" s="387">
        <v>34592.539999999994</v>
      </c>
      <c r="G6" s="387">
        <v>32659.909999999996</v>
      </c>
      <c r="H6" s="387">
        <v>29423.34</v>
      </c>
      <c r="I6" s="387">
        <v>32587.150000000016</v>
      </c>
      <c r="J6" s="387">
        <v>33047.030000000021</v>
      </c>
      <c r="K6" s="387">
        <v>33258.159999999996</v>
      </c>
      <c r="L6" s="387">
        <v>38322.590000000004</v>
      </c>
      <c r="M6" s="387">
        <v>39407</v>
      </c>
      <c r="N6" s="388">
        <v>0</v>
      </c>
      <c r="O6" s="388">
        <v>0</v>
      </c>
      <c r="P6" s="388">
        <v>1714.4299999999998</v>
      </c>
      <c r="Q6" s="388">
        <v>1894.48</v>
      </c>
      <c r="R6" s="388">
        <v>1174.28</v>
      </c>
      <c r="S6" s="388">
        <v>495.26</v>
      </c>
      <c r="T6" s="388">
        <v>-972.77</v>
      </c>
      <c r="U6" s="388">
        <v>-21.680000000000007</v>
      </c>
      <c r="V6" s="388">
        <v>-667.84</v>
      </c>
      <c r="W6" s="388">
        <v>-57.379999999999995</v>
      </c>
      <c r="X6" s="388">
        <v>1237.1200000000001</v>
      </c>
      <c r="Y6" s="389">
        <v>331.11</v>
      </c>
      <c r="Z6" s="388">
        <v>-45.38</v>
      </c>
      <c r="AA6" s="388">
        <v>-50.18</v>
      </c>
      <c r="AB6" s="388">
        <v>-50.18</v>
      </c>
      <c r="AC6" s="388">
        <v>-56.45</v>
      </c>
      <c r="AD6" s="388">
        <v>-56.45</v>
      </c>
      <c r="AE6" s="388">
        <v>-53.99</v>
      </c>
      <c r="AF6" s="388">
        <v>-59.26</v>
      </c>
      <c r="AG6" s="388">
        <v>-45.17</v>
      </c>
      <c r="AH6" s="388">
        <v>-47.98</v>
      </c>
      <c r="AI6" s="388">
        <v>-59.93</v>
      </c>
      <c r="AJ6" s="388">
        <v>-59.93</v>
      </c>
      <c r="AK6" s="389">
        <v>-59.92</v>
      </c>
      <c r="AL6" s="388">
        <v>0</v>
      </c>
      <c r="AM6" s="388">
        <v>0</v>
      </c>
      <c r="AN6" s="388">
        <v>0</v>
      </c>
      <c r="AO6" s="388">
        <v>0</v>
      </c>
      <c r="AP6" s="388">
        <v>0</v>
      </c>
      <c r="AQ6" s="388">
        <v>0</v>
      </c>
      <c r="AR6" s="388">
        <v>0</v>
      </c>
      <c r="AS6" s="388">
        <v>0</v>
      </c>
      <c r="AT6" s="388">
        <v>0</v>
      </c>
      <c r="AU6" s="388">
        <v>0</v>
      </c>
      <c r="AV6" s="388">
        <v>0</v>
      </c>
      <c r="AW6" s="389">
        <v>0</v>
      </c>
      <c r="AX6" s="388">
        <v>0</v>
      </c>
      <c r="AY6" s="388">
        <v>0</v>
      </c>
      <c r="AZ6" s="388">
        <v>0</v>
      </c>
      <c r="BA6" s="388">
        <v>0</v>
      </c>
      <c r="BB6" s="388">
        <v>0</v>
      </c>
      <c r="BC6" s="388">
        <v>0</v>
      </c>
      <c r="BD6" s="388">
        <v>0</v>
      </c>
      <c r="BE6" s="388">
        <v>0</v>
      </c>
      <c r="BF6" s="388">
        <v>0</v>
      </c>
      <c r="BG6" s="388">
        <v>0</v>
      </c>
      <c r="BH6" s="388">
        <v>0</v>
      </c>
      <c r="BI6" s="389">
        <v>0</v>
      </c>
      <c r="BJ6" s="347">
        <f t="shared" si="1"/>
        <v>27806.75</v>
      </c>
      <c r="BK6" s="347">
        <f t="shared" si="0"/>
        <v>25404.16</v>
      </c>
      <c r="BL6" s="347">
        <f t="shared" si="0"/>
        <v>31267.52</v>
      </c>
      <c r="BM6" s="347">
        <f t="shared" si="0"/>
        <v>33607.560000000012</v>
      </c>
      <c r="BN6" s="347">
        <f t="shared" si="0"/>
        <v>35710.369999999995</v>
      </c>
      <c r="BO6" s="347">
        <f t="shared" si="0"/>
        <v>33101.18</v>
      </c>
      <c r="BP6" s="347">
        <f t="shared" si="0"/>
        <v>28391.31</v>
      </c>
      <c r="BQ6" s="347">
        <f t="shared" si="0"/>
        <v>32520.300000000017</v>
      </c>
      <c r="BR6" s="347">
        <f t="shared" si="0"/>
        <v>32331.210000000021</v>
      </c>
      <c r="BS6" s="347">
        <f t="shared" si="0"/>
        <v>33140.85</v>
      </c>
      <c r="BT6" s="347">
        <f t="shared" si="0"/>
        <v>39499.780000000006</v>
      </c>
      <c r="BU6" s="347">
        <f t="shared" si="0"/>
        <v>39678.19</v>
      </c>
      <c r="BV6" s="348">
        <f t="shared" si="2"/>
        <v>392459.18000000005</v>
      </c>
      <c r="CA6" s="337"/>
      <c r="CB6" s="337"/>
      <c r="CC6" s="351">
        <f t="shared" si="3"/>
        <v>392459.18000000005</v>
      </c>
      <c r="CD6" s="351">
        <v>392459.18000000005</v>
      </c>
      <c r="CE6" s="351">
        <f t="shared" si="4"/>
        <v>0</v>
      </c>
    </row>
    <row r="7" spans="1:83" x14ac:dyDescent="0.3">
      <c r="A7" s="335" t="s">
        <v>100</v>
      </c>
      <c r="B7" s="386">
        <v>29836.720000000001</v>
      </c>
      <c r="C7" s="387">
        <v>29747.250000000004</v>
      </c>
      <c r="D7" s="387">
        <v>30719.850000000009</v>
      </c>
      <c r="E7" s="387">
        <v>31469.539999999986</v>
      </c>
      <c r="F7" s="387">
        <v>31253.53999999999</v>
      </c>
      <c r="G7" s="387">
        <v>29726.650000000005</v>
      </c>
      <c r="H7" s="387">
        <v>35628.779999999992</v>
      </c>
      <c r="I7" s="387">
        <v>31171.469999999998</v>
      </c>
      <c r="J7" s="387">
        <v>30443.46</v>
      </c>
      <c r="K7" s="387">
        <v>36117.929999999993</v>
      </c>
      <c r="L7" s="387">
        <v>32511.860000000004</v>
      </c>
      <c r="M7" s="387">
        <v>33789.599999999999</v>
      </c>
      <c r="N7" s="388">
        <v>0</v>
      </c>
      <c r="O7" s="388">
        <v>0</v>
      </c>
      <c r="P7" s="388">
        <v>0</v>
      </c>
      <c r="Q7" s="388">
        <v>0</v>
      </c>
      <c r="R7" s="388">
        <v>0</v>
      </c>
      <c r="S7" s="388">
        <v>0</v>
      </c>
      <c r="T7" s="388">
        <v>0</v>
      </c>
      <c r="U7" s="388">
        <v>0</v>
      </c>
      <c r="V7" s="388">
        <v>-1896.2</v>
      </c>
      <c r="W7" s="388">
        <v>-324.85000000000002</v>
      </c>
      <c r="X7" s="388">
        <v>356.37</v>
      </c>
      <c r="Y7" s="389">
        <v>2090.9900000000002</v>
      </c>
      <c r="Z7" s="388">
        <v>-997.59</v>
      </c>
      <c r="AA7" s="388">
        <v>0</v>
      </c>
      <c r="AB7" s="388">
        <v>256.57999999999993</v>
      </c>
      <c r="AC7" s="388">
        <v>-116.44</v>
      </c>
      <c r="AD7" s="388">
        <v>0</v>
      </c>
      <c r="AE7" s="388">
        <v>-91.47</v>
      </c>
      <c r="AF7" s="388">
        <v>107.63</v>
      </c>
      <c r="AG7" s="388">
        <v>-18.57</v>
      </c>
      <c r="AH7" s="388">
        <v>-122.36000000000001</v>
      </c>
      <c r="AI7" s="388">
        <v>125.33</v>
      </c>
      <c r="AJ7" s="388">
        <v>31.970000000000002</v>
      </c>
      <c r="AK7" s="389">
        <v>-182.11</v>
      </c>
      <c r="AL7" s="388">
        <v>0</v>
      </c>
      <c r="AM7" s="388">
        <v>0</v>
      </c>
      <c r="AN7" s="388">
        <v>0</v>
      </c>
      <c r="AO7" s="388">
        <v>0</v>
      </c>
      <c r="AP7" s="388">
        <v>0</v>
      </c>
      <c r="AQ7" s="388">
        <v>0</v>
      </c>
      <c r="AR7" s="388">
        <v>0</v>
      </c>
      <c r="AS7" s="388">
        <v>0</v>
      </c>
      <c r="AT7" s="388">
        <v>0</v>
      </c>
      <c r="AU7" s="388">
        <v>0</v>
      </c>
      <c r="AV7" s="388">
        <v>0</v>
      </c>
      <c r="AW7" s="389">
        <v>0</v>
      </c>
      <c r="AX7" s="388">
        <v>0</v>
      </c>
      <c r="AY7" s="388">
        <v>0</v>
      </c>
      <c r="AZ7" s="388">
        <v>0</v>
      </c>
      <c r="BA7" s="388">
        <v>0</v>
      </c>
      <c r="BB7" s="388">
        <v>0</v>
      </c>
      <c r="BC7" s="388">
        <v>0</v>
      </c>
      <c r="BD7" s="388">
        <v>0</v>
      </c>
      <c r="BE7" s="388">
        <v>0</v>
      </c>
      <c r="BF7" s="388">
        <v>0</v>
      </c>
      <c r="BG7" s="388">
        <v>0</v>
      </c>
      <c r="BH7" s="388">
        <v>0</v>
      </c>
      <c r="BI7" s="389">
        <v>0</v>
      </c>
      <c r="BJ7" s="347">
        <f t="shared" si="1"/>
        <v>28839.13</v>
      </c>
      <c r="BK7" s="347">
        <f t="shared" si="0"/>
        <v>29747.250000000004</v>
      </c>
      <c r="BL7" s="347">
        <f t="shared" si="0"/>
        <v>30976.430000000008</v>
      </c>
      <c r="BM7" s="347">
        <f t="shared" si="0"/>
        <v>31353.099999999988</v>
      </c>
      <c r="BN7" s="347">
        <f t="shared" si="0"/>
        <v>31253.53999999999</v>
      </c>
      <c r="BO7" s="347">
        <f t="shared" si="0"/>
        <v>29635.180000000004</v>
      </c>
      <c r="BP7" s="347">
        <f t="shared" si="0"/>
        <v>35736.409999999989</v>
      </c>
      <c r="BQ7" s="347">
        <f t="shared" si="0"/>
        <v>31152.899999999998</v>
      </c>
      <c r="BR7" s="347">
        <f t="shared" si="0"/>
        <v>28424.899999999998</v>
      </c>
      <c r="BS7" s="347">
        <f t="shared" si="0"/>
        <v>35918.409999999996</v>
      </c>
      <c r="BT7" s="347">
        <f t="shared" si="0"/>
        <v>32900.200000000004</v>
      </c>
      <c r="BU7" s="347">
        <f t="shared" si="0"/>
        <v>35698.479999999996</v>
      </c>
      <c r="BV7" s="348">
        <f t="shared" si="2"/>
        <v>381635.92999999993</v>
      </c>
      <c r="BW7" s="355" t="s">
        <v>129</v>
      </c>
      <c r="BX7" s="347">
        <f>BR7</f>
        <v>28424.899999999998</v>
      </c>
      <c r="BY7" s="347">
        <f>'[1]FY 2022 - kWh'!BR7</f>
        <v>84502</v>
      </c>
      <c r="BZ7" s="350">
        <f>BX7/BY7</f>
        <v>0.33638138742278284</v>
      </c>
      <c r="CA7" s="347">
        <f>BZ7*'[1]FY 2022 - kWh'!CA7</f>
        <v>40833.000237864188</v>
      </c>
      <c r="CB7" s="347">
        <f>(BR7-CA7)+SUM(BS7:BU7)</f>
        <v>92108.98976213581</v>
      </c>
      <c r="CC7" s="351">
        <f t="shared" si="3"/>
        <v>289526.94023786415</v>
      </c>
      <c r="CD7" s="351">
        <v>299900.8346648842</v>
      </c>
      <c r="CE7" s="351">
        <f t="shared" si="4"/>
        <v>-10373.894427020045</v>
      </c>
    </row>
    <row r="8" spans="1:83" x14ac:dyDescent="0.3">
      <c r="A8" s="335" t="s">
        <v>101</v>
      </c>
      <c r="B8" s="386">
        <v>25531.569999999996</v>
      </c>
      <c r="C8" s="387">
        <v>27320.659999999989</v>
      </c>
      <c r="D8" s="387">
        <v>28305.749999999989</v>
      </c>
      <c r="E8" s="387">
        <v>29308.359999999997</v>
      </c>
      <c r="F8" s="387">
        <v>27138.069999999996</v>
      </c>
      <c r="G8" s="387">
        <v>28629.840000000007</v>
      </c>
      <c r="H8" s="387">
        <v>31281.199999999997</v>
      </c>
      <c r="I8" s="387">
        <v>27429.369999999995</v>
      </c>
      <c r="J8" s="387">
        <v>28236.600000000002</v>
      </c>
      <c r="K8" s="387">
        <v>30837.700000000008</v>
      </c>
      <c r="L8" s="387">
        <v>29608.76999999999</v>
      </c>
      <c r="M8" s="387">
        <v>35243.979999999996</v>
      </c>
      <c r="N8" s="388">
        <v>-1597.71</v>
      </c>
      <c r="O8" s="388">
        <v>-1629.07</v>
      </c>
      <c r="P8" s="388">
        <v>-1673.68</v>
      </c>
      <c r="Q8" s="388">
        <v>-1670.46</v>
      </c>
      <c r="R8" s="388">
        <v>-1669.7</v>
      </c>
      <c r="S8" s="388">
        <v>-1807.97</v>
      </c>
      <c r="T8" s="388">
        <v>-2270.9500000000003</v>
      </c>
      <c r="U8" s="388">
        <v>-1952.87</v>
      </c>
      <c r="V8" s="388">
        <v>-1960.2</v>
      </c>
      <c r="W8" s="388">
        <v>808.18</v>
      </c>
      <c r="X8" s="388">
        <v>757.38</v>
      </c>
      <c r="Y8" s="389">
        <v>766.21</v>
      </c>
      <c r="Z8" s="388">
        <v>-70.48</v>
      </c>
      <c r="AA8" s="388">
        <v>-935.26</v>
      </c>
      <c r="AB8" s="388">
        <v>-456.61</v>
      </c>
      <c r="AC8" s="388">
        <v>-447.19</v>
      </c>
      <c r="AD8" s="388">
        <v>353.59</v>
      </c>
      <c r="AE8" s="388">
        <v>-596.20000000000005</v>
      </c>
      <c r="AF8" s="388">
        <v>-690.09</v>
      </c>
      <c r="AG8" s="388">
        <v>-625.04999999999995</v>
      </c>
      <c r="AH8" s="388">
        <v>-799.79</v>
      </c>
      <c r="AI8" s="388">
        <v>-825.23000000000013</v>
      </c>
      <c r="AJ8" s="388">
        <v>-460.45</v>
      </c>
      <c r="AK8" s="389">
        <v>-657.41000000000008</v>
      </c>
      <c r="AL8" s="388">
        <v>0</v>
      </c>
      <c r="AM8" s="388">
        <v>0</v>
      </c>
      <c r="AN8" s="388">
        <v>0</v>
      </c>
      <c r="AO8" s="388">
        <v>0</v>
      </c>
      <c r="AP8" s="388">
        <v>0</v>
      </c>
      <c r="AQ8" s="388">
        <v>0</v>
      </c>
      <c r="AR8" s="388">
        <v>0</v>
      </c>
      <c r="AS8" s="388">
        <v>0</v>
      </c>
      <c r="AT8" s="388">
        <v>0</v>
      </c>
      <c r="AU8" s="388">
        <v>0</v>
      </c>
      <c r="AV8" s="388">
        <v>0</v>
      </c>
      <c r="AW8" s="389">
        <v>0</v>
      </c>
      <c r="AX8" s="388">
        <v>0</v>
      </c>
      <c r="AY8" s="388">
        <v>0</v>
      </c>
      <c r="AZ8" s="388">
        <v>0</v>
      </c>
      <c r="BA8" s="388">
        <v>0</v>
      </c>
      <c r="BB8" s="388">
        <v>0</v>
      </c>
      <c r="BC8" s="388">
        <v>0</v>
      </c>
      <c r="BD8" s="388">
        <v>0</v>
      </c>
      <c r="BE8" s="388">
        <v>0</v>
      </c>
      <c r="BF8" s="388">
        <v>0</v>
      </c>
      <c r="BG8" s="388">
        <v>0</v>
      </c>
      <c r="BH8" s="388">
        <v>0</v>
      </c>
      <c r="BI8" s="389">
        <v>0</v>
      </c>
      <c r="BJ8" s="347">
        <f t="shared" si="1"/>
        <v>23863.379999999997</v>
      </c>
      <c r="BK8" s="347">
        <f t="shared" si="0"/>
        <v>24756.329999999991</v>
      </c>
      <c r="BL8" s="347">
        <f t="shared" si="0"/>
        <v>26175.459999999988</v>
      </c>
      <c r="BM8" s="347">
        <f t="shared" si="0"/>
        <v>27190.71</v>
      </c>
      <c r="BN8" s="347">
        <f t="shared" si="0"/>
        <v>25821.959999999995</v>
      </c>
      <c r="BO8" s="347">
        <f t="shared" si="0"/>
        <v>26225.670000000006</v>
      </c>
      <c r="BP8" s="347">
        <f t="shared" si="0"/>
        <v>28320.159999999996</v>
      </c>
      <c r="BQ8" s="347">
        <f t="shared" si="0"/>
        <v>24851.449999999997</v>
      </c>
      <c r="BR8" s="347">
        <f t="shared" si="0"/>
        <v>25476.61</v>
      </c>
      <c r="BS8" s="347">
        <f t="shared" si="0"/>
        <v>30820.650000000009</v>
      </c>
      <c r="BT8" s="347">
        <f t="shared" si="0"/>
        <v>29905.69999999999</v>
      </c>
      <c r="BU8" s="347">
        <f t="shared" si="0"/>
        <v>35352.779999999992</v>
      </c>
      <c r="BV8" s="348">
        <f t="shared" si="2"/>
        <v>328760.86</v>
      </c>
      <c r="CA8" s="337"/>
      <c r="CB8" s="337"/>
      <c r="CC8" s="351">
        <f t="shared" si="3"/>
        <v>328760.86</v>
      </c>
      <c r="CD8" s="351">
        <v>328760.86</v>
      </c>
      <c r="CE8" s="351">
        <f t="shared" si="4"/>
        <v>0</v>
      </c>
    </row>
    <row r="9" spans="1:83" x14ac:dyDescent="0.3">
      <c r="A9" s="335" t="s">
        <v>102</v>
      </c>
      <c r="B9" s="386">
        <v>153548.1</v>
      </c>
      <c r="C9" s="387">
        <v>216858.43</v>
      </c>
      <c r="D9" s="387">
        <v>191077.35999999987</v>
      </c>
      <c r="E9" s="387">
        <v>194636.94000000012</v>
      </c>
      <c r="F9" s="387">
        <v>178789.28000000014</v>
      </c>
      <c r="G9" s="387">
        <v>178932.34999999998</v>
      </c>
      <c r="H9" s="387">
        <v>213635.25999999998</v>
      </c>
      <c r="I9" s="387">
        <v>242289.22</v>
      </c>
      <c r="J9" s="387">
        <v>122620.28999999994</v>
      </c>
      <c r="K9" s="387">
        <v>158834.03000000014</v>
      </c>
      <c r="L9" s="387">
        <v>202015.11</v>
      </c>
      <c r="M9" s="387">
        <v>264483.44000000006</v>
      </c>
      <c r="N9" s="388">
        <v>5.7299999999999898</v>
      </c>
      <c r="O9" s="388">
        <v>-9.0600000000000023</v>
      </c>
      <c r="P9" s="388">
        <v>-123.2</v>
      </c>
      <c r="Q9" s="388">
        <v>-153.42000000000002</v>
      </c>
      <c r="R9" s="388">
        <v>339.23</v>
      </c>
      <c r="S9" s="388">
        <v>390.54</v>
      </c>
      <c r="T9" s="388">
        <v>550.20000000000005</v>
      </c>
      <c r="U9" s="388">
        <v>210.51</v>
      </c>
      <c r="V9" s="388">
        <v>-343.09999999999997</v>
      </c>
      <c r="W9" s="388">
        <v>-220.14000000000004</v>
      </c>
      <c r="X9" s="388">
        <v>-205.98000000000008</v>
      </c>
      <c r="Y9" s="389">
        <v>-34.389999999999873</v>
      </c>
      <c r="Z9" s="388">
        <v>-1141.5800000000002</v>
      </c>
      <c r="AA9" s="388">
        <v>-130.08000000000001</v>
      </c>
      <c r="AB9" s="388">
        <v>-3070.3199999999997</v>
      </c>
      <c r="AC9" s="388">
        <v>-2503.2199999999998</v>
      </c>
      <c r="AD9" s="388">
        <v>-1387.5300000000002</v>
      </c>
      <c r="AE9" s="388">
        <v>11385.289999999999</v>
      </c>
      <c r="AF9" s="388">
        <v>-1961.6799999999998</v>
      </c>
      <c r="AG9" s="388">
        <v>-1785.2999999999997</v>
      </c>
      <c r="AH9" s="388">
        <v>-1995.3899999999996</v>
      </c>
      <c r="AI9" s="388">
        <v>-2136.42</v>
      </c>
      <c r="AJ9" s="388">
        <v>-1991.1800000000003</v>
      </c>
      <c r="AK9" s="389">
        <v>-2248.2200000000003</v>
      </c>
      <c r="AL9" s="388">
        <v>0</v>
      </c>
      <c r="AM9" s="388">
        <v>0</v>
      </c>
      <c r="AN9" s="388">
        <v>0</v>
      </c>
      <c r="AO9" s="388">
        <v>0</v>
      </c>
      <c r="AP9" s="388">
        <v>0</v>
      </c>
      <c r="AQ9" s="388">
        <v>0</v>
      </c>
      <c r="AR9" s="388">
        <v>0</v>
      </c>
      <c r="AS9" s="388">
        <v>0</v>
      </c>
      <c r="AT9" s="388">
        <v>0</v>
      </c>
      <c r="AU9" s="388">
        <v>0</v>
      </c>
      <c r="AV9" s="388">
        <v>0</v>
      </c>
      <c r="AW9" s="389">
        <v>0</v>
      </c>
      <c r="AX9" s="388">
        <v>0</v>
      </c>
      <c r="AY9" s="388">
        <v>0</v>
      </c>
      <c r="AZ9" s="388">
        <v>0</v>
      </c>
      <c r="BA9" s="388">
        <v>0</v>
      </c>
      <c r="BB9" s="388">
        <v>0</v>
      </c>
      <c r="BC9" s="388">
        <v>0</v>
      </c>
      <c r="BD9" s="388">
        <v>0</v>
      </c>
      <c r="BE9" s="388">
        <v>0</v>
      </c>
      <c r="BF9" s="388">
        <v>0</v>
      </c>
      <c r="BG9" s="388">
        <v>0</v>
      </c>
      <c r="BH9" s="388">
        <v>0</v>
      </c>
      <c r="BI9" s="389">
        <v>0</v>
      </c>
      <c r="BJ9" s="347">
        <f t="shared" si="1"/>
        <v>152412.25000000003</v>
      </c>
      <c r="BK9" s="347">
        <f t="shared" si="0"/>
        <v>216719.29</v>
      </c>
      <c r="BL9" s="347">
        <f t="shared" si="0"/>
        <v>187883.83999999985</v>
      </c>
      <c r="BM9" s="347">
        <f t="shared" si="0"/>
        <v>191980.3000000001</v>
      </c>
      <c r="BN9" s="347">
        <f t="shared" si="0"/>
        <v>177740.98000000016</v>
      </c>
      <c r="BO9" s="347">
        <f t="shared" si="0"/>
        <v>190708.18</v>
      </c>
      <c r="BP9" s="347">
        <f t="shared" si="0"/>
        <v>212223.78</v>
      </c>
      <c r="BQ9" s="347">
        <f t="shared" si="0"/>
        <v>240714.43000000002</v>
      </c>
      <c r="BR9" s="347">
        <f t="shared" si="0"/>
        <v>120281.79999999993</v>
      </c>
      <c r="BS9" s="347">
        <f t="shared" si="0"/>
        <v>156477.47000000012</v>
      </c>
      <c r="BT9" s="347">
        <f t="shared" si="0"/>
        <v>199817.94999999998</v>
      </c>
      <c r="BU9" s="347">
        <f t="shared" si="0"/>
        <v>262200.83000000007</v>
      </c>
      <c r="BV9" s="348">
        <f t="shared" si="2"/>
        <v>2309161.1000000006</v>
      </c>
      <c r="BW9" s="356" t="s">
        <v>94</v>
      </c>
      <c r="BX9" s="347">
        <f>BT9</f>
        <v>199817.94999999998</v>
      </c>
      <c r="BY9" s="347">
        <f>'[1]FY 2022 - kWh'!BT9</f>
        <v>645517</v>
      </c>
      <c r="BZ9" s="350">
        <f>BX9/BY9</f>
        <v>0.30954715367682029</v>
      </c>
      <c r="CA9" s="347">
        <f>BZ9*'[1]FY 2022 - kWh'!CA9</f>
        <v>55087.321015480615</v>
      </c>
      <c r="CB9" s="347">
        <f>(BT9-CA9)+SUM(BU9)</f>
        <v>406931.45898451947</v>
      </c>
      <c r="CC9" s="351">
        <f t="shared" si="3"/>
        <v>1902229.6410154812</v>
      </c>
      <c r="CD9" s="351">
        <v>1991872.9489845196</v>
      </c>
      <c r="CE9" s="351">
        <f t="shared" si="4"/>
        <v>-89643.307969038375</v>
      </c>
    </row>
    <row r="10" spans="1:83" x14ac:dyDescent="0.3">
      <c r="A10" s="335" t="s">
        <v>103</v>
      </c>
      <c r="B10" s="386">
        <v>25725.790000000005</v>
      </c>
      <c r="C10" s="387">
        <v>24787.600000000009</v>
      </c>
      <c r="D10" s="387">
        <v>26270.819999999992</v>
      </c>
      <c r="E10" s="387">
        <v>26172.379999999994</v>
      </c>
      <c r="F10" s="387">
        <v>23649.87</v>
      </c>
      <c r="G10" s="387">
        <v>23359.56</v>
      </c>
      <c r="H10" s="387">
        <v>23923.48</v>
      </c>
      <c r="I10" s="387">
        <v>25276.450000000004</v>
      </c>
      <c r="J10" s="387">
        <v>24687.050000000003</v>
      </c>
      <c r="K10" s="387">
        <v>27982.67</v>
      </c>
      <c r="L10" s="387">
        <v>29032.33</v>
      </c>
      <c r="M10" s="387">
        <v>31365.479999999992</v>
      </c>
      <c r="N10" s="388">
        <v>4.5500000000000007</v>
      </c>
      <c r="O10" s="388">
        <v>10.75</v>
      </c>
      <c r="P10" s="388">
        <v>7.64</v>
      </c>
      <c r="Q10" s="388">
        <v>10.3</v>
      </c>
      <c r="R10" s="388">
        <v>20.369999999999997</v>
      </c>
      <c r="S10" s="388">
        <v>2.9299999999999997</v>
      </c>
      <c r="T10" s="388">
        <v>-1.9099999999999997</v>
      </c>
      <c r="U10" s="388">
        <v>28.84</v>
      </c>
      <c r="V10" s="388">
        <v>27.169999999999998</v>
      </c>
      <c r="W10" s="388">
        <v>13.29</v>
      </c>
      <c r="X10" s="388">
        <v>9.81</v>
      </c>
      <c r="Y10" s="389">
        <v>6.3599999999999994</v>
      </c>
      <c r="Z10" s="388">
        <v>1.2</v>
      </c>
      <c r="AA10" s="388">
        <v>1.2</v>
      </c>
      <c r="AB10" s="388">
        <v>1.2</v>
      </c>
      <c r="AC10" s="388">
        <v>1.22</v>
      </c>
      <c r="AD10" s="388">
        <v>0.98</v>
      </c>
      <c r="AE10" s="388">
        <v>0.98</v>
      </c>
      <c r="AF10" s="388">
        <v>1.7</v>
      </c>
      <c r="AG10" s="388">
        <v>402.97</v>
      </c>
      <c r="AH10" s="388">
        <v>161.98999999999998</v>
      </c>
      <c r="AI10" s="388">
        <v>199.95</v>
      </c>
      <c r="AJ10" s="388">
        <v>218.54</v>
      </c>
      <c r="AK10" s="389">
        <v>203.42000000000002</v>
      </c>
      <c r="AL10" s="388">
        <v>-6378.56</v>
      </c>
      <c r="AM10" s="388">
        <v>-6543.92</v>
      </c>
      <c r="AN10" s="388">
        <v>-6358.76</v>
      </c>
      <c r="AO10" s="388">
        <v>-5622.58</v>
      </c>
      <c r="AP10" s="388">
        <v>-5360.93</v>
      </c>
      <c r="AQ10" s="388">
        <v>-5448.24</v>
      </c>
      <c r="AR10" s="388">
        <v>-6146.27</v>
      </c>
      <c r="AS10" s="388">
        <v>-7150.48</v>
      </c>
      <c r="AT10" s="388">
        <v>-7447.49</v>
      </c>
      <c r="AU10" s="388">
        <v>-7827.43</v>
      </c>
      <c r="AV10" s="388">
        <v>-6891.41</v>
      </c>
      <c r="AW10" s="389">
        <v>-8076.11</v>
      </c>
      <c r="AX10" s="388">
        <v>0</v>
      </c>
      <c r="AY10" s="388">
        <v>0</v>
      </c>
      <c r="AZ10" s="388">
        <v>0</v>
      </c>
      <c r="BA10" s="388">
        <v>0</v>
      </c>
      <c r="BB10" s="388">
        <v>0</v>
      </c>
      <c r="BC10" s="388">
        <v>0</v>
      </c>
      <c r="BD10" s="388">
        <v>0</v>
      </c>
      <c r="BE10" s="388">
        <v>0</v>
      </c>
      <c r="BF10" s="388">
        <v>0</v>
      </c>
      <c r="BG10" s="388">
        <v>0</v>
      </c>
      <c r="BH10" s="388">
        <v>0</v>
      </c>
      <c r="BI10" s="389">
        <v>0</v>
      </c>
      <c r="BJ10" s="347">
        <f t="shared" si="1"/>
        <v>19352.980000000003</v>
      </c>
      <c r="BK10" s="347">
        <f t="shared" si="0"/>
        <v>18255.630000000012</v>
      </c>
      <c r="BL10" s="347">
        <f t="shared" si="0"/>
        <v>19920.899999999994</v>
      </c>
      <c r="BM10" s="347">
        <f t="shared" si="0"/>
        <v>20561.319999999992</v>
      </c>
      <c r="BN10" s="347">
        <f t="shared" si="0"/>
        <v>18310.289999999997</v>
      </c>
      <c r="BO10" s="347">
        <f t="shared" si="0"/>
        <v>17915.230000000003</v>
      </c>
      <c r="BP10" s="347">
        <f t="shared" si="0"/>
        <v>17777</v>
      </c>
      <c r="BQ10" s="347">
        <f t="shared" si="0"/>
        <v>18557.780000000006</v>
      </c>
      <c r="BR10" s="347">
        <f t="shared" si="0"/>
        <v>17428.72</v>
      </c>
      <c r="BS10" s="347">
        <f t="shared" si="0"/>
        <v>20368.48</v>
      </c>
      <c r="BT10" s="347">
        <f t="shared" si="0"/>
        <v>22369.270000000004</v>
      </c>
      <c r="BU10" s="347">
        <f t="shared" si="0"/>
        <v>23499.149999999991</v>
      </c>
      <c r="BV10" s="348">
        <f t="shared" si="2"/>
        <v>234316.75000000003</v>
      </c>
      <c r="CA10" s="337"/>
      <c r="CB10" s="337"/>
      <c r="CC10" s="351">
        <f t="shared" si="3"/>
        <v>234316.75000000003</v>
      </c>
      <c r="CD10" s="351">
        <v>234316.75000000003</v>
      </c>
      <c r="CE10" s="351">
        <f t="shared" si="4"/>
        <v>0</v>
      </c>
    </row>
    <row r="11" spans="1:83" x14ac:dyDescent="0.3">
      <c r="A11" s="335" t="s">
        <v>104</v>
      </c>
      <c r="B11" s="386">
        <v>75396.510000000024</v>
      </c>
      <c r="C11" s="387">
        <v>81602.199999999983</v>
      </c>
      <c r="D11" s="387">
        <v>71701.870000000039</v>
      </c>
      <c r="E11" s="387">
        <v>91051.5</v>
      </c>
      <c r="F11" s="387">
        <v>78135.820000000036</v>
      </c>
      <c r="G11" s="387">
        <v>71034.640000000014</v>
      </c>
      <c r="H11" s="387">
        <v>73605.03</v>
      </c>
      <c r="I11" s="387">
        <v>72339.559999999939</v>
      </c>
      <c r="J11" s="387">
        <v>72443.170000000027</v>
      </c>
      <c r="K11" s="387">
        <v>92431.960000000036</v>
      </c>
      <c r="L11" s="387">
        <v>83934.93</v>
      </c>
      <c r="M11" s="387">
        <v>110493.60000000002</v>
      </c>
      <c r="N11" s="388">
        <v>0</v>
      </c>
      <c r="O11" s="388">
        <v>0</v>
      </c>
      <c r="P11" s="388">
        <v>0</v>
      </c>
      <c r="Q11" s="388">
        <v>0</v>
      </c>
      <c r="R11" s="388">
        <v>0</v>
      </c>
      <c r="S11" s="388">
        <v>0</v>
      </c>
      <c r="T11" s="388">
        <v>0</v>
      </c>
      <c r="U11" s="388">
        <v>0</v>
      </c>
      <c r="V11" s="388">
        <v>0</v>
      </c>
      <c r="W11" s="388">
        <v>61.82</v>
      </c>
      <c r="X11" s="388">
        <v>-61.81</v>
      </c>
      <c r="Y11" s="389">
        <v>0</v>
      </c>
      <c r="Z11" s="388">
        <v>-90.78</v>
      </c>
      <c r="AA11" s="388">
        <v>-114.67</v>
      </c>
      <c r="AB11" s="388">
        <v>-136.16999999999999</v>
      </c>
      <c r="AC11" s="388">
        <v>-164.46</v>
      </c>
      <c r="AD11" s="388">
        <v>-211.1</v>
      </c>
      <c r="AE11" s="388">
        <v>-191.45</v>
      </c>
      <c r="AF11" s="388">
        <v>-239.85</v>
      </c>
      <c r="AG11" s="388">
        <v>-214.45</v>
      </c>
      <c r="AH11" s="388">
        <v>-214.45</v>
      </c>
      <c r="AI11" s="388">
        <v>-236.52</v>
      </c>
      <c r="AJ11" s="388">
        <v>-217.62</v>
      </c>
      <c r="AK11" s="389">
        <v>-201.83</v>
      </c>
      <c r="AL11" s="388">
        <v>0</v>
      </c>
      <c r="AM11" s="388">
        <v>0</v>
      </c>
      <c r="AN11" s="388">
        <v>0</v>
      </c>
      <c r="AO11" s="388">
        <v>0</v>
      </c>
      <c r="AP11" s="388">
        <v>0</v>
      </c>
      <c r="AQ11" s="388">
        <v>0</v>
      </c>
      <c r="AR11" s="388">
        <v>0</v>
      </c>
      <c r="AS11" s="388">
        <v>0</v>
      </c>
      <c r="AT11" s="388">
        <v>0</v>
      </c>
      <c r="AU11" s="388">
        <v>0</v>
      </c>
      <c r="AV11" s="388">
        <v>0</v>
      </c>
      <c r="AW11" s="389">
        <v>0</v>
      </c>
      <c r="AX11" s="388">
        <v>0</v>
      </c>
      <c r="AY11" s="388">
        <v>0</v>
      </c>
      <c r="AZ11" s="388">
        <v>0</v>
      </c>
      <c r="BA11" s="388">
        <v>0</v>
      </c>
      <c r="BB11" s="388">
        <v>0</v>
      </c>
      <c r="BC11" s="388">
        <v>0</v>
      </c>
      <c r="BD11" s="388">
        <v>0</v>
      </c>
      <c r="BE11" s="388">
        <v>0</v>
      </c>
      <c r="BF11" s="388">
        <v>0</v>
      </c>
      <c r="BG11" s="388">
        <v>0</v>
      </c>
      <c r="BH11" s="388">
        <v>0</v>
      </c>
      <c r="BI11" s="389">
        <v>0</v>
      </c>
      <c r="BJ11" s="347">
        <f t="shared" si="1"/>
        <v>75305.730000000025</v>
      </c>
      <c r="BK11" s="347">
        <f t="shared" si="0"/>
        <v>81487.529999999984</v>
      </c>
      <c r="BL11" s="347">
        <f t="shared" si="0"/>
        <v>71565.700000000041</v>
      </c>
      <c r="BM11" s="347">
        <f t="shared" si="0"/>
        <v>90887.039999999994</v>
      </c>
      <c r="BN11" s="347">
        <f t="shared" si="0"/>
        <v>77924.72000000003</v>
      </c>
      <c r="BO11" s="347">
        <f t="shared" si="0"/>
        <v>70843.190000000017</v>
      </c>
      <c r="BP11" s="347">
        <f t="shared" si="0"/>
        <v>73365.179999999993</v>
      </c>
      <c r="BQ11" s="347">
        <f t="shared" si="0"/>
        <v>72125.109999999942</v>
      </c>
      <c r="BR11" s="347">
        <f t="shared" si="0"/>
        <v>72228.72000000003</v>
      </c>
      <c r="BS11" s="347">
        <f t="shared" si="0"/>
        <v>92257.260000000038</v>
      </c>
      <c r="BT11" s="347">
        <f t="shared" si="0"/>
        <v>83655.5</v>
      </c>
      <c r="BU11" s="347">
        <f t="shared" si="0"/>
        <v>110291.77000000002</v>
      </c>
      <c r="BV11" s="348">
        <f t="shared" si="2"/>
        <v>971937.45000000019</v>
      </c>
      <c r="CA11" s="337"/>
      <c r="CB11" s="337"/>
      <c r="CC11" s="351">
        <f t="shared" si="3"/>
        <v>971937.45000000019</v>
      </c>
      <c r="CD11" s="351">
        <v>971937.45000000019</v>
      </c>
      <c r="CE11" s="351">
        <f t="shared" si="4"/>
        <v>0</v>
      </c>
    </row>
    <row r="12" spans="1:83" x14ac:dyDescent="0.3">
      <c r="A12" s="335" t="s">
        <v>105</v>
      </c>
      <c r="B12" s="386">
        <v>25308.68</v>
      </c>
      <c r="C12" s="387">
        <v>25985.529999999995</v>
      </c>
      <c r="D12" s="387">
        <v>80945.48</v>
      </c>
      <c r="E12" s="387">
        <v>80514.60000000002</v>
      </c>
      <c r="F12" s="387">
        <v>72806.76999999999</v>
      </c>
      <c r="G12" s="387">
        <v>75535.689999999988</v>
      </c>
      <c r="H12" s="387">
        <v>80563.409999999989</v>
      </c>
      <c r="I12" s="387">
        <v>88977.709999999992</v>
      </c>
      <c r="J12" s="387">
        <v>93866.930000000008</v>
      </c>
      <c r="K12" s="387">
        <v>94592.74</v>
      </c>
      <c r="L12" s="387">
        <v>91619.619999999981</v>
      </c>
      <c r="M12" s="387">
        <v>91084.48000000001</v>
      </c>
      <c r="N12" s="388">
        <v>123.64</v>
      </c>
      <c r="O12" s="388">
        <v>136.78</v>
      </c>
      <c r="P12" s="388">
        <v>-52085.8</v>
      </c>
      <c r="Q12" s="388">
        <v>-51872.27</v>
      </c>
      <c r="R12" s="388">
        <v>-44304.43</v>
      </c>
      <c r="S12" s="388">
        <v>-47834.67</v>
      </c>
      <c r="T12" s="388">
        <v>-51782.22</v>
      </c>
      <c r="U12" s="388">
        <v>-60206.07</v>
      </c>
      <c r="V12" s="388">
        <v>-60209.100000000006</v>
      </c>
      <c r="W12" s="388">
        <v>-60852.89</v>
      </c>
      <c r="X12" s="388">
        <v>-59888.75</v>
      </c>
      <c r="Y12" s="389">
        <v>-56533.04</v>
      </c>
      <c r="Z12" s="388">
        <v>0</v>
      </c>
      <c r="AA12" s="388">
        <v>0</v>
      </c>
      <c r="AB12" s="388">
        <v>319.85000000000002</v>
      </c>
      <c r="AC12" s="388">
        <v>117.59</v>
      </c>
      <c r="AD12" s="388">
        <v>120.52</v>
      </c>
      <c r="AE12" s="388">
        <v>142.63</v>
      </c>
      <c r="AF12" s="388">
        <v>192.44</v>
      </c>
      <c r="AG12" s="388">
        <v>195.84</v>
      </c>
      <c r="AH12" s="388">
        <v>178.61</v>
      </c>
      <c r="AI12" s="388">
        <v>199.97</v>
      </c>
      <c r="AJ12" s="388">
        <v>230.86</v>
      </c>
      <c r="AK12" s="389">
        <v>-55.22</v>
      </c>
      <c r="AL12" s="388">
        <v>0</v>
      </c>
      <c r="AM12" s="388">
        <v>0</v>
      </c>
      <c r="AN12" s="388">
        <v>0</v>
      </c>
      <c r="AO12" s="388">
        <v>0</v>
      </c>
      <c r="AP12" s="388">
        <v>0</v>
      </c>
      <c r="AQ12" s="388">
        <v>0</v>
      </c>
      <c r="AR12" s="388">
        <v>0</v>
      </c>
      <c r="AS12" s="388">
        <v>0</v>
      </c>
      <c r="AT12" s="388">
        <v>0</v>
      </c>
      <c r="AU12" s="388">
        <v>0</v>
      </c>
      <c r="AV12" s="388">
        <v>0</v>
      </c>
      <c r="AW12" s="389">
        <v>0</v>
      </c>
      <c r="AX12" s="388">
        <v>0</v>
      </c>
      <c r="AY12" s="388">
        <v>0</v>
      </c>
      <c r="AZ12" s="388">
        <v>0</v>
      </c>
      <c r="BA12" s="388">
        <v>0</v>
      </c>
      <c r="BB12" s="388">
        <v>0</v>
      </c>
      <c r="BC12" s="388">
        <v>0</v>
      </c>
      <c r="BD12" s="388">
        <v>0</v>
      </c>
      <c r="BE12" s="388">
        <v>0</v>
      </c>
      <c r="BF12" s="388">
        <v>0</v>
      </c>
      <c r="BG12" s="388">
        <v>0</v>
      </c>
      <c r="BH12" s="388">
        <v>0</v>
      </c>
      <c r="BI12" s="389">
        <v>0</v>
      </c>
      <c r="BJ12" s="347">
        <f t="shared" si="1"/>
        <v>25432.32</v>
      </c>
      <c r="BK12" s="347">
        <f t="shared" si="0"/>
        <v>26122.309999999994</v>
      </c>
      <c r="BL12" s="347">
        <f t="shared" si="0"/>
        <v>29179.529999999992</v>
      </c>
      <c r="BM12" s="347">
        <f t="shared" si="0"/>
        <v>28759.920000000024</v>
      </c>
      <c r="BN12" s="347">
        <f t="shared" si="0"/>
        <v>28622.85999999999</v>
      </c>
      <c r="BO12" s="347">
        <f t="shared" si="0"/>
        <v>27843.649999999991</v>
      </c>
      <c r="BP12" s="347">
        <f t="shared" si="0"/>
        <v>28973.629999999986</v>
      </c>
      <c r="BQ12" s="347">
        <f t="shared" si="0"/>
        <v>28967.479999999992</v>
      </c>
      <c r="BR12" s="347">
        <f t="shared" si="0"/>
        <v>33836.44</v>
      </c>
      <c r="BS12" s="347">
        <f t="shared" si="0"/>
        <v>33939.820000000007</v>
      </c>
      <c r="BT12" s="347">
        <f t="shared" si="0"/>
        <v>31961.729999999981</v>
      </c>
      <c r="BU12" s="347">
        <f t="shared" si="0"/>
        <v>34496.220000000008</v>
      </c>
      <c r="BV12" s="348">
        <f t="shared" si="2"/>
        <v>358135.91</v>
      </c>
      <c r="CA12" s="337"/>
      <c r="CB12" s="337"/>
      <c r="CC12" s="351">
        <f t="shared" si="3"/>
        <v>358135.91</v>
      </c>
      <c r="CD12" s="351">
        <v>358135.91</v>
      </c>
      <c r="CE12" s="351">
        <f t="shared" si="4"/>
        <v>0</v>
      </c>
    </row>
    <row r="13" spans="1:83" x14ac:dyDescent="0.3">
      <c r="A13" s="335" t="s">
        <v>106</v>
      </c>
      <c r="B13" s="386">
        <v>386443.7200000002</v>
      </c>
      <c r="C13" s="387">
        <v>418376.28000000014</v>
      </c>
      <c r="D13" s="387">
        <v>415475.99000000022</v>
      </c>
      <c r="E13" s="387">
        <v>451043.44000000006</v>
      </c>
      <c r="F13" s="387">
        <v>442183.30999999994</v>
      </c>
      <c r="G13" s="387">
        <v>403236.32999999984</v>
      </c>
      <c r="H13" s="387">
        <v>430807.83000000007</v>
      </c>
      <c r="I13" s="387">
        <v>197980.70999999996</v>
      </c>
      <c r="J13" s="387">
        <v>557794.15999999957</v>
      </c>
      <c r="K13" s="387">
        <v>627387.85000000021</v>
      </c>
      <c r="L13" s="387">
        <v>528855.8899999999</v>
      </c>
      <c r="M13" s="387">
        <v>561845.44000000041</v>
      </c>
      <c r="N13" s="388">
        <v>0</v>
      </c>
      <c r="O13" s="388">
        <v>0</v>
      </c>
      <c r="P13" s="388">
        <v>1209.99</v>
      </c>
      <c r="Q13" s="388">
        <v>-1103.6600000000001</v>
      </c>
      <c r="R13" s="388">
        <v>-1482.24</v>
      </c>
      <c r="S13" s="388">
        <v>1637.4799999999998</v>
      </c>
      <c r="T13" s="388">
        <v>-4450.6399999999994</v>
      </c>
      <c r="U13" s="388">
        <v>-23659.579999999998</v>
      </c>
      <c r="V13" s="388">
        <v>-9955.35</v>
      </c>
      <c r="W13" s="388">
        <v>-11954.42</v>
      </c>
      <c r="X13" s="388">
        <v>-7083.8599999999988</v>
      </c>
      <c r="Y13" s="389">
        <v>-14989.730000000001</v>
      </c>
      <c r="Z13" s="388">
        <v>-2820.33</v>
      </c>
      <c r="AA13" s="388">
        <v>-1370.8400000000001</v>
      </c>
      <c r="AB13" s="388">
        <v>-2697.91</v>
      </c>
      <c r="AC13" s="388">
        <v>-2690.9999999999995</v>
      </c>
      <c r="AD13" s="388">
        <v>-2480.3499999999995</v>
      </c>
      <c r="AE13" s="388">
        <v>-2489.9899999999998</v>
      </c>
      <c r="AF13" s="388">
        <v>-2705.54</v>
      </c>
      <c r="AG13" s="388">
        <v>-2339.17</v>
      </c>
      <c r="AH13" s="388">
        <v>-71530.280000000013</v>
      </c>
      <c r="AI13" s="388">
        <v>-11383.939999999999</v>
      </c>
      <c r="AJ13" s="388">
        <v>-11361.569999999998</v>
      </c>
      <c r="AK13" s="389">
        <v>-9611.6499999999978</v>
      </c>
      <c r="AL13" s="388">
        <v>0</v>
      </c>
      <c r="AM13" s="388">
        <v>0</v>
      </c>
      <c r="AN13" s="388">
        <v>1933.97</v>
      </c>
      <c r="AO13" s="388">
        <v>1613.63</v>
      </c>
      <c r="AP13" s="388">
        <v>2213.2800000000002</v>
      </c>
      <c r="AQ13" s="388">
        <v>2358.04</v>
      </c>
      <c r="AR13" s="388">
        <v>2750.11</v>
      </c>
      <c r="AS13" s="388">
        <v>4553.82</v>
      </c>
      <c r="AT13" s="388">
        <v>-632.54</v>
      </c>
      <c r="AU13" s="388">
        <v>2936.2</v>
      </c>
      <c r="AV13" s="388">
        <v>2735.39</v>
      </c>
      <c r="AW13" s="389">
        <v>2775.06</v>
      </c>
      <c r="AX13" s="388">
        <v>87135.170000000013</v>
      </c>
      <c r="AY13" s="388">
        <v>86671.62</v>
      </c>
      <c r="AZ13" s="388">
        <v>88910.76</v>
      </c>
      <c r="BA13" s="388">
        <v>85923.839999999997</v>
      </c>
      <c r="BB13" s="388">
        <v>88477.909999999989</v>
      </c>
      <c r="BC13" s="388">
        <v>64207.53</v>
      </c>
      <c r="BD13" s="388">
        <v>72287.239999999991</v>
      </c>
      <c r="BE13" s="388">
        <v>66688.58</v>
      </c>
      <c r="BF13" s="388">
        <v>55299.91</v>
      </c>
      <c r="BG13" s="388">
        <v>99695.3</v>
      </c>
      <c r="BH13" s="388">
        <v>106435.98000000001</v>
      </c>
      <c r="BI13" s="389">
        <v>138277.44</v>
      </c>
      <c r="BJ13" s="347">
        <f t="shared" si="1"/>
        <v>470758.56000000017</v>
      </c>
      <c r="BK13" s="347">
        <f t="shared" si="0"/>
        <v>503677.06000000011</v>
      </c>
      <c r="BL13" s="347">
        <f t="shared" si="0"/>
        <v>504832.80000000022</v>
      </c>
      <c r="BM13" s="347">
        <f t="shared" si="0"/>
        <v>534786.25000000012</v>
      </c>
      <c r="BN13" s="347">
        <f t="shared" si="0"/>
        <v>528911.91</v>
      </c>
      <c r="BO13" s="347">
        <f t="shared" si="0"/>
        <v>468949.38999999978</v>
      </c>
      <c r="BP13" s="347">
        <f t="shared" si="0"/>
        <v>498689.00000000006</v>
      </c>
      <c r="BQ13" s="347">
        <f t="shared" si="0"/>
        <v>243224.36</v>
      </c>
      <c r="BR13" s="347">
        <f t="shared" si="0"/>
        <v>530975.89999999956</v>
      </c>
      <c r="BS13" s="347">
        <f t="shared" si="0"/>
        <v>706680.99000000022</v>
      </c>
      <c r="BT13" s="347">
        <f t="shared" si="0"/>
        <v>619581.82999999996</v>
      </c>
      <c r="BU13" s="347">
        <f t="shared" si="0"/>
        <v>678296.56000000052</v>
      </c>
      <c r="BV13" s="348">
        <f t="shared" si="2"/>
        <v>6289364.6100000013</v>
      </c>
      <c r="CA13" s="337"/>
      <c r="CB13" s="337"/>
      <c r="CC13" s="351">
        <f t="shared" si="3"/>
        <v>6289364.6100000013</v>
      </c>
      <c r="CD13" s="351">
        <v>5249353.33</v>
      </c>
      <c r="CE13" s="351">
        <f t="shared" si="4"/>
        <v>1040011.2800000012</v>
      </c>
    </row>
    <row r="14" spans="1:83" x14ac:dyDescent="0.3">
      <c r="A14" s="335" t="s">
        <v>107</v>
      </c>
      <c r="B14" s="386">
        <v>61228.140000000007</v>
      </c>
      <c r="C14" s="387">
        <v>63207.770000000004</v>
      </c>
      <c r="D14" s="387">
        <v>59010.099999999991</v>
      </c>
      <c r="E14" s="387">
        <v>57024.02000000004</v>
      </c>
      <c r="F14" s="387">
        <v>63429.26</v>
      </c>
      <c r="G14" s="387">
        <v>58439.19999999999</v>
      </c>
      <c r="H14" s="387">
        <v>63178.760000000009</v>
      </c>
      <c r="I14" s="387">
        <v>60041.619999999988</v>
      </c>
      <c r="J14" s="387">
        <v>62018.729999999996</v>
      </c>
      <c r="K14" s="387">
        <v>69555.140000000014</v>
      </c>
      <c r="L14" s="387">
        <v>67468.209999999992</v>
      </c>
      <c r="M14" s="387">
        <v>76931.290000000008</v>
      </c>
      <c r="N14" s="388">
        <v>0</v>
      </c>
      <c r="O14" s="388">
        <v>0</v>
      </c>
      <c r="P14" s="388">
        <v>0</v>
      </c>
      <c r="Q14" s="388">
        <v>0</v>
      </c>
      <c r="R14" s="388">
        <v>0.24</v>
      </c>
      <c r="S14" s="388">
        <v>0</v>
      </c>
      <c r="T14" s="388">
        <v>0</v>
      </c>
      <c r="U14" s="388">
        <v>9.02</v>
      </c>
      <c r="V14" s="388">
        <v>9.59</v>
      </c>
      <c r="W14" s="388">
        <v>37.520000000000003</v>
      </c>
      <c r="X14" s="388">
        <v>-9249.1900000000023</v>
      </c>
      <c r="Y14" s="389">
        <v>-10233.36</v>
      </c>
      <c r="Z14" s="388">
        <v>-2179.8100000000004</v>
      </c>
      <c r="AA14" s="388">
        <v>-2455.89</v>
      </c>
      <c r="AB14" s="388">
        <v>-1056.4899999999998</v>
      </c>
      <c r="AC14" s="388">
        <v>-1041.6500000000001</v>
      </c>
      <c r="AD14" s="388">
        <v>-753.41000000000008</v>
      </c>
      <c r="AE14" s="388">
        <v>-1024.8900000000001</v>
      </c>
      <c r="AF14" s="388">
        <v>-1213.6399999999999</v>
      </c>
      <c r="AG14" s="388">
        <v>-1059.74</v>
      </c>
      <c r="AH14" s="388">
        <v>-1299.81</v>
      </c>
      <c r="AI14" s="388">
        <v>-1079.3900000000001</v>
      </c>
      <c r="AJ14" s="388">
        <v>-530.69000000000005</v>
      </c>
      <c r="AK14" s="389">
        <v>-757.04</v>
      </c>
      <c r="AL14" s="388">
        <v>0.78</v>
      </c>
      <c r="AM14" s="388">
        <v>3.24</v>
      </c>
      <c r="AN14" s="388">
        <v>10.66</v>
      </c>
      <c r="AO14" s="388">
        <v>8.5299999999999994</v>
      </c>
      <c r="AP14" s="388">
        <v>11.76</v>
      </c>
      <c r="AQ14" s="388">
        <v>39.92</v>
      </c>
      <c r="AR14" s="388">
        <v>27.67</v>
      </c>
      <c r="AS14" s="388">
        <v>25.31</v>
      </c>
      <c r="AT14" s="388">
        <v>8.9</v>
      </c>
      <c r="AU14" s="388">
        <v>18.7</v>
      </c>
      <c r="AV14" s="388">
        <v>17.55</v>
      </c>
      <c r="AW14" s="389">
        <v>5.31</v>
      </c>
      <c r="AX14" s="388">
        <v>0</v>
      </c>
      <c r="AY14" s="388">
        <v>0</v>
      </c>
      <c r="AZ14" s="388">
        <v>0</v>
      </c>
      <c r="BA14" s="388">
        <v>0</v>
      </c>
      <c r="BB14" s="388">
        <v>0</v>
      </c>
      <c r="BC14" s="388">
        <v>0</v>
      </c>
      <c r="BD14" s="388">
        <v>0</v>
      </c>
      <c r="BE14" s="388">
        <v>0</v>
      </c>
      <c r="BF14" s="388">
        <v>0</v>
      </c>
      <c r="BG14" s="388">
        <v>0</v>
      </c>
      <c r="BH14" s="388">
        <v>0</v>
      </c>
      <c r="BI14" s="389">
        <v>0</v>
      </c>
      <c r="BJ14" s="347">
        <f t="shared" si="1"/>
        <v>59049.110000000008</v>
      </c>
      <c r="BK14" s="347">
        <f t="shared" si="0"/>
        <v>60755.12</v>
      </c>
      <c r="BL14" s="347">
        <f t="shared" si="0"/>
        <v>57964.27</v>
      </c>
      <c r="BM14" s="347">
        <f t="shared" si="0"/>
        <v>55990.900000000038</v>
      </c>
      <c r="BN14" s="347">
        <f t="shared" si="0"/>
        <v>62687.85</v>
      </c>
      <c r="BO14" s="347">
        <f t="shared" si="0"/>
        <v>57454.229999999989</v>
      </c>
      <c r="BP14" s="347">
        <f t="shared" si="0"/>
        <v>61992.790000000008</v>
      </c>
      <c r="BQ14" s="347">
        <f t="shared" si="0"/>
        <v>59016.209999999985</v>
      </c>
      <c r="BR14" s="347">
        <f t="shared" si="0"/>
        <v>60737.409999999996</v>
      </c>
      <c r="BS14" s="347">
        <f t="shared" si="0"/>
        <v>68531.970000000016</v>
      </c>
      <c r="BT14" s="347">
        <f t="shared" si="0"/>
        <v>57705.87999999999</v>
      </c>
      <c r="BU14" s="347">
        <f t="shared" si="0"/>
        <v>65946.200000000012</v>
      </c>
      <c r="BV14" s="348">
        <f t="shared" si="2"/>
        <v>727831.94</v>
      </c>
      <c r="CA14" s="337"/>
      <c r="CB14" s="337"/>
      <c r="CC14" s="351">
        <f t="shared" si="3"/>
        <v>727831.94</v>
      </c>
      <c r="CD14" s="351">
        <v>727831.94</v>
      </c>
      <c r="CE14" s="351">
        <f t="shared" si="4"/>
        <v>0</v>
      </c>
    </row>
    <row r="15" spans="1:83" x14ac:dyDescent="0.3">
      <c r="A15" s="335" t="s">
        <v>108</v>
      </c>
      <c r="B15" s="386">
        <v>451473.70999999985</v>
      </c>
      <c r="C15" s="387">
        <v>458028.05999999982</v>
      </c>
      <c r="D15" s="387">
        <v>485064.56000000075</v>
      </c>
      <c r="E15" s="387">
        <v>485766.81999999977</v>
      </c>
      <c r="F15" s="387">
        <v>407889.73999999993</v>
      </c>
      <c r="G15" s="387">
        <v>403795.73999999982</v>
      </c>
      <c r="H15" s="387">
        <v>509894.99999999965</v>
      </c>
      <c r="I15" s="387">
        <v>409578.00999999966</v>
      </c>
      <c r="J15" s="387">
        <v>450550.37</v>
      </c>
      <c r="K15" s="387">
        <v>516944.88999999972</v>
      </c>
      <c r="L15" s="387">
        <v>491853.38000000047</v>
      </c>
      <c r="M15" s="387">
        <v>528741.7799999998</v>
      </c>
      <c r="N15" s="388">
        <v>-129832.51000000001</v>
      </c>
      <c r="O15" s="388">
        <v>-129588.8</v>
      </c>
      <c r="P15" s="388">
        <v>-129804.37000000004</v>
      </c>
      <c r="Q15" s="388">
        <v>-129479.67</v>
      </c>
      <c r="R15" s="388">
        <v>-79756.36</v>
      </c>
      <c r="S15" s="388">
        <v>-67214.409999999989</v>
      </c>
      <c r="T15" s="388">
        <v>-62115.37000000001</v>
      </c>
      <c r="U15" s="388">
        <v>-60937.779999999992</v>
      </c>
      <c r="V15" s="388">
        <v>-86835.35</v>
      </c>
      <c r="W15" s="388">
        <v>-82252.409999999989</v>
      </c>
      <c r="X15" s="388">
        <v>-77489.87999999999</v>
      </c>
      <c r="Y15" s="389">
        <v>-76874.390000000014</v>
      </c>
      <c r="Z15" s="388">
        <v>67.939999999999984</v>
      </c>
      <c r="AA15" s="388">
        <v>-949.68999999999994</v>
      </c>
      <c r="AB15" s="388">
        <v>-4427.6600000000008</v>
      </c>
      <c r="AC15" s="388">
        <v>-3777.2799999999997</v>
      </c>
      <c r="AD15" s="388">
        <v>-3779.4300000000003</v>
      </c>
      <c r="AE15" s="388">
        <v>-3421.84</v>
      </c>
      <c r="AF15" s="388">
        <v>-5184.2300000000005</v>
      </c>
      <c r="AG15" s="388">
        <v>-3733.7100000000005</v>
      </c>
      <c r="AH15" s="388">
        <v>-5267.48</v>
      </c>
      <c r="AI15" s="388">
        <v>-3070.0899999999997</v>
      </c>
      <c r="AJ15" s="388">
        <v>-2243.3399999999997</v>
      </c>
      <c r="AK15" s="389">
        <v>-2629.2299999999996</v>
      </c>
      <c r="AL15" s="388">
        <v>0</v>
      </c>
      <c r="AM15" s="388">
        <v>0</v>
      </c>
      <c r="AN15" s="388">
        <v>-620.21</v>
      </c>
      <c r="AO15" s="388">
        <v>226.97</v>
      </c>
      <c r="AP15" s="388">
        <v>615.29999999999995</v>
      </c>
      <c r="AQ15" s="388">
        <v>660.61</v>
      </c>
      <c r="AR15" s="388">
        <v>309.79999999999995</v>
      </c>
      <c r="AS15" s="388">
        <v>-2405.7600000000002</v>
      </c>
      <c r="AT15" s="388">
        <v>-862.25</v>
      </c>
      <c r="AU15" s="388">
        <v>159.30999999999995</v>
      </c>
      <c r="AV15" s="388">
        <v>12184.550000000001</v>
      </c>
      <c r="AW15" s="389">
        <v>9431.5800000000017</v>
      </c>
      <c r="AX15" s="388">
        <v>0</v>
      </c>
      <c r="AY15" s="388">
        <v>0</v>
      </c>
      <c r="AZ15" s="388">
        <v>0</v>
      </c>
      <c r="BA15" s="388">
        <v>0</v>
      </c>
      <c r="BB15" s="388">
        <v>0</v>
      </c>
      <c r="BC15" s="388">
        <v>0</v>
      </c>
      <c r="BD15" s="388">
        <v>0</v>
      </c>
      <c r="BE15" s="388">
        <v>0</v>
      </c>
      <c r="BF15" s="388">
        <v>1830.49</v>
      </c>
      <c r="BG15" s="388">
        <v>-2838.42</v>
      </c>
      <c r="BH15" s="388">
        <v>-557.85</v>
      </c>
      <c r="BI15" s="389">
        <v>-662.91</v>
      </c>
      <c r="BJ15" s="347">
        <f t="shared" si="1"/>
        <v>321709.13999999984</v>
      </c>
      <c r="BK15" s="347">
        <f t="shared" si="0"/>
        <v>327489.56999999983</v>
      </c>
      <c r="BL15" s="347">
        <f t="shared" si="0"/>
        <v>350212.32000000071</v>
      </c>
      <c r="BM15" s="347">
        <f t="shared" si="0"/>
        <v>352736.83999999973</v>
      </c>
      <c r="BN15" s="347">
        <f t="shared" si="0"/>
        <v>324969.24999999994</v>
      </c>
      <c r="BO15" s="347">
        <f t="shared" si="0"/>
        <v>333820.0999999998</v>
      </c>
      <c r="BP15" s="347">
        <f t="shared" si="0"/>
        <v>442905.19999999966</v>
      </c>
      <c r="BQ15" s="347">
        <f t="shared" si="0"/>
        <v>342500.75999999966</v>
      </c>
      <c r="BR15" s="347">
        <f t="shared" si="0"/>
        <v>359415.78</v>
      </c>
      <c r="BS15" s="347">
        <f t="shared" si="0"/>
        <v>428943.27999999974</v>
      </c>
      <c r="BT15" s="347">
        <f t="shared" si="0"/>
        <v>423746.86000000045</v>
      </c>
      <c r="BU15" s="347">
        <f t="shared" si="0"/>
        <v>458006.82999999984</v>
      </c>
      <c r="BV15" s="348">
        <f t="shared" si="2"/>
        <v>4466455.9299999988</v>
      </c>
      <c r="CA15" s="337"/>
      <c r="CB15" s="337"/>
      <c r="CC15" s="351">
        <f t="shared" si="3"/>
        <v>4466455.9299999988</v>
      </c>
      <c r="CD15" s="351">
        <v>4468684.6199999992</v>
      </c>
      <c r="CE15" s="351">
        <f t="shared" si="4"/>
        <v>-2228.6900000004098</v>
      </c>
    </row>
    <row r="16" spans="1:83" x14ac:dyDescent="0.3">
      <c r="A16" s="335" t="s">
        <v>109</v>
      </c>
      <c r="B16" s="386">
        <v>25115.679999999989</v>
      </c>
      <c r="C16" s="387">
        <v>24160.389999999992</v>
      </c>
      <c r="D16" s="387">
        <v>46739.960000000021</v>
      </c>
      <c r="E16" s="387">
        <v>37737.810000000027</v>
      </c>
      <c r="F16" s="387">
        <v>38721.61</v>
      </c>
      <c r="G16" s="387">
        <v>43964.78</v>
      </c>
      <c r="H16" s="387">
        <v>55289.319999999971</v>
      </c>
      <c r="I16" s="387">
        <v>34976.930000000008</v>
      </c>
      <c r="J16" s="387">
        <v>35843.030000000006</v>
      </c>
      <c r="K16" s="387">
        <v>46002.799999999974</v>
      </c>
      <c r="L16" s="387">
        <v>42987.580000000016</v>
      </c>
      <c r="M16" s="387">
        <v>49500.75</v>
      </c>
      <c r="N16" s="388">
        <v>0</v>
      </c>
      <c r="O16" s="388">
        <v>12.17</v>
      </c>
      <c r="P16" s="388">
        <v>27.95</v>
      </c>
      <c r="Q16" s="388">
        <v>27.73</v>
      </c>
      <c r="R16" s="388">
        <v>39.76</v>
      </c>
      <c r="S16" s="388">
        <v>37.06</v>
      </c>
      <c r="T16" s="388">
        <v>1.1099999999999994</v>
      </c>
      <c r="U16" s="388">
        <v>34.25</v>
      </c>
      <c r="V16" s="388">
        <v>8.48</v>
      </c>
      <c r="W16" s="388">
        <v>64.77</v>
      </c>
      <c r="X16" s="388">
        <v>62.14</v>
      </c>
      <c r="Y16" s="389">
        <v>43.53</v>
      </c>
      <c r="Z16" s="388">
        <v>-121.32000000000001</v>
      </c>
      <c r="AA16" s="388">
        <v>-107.72</v>
      </c>
      <c r="AB16" s="388">
        <v>-169.59</v>
      </c>
      <c r="AC16" s="388">
        <v>-120.78</v>
      </c>
      <c r="AD16" s="388">
        <v>-161.26999999999998</v>
      </c>
      <c r="AE16" s="388">
        <v>-138.69999999999999</v>
      </c>
      <c r="AF16" s="388">
        <v>-176.34</v>
      </c>
      <c r="AG16" s="388">
        <v>-132.06</v>
      </c>
      <c r="AH16" s="388">
        <v>-170.98000000000002</v>
      </c>
      <c r="AI16" s="388">
        <v>-189.23</v>
      </c>
      <c r="AJ16" s="388">
        <v>-202.49</v>
      </c>
      <c r="AK16" s="389">
        <v>-198.06999999999996</v>
      </c>
      <c r="AL16" s="388">
        <v>0</v>
      </c>
      <c r="AM16" s="388">
        <v>0</v>
      </c>
      <c r="AN16" s="388">
        <v>0</v>
      </c>
      <c r="AO16" s="388">
        <v>0</v>
      </c>
      <c r="AP16" s="388">
        <v>0</v>
      </c>
      <c r="AQ16" s="388">
        <v>0</v>
      </c>
      <c r="AR16" s="388">
        <v>0</v>
      </c>
      <c r="AS16" s="388">
        <v>0</v>
      </c>
      <c r="AT16" s="388">
        <v>0</v>
      </c>
      <c r="AU16" s="388">
        <v>0</v>
      </c>
      <c r="AV16" s="388">
        <v>0</v>
      </c>
      <c r="AW16" s="389">
        <v>0</v>
      </c>
      <c r="AX16" s="388">
        <v>0</v>
      </c>
      <c r="AY16" s="388">
        <v>0</v>
      </c>
      <c r="AZ16" s="388">
        <v>-227.19</v>
      </c>
      <c r="BA16" s="388">
        <v>-221.65</v>
      </c>
      <c r="BB16" s="388">
        <v>-229.02</v>
      </c>
      <c r="BC16" s="388">
        <v>-226.08</v>
      </c>
      <c r="BD16" s="388">
        <v>-223.76</v>
      </c>
      <c r="BE16" s="388">
        <v>-67.739999999999995</v>
      </c>
      <c r="BF16" s="388">
        <v>-84.11</v>
      </c>
      <c r="BG16" s="388">
        <v>-67.17</v>
      </c>
      <c r="BH16" s="388">
        <v>-16.72</v>
      </c>
      <c r="BI16" s="389">
        <v>-178.17</v>
      </c>
      <c r="BJ16" s="347">
        <f t="shared" si="1"/>
        <v>24994.35999999999</v>
      </c>
      <c r="BK16" s="347">
        <f t="shared" si="0"/>
        <v>24064.839999999989</v>
      </c>
      <c r="BL16" s="347">
        <f t="shared" si="0"/>
        <v>46371.130000000019</v>
      </c>
      <c r="BM16" s="347">
        <f t="shared" si="0"/>
        <v>37423.11000000003</v>
      </c>
      <c r="BN16" s="347">
        <f t="shared" si="0"/>
        <v>38371.080000000009</v>
      </c>
      <c r="BO16" s="347">
        <f t="shared" si="0"/>
        <v>43637.06</v>
      </c>
      <c r="BP16" s="347">
        <f t="shared" si="0"/>
        <v>54890.329999999973</v>
      </c>
      <c r="BQ16" s="347">
        <f t="shared" si="0"/>
        <v>34811.380000000012</v>
      </c>
      <c r="BR16" s="347">
        <f t="shared" si="0"/>
        <v>35596.420000000006</v>
      </c>
      <c r="BS16" s="347">
        <f t="shared" si="0"/>
        <v>45811.169999999969</v>
      </c>
      <c r="BT16" s="347">
        <f t="shared" si="0"/>
        <v>42830.510000000017</v>
      </c>
      <c r="BU16" s="347">
        <f t="shared" si="0"/>
        <v>49168.04</v>
      </c>
      <c r="BV16" s="348">
        <f t="shared" si="2"/>
        <v>477969.43</v>
      </c>
      <c r="BW16" s="353" t="s">
        <v>99</v>
      </c>
      <c r="BX16" s="347">
        <f>BU16</f>
        <v>49168.04</v>
      </c>
      <c r="BY16" s="347">
        <f>'[1]FY 2022 - kWh'!BU16</f>
        <v>144790</v>
      </c>
      <c r="BZ16" s="350">
        <f>BX16/BY16</f>
        <v>0.33958173907037781</v>
      </c>
      <c r="CA16" s="347">
        <f>BZ16*'[1]FY 2022 - kWh'!CA16</f>
        <v>-44025.074561779133</v>
      </c>
      <c r="CB16" s="347">
        <f>(BU16-CA16)</f>
        <v>93193.114561779134</v>
      </c>
      <c r="CC16" s="351">
        <f t="shared" si="3"/>
        <v>384776.31543822086</v>
      </c>
      <c r="CD16" s="351">
        <v>343826.7270059252</v>
      </c>
      <c r="CE16" s="351">
        <f t="shared" si="4"/>
        <v>40949.588432295655</v>
      </c>
    </row>
    <row r="17" spans="1:83" x14ac:dyDescent="0.3">
      <c r="A17" s="335" t="s">
        <v>110</v>
      </c>
      <c r="B17" s="386">
        <v>57513.000000000058</v>
      </c>
      <c r="C17" s="387">
        <v>46293.01999999996</v>
      </c>
      <c r="D17" s="387">
        <v>52350.01</v>
      </c>
      <c r="E17" s="387">
        <v>49673.270000000011</v>
      </c>
      <c r="F17" s="387">
        <v>49588.370000000017</v>
      </c>
      <c r="G17" s="387">
        <v>51902.960000000021</v>
      </c>
      <c r="H17" s="387">
        <v>53327.55</v>
      </c>
      <c r="I17" s="387">
        <v>45312.729999999996</v>
      </c>
      <c r="J17" s="387">
        <v>63449.509999999995</v>
      </c>
      <c r="K17" s="387">
        <v>62185.740000000013</v>
      </c>
      <c r="L17" s="387">
        <v>56079.349999999984</v>
      </c>
      <c r="M17" s="387">
        <v>70514.58</v>
      </c>
      <c r="N17" s="388">
        <v>0</v>
      </c>
      <c r="O17" s="388">
        <v>0</v>
      </c>
      <c r="P17" s="388">
        <v>0</v>
      </c>
      <c r="Q17" s="388">
        <v>0</v>
      </c>
      <c r="R17" s="388">
        <v>0</v>
      </c>
      <c r="S17" s="388">
        <v>0</v>
      </c>
      <c r="T17" s="388">
        <v>-535</v>
      </c>
      <c r="U17" s="388">
        <v>-1353.19</v>
      </c>
      <c r="V17" s="388">
        <v>583.17999999999984</v>
      </c>
      <c r="W17" s="388">
        <v>2465.6800000000003</v>
      </c>
      <c r="X17" s="388">
        <v>2352.2200000000003</v>
      </c>
      <c r="Y17" s="389">
        <v>5961.58</v>
      </c>
      <c r="Z17" s="388">
        <v>0</v>
      </c>
      <c r="AA17" s="388">
        <v>0</v>
      </c>
      <c r="AB17" s="388">
        <v>0</v>
      </c>
      <c r="AC17" s="388">
        <v>0</v>
      </c>
      <c r="AD17" s="388">
        <v>0</v>
      </c>
      <c r="AE17" s="388">
        <v>0</v>
      </c>
      <c r="AF17" s="388">
        <v>0</v>
      </c>
      <c r="AG17" s="388">
        <v>-64.239999999999995</v>
      </c>
      <c r="AH17" s="388">
        <v>-46.25</v>
      </c>
      <c r="AI17" s="388">
        <v>61.419999999999959</v>
      </c>
      <c r="AJ17" s="388">
        <v>714.4</v>
      </c>
      <c r="AK17" s="389">
        <v>1034.98</v>
      </c>
      <c r="AL17" s="388">
        <v>-653.93000000000006</v>
      </c>
      <c r="AM17" s="388">
        <v>681.27</v>
      </c>
      <c r="AN17" s="388">
        <v>-18.989999999999998</v>
      </c>
      <c r="AO17" s="388">
        <v>0.8</v>
      </c>
      <c r="AP17" s="388">
        <v>-8.3699999999999992</v>
      </c>
      <c r="AQ17" s="388">
        <v>4.2</v>
      </c>
      <c r="AR17" s="388">
        <v>3.15</v>
      </c>
      <c r="AS17" s="388">
        <v>0</v>
      </c>
      <c r="AT17" s="388">
        <v>-21.73</v>
      </c>
      <c r="AU17" s="388">
        <v>1.1499999999999999</v>
      </c>
      <c r="AV17" s="388">
        <v>-7.15</v>
      </c>
      <c r="AW17" s="389">
        <v>6.47</v>
      </c>
      <c r="AX17" s="388">
        <v>-2870.63</v>
      </c>
      <c r="AY17" s="388">
        <v>3128.19</v>
      </c>
      <c r="AZ17" s="388">
        <v>-298.38</v>
      </c>
      <c r="BA17" s="388">
        <v>-161.87</v>
      </c>
      <c r="BB17" s="388">
        <v>72.790000000000006</v>
      </c>
      <c r="BC17" s="388">
        <v>-174.64</v>
      </c>
      <c r="BD17" s="388">
        <v>0</v>
      </c>
      <c r="BE17" s="388">
        <v>0</v>
      </c>
      <c r="BF17" s="388">
        <v>0</v>
      </c>
      <c r="BG17" s="388">
        <v>0</v>
      </c>
      <c r="BH17" s="388">
        <v>0</v>
      </c>
      <c r="BI17" s="389">
        <v>0</v>
      </c>
      <c r="BJ17" s="347">
        <f t="shared" si="1"/>
        <v>53988.440000000061</v>
      </c>
      <c r="BK17" s="347">
        <f t="shared" si="0"/>
        <v>50102.47999999996</v>
      </c>
      <c r="BL17" s="347">
        <f t="shared" si="0"/>
        <v>52032.640000000007</v>
      </c>
      <c r="BM17" s="347">
        <f t="shared" si="0"/>
        <v>49512.200000000012</v>
      </c>
      <c r="BN17" s="347">
        <f t="shared" si="0"/>
        <v>49652.790000000015</v>
      </c>
      <c r="BO17" s="347">
        <f t="shared" si="0"/>
        <v>51732.520000000019</v>
      </c>
      <c r="BP17" s="347">
        <f t="shared" si="0"/>
        <v>52795.700000000004</v>
      </c>
      <c r="BQ17" s="347">
        <f t="shared" si="0"/>
        <v>43895.299999999996</v>
      </c>
      <c r="BR17" s="347">
        <f t="shared" si="0"/>
        <v>63964.709999999992</v>
      </c>
      <c r="BS17" s="347">
        <f t="shared" si="0"/>
        <v>64713.990000000013</v>
      </c>
      <c r="BT17" s="347">
        <f t="shared" si="0"/>
        <v>59138.819999999985</v>
      </c>
      <c r="BU17" s="347">
        <f t="shared" si="0"/>
        <v>77517.61</v>
      </c>
      <c r="BV17" s="348">
        <f t="shared" si="2"/>
        <v>669047.19999999995</v>
      </c>
      <c r="CA17" s="337"/>
      <c r="CB17" s="337"/>
      <c r="CC17" s="351">
        <f t="shared" si="3"/>
        <v>669047.19999999995</v>
      </c>
      <c r="CD17" s="351">
        <v>669351.74</v>
      </c>
      <c r="CE17" s="351">
        <f t="shared" si="4"/>
        <v>-304.54000000003725</v>
      </c>
    </row>
    <row r="18" spans="1:83" x14ac:dyDescent="0.3">
      <c r="A18" s="335" t="s">
        <v>111</v>
      </c>
      <c r="B18" s="386">
        <v>442782.78</v>
      </c>
      <c r="C18" s="387">
        <v>381596.56999999989</v>
      </c>
      <c r="D18" s="387">
        <v>603192.14999999991</v>
      </c>
      <c r="E18" s="387">
        <v>531525.94999999984</v>
      </c>
      <c r="F18" s="387">
        <v>513511.03999999992</v>
      </c>
      <c r="G18" s="387">
        <v>503821.5300000002</v>
      </c>
      <c r="H18" s="387">
        <v>639795.89999999956</v>
      </c>
      <c r="I18" s="387">
        <v>615028.38999999978</v>
      </c>
      <c r="J18" s="387">
        <v>621541.25000000012</v>
      </c>
      <c r="K18" s="387">
        <v>692591.9999999993</v>
      </c>
      <c r="L18" s="387">
        <v>716911.40999999992</v>
      </c>
      <c r="M18" s="387">
        <v>819312.85000000021</v>
      </c>
      <c r="N18" s="388">
        <v>1018.83</v>
      </c>
      <c r="O18" s="388">
        <v>469.19000000000005</v>
      </c>
      <c r="P18" s="388">
        <v>-584.01</v>
      </c>
      <c r="Q18" s="388">
        <v>1757.11</v>
      </c>
      <c r="R18" s="388">
        <v>888.81</v>
      </c>
      <c r="S18" s="388">
        <v>941.44</v>
      </c>
      <c r="T18" s="388">
        <v>-1156.53</v>
      </c>
      <c r="U18" s="388">
        <v>-41241.43</v>
      </c>
      <c r="V18" s="388">
        <v>-55327.950000000004</v>
      </c>
      <c r="W18" s="388">
        <v>-33920.449999999997</v>
      </c>
      <c r="X18" s="388">
        <v>-36710.76</v>
      </c>
      <c r="Y18" s="389">
        <v>-50598.110000000008</v>
      </c>
      <c r="Z18" s="388">
        <v>25.860000000000007</v>
      </c>
      <c r="AA18" s="388">
        <v>50.54</v>
      </c>
      <c r="AB18" s="388">
        <v>238.06000000000003</v>
      </c>
      <c r="AC18" s="388">
        <v>-254.5</v>
      </c>
      <c r="AD18" s="388">
        <v>-749.56999999999994</v>
      </c>
      <c r="AE18" s="388">
        <v>-399.28</v>
      </c>
      <c r="AF18" s="388">
        <v>-76110.209999999992</v>
      </c>
      <c r="AG18" s="388">
        <v>-76784.34</v>
      </c>
      <c r="AH18" s="388">
        <v>-71777.849999999991</v>
      </c>
      <c r="AI18" s="388">
        <v>-79861.659999999989</v>
      </c>
      <c r="AJ18" s="388">
        <v>-67635.95</v>
      </c>
      <c r="AK18" s="389">
        <v>-75633.06</v>
      </c>
      <c r="AL18" s="388">
        <v>-763.95</v>
      </c>
      <c r="AM18" s="388">
        <v>-347.25</v>
      </c>
      <c r="AN18" s="388">
        <v>-23.78</v>
      </c>
      <c r="AO18" s="388">
        <v>-1198.1100000000001</v>
      </c>
      <c r="AP18" s="388">
        <v>-589.12</v>
      </c>
      <c r="AQ18" s="388">
        <v>-574.37</v>
      </c>
      <c r="AR18" s="388">
        <v>-629.23</v>
      </c>
      <c r="AS18" s="388">
        <v>-564.33999999999992</v>
      </c>
      <c r="AT18" s="388">
        <v>-586.94000000000005</v>
      </c>
      <c r="AU18" s="388">
        <v>-164.58999999999997</v>
      </c>
      <c r="AV18" s="388">
        <v>526.20999999999981</v>
      </c>
      <c r="AW18" s="389">
        <v>1290.6500000000001</v>
      </c>
      <c r="AX18" s="388">
        <v>0</v>
      </c>
      <c r="AY18" s="388">
        <v>0</v>
      </c>
      <c r="AZ18" s="388">
        <v>0</v>
      </c>
      <c r="BA18" s="388">
        <v>0</v>
      </c>
      <c r="BB18" s="388">
        <v>0</v>
      </c>
      <c r="BC18" s="388">
        <v>0</v>
      </c>
      <c r="BD18" s="388">
        <v>0</v>
      </c>
      <c r="BE18" s="388">
        <v>0</v>
      </c>
      <c r="BF18" s="388">
        <v>0</v>
      </c>
      <c r="BG18" s="388">
        <v>0</v>
      </c>
      <c r="BH18" s="388">
        <v>0</v>
      </c>
      <c r="BI18" s="389">
        <v>0</v>
      </c>
      <c r="BJ18" s="347">
        <f t="shared" si="1"/>
        <v>443063.52</v>
      </c>
      <c r="BK18" s="347">
        <f t="shared" si="0"/>
        <v>381769.04999999987</v>
      </c>
      <c r="BL18" s="347">
        <f t="shared" si="0"/>
        <v>602822.41999999993</v>
      </c>
      <c r="BM18" s="347">
        <f t="shared" si="0"/>
        <v>531830.44999999984</v>
      </c>
      <c r="BN18" s="347">
        <f t="shared" si="0"/>
        <v>513061.15999999992</v>
      </c>
      <c r="BO18" s="347">
        <f t="shared" si="0"/>
        <v>503789.32000000018</v>
      </c>
      <c r="BP18" s="347">
        <f t="shared" si="0"/>
        <v>561899.92999999959</v>
      </c>
      <c r="BQ18" s="347">
        <f t="shared" si="0"/>
        <v>496438.27999999974</v>
      </c>
      <c r="BR18" s="347">
        <f t="shared" si="0"/>
        <v>493848.51000000018</v>
      </c>
      <c r="BS18" s="347">
        <f t="shared" si="0"/>
        <v>578645.29999999935</v>
      </c>
      <c r="BT18" s="347">
        <f t="shared" si="0"/>
        <v>613090.90999999992</v>
      </c>
      <c r="BU18" s="347">
        <f t="shared" si="0"/>
        <v>694372.33000000019</v>
      </c>
      <c r="BV18" s="348">
        <f t="shared" si="2"/>
        <v>6414631.1799999997</v>
      </c>
      <c r="CA18" s="337"/>
      <c r="CB18" s="337"/>
      <c r="CC18" s="351">
        <f t="shared" si="3"/>
        <v>6414631.1799999997</v>
      </c>
      <c r="CD18" s="351">
        <v>6420884.9499999983</v>
      </c>
      <c r="CE18" s="351">
        <f t="shared" si="4"/>
        <v>-6253.7699999986216</v>
      </c>
    </row>
    <row r="19" spans="1:83" x14ac:dyDescent="0.3">
      <c r="A19" s="335" t="s">
        <v>112</v>
      </c>
      <c r="B19" s="386">
        <v>110606.87000000002</v>
      </c>
      <c r="C19" s="387">
        <v>109145.56999999999</v>
      </c>
      <c r="D19" s="387">
        <v>112239.46000000002</v>
      </c>
      <c r="E19" s="387">
        <v>111623.9</v>
      </c>
      <c r="F19" s="387">
        <v>108997.50999999998</v>
      </c>
      <c r="G19" s="387">
        <v>111472.71000000004</v>
      </c>
      <c r="H19" s="387">
        <v>123545.50000000004</v>
      </c>
      <c r="I19" s="387">
        <v>121489.72</v>
      </c>
      <c r="J19" s="387">
        <v>115124.41</v>
      </c>
      <c r="K19" s="387">
        <v>133238.10000000003</v>
      </c>
      <c r="L19" s="387">
        <v>138602.47999999995</v>
      </c>
      <c r="M19" s="387">
        <v>140144.66999999998</v>
      </c>
      <c r="N19" s="388">
        <v>0</v>
      </c>
      <c r="O19" s="388">
        <v>0</v>
      </c>
      <c r="P19" s="388">
        <v>0</v>
      </c>
      <c r="Q19" s="388">
        <v>0</v>
      </c>
      <c r="R19" s="388">
        <v>0</v>
      </c>
      <c r="S19" s="388">
        <v>0</v>
      </c>
      <c r="T19" s="388">
        <v>0</v>
      </c>
      <c r="U19" s="388">
        <v>0</v>
      </c>
      <c r="V19" s="388">
        <v>0</v>
      </c>
      <c r="W19" s="388">
        <v>0</v>
      </c>
      <c r="X19" s="388">
        <v>0</v>
      </c>
      <c r="Y19" s="389">
        <v>0</v>
      </c>
      <c r="Z19" s="388">
        <v>0</v>
      </c>
      <c r="AA19" s="388">
        <v>0</v>
      </c>
      <c r="AB19" s="388">
        <v>100.31</v>
      </c>
      <c r="AC19" s="388">
        <v>90.82</v>
      </c>
      <c r="AD19" s="388">
        <v>-11.829999999999998</v>
      </c>
      <c r="AE19" s="388">
        <v>191.17999999999998</v>
      </c>
      <c r="AF19" s="388">
        <v>129.21</v>
      </c>
      <c r="AG19" s="388">
        <v>69.77000000000001</v>
      </c>
      <c r="AH19" s="388">
        <v>187.56</v>
      </c>
      <c r="AI19" s="388">
        <v>-1966.9000000000003</v>
      </c>
      <c r="AJ19" s="388">
        <v>-1154.42</v>
      </c>
      <c r="AK19" s="389">
        <v>-2347.7299999999996</v>
      </c>
      <c r="AL19" s="388">
        <v>0</v>
      </c>
      <c r="AM19" s="388">
        <v>0</v>
      </c>
      <c r="AN19" s="388">
        <v>0</v>
      </c>
      <c r="AO19" s="388">
        <v>0</v>
      </c>
      <c r="AP19" s="388">
        <v>0</v>
      </c>
      <c r="AQ19" s="388">
        <v>0</v>
      </c>
      <c r="AR19" s="388">
        <v>0</v>
      </c>
      <c r="AS19" s="388">
        <v>0</v>
      </c>
      <c r="AT19" s="388">
        <v>0</v>
      </c>
      <c r="AU19" s="388">
        <v>0</v>
      </c>
      <c r="AV19" s="388">
        <v>0</v>
      </c>
      <c r="AW19" s="389">
        <v>0</v>
      </c>
      <c r="AX19" s="388">
        <v>0</v>
      </c>
      <c r="AY19" s="388">
        <v>0</v>
      </c>
      <c r="AZ19" s="388">
        <v>0</v>
      </c>
      <c r="BA19" s="388">
        <v>0</v>
      </c>
      <c r="BB19" s="388">
        <v>0</v>
      </c>
      <c r="BC19" s="388">
        <v>0</v>
      </c>
      <c r="BD19" s="388">
        <v>0</v>
      </c>
      <c r="BE19" s="388">
        <v>-1065.1199999999999</v>
      </c>
      <c r="BF19" s="388">
        <v>-1047.92</v>
      </c>
      <c r="BG19" s="388">
        <v>-1303.44</v>
      </c>
      <c r="BH19" s="388">
        <v>-1255.17</v>
      </c>
      <c r="BI19" s="389">
        <v>-1194.31</v>
      </c>
      <c r="BJ19" s="347">
        <f t="shared" si="1"/>
        <v>110606.87000000002</v>
      </c>
      <c r="BK19" s="347">
        <f t="shared" si="1"/>
        <v>109145.56999999999</v>
      </c>
      <c r="BL19" s="347">
        <f t="shared" si="1"/>
        <v>112339.77000000002</v>
      </c>
      <c r="BM19" s="347">
        <f t="shared" si="1"/>
        <v>111714.72</v>
      </c>
      <c r="BN19" s="347">
        <f t="shared" si="1"/>
        <v>108985.67999999998</v>
      </c>
      <c r="BO19" s="347">
        <f t="shared" si="1"/>
        <v>111663.89000000003</v>
      </c>
      <c r="BP19" s="347">
        <f t="shared" si="1"/>
        <v>123674.71000000005</v>
      </c>
      <c r="BQ19" s="347">
        <f t="shared" si="1"/>
        <v>120494.37000000001</v>
      </c>
      <c r="BR19" s="347">
        <f t="shared" si="1"/>
        <v>114264.05</v>
      </c>
      <c r="BS19" s="347">
        <f t="shared" si="1"/>
        <v>129967.76000000004</v>
      </c>
      <c r="BT19" s="347">
        <f t="shared" si="1"/>
        <v>136192.88999999993</v>
      </c>
      <c r="BU19" s="347">
        <f t="shared" si="1"/>
        <v>136602.62999999998</v>
      </c>
      <c r="BV19" s="348">
        <f t="shared" si="2"/>
        <v>1425652.91</v>
      </c>
      <c r="CA19" s="337"/>
      <c r="CB19" s="337"/>
      <c r="CC19" s="351">
        <f t="shared" si="3"/>
        <v>1425652.91</v>
      </c>
      <c r="CD19" s="351">
        <v>1431518.87</v>
      </c>
      <c r="CE19" s="351">
        <f t="shared" si="4"/>
        <v>-5865.9600000001956</v>
      </c>
    </row>
    <row r="20" spans="1:83" x14ac:dyDescent="0.3">
      <c r="A20" s="335" t="s">
        <v>113</v>
      </c>
      <c r="B20" s="386">
        <v>69462.790000000023</v>
      </c>
      <c r="C20" s="387">
        <v>78866.200000000026</v>
      </c>
      <c r="D20" s="387">
        <v>87984.33</v>
      </c>
      <c r="E20" s="387">
        <v>85897.970000000016</v>
      </c>
      <c r="F20" s="387">
        <v>31891.750000000015</v>
      </c>
      <c r="G20" s="387">
        <v>155108.09</v>
      </c>
      <c r="H20" s="387">
        <v>87489.77</v>
      </c>
      <c r="I20" s="387">
        <v>72507.889999999985</v>
      </c>
      <c r="J20" s="387">
        <v>75337.369999999981</v>
      </c>
      <c r="K20" s="387">
        <v>103216.22</v>
      </c>
      <c r="L20" s="387">
        <v>89410.489999999947</v>
      </c>
      <c r="M20" s="387">
        <v>113105.46999999999</v>
      </c>
      <c r="N20" s="388">
        <v>0</v>
      </c>
      <c r="O20" s="388">
        <v>0</v>
      </c>
      <c r="P20" s="388">
        <v>-4.79</v>
      </c>
      <c r="Q20" s="388">
        <v>-22.1</v>
      </c>
      <c r="R20" s="388">
        <v>13.670000000000002</v>
      </c>
      <c r="S20" s="388">
        <v>-18.68</v>
      </c>
      <c r="T20" s="388">
        <v>-2.23</v>
      </c>
      <c r="U20" s="388">
        <v>73.81</v>
      </c>
      <c r="V20" s="388">
        <v>56.71</v>
      </c>
      <c r="W20" s="388">
        <v>873.04000000000008</v>
      </c>
      <c r="X20" s="388">
        <v>869.90000000000009</v>
      </c>
      <c r="Y20" s="389">
        <v>869.88</v>
      </c>
      <c r="Z20" s="388">
        <v>0</v>
      </c>
      <c r="AA20" s="388">
        <v>0</v>
      </c>
      <c r="AB20" s="388">
        <v>0</v>
      </c>
      <c r="AC20" s="388">
        <v>0</v>
      </c>
      <c r="AD20" s="388">
        <v>0</v>
      </c>
      <c r="AE20" s="388">
        <v>0</v>
      </c>
      <c r="AF20" s="388">
        <v>0</v>
      </c>
      <c r="AG20" s="388">
        <v>0</v>
      </c>
      <c r="AH20" s="388">
        <v>0</v>
      </c>
      <c r="AI20" s="388">
        <v>0</v>
      </c>
      <c r="AJ20" s="388">
        <v>0</v>
      </c>
      <c r="AK20" s="389">
        <v>0</v>
      </c>
      <c r="AL20" s="388">
        <v>0</v>
      </c>
      <c r="AM20" s="388">
        <v>0</v>
      </c>
      <c r="AN20" s="388">
        <v>0</v>
      </c>
      <c r="AO20" s="388">
        <v>0</v>
      </c>
      <c r="AP20" s="388">
        <v>0</v>
      </c>
      <c r="AQ20" s="388">
        <v>0</v>
      </c>
      <c r="AR20" s="388">
        <v>0</v>
      </c>
      <c r="AS20" s="388">
        <v>0</v>
      </c>
      <c r="AT20" s="388">
        <v>0</v>
      </c>
      <c r="AU20" s="388">
        <v>0</v>
      </c>
      <c r="AV20" s="388">
        <v>0</v>
      </c>
      <c r="AW20" s="389">
        <v>0</v>
      </c>
      <c r="AX20" s="388">
        <v>0</v>
      </c>
      <c r="AY20" s="388">
        <v>0</v>
      </c>
      <c r="AZ20" s="388">
        <v>0</v>
      </c>
      <c r="BA20" s="388">
        <v>0</v>
      </c>
      <c r="BB20" s="388">
        <v>0</v>
      </c>
      <c r="BC20" s="388">
        <v>0</v>
      </c>
      <c r="BD20" s="388">
        <v>0</v>
      </c>
      <c r="BE20" s="388">
        <v>0</v>
      </c>
      <c r="BF20" s="388">
        <v>0</v>
      </c>
      <c r="BG20" s="388">
        <v>0</v>
      </c>
      <c r="BH20" s="388">
        <v>0</v>
      </c>
      <c r="BI20" s="389">
        <v>0</v>
      </c>
      <c r="BJ20" s="347">
        <f t="shared" si="1"/>
        <v>69462.790000000023</v>
      </c>
      <c r="BK20" s="347">
        <f t="shared" si="1"/>
        <v>78866.200000000026</v>
      </c>
      <c r="BL20" s="347">
        <f t="shared" si="1"/>
        <v>87979.540000000008</v>
      </c>
      <c r="BM20" s="347">
        <f t="shared" si="1"/>
        <v>85875.87000000001</v>
      </c>
      <c r="BN20" s="347">
        <f t="shared" si="1"/>
        <v>31905.420000000013</v>
      </c>
      <c r="BO20" s="347">
        <f t="shared" si="1"/>
        <v>155089.41</v>
      </c>
      <c r="BP20" s="347">
        <f t="shared" si="1"/>
        <v>87487.540000000008</v>
      </c>
      <c r="BQ20" s="347">
        <f t="shared" si="1"/>
        <v>72581.699999999983</v>
      </c>
      <c r="BR20" s="347">
        <f t="shared" si="1"/>
        <v>75394.079999999987</v>
      </c>
      <c r="BS20" s="347">
        <f t="shared" si="1"/>
        <v>104089.26</v>
      </c>
      <c r="BT20" s="347">
        <f t="shared" si="1"/>
        <v>90280.389999999941</v>
      </c>
      <c r="BU20" s="347">
        <f t="shared" si="1"/>
        <v>113975.34999999999</v>
      </c>
      <c r="BV20" s="348">
        <f t="shared" si="2"/>
        <v>1052987.55</v>
      </c>
      <c r="CA20" s="337"/>
      <c r="CB20" s="337"/>
      <c r="CC20" s="351">
        <f t="shared" si="3"/>
        <v>1052987.55</v>
      </c>
      <c r="CD20" s="351">
        <v>1052987.55</v>
      </c>
      <c r="CE20" s="351">
        <f t="shared" si="4"/>
        <v>0</v>
      </c>
    </row>
    <row r="21" spans="1:83" x14ac:dyDescent="0.3">
      <c r="A21" s="335" t="s">
        <v>114</v>
      </c>
      <c r="B21" s="386">
        <v>19118.340000000004</v>
      </c>
      <c r="C21" s="387">
        <v>19685.050000000003</v>
      </c>
      <c r="D21" s="387">
        <v>20326.810000000005</v>
      </c>
      <c r="E21" s="387">
        <v>20624.660000000003</v>
      </c>
      <c r="F21" s="387">
        <v>20571.86</v>
      </c>
      <c r="G21" s="387">
        <v>20948.229999999996</v>
      </c>
      <c r="H21" s="387">
        <v>26047.24</v>
      </c>
      <c r="I21" s="387">
        <v>25673.809999999998</v>
      </c>
      <c r="J21" s="387">
        <v>25763.32</v>
      </c>
      <c r="K21" s="387">
        <v>32855.040000000001</v>
      </c>
      <c r="L21" s="387">
        <v>29648.710000000003</v>
      </c>
      <c r="M21" s="387">
        <v>32975.189999999995</v>
      </c>
      <c r="N21" s="388">
        <v>1156.8900000000001</v>
      </c>
      <c r="O21" s="388">
        <v>952.66</v>
      </c>
      <c r="P21" s="388">
        <v>1280.8700000000001</v>
      </c>
      <c r="Q21" s="388">
        <v>1567.28</v>
      </c>
      <c r="R21" s="388">
        <v>1423.93</v>
      </c>
      <c r="S21" s="388">
        <v>1807.6100000000001</v>
      </c>
      <c r="T21" s="388">
        <v>1298.28</v>
      </c>
      <c r="U21" s="388">
        <v>1483.3799999999999</v>
      </c>
      <c r="V21" s="388">
        <v>1676.3899999999999</v>
      </c>
      <c r="W21" s="388">
        <v>1686.3300000000002</v>
      </c>
      <c r="X21" s="388">
        <v>1483.56</v>
      </c>
      <c r="Y21" s="389">
        <v>2277.0700000000002</v>
      </c>
      <c r="Z21" s="388">
        <v>0</v>
      </c>
      <c r="AA21" s="388">
        <v>0</v>
      </c>
      <c r="AB21" s="388">
        <v>0</v>
      </c>
      <c r="AC21" s="388">
        <v>0</v>
      </c>
      <c r="AD21" s="388">
        <v>0</v>
      </c>
      <c r="AE21" s="388">
        <v>0</v>
      </c>
      <c r="AF21" s="388">
        <v>0</v>
      </c>
      <c r="AG21" s="388">
        <v>0</v>
      </c>
      <c r="AH21" s="388">
        <v>0</v>
      </c>
      <c r="AI21" s="388">
        <v>0</v>
      </c>
      <c r="AJ21" s="388">
        <v>0</v>
      </c>
      <c r="AK21" s="389">
        <v>0</v>
      </c>
      <c r="AL21" s="388">
        <v>0</v>
      </c>
      <c r="AM21" s="388">
        <v>0</v>
      </c>
      <c r="AN21" s="388">
        <v>0</v>
      </c>
      <c r="AO21" s="388">
        <v>0</v>
      </c>
      <c r="AP21" s="388">
        <v>0</v>
      </c>
      <c r="AQ21" s="388">
        <v>0</v>
      </c>
      <c r="AR21" s="388">
        <v>0</v>
      </c>
      <c r="AS21" s="388">
        <v>0</v>
      </c>
      <c r="AT21" s="388">
        <v>0</v>
      </c>
      <c r="AU21" s="388">
        <v>0</v>
      </c>
      <c r="AV21" s="388">
        <v>0</v>
      </c>
      <c r="AW21" s="389">
        <v>0</v>
      </c>
      <c r="AX21" s="388">
        <v>0</v>
      </c>
      <c r="AY21" s="388">
        <v>0</v>
      </c>
      <c r="AZ21" s="388">
        <v>0</v>
      </c>
      <c r="BA21" s="388">
        <v>0</v>
      </c>
      <c r="BB21" s="388">
        <v>0</v>
      </c>
      <c r="BC21" s="388">
        <v>0</v>
      </c>
      <c r="BD21" s="388">
        <v>0</v>
      </c>
      <c r="BE21" s="388">
        <v>0</v>
      </c>
      <c r="BF21" s="388">
        <v>0</v>
      </c>
      <c r="BG21" s="388">
        <v>0</v>
      </c>
      <c r="BH21" s="388">
        <v>0</v>
      </c>
      <c r="BI21" s="389">
        <v>0</v>
      </c>
      <c r="BJ21" s="347">
        <f t="shared" si="1"/>
        <v>20275.230000000003</v>
      </c>
      <c r="BK21" s="347">
        <f t="shared" si="1"/>
        <v>20637.710000000003</v>
      </c>
      <c r="BL21" s="347">
        <f t="shared" si="1"/>
        <v>21607.680000000004</v>
      </c>
      <c r="BM21" s="347">
        <f t="shared" si="1"/>
        <v>22191.940000000002</v>
      </c>
      <c r="BN21" s="347">
        <f t="shared" si="1"/>
        <v>21995.79</v>
      </c>
      <c r="BO21" s="347">
        <f t="shared" si="1"/>
        <v>22755.839999999997</v>
      </c>
      <c r="BP21" s="347">
        <f t="shared" si="1"/>
        <v>27345.52</v>
      </c>
      <c r="BQ21" s="347">
        <f t="shared" si="1"/>
        <v>27157.19</v>
      </c>
      <c r="BR21" s="347">
        <f t="shared" si="1"/>
        <v>27439.71</v>
      </c>
      <c r="BS21" s="347">
        <f t="shared" si="1"/>
        <v>34541.370000000003</v>
      </c>
      <c r="BT21" s="347">
        <f t="shared" si="1"/>
        <v>31132.270000000004</v>
      </c>
      <c r="BU21" s="347">
        <f t="shared" si="1"/>
        <v>35252.259999999995</v>
      </c>
      <c r="BV21" s="348">
        <f t="shared" si="2"/>
        <v>312332.51</v>
      </c>
      <c r="BW21" s="355" t="s">
        <v>129</v>
      </c>
      <c r="BX21" s="347">
        <f>BR21</f>
        <v>27439.71</v>
      </c>
      <c r="BY21" s="347">
        <f>'[1]FY 2022 - kWh'!BR21</f>
        <v>97241</v>
      </c>
      <c r="BZ21" s="350">
        <f>BX21/BY21</f>
        <v>0.28218251560555729</v>
      </c>
      <c r="CA21" s="347">
        <f>BZ21*'[1]FY 2022 - kWh'!CA21</f>
        <v>697.27299606133204</v>
      </c>
      <c r="CB21" s="347">
        <f>(BR21-CA21)+SUM(BS21:BU21)</f>
        <v>127668.33700393868</v>
      </c>
      <c r="CC21" s="347">
        <f t="shared" si="3"/>
        <v>184664.17299606133</v>
      </c>
      <c r="CD21" s="347">
        <v>210709.33700393865</v>
      </c>
      <c r="CE21" s="347">
        <f t="shared" si="4"/>
        <v>-26045.16400787732</v>
      </c>
    </row>
    <row r="22" spans="1:83" x14ac:dyDescent="0.3">
      <c r="A22" s="335" t="s">
        <v>115</v>
      </c>
      <c r="B22" s="386">
        <v>18982.740000000005</v>
      </c>
      <c r="C22" s="387">
        <v>19539.849999999999</v>
      </c>
      <c r="D22" s="387">
        <v>20908.959999999995</v>
      </c>
      <c r="E22" s="387">
        <v>20655.96</v>
      </c>
      <c r="F22" s="387">
        <v>20494.309999999998</v>
      </c>
      <c r="G22" s="387">
        <v>19316.950000000004</v>
      </c>
      <c r="H22" s="387">
        <v>19716.54</v>
      </c>
      <c r="I22" s="387">
        <v>20624.510000000009</v>
      </c>
      <c r="J22" s="387">
        <v>20840.46</v>
      </c>
      <c r="K22" s="387">
        <v>24647.279999999999</v>
      </c>
      <c r="L22" s="387">
        <v>24859.21999999999</v>
      </c>
      <c r="M22" s="387">
        <v>29605.639999999992</v>
      </c>
      <c r="N22" s="388">
        <v>0</v>
      </c>
      <c r="O22" s="388">
        <v>0</v>
      </c>
      <c r="P22" s="388">
        <v>0</v>
      </c>
      <c r="Q22" s="388">
        <v>0</v>
      </c>
      <c r="R22" s="388">
        <v>0</v>
      </c>
      <c r="S22" s="388">
        <v>0</v>
      </c>
      <c r="T22" s="388">
        <v>0</v>
      </c>
      <c r="U22" s="388">
        <v>0</v>
      </c>
      <c r="V22" s="388">
        <v>0.84</v>
      </c>
      <c r="W22" s="388">
        <v>15.77</v>
      </c>
      <c r="X22" s="388">
        <v>1.89</v>
      </c>
      <c r="Y22" s="389">
        <v>0</v>
      </c>
      <c r="Z22" s="388">
        <v>0</v>
      </c>
      <c r="AA22" s="388">
        <v>0</v>
      </c>
      <c r="AB22" s="388">
        <v>0</v>
      </c>
      <c r="AC22" s="388">
        <v>0</v>
      </c>
      <c r="AD22" s="388">
        <v>0</v>
      </c>
      <c r="AE22" s="388">
        <v>-282.57</v>
      </c>
      <c r="AF22" s="388">
        <v>-185.55</v>
      </c>
      <c r="AG22" s="388">
        <v>-628.14</v>
      </c>
      <c r="AH22" s="388">
        <v>-1042.69</v>
      </c>
      <c r="AI22" s="388">
        <v>-542.73</v>
      </c>
      <c r="AJ22" s="388">
        <v>-409.73</v>
      </c>
      <c r="AK22" s="389">
        <v>-674.86</v>
      </c>
      <c r="AL22" s="388">
        <v>0</v>
      </c>
      <c r="AM22" s="388">
        <v>0</v>
      </c>
      <c r="AN22" s="388">
        <v>0</v>
      </c>
      <c r="AO22" s="388">
        <v>0</v>
      </c>
      <c r="AP22" s="388">
        <v>0</v>
      </c>
      <c r="AQ22" s="388">
        <v>0</v>
      </c>
      <c r="AR22" s="388">
        <v>0</v>
      </c>
      <c r="AS22" s="388">
        <v>0</v>
      </c>
      <c r="AT22" s="388">
        <v>0</v>
      </c>
      <c r="AU22" s="388">
        <v>0</v>
      </c>
      <c r="AV22" s="388">
        <v>0</v>
      </c>
      <c r="AW22" s="389">
        <v>0</v>
      </c>
      <c r="AX22" s="388">
        <v>0</v>
      </c>
      <c r="AY22" s="388">
        <v>0</v>
      </c>
      <c r="AZ22" s="388">
        <v>0</v>
      </c>
      <c r="BA22" s="388">
        <v>0</v>
      </c>
      <c r="BB22" s="388">
        <v>0</v>
      </c>
      <c r="BC22" s="388">
        <v>0</v>
      </c>
      <c r="BD22" s="388">
        <v>0</v>
      </c>
      <c r="BE22" s="388">
        <v>0</v>
      </c>
      <c r="BF22" s="388">
        <v>0</v>
      </c>
      <c r="BG22" s="388">
        <v>0</v>
      </c>
      <c r="BH22" s="388">
        <v>0</v>
      </c>
      <c r="BI22" s="389">
        <v>0</v>
      </c>
      <c r="BJ22" s="347">
        <f t="shared" si="1"/>
        <v>18982.740000000005</v>
      </c>
      <c r="BK22" s="347">
        <f t="shared" si="1"/>
        <v>19539.849999999999</v>
      </c>
      <c r="BL22" s="347">
        <f t="shared" si="1"/>
        <v>20908.959999999995</v>
      </c>
      <c r="BM22" s="347">
        <f t="shared" si="1"/>
        <v>20655.96</v>
      </c>
      <c r="BN22" s="347">
        <f t="shared" si="1"/>
        <v>20494.309999999998</v>
      </c>
      <c r="BO22" s="347">
        <f t="shared" si="1"/>
        <v>19034.380000000005</v>
      </c>
      <c r="BP22" s="347">
        <f t="shared" si="1"/>
        <v>19530.990000000002</v>
      </c>
      <c r="BQ22" s="347">
        <f t="shared" si="1"/>
        <v>19996.37000000001</v>
      </c>
      <c r="BR22" s="347">
        <f t="shared" si="1"/>
        <v>19798.61</v>
      </c>
      <c r="BS22" s="347">
        <f t="shared" si="1"/>
        <v>24120.32</v>
      </c>
      <c r="BT22" s="347">
        <f t="shared" si="1"/>
        <v>24451.37999999999</v>
      </c>
      <c r="BU22" s="347">
        <f t="shared" si="1"/>
        <v>28930.779999999992</v>
      </c>
      <c r="BV22" s="348">
        <f t="shared" si="2"/>
        <v>256444.65</v>
      </c>
      <c r="CC22" s="347">
        <f t="shared" si="3"/>
        <v>256444.65</v>
      </c>
      <c r="CD22" s="347">
        <v>256444.65</v>
      </c>
      <c r="CE22" s="347">
        <f t="shared" si="4"/>
        <v>0</v>
      </c>
    </row>
    <row r="23" spans="1:83" x14ac:dyDescent="0.3">
      <c r="A23" s="335" t="s">
        <v>116</v>
      </c>
      <c r="B23" s="386">
        <v>48204.969999999994</v>
      </c>
      <c r="C23" s="387">
        <v>46609.09</v>
      </c>
      <c r="D23" s="387">
        <v>49126.979999999996</v>
      </c>
      <c r="E23" s="387">
        <v>67383.640000000014</v>
      </c>
      <c r="F23" s="387">
        <v>57144.89999999998</v>
      </c>
      <c r="G23" s="387">
        <v>52553.210000000006</v>
      </c>
      <c r="H23" s="387">
        <v>52655.040000000001</v>
      </c>
      <c r="I23" s="387">
        <v>52330.789999999994</v>
      </c>
      <c r="J23" s="387">
        <v>54040.56</v>
      </c>
      <c r="K23" s="387">
        <v>64750.430000000008</v>
      </c>
      <c r="L23" s="387">
        <v>57185.459999999992</v>
      </c>
      <c r="M23" s="387">
        <v>78685.720000000016</v>
      </c>
      <c r="N23" s="388">
        <v>0</v>
      </c>
      <c r="O23" s="388">
        <v>0</v>
      </c>
      <c r="P23" s="388">
        <v>0</v>
      </c>
      <c r="Q23" s="388">
        <v>0</v>
      </c>
      <c r="R23" s="388">
        <v>0</v>
      </c>
      <c r="S23" s="388">
        <v>0</v>
      </c>
      <c r="T23" s="388">
        <v>0</v>
      </c>
      <c r="U23" s="388">
        <v>0</v>
      </c>
      <c r="V23" s="388">
        <v>0</v>
      </c>
      <c r="W23" s="388">
        <v>0</v>
      </c>
      <c r="X23" s="388">
        <v>0</v>
      </c>
      <c r="Y23" s="389">
        <v>0.63</v>
      </c>
      <c r="Z23" s="388">
        <v>-376.01</v>
      </c>
      <c r="AA23" s="388">
        <v>-365.27</v>
      </c>
      <c r="AB23" s="388">
        <v>-385.79</v>
      </c>
      <c r="AC23" s="388">
        <v>-366.72</v>
      </c>
      <c r="AD23" s="388">
        <v>-409.43</v>
      </c>
      <c r="AE23" s="388">
        <v>-389.55</v>
      </c>
      <c r="AF23" s="388">
        <v>-425.25</v>
      </c>
      <c r="AG23" s="388">
        <v>-363.17</v>
      </c>
      <c r="AH23" s="388">
        <v>-254.18</v>
      </c>
      <c r="AI23" s="388">
        <v>-126.81999999999996</v>
      </c>
      <c r="AJ23" s="388">
        <v>397.93000000000006</v>
      </c>
      <c r="AK23" s="389">
        <v>71.799999999999955</v>
      </c>
      <c r="AL23" s="388">
        <v>0</v>
      </c>
      <c r="AM23" s="388">
        <v>0</v>
      </c>
      <c r="AN23" s="388">
        <v>0</v>
      </c>
      <c r="AO23" s="388">
        <v>0</v>
      </c>
      <c r="AP23" s="388">
        <v>0</v>
      </c>
      <c r="AQ23" s="388">
        <v>0</v>
      </c>
      <c r="AR23" s="388">
        <v>0</v>
      </c>
      <c r="AS23" s="388">
        <v>0</v>
      </c>
      <c r="AT23" s="388">
        <v>0</v>
      </c>
      <c r="AU23" s="388">
        <v>0</v>
      </c>
      <c r="AV23" s="388">
        <v>0</v>
      </c>
      <c r="AW23" s="389">
        <v>0</v>
      </c>
      <c r="AX23" s="388">
        <v>0</v>
      </c>
      <c r="AY23" s="388">
        <v>0</v>
      </c>
      <c r="AZ23" s="388">
        <v>0</v>
      </c>
      <c r="BA23" s="388">
        <v>0</v>
      </c>
      <c r="BB23" s="388">
        <v>0</v>
      </c>
      <c r="BC23" s="388">
        <v>0</v>
      </c>
      <c r="BD23" s="388">
        <v>0</v>
      </c>
      <c r="BE23" s="388">
        <v>0</v>
      </c>
      <c r="BF23" s="388">
        <v>0</v>
      </c>
      <c r="BG23" s="388">
        <v>0</v>
      </c>
      <c r="BH23" s="388">
        <v>0</v>
      </c>
      <c r="BI23" s="389">
        <v>0</v>
      </c>
      <c r="BJ23" s="347">
        <f t="shared" si="1"/>
        <v>47828.959999999992</v>
      </c>
      <c r="BK23" s="347">
        <f t="shared" si="1"/>
        <v>46243.82</v>
      </c>
      <c r="BL23" s="347">
        <f t="shared" si="1"/>
        <v>48741.189999999995</v>
      </c>
      <c r="BM23" s="347">
        <f t="shared" si="1"/>
        <v>67016.920000000013</v>
      </c>
      <c r="BN23" s="347">
        <f t="shared" si="1"/>
        <v>56735.469999999979</v>
      </c>
      <c r="BO23" s="347">
        <f t="shared" si="1"/>
        <v>52163.66</v>
      </c>
      <c r="BP23" s="347">
        <f t="shared" si="1"/>
        <v>52229.79</v>
      </c>
      <c r="BQ23" s="347">
        <f t="shared" si="1"/>
        <v>51967.619999999995</v>
      </c>
      <c r="BR23" s="347">
        <f t="shared" si="1"/>
        <v>53786.38</v>
      </c>
      <c r="BS23" s="347">
        <f t="shared" si="1"/>
        <v>64623.610000000008</v>
      </c>
      <c r="BT23" s="347">
        <f t="shared" si="1"/>
        <v>57583.389999999992</v>
      </c>
      <c r="BU23" s="347">
        <f t="shared" si="1"/>
        <v>78758.150000000023</v>
      </c>
      <c r="BV23" s="348">
        <f t="shared" si="2"/>
        <v>677678.96000000008</v>
      </c>
      <c r="BW23" s="352" t="s">
        <v>96</v>
      </c>
      <c r="BX23" s="347">
        <f>BS23</f>
        <v>64623.610000000008</v>
      </c>
      <c r="BY23" s="347">
        <f>'[1]FY 2022 - kWh'!BS23</f>
        <v>195429</v>
      </c>
      <c r="BZ23" s="350">
        <f>BX23/BY23</f>
        <v>0.33067564179318326</v>
      </c>
      <c r="CA23" s="347">
        <f>BZ23*'[1]FY 2022 - kWh'!CA23</f>
        <v>36620.012599102491</v>
      </c>
      <c r="CB23" s="347">
        <f>(BS23-CA23)+SUM(BT23:BU23)</f>
        <v>164345.13740089751</v>
      </c>
      <c r="CC23" s="347">
        <f t="shared" si="3"/>
        <v>513333.82259910257</v>
      </c>
      <c r="CD23" s="347">
        <v>504193.64293395902</v>
      </c>
      <c r="CE23" s="347">
        <f t="shared" si="4"/>
        <v>9140.1796651435434</v>
      </c>
    </row>
    <row r="24" spans="1:83" x14ac:dyDescent="0.3">
      <c r="A24" s="335" t="s">
        <v>117</v>
      </c>
      <c r="B24" s="386">
        <v>52683.590000000004</v>
      </c>
      <c r="C24" s="387">
        <v>52855.149999999994</v>
      </c>
      <c r="D24" s="387">
        <v>45322.720000000001</v>
      </c>
      <c r="E24" s="387">
        <v>73900.41</v>
      </c>
      <c r="F24" s="387">
        <v>68234.440000000017</v>
      </c>
      <c r="G24" s="387">
        <v>55401.22</v>
      </c>
      <c r="H24" s="387">
        <v>69510.62000000001</v>
      </c>
      <c r="I24" s="387">
        <v>65368.29</v>
      </c>
      <c r="J24" s="387">
        <v>68690.2</v>
      </c>
      <c r="K24" s="387">
        <v>78315.11</v>
      </c>
      <c r="L24" s="387">
        <v>80537.239999999976</v>
      </c>
      <c r="M24" s="387">
        <v>90719.34</v>
      </c>
      <c r="N24" s="388">
        <v>-2416.9300000000003</v>
      </c>
      <c r="O24" s="388">
        <v>-2357.4299999999998</v>
      </c>
      <c r="P24" s="388">
        <v>-156.45999999999998</v>
      </c>
      <c r="Q24" s="388">
        <v>-6211.21</v>
      </c>
      <c r="R24" s="388">
        <v>-153.91</v>
      </c>
      <c r="S24" s="388">
        <v>-73.919999999999987</v>
      </c>
      <c r="T24" s="388">
        <v>-17779.420000000002</v>
      </c>
      <c r="U24" s="388">
        <v>-16455.670000000002</v>
      </c>
      <c r="V24" s="388">
        <v>-16175</v>
      </c>
      <c r="W24" s="388">
        <v>-18540.389999999996</v>
      </c>
      <c r="X24" s="388">
        <v>-20728.819999999996</v>
      </c>
      <c r="Y24" s="389">
        <v>-24754.299999999996</v>
      </c>
      <c r="Z24" s="388">
        <v>0</v>
      </c>
      <c r="AA24" s="388">
        <v>0</v>
      </c>
      <c r="AB24" s="388">
        <v>394.15</v>
      </c>
      <c r="AC24" s="388">
        <v>-402.55</v>
      </c>
      <c r="AD24" s="388">
        <v>-14990.56</v>
      </c>
      <c r="AE24" s="388">
        <v>-220.93</v>
      </c>
      <c r="AF24" s="388">
        <v>451.46</v>
      </c>
      <c r="AG24" s="388">
        <v>330.14</v>
      </c>
      <c r="AH24" s="388">
        <v>172.12</v>
      </c>
      <c r="AI24" s="388">
        <v>286.99</v>
      </c>
      <c r="AJ24" s="388">
        <v>271.23</v>
      </c>
      <c r="AK24" s="389">
        <v>85.14</v>
      </c>
      <c r="AL24" s="388">
        <v>-12.16</v>
      </c>
      <c r="AM24" s="388">
        <v>-13.38</v>
      </c>
      <c r="AN24" s="388">
        <v>-14.81</v>
      </c>
      <c r="AO24" s="388">
        <v>-15.46</v>
      </c>
      <c r="AP24" s="388">
        <v>-14.97</v>
      </c>
      <c r="AQ24" s="388">
        <v>-14.72</v>
      </c>
      <c r="AR24" s="388">
        <v>-15.8</v>
      </c>
      <c r="AS24" s="388">
        <v>-12.41</v>
      </c>
      <c r="AT24" s="388">
        <v>-12.4</v>
      </c>
      <c r="AU24" s="388">
        <v>-16.079999999999998</v>
      </c>
      <c r="AV24" s="388">
        <v>-15.75</v>
      </c>
      <c r="AW24" s="389">
        <v>-16.39</v>
      </c>
      <c r="AX24" s="388">
        <v>0</v>
      </c>
      <c r="AY24" s="388">
        <v>0</v>
      </c>
      <c r="AZ24" s="388">
        <v>0</v>
      </c>
      <c r="BA24" s="388">
        <v>0</v>
      </c>
      <c r="BB24" s="388">
        <v>0</v>
      </c>
      <c r="BC24" s="388">
        <v>0</v>
      </c>
      <c r="BD24" s="388">
        <v>0</v>
      </c>
      <c r="BE24" s="388">
        <v>0</v>
      </c>
      <c r="BF24" s="388">
        <v>0</v>
      </c>
      <c r="BG24" s="388">
        <v>0</v>
      </c>
      <c r="BH24" s="388">
        <v>0</v>
      </c>
      <c r="BI24" s="389">
        <v>0</v>
      </c>
      <c r="BJ24" s="347">
        <f t="shared" si="1"/>
        <v>50254.5</v>
      </c>
      <c r="BK24" s="347">
        <f t="shared" si="1"/>
        <v>50484.34</v>
      </c>
      <c r="BL24" s="347">
        <f t="shared" si="1"/>
        <v>45545.600000000006</v>
      </c>
      <c r="BM24" s="347">
        <f t="shared" si="1"/>
        <v>67271.189999999988</v>
      </c>
      <c r="BN24" s="347">
        <f t="shared" si="1"/>
        <v>53075.000000000015</v>
      </c>
      <c r="BO24" s="347">
        <f t="shared" si="1"/>
        <v>55091.65</v>
      </c>
      <c r="BP24" s="347">
        <f t="shared" si="1"/>
        <v>52166.860000000008</v>
      </c>
      <c r="BQ24" s="347">
        <f t="shared" si="1"/>
        <v>49230.349999999991</v>
      </c>
      <c r="BR24" s="347">
        <f t="shared" si="1"/>
        <v>52674.92</v>
      </c>
      <c r="BS24" s="347">
        <f t="shared" si="1"/>
        <v>60045.63</v>
      </c>
      <c r="BT24" s="347">
        <f t="shared" si="1"/>
        <v>60063.899999999987</v>
      </c>
      <c r="BU24" s="347">
        <f t="shared" si="1"/>
        <v>66033.790000000008</v>
      </c>
      <c r="BV24" s="348">
        <f t="shared" si="2"/>
        <v>661937.73</v>
      </c>
      <c r="CC24" s="347">
        <f t="shared" si="3"/>
        <v>661937.73</v>
      </c>
      <c r="CD24" s="347">
        <v>661937.7300000001</v>
      </c>
      <c r="CE24" s="347">
        <f t="shared" si="4"/>
        <v>0</v>
      </c>
    </row>
    <row r="25" spans="1:83" x14ac:dyDescent="0.3">
      <c r="A25" s="335" t="s">
        <v>119</v>
      </c>
      <c r="B25" s="386">
        <v>52239.670000000027</v>
      </c>
      <c r="C25" s="387">
        <v>59374.03</v>
      </c>
      <c r="D25" s="387">
        <v>59241.609999999986</v>
      </c>
      <c r="E25" s="387">
        <v>60986.12999999999</v>
      </c>
      <c r="F25" s="387">
        <v>55181.200000000004</v>
      </c>
      <c r="G25" s="387">
        <v>57793.610000000015</v>
      </c>
      <c r="H25" s="387">
        <v>60443.97</v>
      </c>
      <c r="I25" s="387">
        <v>57048.55</v>
      </c>
      <c r="J25" s="387">
        <v>55438.6</v>
      </c>
      <c r="K25" s="387">
        <v>70689.929999999978</v>
      </c>
      <c r="L25" s="387">
        <v>67144.94</v>
      </c>
      <c r="M25" s="387">
        <v>77988.62999999999</v>
      </c>
      <c r="N25" s="388">
        <v>164.10000000000002</v>
      </c>
      <c r="O25" s="388">
        <v>170.8</v>
      </c>
      <c r="P25" s="388">
        <v>76.67</v>
      </c>
      <c r="Q25" s="388">
        <v>-45.160000000000011</v>
      </c>
      <c r="R25" s="388">
        <v>5.8899999999999757</v>
      </c>
      <c r="S25" s="388">
        <v>-0.24000000000000909</v>
      </c>
      <c r="T25" s="388">
        <v>-133.76999999999998</v>
      </c>
      <c r="U25" s="388">
        <v>-132.62999999999997</v>
      </c>
      <c r="V25" s="388">
        <v>26.809999999999995</v>
      </c>
      <c r="W25" s="388">
        <v>245.38000000000002</v>
      </c>
      <c r="X25" s="388">
        <v>180.09999999999997</v>
      </c>
      <c r="Y25" s="389">
        <v>214.77</v>
      </c>
      <c r="Z25" s="388">
        <v>0</v>
      </c>
      <c r="AA25" s="388">
        <v>0</v>
      </c>
      <c r="AB25" s="388">
        <v>0</v>
      </c>
      <c r="AC25" s="388">
        <v>0</v>
      </c>
      <c r="AD25" s="388">
        <v>0</v>
      </c>
      <c r="AE25" s="388">
        <v>0</v>
      </c>
      <c r="AF25" s="388">
        <v>0</v>
      </c>
      <c r="AG25" s="388">
        <v>0</v>
      </c>
      <c r="AH25" s="388">
        <v>0</v>
      </c>
      <c r="AI25" s="388">
        <v>0</v>
      </c>
      <c r="AJ25" s="388">
        <v>0</v>
      </c>
      <c r="AK25" s="389">
        <v>0</v>
      </c>
      <c r="AL25" s="388">
        <v>0</v>
      </c>
      <c r="AM25" s="388">
        <v>0</v>
      </c>
      <c r="AN25" s="388">
        <v>-117.06</v>
      </c>
      <c r="AO25" s="388">
        <v>-120.28</v>
      </c>
      <c r="AP25" s="388">
        <v>-127.64</v>
      </c>
      <c r="AQ25" s="388">
        <v>-117.82</v>
      </c>
      <c r="AR25" s="388">
        <v>-110.05</v>
      </c>
      <c r="AS25" s="388">
        <v>-98.75</v>
      </c>
      <c r="AT25" s="388">
        <v>-115.71</v>
      </c>
      <c r="AU25" s="388">
        <v>-132.44999999999999</v>
      </c>
      <c r="AV25" s="388">
        <v>-116.67</v>
      </c>
      <c r="AW25" s="389">
        <v>-151.38</v>
      </c>
      <c r="AX25" s="388">
        <v>0</v>
      </c>
      <c r="AY25" s="388">
        <v>0</v>
      </c>
      <c r="AZ25" s="388">
        <v>0</v>
      </c>
      <c r="BA25" s="388">
        <v>0</v>
      </c>
      <c r="BB25" s="388">
        <v>0</v>
      </c>
      <c r="BC25" s="388">
        <v>0</v>
      </c>
      <c r="BD25" s="388">
        <v>0</v>
      </c>
      <c r="BE25" s="388">
        <v>0</v>
      </c>
      <c r="BF25" s="388">
        <v>0</v>
      </c>
      <c r="BG25" s="388">
        <v>0</v>
      </c>
      <c r="BH25" s="388">
        <v>0</v>
      </c>
      <c r="BI25" s="389">
        <v>0</v>
      </c>
      <c r="BJ25" s="347">
        <f t="shared" si="1"/>
        <v>52403.770000000026</v>
      </c>
      <c r="BK25" s="347">
        <f t="shared" si="1"/>
        <v>59544.83</v>
      </c>
      <c r="BL25" s="347">
        <f t="shared" si="1"/>
        <v>59201.219999999987</v>
      </c>
      <c r="BM25" s="347">
        <f t="shared" si="1"/>
        <v>60820.689999999988</v>
      </c>
      <c r="BN25" s="347">
        <f t="shared" si="1"/>
        <v>55059.450000000004</v>
      </c>
      <c r="BO25" s="347">
        <f t="shared" si="1"/>
        <v>57675.550000000017</v>
      </c>
      <c r="BP25" s="347">
        <f t="shared" si="1"/>
        <v>60200.15</v>
      </c>
      <c r="BQ25" s="347">
        <f t="shared" si="1"/>
        <v>56817.170000000006</v>
      </c>
      <c r="BR25" s="347">
        <f t="shared" si="1"/>
        <v>55349.7</v>
      </c>
      <c r="BS25" s="347">
        <f t="shared" si="1"/>
        <v>70802.859999999986</v>
      </c>
      <c r="BT25" s="347">
        <f t="shared" si="1"/>
        <v>67208.37000000001</v>
      </c>
      <c r="BU25" s="347">
        <f t="shared" si="1"/>
        <v>78052.01999999999</v>
      </c>
      <c r="BV25" s="348">
        <f t="shared" si="2"/>
        <v>733135.78</v>
      </c>
      <c r="CC25" s="347">
        <f t="shared" si="3"/>
        <v>733135.78</v>
      </c>
      <c r="CD25" s="347">
        <v>733135.78</v>
      </c>
      <c r="CE25" s="347">
        <f t="shared" si="4"/>
        <v>0</v>
      </c>
    </row>
    <row r="26" spans="1:83" x14ac:dyDescent="0.3">
      <c r="A26" s="335" t="s">
        <v>120</v>
      </c>
      <c r="B26" s="386">
        <v>21073.470000000005</v>
      </c>
      <c r="C26" s="387">
        <v>21463.739999999998</v>
      </c>
      <c r="D26" s="387">
        <v>22933.419999999991</v>
      </c>
      <c r="E26" s="387">
        <v>22054.629999999997</v>
      </c>
      <c r="F26" s="387">
        <v>24412.049999999996</v>
      </c>
      <c r="G26" s="387">
        <v>24630.100000000006</v>
      </c>
      <c r="H26" s="387">
        <v>21153.439999999999</v>
      </c>
      <c r="I26" s="387">
        <v>20244.739999999991</v>
      </c>
      <c r="J26" s="387">
        <v>43198.18</v>
      </c>
      <c r="K26" s="387">
        <v>42399.340000000011</v>
      </c>
      <c r="L26" s="387">
        <v>38071.35</v>
      </c>
      <c r="M26" s="387">
        <v>42722.100000000006</v>
      </c>
      <c r="N26" s="388">
        <v>0</v>
      </c>
      <c r="O26" s="388">
        <v>0</v>
      </c>
      <c r="P26" s="388">
        <v>0</v>
      </c>
      <c r="Q26" s="388">
        <v>0</v>
      </c>
      <c r="R26" s="388">
        <v>22.58</v>
      </c>
      <c r="S26" s="388">
        <v>0.73</v>
      </c>
      <c r="T26" s="388">
        <v>0</v>
      </c>
      <c r="U26" s="388">
        <v>58.99</v>
      </c>
      <c r="V26" s="388">
        <v>86.92</v>
      </c>
      <c r="W26" s="388">
        <v>46.05</v>
      </c>
      <c r="X26" s="388">
        <v>91.77000000000001</v>
      </c>
      <c r="Y26" s="389">
        <v>201.85</v>
      </c>
      <c r="Z26" s="388">
        <v>118.48</v>
      </c>
      <c r="AA26" s="388">
        <v>184.64999999999998</v>
      </c>
      <c r="AB26" s="388">
        <v>174.15</v>
      </c>
      <c r="AC26" s="388">
        <v>122</v>
      </c>
      <c r="AD26" s="388">
        <v>104.56</v>
      </c>
      <c r="AE26" s="388">
        <v>99.899999999999991</v>
      </c>
      <c r="AF26" s="388">
        <v>111.46000000000001</v>
      </c>
      <c r="AG26" s="388">
        <v>1980.14</v>
      </c>
      <c r="AH26" s="388">
        <v>-20976.640000000003</v>
      </c>
      <c r="AI26" s="388">
        <v>-16929.169999999998</v>
      </c>
      <c r="AJ26" s="388">
        <v>-15763.35</v>
      </c>
      <c r="AK26" s="389">
        <v>-17517.989999999998</v>
      </c>
      <c r="AL26" s="388">
        <v>-35.840000000000003</v>
      </c>
      <c r="AM26" s="388">
        <v>-39.18</v>
      </c>
      <c r="AN26" s="388">
        <v>-40.369999999999997</v>
      </c>
      <c r="AO26" s="388">
        <v>-42.72</v>
      </c>
      <c r="AP26" s="388">
        <v>-39.78</v>
      </c>
      <c r="AQ26" s="388">
        <v>-39.03</v>
      </c>
      <c r="AR26" s="388">
        <v>-43.46</v>
      </c>
      <c r="AS26" s="388">
        <v>-39.520000000000003</v>
      </c>
      <c r="AT26" s="388">
        <v>-40.92</v>
      </c>
      <c r="AU26" s="388">
        <v>-50.78</v>
      </c>
      <c r="AV26" s="388">
        <v>-44.79</v>
      </c>
      <c r="AW26" s="389">
        <v>-53.61</v>
      </c>
      <c r="AX26" s="388">
        <v>0</v>
      </c>
      <c r="AY26" s="388">
        <v>0</v>
      </c>
      <c r="AZ26" s="388">
        <v>0</v>
      </c>
      <c r="BA26" s="388">
        <v>0</v>
      </c>
      <c r="BB26" s="388">
        <v>0</v>
      </c>
      <c r="BC26" s="388">
        <v>0</v>
      </c>
      <c r="BD26" s="388">
        <v>0</v>
      </c>
      <c r="BE26" s="388">
        <v>0</v>
      </c>
      <c r="BF26" s="388">
        <v>0</v>
      </c>
      <c r="BG26" s="388">
        <v>0</v>
      </c>
      <c r="BH26" s="388">
        <v>0</v>
      </c>
      <c r="BI26" s="389">
        <v>0</v>
      </c>
      <c r="BJ26" s="347">
        <f t="shared" si="1"/>
        <v>21156.110000000004</v>
      </c>
      <c r="BK26" s="347">
        <f t="shared" si="1"/>
        <v>21609.21</v>
      </c>
      <c r="BL26" s="347">
        <f t="shared" si="1"/>
        <v>23067.199999999993</v>
      </c>
      <c r="BM26" s="347">
        <f t="shared" si="1"/>
        <v>22133.909999999996</v>
      </c>
      <c r="BN26" s="347">
        <f t="shared" si="1"/>
        <v>24499.41</v>
      </c>
      <c r="BO26" s="347">
        <f t="shared" si="1"/>
        <v>24691.700000000008</v>
      </c>
      <c r="BP26" s="347">
        <f t="shared" si="1"/>
        <v>21221.439999999999</v>
      </c>
      <c r="BQ26" s="347">
        <f t="shared" si="1"/>
        <v>22244.349999999991</v>
      </c>
      <c r="BR26" s="347">
        <f t="shared" si="1"/>
        <v>22267.539999999997</v>
      </c>
      <c r="BS26" s="347">
        <f t="shared" si="1"/>
        <v>25465.440000000017</v>
      </c>
      <c r="BT26" s="347">
        <f t="shared" si="1"/>
        <v>22354.979999999996</v>
      </c>
      <c r="BU26" s="347">
        <f t="shared" si="1"/>
        <v>25352.350000000006</v>
      </c>
      <c r="BV26" s="348">
        <f t="shared" si="2"/>
        <v>276063.64</v>
      </c>
      <c r="CC26" s="347">
        <f t="shared" si="3"/>
        <v>276063.64</v>
      </c>
      <c r="CD26" s="347">
        <v>276063.64</v>
      </c>
      <c r="CE26" s="347">
        <f t="shared" si="4"/>
        <v>0</v>
      </c>
    </row>
    <row r="27" spans="1:83" x14ac:dyDescent="0.3">
      <c r="A27" s="335" t="s">
        <v>121</v>
      </c>
      <c r="B27" s="386">
        <v>5622.72</v>
      </c>
      <c r="C27" s="387">
        <v>4670.08</v>
      </c>
      <c r="D27" s="387">
        <v>5604.34</v>
      </c>
      <c r="E27" s="387">
        <v>5125.82</v>
      </c>
      <c r="F27" s="387">
        <v>5577.3099999999986</v>
      </c>
      <c r="G27" s="387">
        <v>5444.7300000000005</v>
      </c>
      <c r="H27" s="387">
        <v>4944.5899999999992</v>
      </c>
      <c r="I27" s="387">
        <v>5088.7999999999993</v>
      </c>
      <c r="J27" s="387">
        <v>5545.0099999999993</v>
      </c>
      <c r="K27" s="387">
        <v>6996.63</v>
      </c>
      <c r="L27" s="387">
        <v>6468.6799999999994</v>
      </c>
      <c r="M27" s="387">
        <v>8740.34</v>
      </c>
      <c r="N27" s="388">
        <v>41.34</v>
      </c>
      <c r="O27" s="388">
        <v>-194.23</v>
      </c>
      <c r="P27" s="388">
        <v>11.690000000000012</v>
      </c>
      <c r="Q27" s="388">
        <v>5.9100000000000037</v>
      </c>
      <c r="R27" s="388">
        <v>-169.85999999999999</v>
      </c>
      <c r="S27" s="388">
        <v>151.44999999999996</v>
      </c>
      <c r="T27" s="388">
        <v>157.74</v>
      </c>
      <c r="U27" s="388">
        <v>152.89000000000004</v>
      </c>
      <c r="V27" s="388">
        <v>377.27000000000004</v>
      </c>
      <c r="W27" s="388">
        <v>331.13</v>
      </c>
      <c r="X27" s="388">
        <v>505.24</v>
      </c>
      <c r="Y27" s="389">
        <v>107.88999999999999</v>
      </c>
      <c r="Z27" s="388">
        <v>0</v>
      </c>
      <c r="AA27" s="388">
        <v>0</v>
      </c>
      <c r="AB27" s="388">
        <v>0</v>
      </c>
      <c r="AC27" s="388">
        <v>0</v>
      </c>
      <c r="AD27" s="388">
        <v>0</v>
      </c>
      <c r="AE27" s="388">
        <v>0</v>
      </c>
      <c r="AF27" s="388">
        <v>0</v>
      </c>
      <c r="AG27" s="388">
        <v>0</v>
      </c>
      <c r="AH27" s="388">
        <v>0</v>
      </c>
      <c r="AI27" s="388">
        <v>0</v>
      </c>
      <c r="AJ27" s="388">
        <v>0</v>
      </c>
      <c r="AK27" s="389">
        <v>0</v>
      </c>
      <c r="AL27" s="388">
        <v>0</v>
      </c>
      <c r="AM27" s="388">
        <v>0</v>
      </c>
      <c r="AN27" s="388">
        <v>0</v>
      </c>
      <c r="AO27" s="388">
        <v>0</v>
      </c>
      <c r="AP27" s="388">
        <v>0</v>
      </c>
      <c r="AQ27" s="388">
        <v>0</v>
      </c>
      <c r="AR27" s="388">
        <v>0</v>
      </c>
      <c r="AS27" s="388">
        <v>0</v>
      </c>
      <c r="AT27" s="388">
        <v>0</v>
      </c>
      <c r="AU27" s="388">
        <v>0</v>
      </c>
      <c r="AV27" s="388">
        <v>0</v>
      </c>
      <c r="AW27" s="389">
        <v>0</v>
      </c>
      <c r="AX27" s="388">
        <v>0</v>
      </c>
      <c r="AY27" s="388">
        <v>0</v>
      </c>
      <c r="AZ27" s="388">
        <v>0</v>
      </c>
      <c r="BA27" s="388">
        <v>0</v>
      </c>
      <c r="BB27" s="388">
        <v>0</v>
      </c>
      <c r="BC27" s="388">
        <v>0</v>
      </c>
      <c r="BD27" s="388">
        <v>0</v>
      </c>
      <c r="BE27" s="388">
        <v>0</v>
      </c>
      <c r="BF27" s="388">
        <v>0</v>
      </c>
      <c r="BG27" s="388">
        <v>0</v>
      </c>
      <c r="BH27" s="388">
        <v>0</v>
      </c>
      <c r="BI27" s="389">
        <v>0</v>
      </c>
      <c r="BJ27" s="347">
        <f t="shared" si="1"/>
        <v>5664.06</v>
      </c>
      <c r="BK27" s="347">
        <f t="shared" si="1"/>
        <v>4475.8500000000004</v>
      </c>
      <c r="BL27" s="347">
        <f t="shared" si="1"/>
        <v>5616.03</v>
      </c>
      <c r="BM27" s="347">
        <f t="shared" si="1"/>
        <v>5131.7299999999996</v>
      </c>
      <c r="BN27" s="347">
        <f t="shared" si="1"/>
        <v>5407.4499999999989</v>
      </c>
      <c r="BO27" s="347">
        <f t="shared" si="1"/>
        <v>5596.18</v>
      </c>
      <c r="BP27" s="347">
        <f t="shared" si="1"/>
        <v>5102.329999999999</v>
      </c>
      <c r="BQ27" s="347">
        <f t="shared" si="1"/>
        <v>5241.6899999999996</v>
      </c>
      <c r="BR27" s="347">
        <f t="shared" si="1"/>
        <v>5922.28</v>
      </c>
      <c r="BS27" s="347">
        <f t="shared" si="1"/>
        <v>7327.76</v>
      </c>
      <c r="BT27" s="347">
        <f t="shared" si="1"/>
        <v>6973.9199999999992</v>
      </c>
      <c r="BU27" s="347">
        <f t="shared" si="1"/>
        <v>8848.23</v>
      </c>
      <c r="BV27" s="348">
        <f t="shared" si="2"/>
        <v>71307.509999999995</v>
      </c>
      <c r="CC27" s="347">
        <f t="shared" si="3"/>
        <v>71307.509999999995</v>
      </c>
      <c r="CD27" s="347">
        <v>71307.509999999995</v>
      </c>
      <c r="CE27" s="347">
        <f t="shared" si="4"/>
        <v>0</v>
      </c>
    </row>
    <row r="28" spans="1:83" x14ac:dyDescent="0.3">
      <c r="A28" s="335" t="s">
        <v>122</v>
      </c>
      <c r="B28" s="386">
        <v>47254.12000000001</v>
      </c>
      <c r="C28" s="387">
        <v>49237.29</v>
      </c>
      <c r="D28" s="387">
        <v>53185.149999999972</v>
      </c>
      <c r="E28" s="387">
        <v>51952.159999999989</v>
      </c>
      <c r="F28" s="387">
        <v>50282.529999999977</v>
      </c>
      <c r="G28" s="387">
        <v>48328.840000000004</v>
      </c>
      <c r="H28" s="387">
        <v>48795.75</v>
      </c>
      <c r="I28" s="387">
        <v>51382.569999999992</v>
      </c>
      <c r="J28" s="387">
        <v>51872.05</v>
      </c>
      <c r="K28" s="387">
        <v>57735.259999999987</v>
      </c>
      <c r="L28" s="387">
        <v>61181.409999999982</v>
      </c>
      <c r="M28" s="387">
        <v>64182.559999999983</v>
      </c>
      <c r="N28" s="388">
        <v>-226.2</v>
      </c>
      <c r="O28" s="388">
        <v>-246.76</v>
      </c>
      <c r="P28" s="388">
        <v>-288.8</v>
      </c>
      <c r="Q28" s="388">
        <v>-109.25</v>
      </c>
      <c r="R28" s="388">
        <v>-183.10000000000002</v>
      </c>
      <c r="S28" s="388">
        <v>-132.29</v>
      </c>
      <c r="T28" s="388">
        <v>-958.27</v>
      </c>
      <c r="U28" s="388">
        <v>-511.85</v>
      </c>
      <c r="V28" s="388">
        <v>-313.77</v>
      </c>
      <c r="W28" s="388">
        <v>-565.83999999999992</v>
      </c>
      <c r="X28" s="388">
        <v>-410.59000000000003</v>
      </c>
      <c r="Y28" s="389">
        <v>159.20999999999987</v>
      </c>
      <c r="Z28" s="388">
        <v>490.88</v>
      </c>
      <c r="AA28" s="388">
        <v>-550.36</v>
      </c>
      <c r="AB28" s="388">
        <v>-191.37</v>
      </c>
      <c r="AC28" s="388">
        <v>-364.25</v>
      </c>
      <c r="AD28" s="388">
        <v>179.46</v>
      </c>
      <c r="AE28" s="388">
        <v>-82.580000000000013</v>
      </c>
      <c r="AF28" s="388">
        <v>-392.98</v>
      </c>
      <c r="AG28" s="388">
        <v>-85.740000000000009</v>
      </c>
      <c r="AH28" s="388">
        <v>-317.85000000000002</v>
      </c>
      <c r="AI28" s="388">
        <v>40.44</v>
      </c>
      <c r="AJ28" s="388">
        <v>147.13999999999999</v>
      </c>
      <c r="AK28" s="389">
        <v>-150.46999999999997</v>
      </c>
      <c r="AL28" s="388">
        <v>0</v>
      </c>
      <c r="AM28" s="388">
        <v>0</v>
      </c>
      <c r="AN28" s="388">
        <v>0</v>
      </c>
      <c r="AO28" s="388">
        <v>0</v>
      </c>
      <c r="AP28" s="388">
        <v>0</v>
      </c>
      <c r="AQ28" s="388">
        <v>0</v>
      </c>
      <c r="AR28" s="388">
        <v>0</v>
      </c>
      <c r="AS28" s="388">
        <v>0</v>
      </c>
      <c r="AT28" s="388">
        <v>0</v>
      </c>
      <c r="AU28" s="388">
        <v>0</v>
      </c>
      <c r="AV28" s="388">
        <v>0</v>
      </c>
      <c r="AW28" s="389">
        <v>0</v>
      </c>
      <c r="AX28" s="388">
        <v>0</v>
      </c>
      <c r="AY28" s="388">
        <v>0</v>
      </c>
      <c r="AZ28" s="388">
        <v>0</v>
      </c>
      <c r="BA28" s="388">
        <v>0</v>
      </c>
      <c r="BB28" s="388">
        <v>0</v>
      </c>
      <c r="BC28" s="388">
        <v>0</v>
      </c>
      <c r="BD28" s="388">
        <v>0</v>
      </c>
      <c r="BE28" s="388">
        <v>0</v>
      </c>
      <c r="BF28" s="388">
        <v>0</v>
      </c>
      <c r="BG28" s="388">
        <v>0</v>
      </c>
      <c r="BH28" s="388">
        <v>0</v>
      </c>
      <c r="BI28" s="389">
        <v>0</v>
      </c>
      <c r="BJ28" s="347">
        <f t="shared" si="1"/>
        <v>47518.80000000001</v>
      </c>
      <c r="BK28" s="347">
        <f t="shared" si="1"/>
        <v>48440.17</v>
      </c>
      <c r="BL28" s="347">
        <f t="shared" si="1"/>
        <v>52704.979999999967</v>
      </c>
      <c r="BM28" s="347">
        <f t="shared" si="1"/>
        <v>51478.659999999989</v>
      </c>
      <c r="BN28" s="347">
        <f t="shared" si="1"/>
        <v>50278.889999999978</v>
      </c>
      <c r="BO28" s="347">
        <f t="shared" si="1"/>
        <v>48113.97</v>
      </c>
      <c r="BP28" s="347">
        <f t="shared" si="1"/>
        <v>47444.5</v>
      </c>
      <c r="BQ28" s="347">
        <f t="shared" si="1"/>
        <v>50784.979999999996</v>
      </c>
      <c r="BR28" s="347">
        <f t="shared" si="1"/>
        <v>51240.430000000008</v>
      </c>
      <c r="BS28" s="347">
        <f t="shared" si="1"/>
        <v>57209.859999999993</v>
      </c>
      <c r="BT28" s="347">
        <f t="shared" si="1"/>
        <v>60917.959999999985</v>
      </c>
      <c r="BU28" s="347">
        <f t="shared" si="1"/>
        <v>64191.299999999981</v>
      </c>
      <c r="BV28" s="348">
        <f t="shared" si="2"/>
        <v>630324.49999999977</v>
      </c>
      <c r="CC28" s="347">
        <f t="shared" si="3"/>
        <v>630324.49999999977</v>
      </c>
      <c r="CD28" s="347">
        <v>630324.49999999988</v>
      </c>
      <c r="CE28" s="347">
        <f t="shared" si="4"/>
        <v>0</v>
      </c>
    </row>
    <row r="29" spans="1:83" x14ac:dyDescent="0.3">
      <c r="A29" s="335" t="s">
        <v>123</v>
      </c>
      <c r="B29" s="386">
        <v>101608.81999999998</v>
      </c>
      <c r="C29" s="387">
        <v>101740.75999999998</v>
      </c>
      <c r="D29" s="387">
        <v>101639.99999999999</v>
      </c>
      <c r="E29" s="387">
        <v>125810.06999999998</v>
      </c>
      <c r="F29" s="387">
        <v>113692.16000000003</v>
      </c>
      <c r="G29" s="387">
        <v>91254.090000000011</v>
      </c>
      <c r="H29" s="387">
        <v>111216.28999999994</v>
      </c>
      <c r="I29" s="387">
        <v>94291.149999999951</v>
      </c>
      <c r="J29" s="387">
        <v>92116.630000000019</v>
      </c>
      <c r="K29" s="387">
        <v>119143.77999999997</v>
      </c>
      <c r="L29" s="387">
        <v>117831.62000000004</v>
      </c>
      <c r="M29" s="387">
        <v>133970.09999999992</v>
      </c>
      <c r="N29" s="388">
        <v>0</v>
      </c>
      <c r="O29" s="388">
        <v>0</v>
      </c>
      <c r="P29" s="388">
        <v>0</v>
      </c>
      <c r="Q29" s="388">
        <v>0</v>
      </c>
      <c r="R29" s="388">
        <v>1.28</v>
      </c>
      <c r="S29" s="388">
        <v>1.1200000000000001</v>
      </c>
      <c r="T29" s="388">
        <v>2.2599999999999909</v>
      </c>
      <c r="U29" s="388">
        <v>-330.77000000000004</v>
      </c>
      <c r="V29" s="388">
        <v>-679.21999999999991</v>
      </c>
      <c r="W29" s="388">
        <v>-528.55000000000007</v>
      </c>
      <c r="X29" s="388">
        <v>-983.43</v>
      </c>
      <c r="Y29" s="389">
        <v>-959.08</v>
      </c>
      <c r="Z29" s="388">
        <v>57.32</v>
      </c>
      <c r="AA29" s="388">
        <v>52.55</v>
      </c>
      <c r="AB29" s="388">
        <v>54.95</v>
      </c>
      <c r="AC29" s="388">
        <v>58.91</v>
      </c>
      <c r="AD29" s="388">
        <v>127.03999999999999</v>
      </c>
      <c r="AE29" s="388">
        <v>-124.37</v>
      </c>
      <c r="AF29" s="388">
        <v>-395.78999999999996</v>
      </c>
      <c r="AG29" s="388">
        <v>-322.82</v>
      </c>
      <c r="AH29" s="388">
        <v>-369.81</v>
      </c>
      <c r="AI29" s="388">
        <v>6734.81</v>
      </c>
      <c r="AJ29" s="388">
        <v>1232.6099999999999</v>
      </c>
      <c r="AK29" s="389">
        <v>1557.69</v>
      </c>
      <c r="AL29" s="388">
        <v>0</v>
      </c>
      <c r="AM29" s="388">
        <v>0</v>
      </c>
      <c r="AN29" s="388">
        <v>0</v>
      </c>
      <c r="AO29" s="388">
        <v>0</v>
      </c>
      <c r="AP29" s="388">
        <v>0</v>
      </c>
      <c r="AQ29" s="388">
        <v>0</v>
      </c>
      <c r="AR29" s="388">
        <v>-157.06</v>
      </c>
      <c r="AS29" s="388">
        <v>-187.87</v>
      </c>
      <c r="AT29" s="388">
        <v>-365.68</v>
      </c>
      <c r="AU29" s="388">
        <v>-230.89</v>
      </c>
      <c r="AV29" s="388">
        <v>-227.26</v>
      </c>
      <c r="AW29" s="389">
        <v>-205.05</v>
      </c>
      <c r="AX29" s="388">
        <v>0</v>
      </c>
      <c r="AY29" s="388">
        <v>0</v>
      </c>
      <c r="AZ29" s="388">
        <v>0</v>
      </c>
      <c r="BA29" s="388">
        <v>0</v>
      </c>
      <c r="BB29" s="388">
        <v>0</v>
      </c>
      <c r="BC29" s="388">
        <v>0</v>
      </c>
      <c r="BD29" s="388">
        <v>0</v>
      </c>
      <c r="BE29" s="388">
        <v>0</v>
      </c>
      <c r="BF29" s="388">
        <v>0</v>
      </c>
      <c r="BG29" s="388">
        <v>0</v>
      </c>
      <c r="BH29" s="388">
        <v>0</v>
      </c>
      <c r="BI29" s="389">
        <v>0</v>
      </c>
      <c r="BJ29" s="347">
        <f t="shared" si="1"/>
        <v>101666.13999999998</v>
      </c>
      <c r="BK29" s="347">
        <f t="shared" si="1"/>
        <v>101793.30999999998</v>
      </c>
      <c r="BL29" s="347">
        <f t="shared" si="1"/>
        <v>101694.94999999998</v>
      </c>
      <c r="BM29" s="347">
        <f t="shared" si="1"/>
        <v>125868.97999999998</v>
      </c>
      <c r="BN29" s="347">
        <f t="shared" si="1"/>
        <v>113820.48000000003</v>
      </c>
      <c r="BO29" s="347">
        <f t="shared" si="1"/>
        <v>91130.840000000011</v>
      </c>
      <c r="BP29" s="347">
        <f t="shared" si="1"/>
        <v>110665.69999999994</v>
      </c>
      <c r="BQ29" s="347">
        <f t="shared" si="1"/>
        <v>93449.689999999944</v>
      </c>
      <c r="BR29" s="347">
        <f t="shared" si="1"/>
        <v>90701.920000000027</v>
      </c>
      <c r="BS29" s="347">
        <f t="shared" si="1"/>
        <v>125119.14999999997</v>
      </c>
      <c r="BT29" s="347">
        <f t="shared" si="1"/>
        <v>117853.54000000005</v>
      </c>
      <c r="BU29" s="347">
        <f t="shared" si="1"/>
        <v>134363.65999999995</v>
      </c>
      <c r="BV29" s="348">
        <f t="shared" si="2"/>
        <v>1308128.3599999996</v>
      </c>
      <c r="BW29" s="355" t="s">
        <v>129</v>
      </c>
      <c r="BX29" s="347">
        <f>BR29</f>
        <v>90701.920000000027</v>
      </c>
      <c r="BY29" s="347">
        <f>'[1]FY 2022 - kWh'!BR29</f>
        <v>286107</v>
      </c>
      <c r="BZ29" s="350">
        <f>BX29/BY29</f>
        <v>0.31702097467031576</v>
      </c>
      <c r="CA29" s="347">
        <f>BZ29*'[1]FY 2022 - kWh'!CA29</f>
        <v>-17473.562081878463</v>
      </c>
      <c r="CB29" s="347">
        <f>(BR29-CA29)+SUM(BS29:BU29)</f>
        <v>485511.83208187844</v>
      </c>
      <c r="CC29" s="347">
        <f t="shared" si="3"/>
        <v>822616.5279181212</v>
      </c>
      <c r="CD29" s="347">
        <v>763896.3399026437</v>
      </c>
      <c r="CE29" s="347">
        <f t="shared" si="4"/>
        <v>58720.188015477499</v>
      </c>
    </row>
    <row r="30" spans="1:83" x14ac:dyDescent="0.3">
      <c r="A30" s="335" t="s">
        <v>124</v>
      </c>
      <c r="B30" s="386">
        <v>22328.9</v>
      </c>
      <c r="C30" s="387">
        <v>20572.719999999998</v>
      </c>
      <c r="D30" s="387">
        <v>22332.82</v>
      </c>
      <c r="E30" s="387">
        <v>26442.71</v>
      </c>
      <c r="F30" s="387">
        <v>25470.170000000006</v>
      </c>
      <c r="G30" s="387">
        <v>22903.32</v>
      </c>
      <c r="H30" s="387">
        <v>22989.090000000004</v>
      </c>
      <c r="I30" s="387">
        <v>19841.309999999998</v>
      </c>
      <c r="J30" s="387">
        <v>25702.28</v>
      </c>
      <c r="K30" s="387">
        <v>26259.599999999999</v>
      </c>
      <c r="L30" s="387">
        <v>24007.839999999997</v>
      </c>
      <c r="M30" s="387">
        <v>28200.979999999996</v>
      </c>
      <c r="N30" s="388">
        <v>0</v>
      </c>
      <c r="O30" s="388">
        <v>0</v>
      </c>
      <c r="P30" s="388">
        <v>0</v>
      </c>
      <c r="Q30" s="388">
        <v>0</v>
      </c>
      <c r="R30" s="388">
        <v>0</v>
      </c>
      <c r="S30" s="388">
        <v>0</v>
      </c>
      <c r="T30" s="388">
        <v>0</v>
      </c>
      <c r="U30" s="388">
        <v>0</v>
      </c>
      <c r="V30" s="388">
        <v>0</v>
      </c>
      <c r="W30" s="388">
        <v>0</v>
      </c>
      <c r="X30" s="388">
        <v>0</v>
      </c>
      <c r="Y30" s="389">
        <v>0</v>
      </c>
      <c r="Z30" s="388">
        <v>-1.43</v>
      </c>
      <c r="AA30" s="388">
        <v>-1.91</v>
      </c>
      <c r="AB30" s="388">
        <v>-2.16</v>
      </c>
      <c r="AC30" s="388">
        <v>-1.96</v>
      </c>
      <c r="AD30" s="388">
        <v>-2.2000000000000002</v>
      </c>
      <c r="AE30" s="388">
        <v>-1.9600000000000009</v>
      </c>
      <c r="AF30" s="388">
        <v>-1.41</v>
      </c>
      <c r="AG30" s="388">
        <v>-1.4</v>
      </c>
      <c r="AH30" s="388">
        <v>-1.69</v>
      </c>
      <c r="AI30" s="388">
        <v>-1.57</v>
      </c>
      <c r="AJ30" s="388">
        <v>-1.56</v>
      </c>
      <c r="AK30" s="389">
        <v>-2.5099999999999998</v>
      </c>
      <c r="AL30" s="388">
        <v>0</v>
      </c>
      <c r="AM30" s="388">
        <v>0</v>
      </c>
      <c r="AN30" s="388">
        <v>0</v>
      </c>
      <c r="AO30" s="388">
        <v>0</v>
      </c>
      <c r="AP30" s="388">
        <v>0</v>
      </c>
      <c r="AQ30" s="388">
        <v>0</v>
      </c>
      <c r="AR30" s="388">
        <v>0</v>
      </c>
      <c r="AS30" s="388">
        <v>0</v>
      </c>
      <c r="AT30" s="388">
        <v>0</v>
      </c>
      <c r="AU30" s="388">
        <v>100.49</v>
      </c>
      <c r="AV30" s="388">
        <v>61.58</v>
      </c>
      <c r="AW30" s="389">
        <v>76.040000000000006</v>
      </c>
      <c r="AX30" s="388">
        <v>0</v>
      </c>
      <c r="AY30" s="388">
        <v>0</v>
      </c>
      <c r="AZ30" s="388">
        <v>0</v>
      </c>
      <c r="BA30" s="388">
        <v>0</v>
      </c>
      <c r="BB30" s="388">
        <v>0</v>
      </c>
      <c r="BC30" s="388">
        <v>0</v>
      </c>
      <c r="BD30" s="388">
        <v>0</v>
      </c>
      <c r="BE30" s="388">
        <v>0</v>
      </c>
      <c r="BF30" s="388">
        <v>5</v>
      </c>
      <c r="BG30" s="388">
        <v>5.31</v>
      </c>
      <c r="BH30" s="388">
        <v>5</v>
      </c>
      <c r="BI30" s="389">
        <v>-14.64</v>
      </c>
      <c r="BJ30" s="347">
        <f t="shared" si="1"/>
        <v>22327.47</v>
      </c>
      <c r="BK30" s="347">
        <f t="shared" si="1"/>
        <v>20570.809999999998</v>
      </c>
      <c r="BL30" s="347">
        <f t="shared" si="1"/>
        <v>22330.66</v>
      </c>
      <c r="BM30" s="347">
        <f t="shared" si="1"/>
        <v>26440.75</v>
      </c>
      <c r="BN30" s="347">
        <f t="shared" si="1"/>
        <v>25467.970000000005</v>
      </c>
      <c r="BO30" s="347">
        <f t="shared" si="1"/>
        <v>22901.360000000001</v>
      </c>
      <c r="BP30" s="347">
        <f t="shared" si="1"/>
        <v>22987.680000000004</v>
      </c>
      <c r="BQ30" s="347">
        <f t="shared" si="1"/>
        <v>19839.909999999996</v>
      </c>
      <c r="BR30" s="347">
        <f t="shared" si="1"/>
        <v>25705.59</v>
      </c>
      <c r="BS30" s="347">
        <f t="shared" si="1"/>
        <v>26363.83</v>
      </c>
      <c r="BT30" s="347">
        <f t="shared" si="1"/>
        <v>24072.859999999997</v>
      </c>
      <c r="BU30" s="347">
        <f t="shared" si="1"/>
        <v>28259.87</v>
      </c>
      <c r="BV30" s="348">
        <f t="shared" si="2"/>
        <v>287268.76</v>
      </c>
      <c r="BW30" s="356" t="s">
        <v>94</v>
      </c>
      <c r="BX30" s="347">
        <f>BT30</f>
        <v>24072.859999999997</v>
      </c>
      <c r="BY30" s="347">
        <f>'[1]FY 2022 - kWh'!BT30</f>
        <v>69099</v>
      </c>
      <c r="BZ30" s="350">
        <f>BX30/BY30</f>
        <v>0.34838217629777563</v>
      </c>
      <c r="CA30" s="347">
        <f>BZ30*'[1]FY 2022 - kWh'!CA30</f>
        <v>23113.763868652222</v>
      </c>
      <c r="CB30" s="347">
        <f>(BT30-CA30)+SUM(BU30)</f>
        <v>29218.966131347774</v>
      </c>
      <c r="CC30" s="347">
        <f t="shared" si="3"/>
        <v>258049.79386865222</v>
      </c>
      <c r="CD30" s="347">
        <v>235883.9203047801</v>
      </c>
      <c r="CE30" s="347">
        <f t="shared" si="4"/>
        <v>22165.873563872126</v>
      </c>
    </row>
    <row r="31" spans="1:83" x14ac:dyDescent="0.3">
      <c r="A31" s="335" t="s">
        <v>125</v>
      </c>
      <c r="B31" s="386">
        <v>37618.83</v>
      </c>
      <c r="C31" s="387">
        <v>35011.770000000011</v>
      </c>
      <c r="D31" s="387">
        <v>38773.019999999997</v>
      </c>
      <c r="E31" s="387">
        <v>48762.350000000006</v>
      </c>
      <c r="F31" s="387">
        <v>37893.750000000007</v>
      </c>
      <c r="G31" s="387">
        <v>58324.319999999992</v>
      </c>
      <c r="H31" s="387">
        <v>43040.509999999995</v>
      </c>
      <c r="I31" s="387">
        <v>51256.93</v>
      </c>
      <c r="J31" s="387">
        <v>18252.72</v>
      </c>
      <c r="K31" s="387">
        <v>79189.25</v>
      </c>
      <c r="L31" s="387">
        <v>46268.380000000005</v>
      </c>
      <c r="M31" s="387">
        <v>45604.900000000009</v>
      </c>
      <c r="N31" s="388">
        <v>18.88</v>
      </c>
      <c r="O31" s="388">
        <v>5.0299999999999994</v>
      </c>
      <c r="P31" s="388">
        <v>-38.919999999999995</v>
      </c>
      <c r="Q31" s="388">
        <v>-363.8</v>
      </c>
      <c r="R31" s="388">
        <v>-351.72000000000008</v>
      </c>
      <c r="S31" s="388">
        <v>-285.97000000000003</v>
      </c>
      <c r="T31" s="388">
        <v>-328.17999999999995</v>
      </c>
      <c r="U31" s="388">
        <v>-326.04000000000002</v>
      </c>
      <c r="V31" s="388">
        <v>-247.84999999999997</v>
      </c>
      <c r="W31" s="388">
        <v>48105.840000000004</v>
      </c>
      <c r="X31" s="388">
        <v>2348.9599999999996</v>
      </c>
      <c r="Y31" s="389">
        <v>2465.08</v>
      </c>
      <c r="Z31" s="388">
        <v>0</v>
      </c>
      <c r="AA31" s="388">
        <v>0</v>
      </c>
      <c r="AB31" s="388">
        <v>-156.94</v>
      </c>
      <c r="AC31" s="388">
        <v>-680.68</v>
      </c>
      <c r="AD31" s="388">
        <v>-622</v>
      </c>
      <c r="AE31" s="388">
        <v>-645.34</v>
      </c>
      <c r="AF31" s="388">
        <v>-747.2</v>
      </c>
      <c r="AG31" s="388">
        <v>-612.02</v>
      </c>
      <c r="AH31" s="388">
        <v>-573.78000000000009</v>
      </c>
      <c r="AI31" s="388">
        <v>-727.78</v>
      </c>
      <c r="AJ31" s="388">
        <v>-743.7</v>
      </c>
      <c r="AK31" s="389">
        <v>-690.34</v>
      </c>
      <c r="AL31" s="388">
        <v>-3835.62</v>
      </c>
      <c r="AM31" s="388">
        <v>-4207.07</v>
      </c>
      <c r="AN31" s="388">
        <v>-4013.25</v>
      </c>
      <c r="AO31" s="388">
        <v>-3829.36</v>
      </c>
      <c r="AP31" s="388">
        <v>-3562.92</v>
      </c>
      <c r="AQ31" s="388">
        <v>-3365.89</v>
      </c>
      <c r="AR31" s="388">
        <v>-3978.09</v>
      </c>
      <c r="AS31" s="388">
        <v>-3966.07</v>
      </c>
      <c r="AT31" s="388">
        <v>0</v>
      </c>
      <c r="AU31" s="388">
        <v>-10838.24</v>
      </c>
      <c r="AV31" s="388">
        <v>-4587.59</v>
      </c>
      <c r="AW31" s="389">
        <v>-4727.7700000000004</v>
      </c>
      <c r="AX31" s="388">
        <v>0</v>
      </c>
      <c r="AY31" s="388">
        <v>0</v>
      </c>
      <c r="AZ31" s="388">
        <v>0</v>
      </c>
      <c r="BA31" s="388">
        <v>0</v>
      </c>
      <c r="BB31" s="388">
        <v>0</v>
      </c>
      <c r="BC31" s="388">
        <v>0</v>
      </c>
      <c r="BD31" s="388">
        <v>0</v>
      </c>
      <c r="BE31" s="388">
        <v>0</v>
      </c>
      <c r="BF31" s="388">
        <v>670.24</v>
      </c>
      <c r="BG31" s="388">
        <v>-661.01</v>
      </c>
      <c r="BH31" s="388">
        <v>0</v>
      </c>
      <c r="BI31" s="389">
        <v>0</v>
      </c>
      <c r="BJ31" s="347">
        <f t="shared" si="1"/>
        <v>33802.089999999997</v>
      </c>
      <c r="BK31" s="347">
        <f t="shared" si="1"/>
        <v>30809.73000000001</v>
      </c>
      <c r="BL31" s="347">
        <f t="shared" si="1"/>
        <v>34563.909999999996</v>
      </c>
      <c r="BM31" s="347">
        <f t="shared" si="1"/>
        <v>43888.51</v>
      </c>
      <c r="BN31" s="347">
        <f t="shared" si="1"/>
        <v>33357.110000000008</v>
      </c>
      <c r="BO31" s="347">
        <f t="shared" si="1"/>
        <v>54027.119999999995</v>
      </c>
      <c r="BP31" s="347">
        <f t="shared" si="1"/>
        <v>37987.039999999994</v>
      </c>
      <c r="BQ31" s="347">
        <f t="shared" si="1"/>
        <v>46352.800000000003</v>
      </c>
      <c r="BR31" s="347">
        <f t="shared" si="1"/>
        <v>18101.330000000005</v>
      </c>
      <c r="BS31" s="347">
        <f t="shared" si="1"/>
        <v>115068.06</v>
      </c>
      <c r="BT31" s="347">
        <f t="shared" si="1"/>
        <v>43286.05</v>
      </c>
      <c r="BU31" s="347">
        <f t="shared" si="1"/>
        <v>42651.87000000001</v>
      </c>
      <c r="BV31" s="348">
        <f t="shared" si="2"/>
        <v>533895.62</v>
      </c>
      <c r="BW31" s="353" t="s">
        <v>99</v>
      </c>
      <c r="BX31" s="347">
        <f>BU31</f>
        <v>42651.87000000001</v>
      </c>
      <c r="BY31" s="347">
        <f>'[1]FY 2022 - kWh'!BU31</f>
        <v>127243</v>
      </c>
      <c r="BZ31" s="350">
        <f>BX31/BY31</f>
        <v>0.33520012888724732</v>
      </c>
      <c r="CA31" s="347">
        <f>BZ31*'[1]FY 2022 - kWh'!CA31</f>
        <v>15395.74191979127</v>
      </c>
      <c r="CB31" s="347">
        <f>(BU31-CA31)</f>
        <v>27256.128080208742</v>
      </c>
      <c r="CC31" s="347">
        <f t="shared" si="3"/>
        <v>506639.49191979127</v>
      </c>
      <c r="CD31" s="347">
        <v>518490.64808020875</v>
      </c>
      <c r="CE31" s="347">
        <f t="shared" si="4"/>
        <v>-11851.156160417479</v>
      </c>
    </row>
    <row r="32" spans="1:83" x14ac:dyDescent="0.3">
      <c r="A32" s="335" t="s">
        <v>126</v>
      </c>
      <c r="B32" s="386">
        <v>74928.87</v>
      </c>
      <c r="C32" s="387">
        <v>63730.349999999984</v>
      </c>
      <c r="D32" s="387">
        <v>76085.83</v>
      </c>
      <c r="E32" s="387">
        <v>86940.09000000004</v>
      </c>
      <c r="F32" s="387">
        <v>79194.960000000006</v>
      </c>
      <c r="G32" s="387">
        <v>78310.310000000012</v>
      </c>
      <c r="H32" s="387">
        <v>72928.840000000011</v>
      </c>
      <c r="I32" s="387">
        <v>70088.750000000015</v>
      </c>
      <c r="J32" s="387">
        <v>73397.83</v>
      </c>
      <c r="K32" s="387">
        <v>86721.79</v>
      </c>
      <c r="L32" s="387">
        <v>73582.049999999988</v>
      </c>
      <c r="M32" s="387">
        <v>198986.33999999997</v>
      </c>
      <c r="N32" s="388">
        <v>0</v>
      </c>
      <c r="O32" s="388">
        <v>0</v>
      </c>
      <c r="P32" s="388">
        <v>0</v>
      </c>
      <c r="Q32" s="388">
        <v>0</v>
      </c>
      <c r="R32" s="388">
        <v>0</v>
      </c>
      <c r="S32" s="388">
        <v>250.87</v>
      </c>
      <c r="T32" s="388">
        <v>655.76</v>
      </c>
      <c r="U32" s="388">
        <v>563.29999999999995</v>
      </c>
      <c r="V32" s="388">
        <v>536.86</v>
      </c>
      <c r="W32" s="388">
        <v>6472.3600000000006</v>
      </c>
      <c r="X32" s="388">
        <v>24587.03</v>
      </c>
      <c r="Y32" s="389">
        <v>40907.67</v>
      </c>
      <c r="Z32" s="388">
        <v>-461.06</v>
      </c>
      <c r="AA32" s="388">
        <v>-409.73</v>
      </c>
      <c r="AB32" s="388">
        <v>135.08000000000001</v>
      </c>
      <c r="AC32" s="388">
        <v>-14</v>
      </c>
      <c r="AD32" s="388">
        <v>-27.67</v>
      </c>
      <c r="AE32" s="388">
        <v>-194.69</v>
      </c>
      <c r="AF32" s="388">
        <v>-66.77000000000001</v>
      </c>
      <c r="AG32" s="388">
        <v>-64.59</v>
      </c>
      <c r="AH32" s="388">
        <v>554.18999999999994</v>
      </c>
      <c r="AI32" s="388">
        <v>-485.56</v>
      </c>
      <c r="AJ32" s="388">
        <v>-351.84000000000003</v>
      </c>
      <c r="AK32" s="389">
        <v>-227.8</v>
      </c>
      <c r="AL32" s="388">
        <v>-168.03</v>
      </c>
      <c r="AM32" s="388">
        <v>-195.26</v>
      </c>
      <c r="AN32" s="388">
        <v>-166.95</v>
      </c>
      <c r="AO32" s="388">
        <v>-171.73</v>
      </c>
      <c r="AP32" s="388">
        <v>-139.72999999999999</v>
      </c>
      <c r="AQ32" s="388">
        <v>-130.87</v>
      </c>
      <c r="AR32" s="388">
        <v>-172.93</v>
      </c>
      <c r="AS32" s="388">
        <v>-183.73</v>
      </c>
      <c r="AT32" s="388">
        <v>-227.95</v>
      </c>
      <c r="AU32" s="388">
        <v>-226.65</v>
      </c>
      <c r="AV32" s="388">
        <v>-216.43</v>
      </c>
      <c r="AW32" s="389">
        <v>-201.1</v>
      </c>
      <c r="AX32" s="388">
        <v>0</v>
      </c>
      <c r="AY32" s="388">
        <v>0</v>
      </c>
      <c r="AZ32" s="388">
        <v>0</v>
      </c>
      <c r="BA32" s="388">
        <v>0</v>
      </c>
      <c r="BB32" s="388">
        <v>0</v>
      </c>
      <c r="BC32" s="388">
        <v>0</v>
      </c>
      <c r="BD32" s="388">
        <v>0</v>
      </c>
      <c r="BE32" s="388">
        <v>0</v>
      </c>
      <c r="BF32" s="388">
        <v>0</v>
      </c>
      <c r="BG32" s="388">
        <v>0</v>
      </c>
      <c r="BH32" s="388">
        <v>0</v>
      </c>
      <c r="BI32" s="389">
        <v>0</v>
      </c>
      <c r="BJ32" s="347">
        <f t="shared" si="1"/>
        <v>74299.78</v>
      </c>
      <c r="BK32" s="347">
        <f t="shared" si="1"/>
        <v>63125.359999999979</v>
      </c>
      <c r="BL32" s="347">
        <f t="shared" si="1"/>
        <v>76053.960000000006</v>
      </c>
      <c r="BM32" s="347">
        <f t="shared" si="1"/>
        <v>86754.360000000044</v>
      </c>
      <c r="BN32" s="347">
        <f t="shared" si="1"/>
        <v>79027.560000000012</v>
      </c>
      <c r="BO32" s="347">
        <f t="shared" si="1"/>
        <v>78235.62000000001</v>
      </c>
      <c r="BP32" s="347">
        <f t="shared" si="1"/>
        <v>73344.900000000009</v>
      </c>
      <c r="BQ32" s="347">
        <f t="shared" si="1"/>
        <v>70403.730000000025</v>
      </c>
      <c r="BR32" s="347">
        <f t="shared" si="1"/>
        <v>74260.930000000008</v>
      </c>
      <c r="BS32" s="347">
        <f t="shared" si="1"/>
        <v>92481.94</v>
      </c>
      <c r="BT32" s="347">
        <f t="shared" si="1"/>
        <v>97600.81</v>
      </c>
      <c r="BU32" s="347">
        <f t="shared" si="1"/>
        <v>239465.10999999996</v>
      </c>
      <c r="BV32" s="348">
        <f t="shared" si="2"/>
        <v>1105054.06</v>
      </c>
      <c r="CC32" s="347">
        <f t="shared" si="3"/>
        <v>1105054.06</v>
      </c>
      <c r="CD32" s="347">
        <v>1105054.0599999998</v>
      </c>
      <c r="CE32" s="347">
        <f t="shared" si="4"/>
        <v>0</v>
      </c>
    </row>
    <row r="33" spans="1:83" x14ac:dyDescent="0.3">
      <c r="A33" s="335" t="s">
        <v>127</v>
      </c>
      <c r="B33" s="386">
        <v>35249.819999999992</v>
      </c>
      <c r="C33" s="387">
        <v>35891.209999999985</v>
      </c>
      <c r="D33" s="387">
        <v>37471.19</v>
      </c>
      <c r="E33" s="387">
        <v>35988.429999999993</v>
      </c>
      <c r="F33" s="387">
        <v>36279.410000000003</v>
      </c>
      <c r="G33" s="387">
        <v>36568.610000000008</v>
      </c>
      <c r="H33" s="387">
        <v>35338.100000000013</v>
      </c>
      <c r="I33" s="387">
        <v>37234.869999999995</v>
      </c>
      <c r="J33" s="387">
        <v>42675.66</v>
      </c>
      <c r="K33" s="387">
        <v>50069.960000000006</v>
      </c>
      <c r="L33" s="387">
        <v>40528.279999999984</v>
      </c>
      <c r="M33" s="387">
        <v>45786.630000000005</v>
      </c>
      <c r="N33" s="388">
        <v>-341.47</v>
      </c>
      <c r="O33" s="388">
        <v>-439.89</v>
      </c>
      <c r="P33" s="388">
        <v>-367.65999999999997</v>
      </c>
      <c r="Q33" s="388">
        <v>-246.71999999999997</v>
      </c>
      <c r="R33" s="388">
        <v>-858.29000000000008</v>
      </c>
      <c r="S33" s="388">
        <v>-387.31000000000006</v>
      </c>
      <c r="T33" s="388">
        <v>-36.900000000000006</v>
      </c>
      <c r="U33" s="388">
        <v>-243.00000000000006</v>
      </c>
      <c r="V33" s="388">
        <v>-138.16999999999999</v>
      </c>
      <c r="W33" s="388">
        <v>-345.07999999999993</v>
      </c>
      <c r="X33" s="388">
        <v>-214.02000000000004</v>
      </c>
      <c r="Y33" s="389">
        <v>-1169.83</v>
      </c>
      <c r="Z33" s="388">
        <v>4.7699999999999996</v>
      </c>
      <c r="AA33" s="388">
        <v>4.7699999999999996</v>
      </c>
      <c r="AB33" s="388">
        <v>-9.32</v>
      </c>
      <c r="AC33" s="388">
        <v>0.5</v>
      </c>
      <c r="AD33" s="388">
        <v>323.45</v>
      </c>
      <c r="AE33" s="388">
        <v>570.05000000000007</v>
      </c>
      <c r="AF33" s="388">
        <v>-369.56</v>
      </c>
      <c r="AG33" s="388">
        <v>-1060.1599999999999</v>
      </c>
      <c r="AH33" s="388">
        <v>21.629999999999995</v>
      </c>
      <c r="AI33" s="388">
        <v>1458.15</v>
      </c>
      <c r="AJ33" s="388">
        <v>1325.0300000000002</v>
      </c>
      <c r="AK33" s="389">
        <v>1577.7899999999997</v>
      </c>
      <c r="AL33" s="388">
        <v>0</v>
      </c>
      <c r="AM33" s="388">
        <v>0</v>
      </c>
      <c r="AN33" s="388">
        <v>0</v>
      </c>
      <c r="AO33" s="388">
        <v>0</v>
      </c>
      <c r="AP33" s="388">
        <v>0</v>
      </c>
      <c r="AQ33" s="388">
        <v>0</v>
      </c>
      <c r="AR33" s="388">
        <v>0</v>
      </c>
      <c r="AS33" s="388">
        <v>0</v>
      </c>
      <c r="AT33" s="388">
        <v>0</v>
      </c>
      <c r="AU33" s="388">
        <v>0</v>
      </c>
      <c r="AV33" s="388">
        <v>0</v>
      </c>
      <c r="AW33" s="389">
        <v>0</v>
      </c>
      <c r="AX33" s="388">
        <v>0</v>
      </c>
      <c r="AY33" s="388">
        <v>0</v>
      </c>
      <c r="AZ33" s="388">
        <v>0</v>
      </c>
      <c r="BA33" s="388">
        <v>0</v>
      </c>
      <c r="BB33" s="388">
        <v>0</v>
      </c>
      <c r="BC33" s="388">
        <v>0</v>
      </c>
      <c r="BD33" s="388">
        <v>0</v>
      </c>
      <c r="BE33" s="388">
        <v>0</v>
      </c>
      <c r="BF33" s="388">
        <v>0</v>
      </c>
      <c r="BG33" s="388">
        <v>0</v>
      </c>
      <c r="BH33" s="388">
        <v>0</v>
      </c>
      <c r="BI33" s="389">
        <v>0</v>
      </c>
      <c r="BJ33" s="347">
        <f t="shared" si="1"/>
        <v>34913.119999999988</v>
      </c>
      <c r="BK33" s="347">
        <f t="shared" si="1"/>
        <v>35456.089999999982</v>
      </c>
      <c r="BL33" s="347">
        <f t="shared" si="1"/>
        <v>37094.21</v>
      </c>
      <c r="BM33" s="347">
        <f t="shared" si="1"/>
        <v>35742.209999999992</v>
      </c>
      <c r="BN33" s="347">
        <f t="shared" si="1"/>
        <v>35744.57</v>
      </c>
      <c r="BO33" s="347">
        <f t="shared" si="1"/>
        <v>36751.350000000013</v>
      </c>
      <c r="BP33" s="347">
        <f t="shared" si="1"/>
        <v>34931.640000000014</v>
      </c>
      <c r="BQ33" s="347">
        <f t="shared" si="1"/>
        <v>35931.709999999992</v>
      </c>
      <c r="BR33" s="347">
        <f t="shared" si="1"/>
        <v>42559.12</v>
      </c>
      <c r="BS33" s="347">
        <f t="shared" si="1"/>
        <v>51183.030000000006</v>
      </c>
      <c r="BT33" s="347">
        <f t="shared" si="1"/>
        <v>41639.289999999986</v>
      </c>
      <c r="BU33" s="347">
        <f t="shared" si="1"/>
        <v>46194.590000000004</v>
      </c>
      <c r="BV33" s="348">
        <f t="shared" si="2"/>
        <v>468140.93</v>
      </c>
      <c r="CC33" s="347">
        <f t="shared" si="3"/>
        <v>468140.93</v>
      </c>
      <c r="CD33" s="347">
        <v>468140.93000000005</v>
      </c>
      <c r="CE33" s="347">
        <f t="shared" si="4"/>
        <v>0</v>
      </c>
    </row>
    <row r="34" spans="1:83" x14ac:dyDescent="0.3">
      <c r="A34" s="335" t="s">
        <v>128</v>
      </c>
      <c r="B34" s="386">
        <v>493266.03999999992</v>
      </c>
      <c r="C34" s="387">
        <v>296671.91000000003</v>
      </c>
      <c r="D34" s="387">
        <v>300464.76999999996</v>
      </c>
      <c r="E34" s="387">
        <v>298411.28999999975</v>
      </c>
      <c r="F34" s="387">
        <v>309908.2300000001</v>
      </c>
      <c r="G34" s="387">
        <v>307307.31999999977</v>
      </c>
      <c r="H34" s="387">
        <v>259868.32999999987</v>
      </c>
      <c r="I34" s="387">
        <v>330949.4099999998</v>
      </c>
      <c r="J34" s="387">
        <v>357319.41</v>
      </c>
      <c r="K34" s="387">
        <v>410372.56000000006</v>
      </c>
      <c r="L34" s="387">
        <v>406757.32000000018</v>
      </c>
      <c r="M34" s="387">
        <v>445900.09999999986</v>
      </c>
      <c r="N34" s="388">
        <v>11995.24</v>
      </c>
      <c r="O34" s="388">
        <v>1645.7199999999998</v>
      </c>
      <c r="P34" s="388">
        <v>3134.12</v>
      </c>
      <c r="Q34" s="388">
        <v>3956.4</v>
      </c>
      <c r="R34" s="388">
        <v>-18424.760000000002</v>
      </c>
      <c r="S34" s="388">
        <v>-21260.74</v>
      </c>
      <c r="T34" s="388">
        <v>-4979.0300000000007</v>
      </c>
      <c r="U34" s="388">
        <v>-10436.800000000001</v>
      </c>
      <c r="V34" s="388">
        <v>-50826.45</v>
      </c>
      <c r="W34" s="388">
        <v>-75499.73</v>
      </c>
      <c r="X34" s="388">
        <v>-70711.680000000008</v>
      </c>
      <c r="Y34" s="389">
        <v>-76016.540000000008</v>
      </c>
      <c r="Z34" s="388">
        <v>253.92</v>
      </c>
      <c r="AA34" s="388">
        <v>1.43</v>
      </c>
      <c r="AB34" s="388">
        <v>321.04000000000002</v>
      </c>
      <c r="AC34" s="388">
        <v>0</v>
      </c>
      <c r="AD34" s="388">
        <v>85.43</v>
      </c>
      <c r="AE34" s="388">
        <v>-4519.9699999999993</v>
      </c>
      <c r="AF34" s="388">
        <v>-5362.74</v>
      </c>
      <c r="AG34" s="388">
        <v>-4164.9399999999996</v>
      </c>
      <c r="AH34" s="388">
        <v>-5006.3999999999996</v>
      </c>
      <c r="AI34" s="388">
        <v>-4549.1500000000005</v>
      </c>
      <c r="AJ34" s="388">
        <v>-3834.4100000000003</v>
      </c>
      <c r="AK34" s="389">
        <v>-4078.8300000000004</v>
      </c>
      <c r="AL34" s="388">
        <v>0</v>
      </c>
      <c r="AM34" s="388">
        <v>0</v>
      </c>
      <c r="AN34" s="388">
        <v>0</v>
      </c>
      <c r="AO34" s="388">
        <v>0</v>
      </c>
      <c r="AP34" s="388">
        <v>0</v>
      </c>
      <c r="AQ34" s="388">
        <v>282.67</v>
      </c>
      <c r="AR34" s="388">
        <v>-358.63</v>
      </c>
      <c r="AS34" s="388">
        <v>-402.09</v>
      </c>
      <c r="AT34" s="388">
        <v>402.09</v>
      </c>
      <c r="AU34" s="388">
        <v>272.92</v>
      </c>
      <c r="AV34" s="388">
        <v>-306.61</v>
      </c>
      <c r="AW34" s="389">
        <v>-222.58</v>
      </c>
      <c r="AX34" s="388">
        <v>68744.67</v>
      </c>
      <c r="AY34" s="388">
        <v>81564.19</v>
      </c>
      <c r="AZ34" s="388">
        <v>80262.03</v>
      </c>
      <c r="BA34" s="388">
        <v>78183.539999999994</v>
      </c>
      <c r="BB34" s="388">
        <v>84843.62</v>
      </c>
      <c r="BC34" s="388">
        <v>75261.94</v>
      </c>
      <c r="BD34" s="388">
        <v>70828.51999999999</v>
      </c>
      <c r="BE34" s="388">
        <v>119143.10999999999</v>
      </c>
      <c r="BF34" s="388">
        <v>112832.59000000001</v>
      </c>
      <c r="BG34" s="388">
        <v>82421.350000000006</v>
      </c>
      <c r="BH34" s="388">
        <v>81341.420000000013</v>
      </c>
      <c r="BI34" s="389">
        <v>99074.27</v>
      </c>
      <c r="BJ34" s="347">
        <f t="shared" si="1"/>
        <v>574259.86999999988</v>
      </c>
      <c r="BK34" s="347">
        <f t="shared" si="1"/>
        <v>379883.25</v>
      </c>
      <c r="BL34" s="347">
        <f t="shared" si="1"/>
        <v>384181.95999999996</v>
      </c>
      <c r="BM34" s="347">
        <f t="shared" si="1"/>
        <v>380551.22999999975</v>
      </c>
      <c r="BN34" s="347">
        <f t="shared" si="1"/>
        <v>376412.52000000008</v>
      </c>
      <c r="BO34" s="347">
        <f t="shared" si="1"/>
        <v>357071.2199999998</v>
      </c>
      <c r="BP34" s="347">
        <f t="shared" si="1"/>
        <v>319996.44999999984</v>
      </c>
      <c r="BQ34" s="347">
        <f t="shared" si="1"/>
        <v>435088.68999999977</v>
      </c>
      <c r="BR34" s="347">
        <f t="shared" si="1"/>
        <v>414721.24</v>
      </c>
      <c r="BS34" s="347">
        <f t="shared" si="1"/>
        <v>413017.95000000007</v>
      </c>
      <c r="BT34" s="347">
        <f t="shared" si="1"/>
        <v>413246.04000000027</v>
      </c>
      <c r="BU34" s="347">
        <f t="shared" si="1"/>
        <v>464656.41999999981</v>
      </c>
      <c r="BV34" s="348">
        <f t="shared" si="2"/>
        <v>4913086.8399999989</v>
      </c>
      <c r="BW34" s="356" t="s">
        <v>94</v>
      </c>
      <c r="BX34" s="347">
        <f>BT34</f>
        <v>413246.04000000027</v>
      </c>
      <c r="BY34" s="347">
        <f>'[1]FY 2022 - kWh'!BT34</f>
        <v>1277207</v>
      </c>
      <c r="BZ34" s="350">
        <f>BX34/BY34</f>
        <v>0.32355447472492732</v>
      </c>
      <c r="CA34" s="347">
        <f>BZ34*'[1]FY 2022 - kWh'!CA34</f>
        <v>46851.658603593649</v>
      </c>
      <c r="CB34" s="347">
        <f>(BT34-CA34)+SUM(BU34)</f>
        <v>831050.80139640649</v>
      </c>
      <c r="CC34" s="347">
        <f t="shared" si="3"/>
        <v>4082036.0386035927</v>
      </c>
      <c r="CD34" s="347">
        <v>3878585.5899999989</v>
      </c>
      <c r="CE34" s="347">
        <f t="shared" si="4"/>
        <v>203450.44860359374</v>
      </c>
    </row>
    <row r="35" spans="1:83" x14ac:dyDescent="0.3">
      <c r="A35" s="335" t="s">
        <v>130</v>
      </c>
      <c r="B35" s="386">
        <v>65051.160000000018</v>
      </c>
      <c r="C35" s="387">
        <v>68925.490000000034</v>
      </c>
      <c r="D35" s="387">
        <v>185429.06</v>
      </c>
      <c r="E35" s="387">
        <v>178792.84000000005</v>
      </c>
      <c r="F35" s="387">
        <v>180887.97000000006</v>
      </c>
      <c r="G35" s="387">
        <v>174344.24</v>
      </c>
      <c r="H35" s="387">
        <v>175853.56999999998</v>
      </c>
      <c r="I35" s="387">
        <v>174174.23000000004</v>
      </c>
      <c r="J35" s="387">
        <v>184231.7399999999</v>
      </c>
      <c r="K35" s="387">
        <v>191587.78999999989</v>
      </c>
      <c r="L35" s="387">
        <v>193895.63000000003</v>
      </c>
      <c r="M35" s="387">
        <v>190587.15000000002</v>
      </c>
      <c r="N35" s="388">
        <v>1128.45</v>
      </c>
      <c r="O35" s="388">
        <v>1220.49</v>
      </c>
      <c r="P35" s="388">
        <v>1335.14</v>
      </c>
      <c r="Q35" s="388">
        <v>1175.57</v>
      </c>
      <c r="R35" s="388">
        <v>783.21</v>
      </c>
      <c r="S35" s="388">
        <v>853.02</v>
      </c>
      <c r="T35" s="388">
        <v>351.90000000000003</v>
      </c>
      <c r="U35" s="388">
        <v>1627.76</v>
      </c>
      <c r="V35" s="388">
        <v>1749.74</v>
      </c>
      <c r="W35" s="388">
        <v>1433.0199999999998</v>
      </c>
      <c r="X35" s="388">
        <v>667.63000000000022</v>
      </c>
      <c r="Y35" s="389">
        <v>1444.41</v>
      </c>
      <c r="Z35" s="388">
        <v>0</v>
      </c>
      <c r="AA35" s="388">
        <v>0</v>
      </c>
      <c r="AB35" s="388">
        <v>0</v>
      </c>
      <c r="AC35" s="388">
        <v>0</v>
      </c>
      <c r="AD35" s="388">
        <v>0</v>
      </c>
      <c r="AE35" s="388">
        <v>-12361.6</v>
      </c>
      <c r="AF35" s="388">
        <v>-47.99</v>
      </c>
      <c r="AG35" s="388">
        <v>-13959.08</v>
      </c>
      <c r="AH35" s="388">
        <v>-15426.4</v>
      </c>
      <c r="AI35" s="388">
        <v>69.38</v>
      </c>
      <c r="AJ35" s="388">
        <v>91.47</v>
      </c>
      <c r="AK35" s="389">
        <v>69.720000000000013</v>
      </c>
      <c r="AL35" s="388">
        <v>0</v>
      </c>
      <c r="AM35" s="388">
        <v>0</v>
      </c>
      <c r="AN35" s="388">
        <v>0</v>
      </c>
      <c r="AO35" s="388">
        <v>0</v>
      </c>
      <c r="AP35" s="388">
        <v>0</v>
      </c>
      <c r="AQ35" s="388">
        <v>0</v>
      </c>
      <c r="AR35" s="388">
        <v>0</v>
      </c>
      <c r="AS35" s="388">
        <v>0</v>
      </c>
      <c r="AT35" s="388">
        <v>0</v>
      </c>
      <c r="AU35" s="388">
        <v>0</v>
      </c>
      <c r="AV35" s="388">
        <v>0</v>
      </c>
      <c r="AW35" s="389">
        <v>0</v>
      </c>
      <c r="AX35" s="388">
        <v>0</v>
      </c>
      <c r="AY35" s="388">
        <v>0</v>
      </c>
      <c r="AZ35" s="388">
        <v>0</v>
      </c>
      <c r="BA35" s="388">
        <v>0</v>
      </c>
      <c r="BB35" s="388">
        <v>0</v>
      </c>
      <c r="BC35" s="388">
        <v>0</v>
      </c>
      <c r="BD35" s="388">
        <v>0</v>
      </c>
      <c r="BE35" s="388">
        <v>0</v>
      </c>
      <c r="BF35" s="388">
        <v>0</v>
      </c>
      <c r="BG35" s="388">
        <v>0</v>
      </c>
      <c r="BH35" s="388">
        <v>0</v>
      </c>
      <c r="BI35" s="389">
        <v>0</v>
      </c>
      <c r="BJ35" s="347">
        <f t="shared" si="1"/>
        <v>66179.610000000015</v>
      </c>
      <c r="BK35" s="347">
        <f t="shared" si="1"/>
        <v>70145.98000000004</v>
      </c>
      <c r="BL35" s="347">
        <f t="shared" si="1"/>
        <v>186764.2</v>
      </c>
      <c r="BM35" s="347">
        <f t="shared" si="1"/>
        <v>179968.41000000006</v>
      </c>
      <c r="BN35" s="347">
        <f t="shared" si="1"/>
        <v>181671.18000000005</v>
      </c>
      <c r="BO35" s="347">
        <f t="shared" si="1"/>
        <v>162835.65999999997</v>
      </c>
      <c r="BP35" s="347">
        <f t="shared" si="1"/>
        <v>176157.47999999998</v>
      </c>
      <c r="BQ35" s="347">
        <f t="shared" si="1"/>
        <v>161842.91000000006</v>
      </c>
      <c r="BR35" s="347">
        <f t="shared" si="1"/>
        <v>170555.0799999999</v>
      </c>
      <c r="BS35" s="347">
        <f t="shared" si="1"/>
        <v>193090.18999999989</v>
      </c>
      <c r="BT35" s="347">
        <f t="shared" si="1"/>
        <v>194654.73000000004</v>
      </c>
      <c r="BU35" s="347">
        <f t="shared" si="1"/>
        <v>192101.28000000003</v>
      </c>
      <c r="BV35" s="348">
        <f t="shared" si="2"/>
        <v>1935966.71</v>
      </c>
      <c r="BW35" s="354" t="s">
        <v>118</v>
      </c>
      <c r="BX35" s="347">
        <f>BQ35</f>
        <v>161842.91000000006</v>
      </c>
      <c r="BY35" s="347">
        <f>'[1]FY 2022 - kWh'!BQ35</f>
        <v>199447</v>
      </c>
      <c r="BZ35" s="350">
        <f>BX35/BY35</f>
        <v>0.81145823201151213</v>
      </c>
      <c r="CA35" s="347">
        <f>BZ35*'[1]FY 2022 - kWh'!CA35</f>
        <v>172455.97221647864</v>
      </c>
      <c r="CB35" s="347">
        <f>(BQ35-CA35)+SUM(BR35:BU35)</f>
        <v>739788.21778352116</v>
      </c>
      <c r="CC35" s="347">
        <f t="shared" si="3"/>
        <v>1196178.4922164788</v>
      </c>
      <c r="CD35" s="347">
        <v>1346259.1893837475</v>
      </c>
      <c r="CE35" s="347">
        <f t="shared" si="4"/>
        <v>-150080.69716726872</v>
      </c>
    </row>
    <row r="36" spans="1:83" x14ac:dyDescent="0.3">
      <c r="A36" s="335" t="s">
        <v>131</v>
      </c>
      <c r="B36" s="386">
        <v>50911.400000000016</v>
      </c>
      <c r="C36" s="387">
        <v>54597.76999999999</v>
      </c>
      <c r="D36" s="387">
        <v>55962.329999999987</v>
      </c>
      <c r="E36" s="387">
        <v>59542.23000000001</v>
      </c>
      <c r="F36" s="387">
        <v>55885.199999999983</v>
      </c>
      <c r="G36" s="387">
        <v>54421.610000000015</v>
      </c>
      <c r="H36" s="387">
        <v>57576.34</v>
      </c>
      <c r="I36" s="387">
        <v>52261.789999999994</v>
      </c>
      <c r="J36" s="387">
        <v>55707.519999999997</v>
      </c>
      <c r="K36" s="387">
        <v>68434.640000000029</v>
      </c>
      <c r="L36" s="387">
        <v>60024.729999999989</v>
      </c>
      <c r="M36" s="387">
        <v>76221.179999999993</v>
      </c>
      <c r="N36" s="388">
        <v>12.45999999999998</v>
      </c>
      <c r="O36" s="388">
        <v>-5.4500000000000171</v>
      </c>
      <c r="P36" s="388">
        <v>-16.47</v>
      </c>
      <c r="Q36" s="388">
        <v>-0.43000000000000682</v>
      </c>
      <c r="R36" s="388">
        <v>96.389999999999986</v>
      </c>
      <c r="S36" s="388">
        <v>102.33000000000001</v>
      </c>
      <c r="T36" s="388">
        <v>38.060000000000031</v>
      </c>
      <c r="U36" s="388">
        <v>71.569999999999993</v>
      </c>
      <c r="V36" s="388">
        <v>43.399999999999977</v>
      </c>
      <c r="W36" s="388">
        <v>155.05000000000001</v>
      </c>
      <c r="X36" s="388">
        <v>265.12</v>
      </c>
      <c r="Y36" s="389">
        <v>179.67</v>
      </c>
      <c r="Z36" s="388">
        <v>0</v>
      </c>
      <c r="AA36" s="388">
        <v>0</v>
      </c>
      <c r="AB36" s="388">
        <v>0</v>
      </c>
      <c r="AC36" s="388">
        <v>0</v>
      </c>
      <c r="AD36" s="388">
        <v>2.4500000000000002</v>
      </c>
      <c r="AE36" s="388">
        <v>13.74</v>
      </c>
      <c r="AF36" s="388">
        <v>-18.62</v>
      </c>
      <c r="AG36" s="388">
        <v>-35.840000000000003</v>
      </c>
      <c r="AH36" s="388">
        <v>-12.99</v>
      </c>
      <c r="AI36" s="388">
        <v>-16.72</v>
      </c>
      <c r="AJ36" s="388">
        <v>-12.31</v>
      </c>
      <c r="AK36" s="389">
        <v>-17.02</v>
      </c>
      <c r="AL36" s="388">
        <v>-226.23999999999998</v>
      </c>
      <c r="AM36" s="388">
        <v>-261.57</v>
      </c>
      <c r="AN36" s="388">
        <v>-296.25</v>
      </c>
      <c r="AO36" s="388">
        <v>-283.76</v>
      </c>
      <c r="AP36" s="388">
        <v>-273.71000000000004</v>
      </c>
      <c r="AQ36" s="388">
        <v>-258.22999999999996</v>
      </c>
      <c r="AR36" s="388">
        <v>-215.85999999999999</v>
      </c>
      <c r="AS36" s="388">
        <v>-215.32000000000002</v>
      </c>
      <c r="AT36" s="388">
        <v>-230.27</v>
      </c>
      <c r="AU36" s="388">
        <v>-298.68</v>
      </c>
      <c r="AV36" s="388">
        <v>-251.05</v>
      </c>
      <c r="AW36" s="389">
        <v>-353.54999999999995</v>
      </c>
      <c r="AX36" s="388">
        <v>0</v>
      </c>
      <c r="AY36" s="388">
        <v>0</v>
      </c>
      <c r="AZ36" s="388">
        <v>0</v>
      </c>
      <c r="BA36" s="388">
        <v>0</v>
      </c>
      <c r="BB36" s="388">
        <v>0</v>
      </c>
      <c r="BC36" s="388">
        <v>0</v>
      </c>
      <c r="BD36" s="388">
        <v>0</v>
      </c>
      <c r="BE36" s="388">
        <v>0</v>
      </c>
      <c r="BF36" s="388">
        <v>0</v>
      </c>
      <c r="BG36" s="388">
        <v>0</v>
      </c>
      <c r="BH36" s="388">
        <v>0</v>
      </c>
      <c r="BI36" s="389">
        <v>0</v>
      </c>
      <c r="BJ36" s="347">
        <f t="shared" si="1"/>
        <v>50697.620000000017</v>
      </c>
      <c r="BK36" s="347">
        <f t="shared" si="1"/>
        <v>54330.749999999993</v>
      </c>
      <c r="BL36" s="347">
        <f t="shared" si="1"/>
        <v>55649.609999999986</v>
      </c>
      <c r="BM36" s="347">
        <f t="shared" si="1"/>
        <v>59258.040000000008</v>
      </c>
      <c r="BN36" s="347">
        <f t="shared" si="1"/>
        <v>55710.32999999998</v>
      </c>
      <c r="BO36" s="347">
        <f t="shared" si="1"/>
        <v>54279.450000000012</v>
      </c>
      <c r="BP36" s="347">
        <f t="shared" si="1"/>
        <v>57379.919999999991</v>
      </c>
      <c r="BQ36" s="347">
        <f t="shared" si="1"/>
        <v>52082.2</v>
      </c>
      <c r="BR36" s="347">
        <f t="shared" si="1"/>
        <v>55507.66</v>
      </c>
      <c r="BS36" s="347">
        <f t="shared" si="1"/>
        <v>68274.290000000037</v>
      </c>
      <c r="BT36" s="347">
        <f t="shared" si="1"/>
        <v>60026.489999999991</v>
      </c>
      <c r="BU36" s="347">
        <f t="shared" si="1"/>
        <v>76030.279999999984</v>
      </c>
      <c r="BV36" s="348">
        <f t="shared" si="2"/>
        <v>699226.64</v>
      </c>
      <c r="CC36" s="347">
        <f t="shared" si="3"/>
        <v>699226.64</v>
      </c>
      <c r="CD36" s="347">
        <v>699226.64</v>
      </c>
      <c r="CE36" s="347">
        <f t="shared" si="4"/>
        <v>0</v>
      </c>
    </row>
    <row r="37" spans="1:83" x14ac:dyDescent="0.3">
      <c r="A37" s="335" t="s">
        <v>132</v>
      </c>
      <c r="B37" s="386">
        <v>31911.719999999998</v>
      </c>
      <c r="C37" s="387">
        <v>32942.65</v>
      </c>
      <c r="D37" s="387">
        <v>34210.74</v>
      </c>
      <c r="E37" s="387">
        <v>36288.48000000001</v>
      </c>
      <c r="F37" s="387">
        <v>34997.350000000006</v>
      </c>
      <c r="G37" s="387">
        <v>32766.589999999989</v>
      </c>
      <c r="H37" s="387">
        <v>32888.160000000011</v>
      </c>
      <c r="I37" s="387">
        <v>19918.690000000002</v>
      </c>
      <c r="J37" s="387">
        <v>17917.210000000003</v>
      </c>
      <c r="K37" s="387">
        <v>22351.279999999999</v>
      </c>
      <c r="L37" s="387">
        <v>19751.61</v>
      </c>
      <c r="M37" s="387">
        <v>24021.489999999994</v>
      </c>
      <c r="N37" s="388">
        <v>0</v>
      </c>
      <c r="O37" s="388">
        <v>0</v>
      </c>
      <c r="P37" s="388">
        <v>0</v>
      </c>
      <c r="Q37" s="388">
        <v>0.73</v>
      </c>
      <c r="R37" s="388">
        <v>-1539.3100000000002</v>
      </c>
      <c r="S37" s="388">
        <v>-1263.3399999999999</v>
      </c>
      <c r="T37" s="388">
        <v>-1514.3399999999997</v>
      </c>
      <c r="U37" s="388">
        <v>15897.71</v>
      </c>
      <c r="V37" s="388">
        <v>12265.789999999999</v>
      </c>
      <c r="W37" s="388">
        <v>18453.609999999997</v>
      </c>
      <c r="X37" s="388">
        <v>18284.550000000003</v>
      </c>
      <c r="Y37" s="389">
        <v>22311.809999999998</v>
      </c>
      <c r="Z37" s="388">
        <v>0</v>
      </c>
      <c r="AA37" s="388">
        <v>0</v>
      </c>
      <c r="AB37" s="388">
        <v>0</v>
      </c>
      <c r="AC37" s="388">
        <v>0</v>
      </c>
      <c r="AD37" s="388">
        <v>1702.62</v>
      </c>
      <c r="AE37" s="388">
        <v>966.77</v>
      </c>
      <c r="AF37" s="388">
        <v>833.23</v>
      </c>
      <c r="AG37" s="388">
        <v>829.05</v>
      </c>
      <c r="AH37" s="388">
        <v>794.26</v>
      </c>
      <c r="AI37" s="388">
        <v>847.24000000000012</v>
      </c>
      <c r="AJ37" s="388">
        <v>976.28999999999985</v>
      </c>
      <c r="AK37" s="389">
        <v>595.93999999999994</v>
      </c>
      <c r="AL37" s="388">
        <v>0</v>
      </c>
      <c r="AM37" s="388">
        <v>0</v>
      </c>
      <c r="AN37" s="388">
        <v>0</v>
      </c>
      <c r="AO37" s="388">
        <v>0</v>
      </c>
      <c r="AP37" s="388">
        <v>0</v>
      </c>
      <c r="AQ37" s="388">
        <v>0</v>
      </c>
      <c r="AR37" s="388">
        <v>0</v>
      </c>
      <c r="AS37" s="388">
        <v>0</v>
      </c>
      <c r="AT37" s="388">
        <v>0</v>
      </c>
      <c r="AU37" s="388">
        <v>0</v>
      </c>
      <c r="AV37" s="388">
        <v>0</v>
      </c>
      <c r="AW37" s="389">
        <v>0</v>
      </c>
      <c r="AX37" s="388">
        <v>0</v>
      </c>
      <c r="AY37" s="388">
        <v>0</v>
      </c>
      <c r="AZ37" s="388">
        <v>0</v>
      </c>
      <c r="BA37" s="388">
        <v>0</v>
      </c>
      <c r="BB37" s="388">
        <v>0</v>
      </c>
      <c r="BC37" s="388">
        <v>0</v>
      </c>
      <c r="BD37" s="388">
        <v>0</v>
      </c>
      <c r="BE37" s="388">
        <v>179.46</v>
      </c>
      <c r="BF37" s="388">
        <v>515.26</v>
      </c>
      <c r="BG37" s="388">
        <v>542.15</v>
      </c>
      <c r="BH37" s="388">
        <v>611.22</v>
      </c>
      <c r="BI37" s="389">
        <v>400.85</v>
      </c>
      <c r="BJ37" s="347">
        <f t="shared" si="1"/>
        <v>31911.719999999998</v>
      </c>
      <c r="BK37" s="347">
        <f t="shared" si="1"/>
        <v>32942.65</v>
      </c>
      <c r="BL37" s="347">
        <f t="shared" si="1"/>
        <v>34210.74</v>
      </c>
      <c r="BM37" s="347">
        <f t="shared" si="1"/>
        <v>36289.210000000014</v>
      </c>
      <c r="BN37" s="347">
        <f t="shared" si="1"/>
        <v>35160.660000000011</v>
      </c>
      <c r="BO37" s="347">
        <f t="shared" si="1"/>
        <v>32470.01999999999</v>
      </c>
      <c r="BP37" s="347">
        <f t="shared" si="1"/>
        <v>32207.05000000001</v>
      </c>
      <c r="BQ37" s="347">
        <f t="shared" si="1"/>
        <v>36824.910000000003</v>
      </c>
      <c r="BR37" s="347">
        <f t="shared" si="1"/>
        <v>31492.519999999997</v>
      </c>
      <c r="BS37" s="347">
        <f t="shared" si="1"/>
        <v>42194.28</v>
      </c>
      <c r="BT37" s="347">
        <f t="shared" si="1"/>
        <v>39623.670000000006</v>
      </c>
      <c r="BU37" s="347">
        <f t="shared" si="1"/>
        <v>47330.089999999989</v>
      </c>
      <c r="BV37" s="348">
        <f t="shared" si="2"/>
        <v>432657.51999999996</v>
      </c>
      <c r="CC37" s="347">
        <f t="shared" si="3"/>
        <v>432657.51999999996</v>
      </c>
      <c r="CD37" s="347">
        <v>430408.58</v>
      </c>
      <c r="CE37" s="347">
        <f t="shared" si="4"/>
        <v>2248.9399999999441</v>
      </c>
    </row>
    <row r="38" spans="1:83" x14ac:dyDescent="0.3">
      <c r="A38" s="335" t="s">
        <v>133</v>
      </c>
      <c r="B38" s="386">
        <v>171397.95000000007</v>
      </c>
      <c r="C38" s="387">
        <v>177687.18000000002</v>
      </c>
      <c r="D38" s="387">
        <v>187793.95</v>
      </c>
      <c r="E38" s="387">
        <v>197997.11999999988</v>
      </c>
      <c r="F38" s="387">
        <v>192047.31</v>
      </c>
      <c r="G38" s="387">
        <v>186539.9899999999</v>
      </c>
      <c r="H38" s="387">
        <v>170512.94</v>
      </c>
      <c r="I38" s="387">
        <v>182647.71999999986</v>
      </c>
      <c r="J38" s="387">
        <v>153486.22000000006</v>
      </c>
      <c r="K38" s="387">
        <v>181720.69</v>
      </c>
      <c r="L38" s="387">
        <v>229591.91000000003</v>
      </c>
      <c r="M38" s="387">
        <v>246004.14000000013</v>
      </c>
      <c r="N38" s="388">
        <v>-81.459999999999994</v>
      </c>
      <c r="O38" s="388">
        <v>-104.63</v>
      </c>
      <c r="P38" s="388">
        <v>-90.31</v>
      </c>
      <c r="Q38" s="388">
        <v>-115.61</v>
      </c>
      <c r="R38" s="388">
        <v>-111.69</v>
      </c>
      <c r="S38" s="388">
        <v>-77.81</v>
      </c>
      <c r="T38" s="388">
        <v>-115.42</v>
      </c>
      <c r="U38" s="388">
        <v>-60.93</v>
      </c>
      <c r="V38" s="388">
        <v>-86.35</v>
      </c>
      <c r="W38" s="388">
        <v>105.67</v>
      </c>
      <c r="X38" s="388">
        <v>131.53</v>
      </c>
      <c r="Y38" s="389">
        <v>449.4</v>
      </c>
      <c r="Z38" s="388">
        <v>205.68</v>
      </c>
      <c r="AA38" s="388">
        <v>437.39</v>
      </c>
      <c r="AB38" s="388">
        <v>6198.4000000000005</v>
      </c>
      <c r="AC38" s="388">
        <v>6284.09</v>
      </c>
      <c r="AD38" s="388">
        <v>-11315.980000000001</v>
      </c>
      <c r="AE38" s="388">
        <v>-12634.080000000002</v>
      </c>
      <c r="AF38" s="388">
        <v>-1195.04</v>
      </c>
      <c r="AG38" s="388">
        <v>-3990.68</v>
      </c>
      <c r="AH38" s="388">
        <v>-3253.8900000000003</v>
      </c>
      <c r="AI38" s="388">
        <v>-2543.0299999999997</v>
      </c>
      <c r="AJ38" s="388">
        <v>-2110.3000000000002</v>
      </c>
      <c r="AK38" s="389">
        <v>-3127.42</v>
      </c>
      <c r="AL38" s="388">
        <v>0</v>
      </c>
      <c r="AM38" s="388">
        <v>0</v>
      </c>
      <c r="AN38" s="388">
        <v>0</v>
      </c>
      <c r="AO38" s="388">
        <v>0</v>
      </c>
      <c r="AP38" s="388">
        <v>0</v>
      </c>
      <c r="AQ38" s="388">
        <v>0</v>
      </c>
      <c r="AR38" s="388">
        <v>0</v>
      </c>
      <c r="AS38" s="388">
        <v>0</v>
      </c>
      <c r="AT38" s="388">
        <v>0</v>
      </c>
      <c r="AU38" s="388">
        <v>0</v>
      </c>
      <c r="AV38" s="388">
        <v>0</v>
      </c>
      <c r="AW38" s="389">
        <v>0</v>
      </c>
      <c r="AX38" s="388">
        <v>0</v>
      </c>
      <c r="AY38" s="388">
        <v>0</v>
      </c>
      <c r="AZ38" s="388">
        <v>0</v>
      </c>
      <c r="BA38" s="388">
        <v>0</v>
      </c>
      <c r="BB38" s="388">
        <v>0</v>
      </c>
      <c r="BC38" s="388">
        <v>0</v>
      </c>
      <c r="BD38" s="388">
        <v>0</v>
      </c>
      <c r="BE38" s="388">
        <v>0</v>
      </c>
      <c r="BF38" s="388">
        <v>0</v>
      </c>
      <c r="BG38" s="388">
        <v>0</v>
      </c>
      <c r="BH38" s="388">
        <v>0</v>
      </c>
      <c r="BI38" s="389">
        <v>0</v>
      </c>
      <c r="BJ38" s="347">
        <f t="shared" si="1"/>
        <v>171522.17000000007</v>
      </c>
      <c r="BK38" s="347">
        <f t="shared" si="1"/>
        <v>178019.94000000003</v>
      </c>
      <c r="BL38" s="347">
        <f t="shared" si="1"/>
        <v>193902.04</v>
      </c>
      <c r="BM38" s="347">
        <f t="shared" si="1"/>
        <v>204165.59999999989</v>
      </c>
      <c r="BN38" s="347">
        <f t="shared" si="1"/>
        <v>180619.63999999998</v>
      </c>
      <c r="BO38" s="347">
        <f t="shared" si="1"/>
        <v>173828.09999999992</v>
      </c>
      <c r="BP38" s="347">
        <f t="shared" si="1"/>
        <v>169202.47999999998</v>
      </c>
      <c r="BQ38" s="347">
        <f t="shared" si="1"/>
        <v>178596.10999999987</v>
      </c>
      <c r="BR38" s="347">
        <f t="shared" si="1"/>
        <v>150145.98000000004</v>
      </c>
      <c r="BS38" s="347">
        <f t="shared" si="1"/>
        <v>179283.33000000002</v>
      </c>
      <c r="BT38" s="347">
        <f t="shared" si="1"/>
        <v>227613.14000000004</v>
      </c>
      <c r="BU38" s="347">
        <f t="shared" si="1"/>
        <v>243326.12000000011</v>
      </c>
      <c r="BV38" s="348">
        <f t="shared" si="2"/>
        <v>2250224.6500000004</v>
      </c>
      <c r="CC38" s="347">
        <f t="shared" si="3"/>
        <v>2250224.6500000004</v>
      </c>
      <c r="CD38" s="347">
        <v>2250224.6500000004</v>
      </c>
      <c r="CE38" s="347">
        <f t="shared" si="4"/>
        <v>0</v>
      </c>
    </row>
    <row r="39" spans="1:83" x14ac:dyDescent="0.3">
      <c r="A39" s="335" t="s">
        <v>134</v>
      </c>
      <c r="B39" s="386">
        <v>33672.600000000006</v>
      </c>
      <c r="C39" s="387">
        <v>32789.369999999995</v>
      </c>
      <c r="D39" s="387">
        <v>35358.179999999993</v>
      </c>
      <c r="E39" s="387">
        <v>36722.850000000006</v>
      </c>
      <c r="F39" s="387">
        <v>36444.260000000009</v>
      </c>
      <c r="G39" s="387">
        <v>37620.029999999984</v>
      </c>
      <c r="H39" s="387">
        <v>34810.939999999995</v>
      </c>
      <c r="I39" s="387">
        <v>34114.479999999996</v>
      </c>
      <c r="J39" s="387">
        <v>34891.800000000003</v>
      </c>
      <c r="K39" s="387">
        <v>42241.02</v>
      </c>
      <c r="L39" s="387">
        <v>39497.14</v>
      </c>
      <c r="M39" s="387">
        <v>46424.979999999989</v>
      </c>
      <c r="N39" s="388">
        <v>138.29000000000002</v>
      </c>
      <c r="O39" s="388">
        <v>46.36000000000007</v>
      </c>
      <c r="P39" s="388">
        <v>-26.280000000000086</v>
      </c>
      <c r="Q39" s="388">
        <v>63.600000000000023</v>
      </c>
      <c r="R39" s="388">
        <v>103.33000000000001</v>
      </c>
      <c r="S39" s="388">
        <v>270.07</v>
      </c>
      <c r="T39" s="388">
        <v>335.75</v>
      </c>
      <c r="U39" s="388">
        <v>334.65999999999997</v>
      </c>
      <c r="V39" s="388">
        <v>613.41999999999996</v>
      </c>
      <c r="W39" s="388">
        <v>489.23999999999995</v>
      </c>
      <c r="X39" s="388">
        <v>1206.3</v>
      </c>
      <c r="Y39" s="389">
        <v>1003.52</v>
      </c>
      <c r="Z39" s="388">
        <v>0</v>
      </c>
      <c r="AA39" s="388">
        <v>0</v>
      </c>
      <c r="AB39" s="388">
        <v>0</v>
      </c>
      <c r="AC39" s="388">
        <v>0</v>
      </c>
      <c r="AD39" s="388">
        <v>0</v>
      </c>
      <c r="AE39" s="388">
        <v>0</v>
      </c>
      <c r="AF39" s="388">
        <v>0</v>
      </c>
      <c r="AG39" s="388">
        <v>0</v>
      </c>
      <c r="AH39" s="388">
        <v>0</v>
      </c>
      <c r="AI39" s="388">
        <v>0</v>
      </c>
      <c r="AJ39" s="388">
        <v>0</v>
      </c>
      <c r="AK39" s="389">
        <v>0</v>
      </c>
      <c r="AL39" s="388">
        <v>0</v>
      </c>
      <c r="AM39" s="388">
        <v>0</v>
      </c>
      <c r="AN39" s="388">
        <v>0</v>
      </c>
      <c r="AO39" s="388">
        <v>0</v>
      </c>
      <c r="AP39" s="388">
        <v>0</v>
      </c>
      <c r="AQ39" s="388">
        <v>0</v>
      </c>
      <c r="AR39" s="388">
        <v>0</v>
      </c>
      <c r="AS39" s="388">
        <v>0</v>
      </c>
      <c r="AT39" s="388">
        <v>0</v>
      </c>
      <c r="AU39" s="388">
        <v>0</v>
      </c>
      <c r="AV39" s="388">
        <v>0</v>
      </c>
      <c r="AW39" s="389">
        <v>0</v>
      </c>
      <c r="AX39" s="388">
        <v>0</v>
      </c>
      <c r="AY39" s="388">
        <v>0</v>
      </c>
      <c r="AZ39" s="388">
        <v>0</v>
      </c>
      <c r="BA39" s="388">
        <v>0</v>
      </c>
      <c r="BB39" s="388">
        <v>0</v>
      </c>
      <c r="BC39" s="388">
        <v>0</v>
      </c>
      <c r="BD39" s="388">
        <v>0</v>
      </c>
      <c r="BE39" s="388">
        <v>0</v>
      </c>
      <c r="BF39" s="388">
        <v>0</v>
      </c>
      <c r="BG39" s="388">
        <v>0</v>
      </c>
      <c r="BH39" s="388">
        <v>0</v>
      </c>
      <c r="BI39" s="389">
        <v>0</v>
      </c>
      <c r="BJ39" s="347">
        <f t="shared" ref="BJ39:BU60" si="5">B39+N39+Z39+AL39+AX39</f>
        <v>33810.890000000007</v>
      </c>
      <c r="BK39" s="347">
        <f t="shared" si="5"/>
        <v>32835.729999999996</v>
      </c>
      <c r="BL39" s="347">
        <f t="shared" si="5"/>
        <v>35331.899999999994</v>
      </c>
      <c r="BM39" s="347">
        <f t="shared" si="5"/>
        <v>36786.450000000004</v>
      </c>
      <c r="BN39" s="347">
        <f t="shared" si="5"/>
        <v>36547.590000000011</v>
      </c>
      <c r="BO39" s="347">
        <f t="shared" si="5"/>
        <v>37890.099999999984</v>
      </c>
      <c r="BP39" s="347">
        <f t="shared" si="5"/>
        <v>35146.689999999995</v>
      </c>
      <c r="BQ39" s="347">
        <f t="shared" si="5"/>
        <v>34449.14</v>
      </c>
      <c r="BR39" s="347">
        <f t="shared" si="5"/>
        <v>35505.22</v>
      </c>
      <c r="BS39" s="347">
        <f t="shared" si="5"/>
        <v>42730.259999999995</v>
      </c>
      <c r="BT39" s="347">
        <f t="shared" si="5"/>
        <v>40703.440000000002</v>
      </c>
      <c r="BU39" s="347">
        <f t="shared" si="5"/>
        <v>47428.499999999985</v>
      </c>
      <c r="BV39" s="348">
        <f t="shared" si="2"/>
        <v>449165.91</v>
      </c>
      <c r="CC39" s="347">
        <f t="shared" si="3"/>
        <v>449165.91</v>
      </c>
      <c r="CD39" s="347">
        <v>449165.91</v>
      </c>
      <c r="CE39" s="347">
        <f t="shared" si="4"/>
        <v>0</v>
      </c>
    </row>
    <row r="40" spans="1:83" x14ac:dyDescent="0.3">
      <c r="A40" s="335" t="s">
        <v>135</v>
      </c>
      <c r="B40" s="386">
        <v>29161.609999999993</v>
      </c>
      <c r="C40" s="387">
        <v>32928.170000000006</v>
      </c>
      <c r="D40" s="387">
        <v>31143.559999999987</v>
      </c>
      <c r="E40" s="387">
        <v>34669.659999999996</v>
      </c>
      <c r="F40" s="387">
        <v>32232.580000000005</v>
      </c>
      <c r="G40" s="387">
        <v>36391.270000000004</v>
      </c>
      <c r="H40" s="387">
        <v>36102.759999999995</v>
      </c>
      <c r="I40" s="387">
        <v>33296.380000000005</v>
      </c>
      <c r="J40" s="387">
        <v>32934.559999999998</v>
      </c>
      <c r="K40" s="387">
        <v>41382.92</v>
      </c>
      <c r="L40" s="387">
        <v>36801.449999999997</v>
      </c>
      <c r="M40" s="387">
        <v>43084.719999999994</v>
      </c>
      <c r="N40" s="388">
        <v>0</v>
      </c>
      <c r="O40" s="388">
        <v>-465.96</v>
      </c>
      <c r="P40" s="388">
        <v>-637.33000000000004</v>
      </c>
      <c r="Q40" s="388">
        <v>-537.16</v>
      </c>
      <c r="R40" s="388">
        <v>-442.04</v>
      </c>
      <c r="S40" s="388">
        <v>-447.34</v>
      </c>
      <c r="T40" s="388">
        <v>-409.4</v>
      </c>
      <c r="U40" s="388">
        <v>-674.3</v>
      </c>
      <c r="V40" s="388">
        <v>-814.25</v>
      </c>
      <c r="W40" s="388">
        <v>859.45</v>
      </c>
      <c r="X40" s="388">
        <v>904.7</v>
      </c>
      <c r="Y40" s="389">
        <v>911.85</v>
      </c>
      <c r="Z40" s="388">
        <v>0</v>
      </c>
      <c r="AA40" s="388">
        <v>0</v>
      </c>
      <c r="AB40" s="388">
        <v>0</v>
      </c>
      <c r="AC40" s="388">
        <v>0</v>
      </c>
      <c r="AD40" s="388">
        <v>0</v>
      </c>
      <c r="AE40" s="388">
        <v>0</v>
      </c>
      <c r="AF40" s="388">
        <v>0</v>
      </c>
      <c r="AG40" s="388">
        <v>0</v>
      </c>
      <c r="AH40" s="388">
        <v>0</v>
      </c>
      <c r="AI40" s="388">
        <v>0</v>
      </c>
      <c r="AJ40" s="388">
        <v>0</v>
      </c>
      <c r="AK40" s="389">
        <v>201.12</v>
      </c>
      <c r="AL40" s="388">
        <v>0</v>
      </c>
      <c r="AM40" s="388">
        <v>0</v>
      </c>
      <c r="AN40" s="388">
        <v>0</v>
      </c>
      <c r="AO40" s="388">
        <v>0</v>
      </c>
      <c r="AP40" s="388">
        <v>0</v>
      </c>
      <c r="AQ40" s="388">
        <v>0</v>
      </c>
      <c r="AR40" s="388">
        <v>0</v>
      </c>
      <c r="AS40" s="388">
        <v>0</v>
      </c>
      <c r="AT40" s="388">
        <v>0</v>
      </c>
      <c r="AU40" s="388">
        <v>0</v>
      </c>
      <c r="AV40" s="388">
        <v>0</v>
      </c>
      <c r="AW40" s="389">
        <v>0</v>
      </c>
      <c r="AX40" s="388">
        <v>0</v>
      </c>
      <c r="AY40" s="388">
        <v>0</v>
      </c>
      <c r="AZ40" s="388">
        <v>0</v>
      </c>
      <c r="BA40" s="388">
        <v>0</v>
      </c>
      <c r="BB40" s="388">
        <v>0</v>
      </c>
      <c r="BC40" s="388">
        <v>0</v>
      </c>
      <c r="BD40" s="388">
        <v>0</v>
      </c>
      <c r="BE40" s="388">
        <v>0</v>
      </c>
      <c r="BF40" s="388">
        <v>0</v>
      </c>
      <c r="BG40" s="388">
        <v>0</v>
      </c>
      <c r="BH40" s="388">
        <v>0</v>
      </c>
      <c r="BI40" s="389">
        <v>0</v>
      </c>
      <c r="BJ40" s="347">
        <f t="shared" si="5"/>
        <v>29161.609999999993</v>
      </c>
      <c r="BK40" s="347">
        <f t="shared" si="5"/>
        <v>32462.210000000006</v>
      </c>
      <c r="BL40" s="347">
        <f t="shared" si="5"/>
        <v>30506.229999999985</v>
      </c>
      <c r="BM40" s="347">
        <f t="shared" si="5"/>
        <v>34132.499999999993</v>
      </c>
      <c r="BN40" s="347">
        <f t="shared" si="5"/>
        <v>31790.540000000005</v>
      </c>
      <c r="BO40" s="347">
        <f t="shared" si="5"/>
        <v>35943.930000000008</v>
      </c>
      <c r="BP40" s="347">
        <f t="shared" si="5"/>
        <v>35693.359999999993</v>
      </c>
      <c r="BQ40" s="347">
        <f t="shared" si="5"/>
        <v>32622.080000000005</v>
      </c>
      <c r="BR40" s="347">
        <f t="shared" si="5"/>
        <v>32120.309999999998</v>
      </c>
      <c r="BS40" s="347">
        <f t="shared" si="5"/>
        <v>42242.369999999995</v>
      </c>
      <c r="BT40" s="347">
        <f t="shared" si="5"/>
        <v>37706.149999999994</v>
      </c>
      <c r="BU40" s="347">
        <f t="shared" si="5"/>
        <v>44197.689999999995</v>
      </c>
      <c r="BV40" s="348">
        <f t="shared" si="2"/>
        <v>418578.98000000004</v>
      </c>
      <c r="CC40" s="347">
        <f t="shared" si="3"/>
        <v>418578.98000000004</v>
      </c>
      <c r="CD40" s="347">
        <v>418578.98000000004</v>
      </c>
      <c r="CE40" s="347">
        <f t="shared" si="4"/>
        <v>0</v>
      </c>
    </row>
    <row r="41" spans="1:83" x14ac:dyDescent="0.3">
      <c r="A41" s="335" t="s">
        <v>136</v>
      </c>
      <c r="B41" s="386">
        <v>68782.890000000029</v>
      </c>
      <c r="C41" s="387">
        <v>78438.299999999988</v>
      </c>
      <c r="D41" s="387">
        <v>72803.809999999983</v>
      </c>
      <c r="E41" s="387">
        <v>71471.729999999981</v>
      </c>
      <c r="F41" s="387">
        <v>79287.260000000009</v>
      </c>
      <c r="G41" s="387">
        <v>55363.650000000016</v>
      </c>
      <c r="H41" s="387">
        <v>90419.239999999976</v>
      </c>
      <c r="I41" s="387">
        <v>66824.62999999999</v>
      </c>
      <c r="J41" s="387">
        <v>78395.27999999997</v>
      </c>
      <c r="K41" s="387">
        <v>95152.78</v>
      </c>
      <c r="L41" s="387">
        <v>79346.710000000006</v>
      </c>
      <c r="M41" s="387">
        <v>125568.22999999997</v>
      </c>
      <c r="N41" s="388">
        <v>-29.15</v>
      </c>
      <c r="O41" s="388">
        <v>-103.72</v>
      </c>
      <c r="P41" s="388">
        <v>-380.07</v>
      </c>
      <c r="Q41" s="388">
        <v>-441.34</v>
      </c>
      <c r="R41" s="388">
        <v>-10.030000000000006</v>
      </c>
      <c r="S41" s="388">
        <v>117.82999999999998</v>
      </c>
      <c r="T41" s="388">
        <v>-873.99</v>
      </c>
      <c r="U41" s="388">
        <v>37.980000000000032</v>
      </c>
      <c r="V41" s="388">
        <v>-235.83</v>
      </c>
      <c r="W41" s="388">
        <v>-34.309999999999953</v>
      </c>
      <c r="X41" s="388">
        <v>165.57999999999993</v>
      </c>
      <c r="Y41" s="389">
        <v>1408.71</v>
      </c>
      <c r="Z41" s="388">
        <v>74.769999999999982</v>
      </c>
      <c r="AA41" s="388">
        <v>-40.600000000000009</v>
      </c>
      <c r="AB41" s="388">
        <v>-2016.5600000000002</v>
      </c>
      <c r="AC41" s="388">
        <v>1976.6100000000001</v>
      </c>
      <c r="AD41" s="388">
        <v>-7.8499999999999943</v>
      </c>
      <c r="AE41" s="388">
        <v>7249.1100000000006</v>
      </c>
      <c r="AF41" s="388">
        <v>-10856.87</v>
      </c>
      <c r="AG41" s="388">
        <v>-968.44</v>
      </c>
      <c r="AH41" s="388">
        <v>-8928.6500000000015</v>
      </c>
      <c r="AI41" s="388">
        <v>-4484.51</v>
      </c>
      <c r="AJ41" s="388">
        <v>-2047.99</v>
      </c>
      <c r="AK41" s="389">
        <v>-2833.3</v>
      </c>
      <c r="AL41" s="388">
        <v>0</v>
      </c>
      <c r="AM41" s="388">
        <v>0</v>
      </c>
      <c r="AN41" s="388">
        <v>0</v>
      </c>
      <c r="AO41" s="388">
        <v>0</v>
      </c>
      <c r="AP41" s="388">
        <v>0</v>
      </c>
      <c r="AQ41" s="388">
        <v>0</v>
      </c>
      <c r="AR41" s="388">
        <v>0</v>
      </c>
      <c r="AS41" s="388">
        <v>0</v>
      </c>
      <c r="AT41" s="388">
        <v>0</v>
      </c>
      <c r="AU41" s="388">
        <v>5.68</v>
      </c>
      <c r="AV41" s="388">
        <v>6</v>
      </c>
      <c r="AW41" s="389">
        <v>5.68</v>
      </c>
      <c r="AX41" s="388">
        <v>0</v>
      </c>
      <c r="AY41" s="388">
        <v>0</v>
      </c>
      <c r="AZ41" s="388">
        <v>0</v>
      </c>
      <c r="BA41" s="388">
        <v>0</v>
      </c>
      <c r="BB41" s="388">
        <v>0</v>
      </c>
      <c r="BC41" s="388">
        <v>0</v>
      </c>
      <c r="BD41" s="388">
        <v>0</v>
      </c>
      <c r="BE41" s="388">
        <v>0</v>
      </c>
      <c r="BF41" s="388">
        <v>0</v>
      </c>
      <c r="BG41" s="388">
        <v>0</v>
      </c>
      <c r="BH41" s="388">
        <v>0</v>
      </c>
      <c r="BI41" s="389">
        <v>0</v>
      </c>
      <c r="BJ41" s="347">
        <f t="shared" si="5"/>
        <v>68828.510000000038</v>
      </c>
      <c r="BK41" s="347">
        <f t="shared" si="5"/>
        <v>78293.979999999981</v>
      </c>
      <c r="BL41" s="347">
        <f t="shared" si="5"/>
        <v>70407.179999999978</v>
      </c>
      <c r="BM41" s="347">
        <f t="shared" si="5"/>
        <v>73006.999999999985</v>
      </c>
      <c r="BN41" s="347">
        <f t="shared" si="5"/>
        <v>79269.38</v>
      </c>
      <c r="BO41" s="347">
        <f t="shared" si="5"/>
        <v>62730.590000000018</v>
      </c>
      <c r="BP41" s="347">
        <f t="shared" si="5"/>
        <v>78688.379999999976</v>
      </c>
      <c r="BQ41" s="347">
        <f t="shared" si="5"/>
        <v>65894.169999999984</v>
      </c>
      <c r="BR41" s="347">
        <f t="shared" si="5"/>
        <v>69230.799999999959</v>
      </c>
      <c r="BS41" s="347">
        <f t="shared" si="5"/>
        <v>90639.64</v>
      </c>
      <c r="BT41" s="347">
        <f t="shared" si="5"/>
        <v>77470.3</v>
      </c>
      <c r="BU41" s="347">
        <f t="shared" si="5"/>
        <v>124149.31999999996</v>
      </c>
      <c r="BV41" s="348">
        <f t="shared" si="2"/>
        <v>938609.24999999988</v>
      </c>
      <c r="CC41" s="347">
        <f t="shared" si="3"/>
        <v>938609.24999999988</v>
      </c>
      <c r="CD41" s="347">
        <v>938591.8899999999</v>
      </c>
      <c r="CE41" s="347">
        <f t="shared" si="4"/>
        <v>17.35999999998603</v>
      </c>
    </row>
    <row r="42" spans="1:83" x14ac:dyDescent="0.3">
      <c r="A42" s="335" t="s">
        <v>137</v>
      </c>
      <c r="B42" s="386">
        <v>101174.55999999998</v>
      </c>
      <c r="C42" s="387">
        <v>97549.37000000001</v>
      </c>
      <c r="D42" s="387">
        <v>100534.73999999998</v>
      </c>
      <c r="E42" s="387">
        <v>98213.77999999997</v>
      </c>
      <c r="F42" s="387">
        <v>106052.67999999995</v>
      </c>
      <c r="G42" s="387">
        <v>109498.85000000003</v>
      </c>
      <c r="H42" s="387">
        <v>96342.429999999964</v>
      </c>
      <c r="I42" s="387">
        <v>97898.040000000008</v>
      </c>
      <c r="J42" s="387">
        <v>98291.040000000023</v>
      </c>
      <c r="K42" s="387">
        <v>127383.47</v>
      </c>
      <c r="L42" s="387">
        <v>133769.47999999998</v>
      </c>
      <c r="M42" s="387">
        <v>160687.02999999994</v>
      </c>
      <c r="N42" s="388">
        <v>442.51</v>
      </c>
      <c r="O42" s="388">
        <v>723.41</v>
      </c>
      <c r="P42" s="388">
        <v>35.36</v>
      </c>
      <c r="Q42" s="388">
        <v>71.180000000000007</v>
      </c>
      <c r="R42" s="388">
        <v>2909.1399999999994</v>
      </c>
      <c r="S42" s="388">
        <v>818.26</v>
      </c>
      <c r="T42" s="388">
        <v>570.39</v>
      </c>
      <c r="U42" s="388">
        <v>593.62</v>
      </c>
      <c r="V42" s="388">
        <v>937.05000000000007</v>
      </c>
      <c r="W42" s="388">
        <v>1462.4699999999998</v>
      </c>
      <c r="X42" s="388">
        <v>1272.1099999999999</v>
      </c>
      <c r="Y42" s="389">
        <v>1523.4999999999998</v>
      </c>
      <c r="Z42" s="388">
        <v>54.22</v>
      </c>
      <c r="AA42" s="388">
        <v>59.96</v>
      </c>
      <c r="AB42" s="388">
        <v>58.05</v>
      </c>
      <c r="AC42" s="388">
        <v>1148.5999999999999</v>
      </c>
      <c r="AD42" s="388">
        <v>-1036.6600000000001</v>
      </c>
      <c r="AE42" s="388">
        <v>64.05</v>
      </c>
      <c r="AF42" s="388">
        <v>65.459999999999994</v>
      </c>
      <c r="AG42" s="388">
        <v>-20.29</v>
      </c>
      <c r="AH42" s="388">
        <v>6126.57</v>
      </c>
      <c r="AI42" s="388">
        <v>-5382.15</v>
      </c>
      <c r="AJ42" s="388">
        <v>264.93</v>
      </c>
      <c r="AK42" s="389">
        <v>330.21999999999997</v>
      </c>
      <c r="AL42" s="388">
        <v>0</v>
      </c>
      <c r="AM42" s="388">
        <v>0</v>
      </c>
      <c r="AN42" s="388">
        <v>0</v>
      </c>
      <c r="AO42" s="388">
        <v>0</v>
      </c>
      <c r="AP42" s="388">
        <v>0</v>
      </c>
      <c r="AQ42" s="388">
        <v>0</v>
      </c>
      <c r="AR42" s="388">
        <v>-7375.28</v>
      </c>
      <c r="AS42" s="388">
        <v>-2479.0100000000002</v>
      </c>
      <c r="AT42" s="388">
        <v>-2386.08</v>
      </c>
      <c r="AU42" s="388">
        <v>-1727.44</v>
      </c>
      <c r="AV42" s="388">
        <v>-1078.1300000000001</v>
      </c>
      <c r="AW42" s="389">
        <v>-423.23</v>
      </c>
      <c r="AX42" s="388">
        <v>0</v>
      </c>
      <c r="AY42" s="388">
        <v>0</v>
      </c>
      <c r="AZ42" s="388">
        <v>0</v>
      </c>
      <c r="BA42" s="388">
        <v>0</v>
      </c>
      <c r="BB42" s="388">
        <v>0</v>
      </c>
      <c r="BC42" s="388">
        <v>0</v>
      </c>
      <c r="BD42" s="388">
        <v>0</v>
      </c>
      <c r="BE42" s="388">
        <v>0</v>
      </c>
      <c r="BF42" s="388">
        <v>0</v>
      </c>
      <c r="BG42" s="388">
        <v>0</v>
      </c>
      <c r="BH42" s="388">
        <v>0</v>
      </c>
      <c r="BI42" s="389">
        <v>0</v>
      </c>
      <c r="BJ42" s="347">
        <f t="shared" si="5"/>
        <v>101671.28999999998</v>
      </c>
      <c r="BK42" s="347">
        <f t="shared" si="5"/>
        <v>98332.74000000002</v>
      </c>
      <c r="BL42" s="347">
        <f t="shared" si="5"/>
        <v>100628.14999999998</v>
      </c>
      <c r="BM42" s="347">
        <f t="shared" si="5"/>
        <v>99433.559999999969</v>
      </c>
      <c r="BN42" s="347">
        <f t="shared" si="5"/>
        <v>107925.15999999995</v>
      </c>
      <c r="BO42" s="347">
        <f t="shared" si="5"/>
        <v>110381.16000000003</v>
      </c>
      <c r="BP42" s="347">
        <f t="shared" si="5"/>
        <v>89602.999999999971</v>
      </c>
      <c r="BQ42" s="347">
        <f t="shared" si="5"/>
        <v>95992.360000000015</v>
      </c>
      <c r="BR42" s="347">
        <f t="shared" si="5"/>
        <v>102968.58000000003</v>
      </c>
      <c r="BS42" s="347">
        <f t="shared" si="5"/>
        <v>121736.35</v>
      </c>
      <c r="BT42" s="347">
        <f t="shared" si="5"/>
        <v>134228.38999999996</v>
      </c>
      <c r="BU42" s="347">
        <f t="shared" si="5"/>
        <v>162117.51999999993</v>
      </c>
      <c r="BV42" s="348">
        <f t="shared" si="2"/>
        <v>1325018.26</v>
      </c>
      <c r="CC42" s="347">
        <f t="shared" si="3"/>
        <v>1325018.26</v>
      </c>
      <c r="CD42" s="347">
        <v>1325018.2599999998</v>
      </c>
      <c r="CE42" s="347">
        <f t="shared" si="4"/>
        <v>0</v>
      </c>
    </row>
    <row r="43" spans="1:83" x14ac:dyDescent="0.3">
      <c r="A43" s="335" t="s">
        <v>138</v>
      </c>
      <c r="B43" s="386">
        <v>33595.539999999994</v>
      </c>
      <c r="C43" s="387">
        <v>33432.820000000007</v>
      </c>
      <c r="D43" s="387">
        <v>35905.290000000008</v>
      </c>
      <c r="E43" s="387">
        <v>33146.92</v>
      </c>
      <c r="F43" s="387">
        <v>33119.740000000005</v>
      </c>
      <c r="G43" s="387">
        <v>31954.249999999989</v>
      </c>
      <c r="H43" s="387">
        <v>32535.900000000005</v>
      </c>
      <c r="I43" s="387">
        <v>34808.839999999997</v>
      </c>
      <c r="J43" s="387">
        <v>34363.549999999988</v>
      </c>
      <c r="K43" s="387">
        <v>38890.520000000011</v>
      </c>
      <c r="L43" s="387">
        <v>41926.74</v>
      </c>
      <c r="M43" s="387">
        <v>46991.310000000005</v>
      </c>
      <c r="N43" s="388">
        <v>-43.47</v>
      </c>
      <c r="O43" s="388">
        <v>-22.48</v>
      </c>
      <c r="P43" s="388">
        <v>8.1199999999999992</v>
      </c>
      <c r="Q43" s="388">
        <v>1.2299999999999995</v>
      </c>
      <c r="R43" s="388">
        <v>1.21</v>
      </c>
      <c r="S43" s="388">
        <v>16.2</v>
      </c>
      <c r="T43" s="388">
        <v>89.46</v>
      </c>
      <c r="U43" s="388">
        <v>103.10000000000001</v>
      </c>
      <c r="V43" s="388">
        <v>1552.61</v>
      </c>
      <c r="W43" s="388">
        <v>1620.3600000000001</v>
      </c>
      <c r="X43" s="388">
        <v>1560.81</v>
      </c>
      <c r="Y43" s="389">
        <v>1066.95</v>
      </c>
      <c r="Z43" s="388">
        <v>-27.72</v>
      </c>
      <c r="AA43" s="388">
        <v>-30.57</v>
      </c>
      <c r="AB43" s="388">
        <v>-31.55</v>
      </c>
      <c r="AC43" s="388">
        <v>-33.869999999999997</v>
      </c>
      <c r="AD43" s="388">
        <v>58.900000000000006</v>
      </c>
      <c r="AE43" s="388">
        <v>-1.25</v>
      </c>
      <c r="AF43" s="388">
        <v>-32.72</v>
      </c>
      <c r="AG43" s="388">
        <v>-30.2</v>
      </c>
      <c r="AH43" s="388">
        <v>-30.75</v>
      </c>
      <c r="AI43" s="388">
        <v>-38.799999999999997</v>
      </c>
      <c r="AJ43" s="388">
        <v>-33.11</v>
      </c>
      <c r="AK43" s="389">
        <v>-41.94</v>
      </c>
      <c r="AL43" s="388">
        <v>0.95</v>
      </c>
      <c r="AM43" s="388">
        <v>0.95</v>
      </c>
      <c r="AN43" s="388">
        <v>0.95</v>
      </c>
      <c r="AO43" s="388">
        <v>0.73</v>
      </c>
      <c r="AP43" s="388">
        <v>0.98</v>
      </c>
      <c r="AQ43" s="388">
        <v>0.98</v>
      </c>
      <c r="AR43" s="388">
        <v>1.1200000000000001</v>
      </c>
      <c r="AS43" s="388">
        <v>0.84</v>
      </c>
      <c r="AT43" s="388">
        <v>1.1200000000000001</v>
      </c>
      <c r="AU43" s="388">
        <v>1.26</v>
      </c>
      <c r="AV43" s="388">
        <v>1.26</v>
      </c>
      <c r="AW43" s="389">
        <v>0.94</v>
      </c>
      <c r="AX43" s="388">
        <v>0</v>
      </c>
      <c r="AY43" s="388">
        <v>0</v>
      </c>
      <c r="AZ43" s="388">
        <v>0</v>
      </c>
      <c r="BA43" s="388">
        <v>0</v>
      </c>
      <c r="BB43" s="388">
        <v>0</v>
      </c>
      <c r="BC43" s="388">
        <v>0</v>
      </c>
      <c r="BD43" s="388">
        <v>0</v>
      </c>
      <c r="BE43" s="388">
        <v>0</v>
      </c>
      <c r="BF43" s="388">
        <v>0</v>
      </c>
      <c r="BG43" s="388">
        <v>0</v>
      </c>
      <c r="BH43" s="388">
        <v>0</v>
      </c>
      <c r="BI43" s="389">
        <v>0</v>
      </c>
      <c r="BJ43" s="347">
        <f t="shared" si="5"/>
        <v>33525.299999999988</v>
      </c>
      <c r="BK43" s="347">
        <f t="shared" si="5"/>
        <v>33380.720000000001</v>
      </c>
      <c r="BL43" s="347">
        <f t="shared" si="5"/>
        <v>35882.810000000005</v>
      </c>
      <c r="BM43" s="347">
        <f t="shared" si="5"/>
        <v>33115.01</v>
      </c>
      <c r="BN43" s="347">
        <f t="shared" si="5"/>
        <v>33180.830000000009</v>
      </c>
      <c r="BO43" s="347">
        <f t="shared" si="5"/>
        <v>31970.179999999989</v>
      </c>
      <c r="BP43" s="347">
        <f t="shared" si="5"/>
        <v>32593.760000000002</v>
      </c>
      <c r="BQ43" s="347">
        <f t="shared" si="5"/>
        <v>34882.579999999994</v>
      </c>
      <c r="BR43" s="347">
        <f t="shared" si="5"/>
        <v>35886.529999999992</v>
      </c>
      <c r="BS43" s="347">
        <f t="shared" si="5"/>
        <v>40473.340000000011</v>
      </c>
      <c r="BT43" s="347">
        <f t="shared" si="5"/>
        <v>43455.7</v>
      </c>
      <c r="BU43" s="347">
        <f t="shared" si="5"/>
        <v>48017.26</v>
      </c>
      <c r="BV43" s="348">
        <f t="shared" si="2"/>
        <v>436364.02</v>
      </c>
      <c r="CC43" s="347">
        <f t="shared" si="3"/>
        <v>436364.02</v>
      </c>
      <c r="CD43" s="347">
        <v>436364.02000000008</v>
      </c>
      <c r="CE43" s="347">
        <f t="shared" si="4"/>
        <v>0</v>
      </c>
    </row>
    <row r="44" spans="1:83" x14ac:dyDescent="0.3">
      <c r="A44" s="335" t="s">
        <v>139</v>
      </c>
      <c r="B44" s="386">
        <v>29650.44</v>
      </c>
      <c r="C44" s="387">
        <v>28494.040000000008</v>
      </c>
      <c r="D44" s="387">
        <v>35704.42</v>
      </c>
      <c r="E44" s="387">
        <v>31235.280000000006</v>
      </c>
      <c r="F44" s="387">
        <v>35982.019999999931</v>
      </c>
      <c r="G44" s="387">
        <v>39523.229999999989</v>
      </c>
      <c r="H44" s="387">
        <v>39572.340000000011</v>
      </c>
      <c r="I44" s="387">
        <v>38605.49</v>
      </c>
      <c r="J44" s="387">
        <v>40047.339999999989</v>
      </c>
      <c r="K44" s="387">
        <v>38927.68</v>
      </c>
      <c r="L44" s="387">
        <v>40519.55000000001</v>
      </c>
      <c r="M44" s="387">
        <v>40258.140000000007</v>
      </c>
      <c r="N44" s="388">
        <v>64.489999999999995</v>
      </c>
      <c r="O44" s="388">
        <v>31.770000000000003</v>
      </c>
      <c r="P44" s="388">
        <v>38.69</v>
      </c>
      <c r="Q44" s="388">
        <v>4.1600000000000037</v>
      </c>
      <c r="R44" s="388">
        <v>95.249999999999986</v>
      </c>
      <c r="S44" s="388">
        <v>92.800000000000011</v>
      </c>
      <c r="T44" s="388">
        <v>84.09</v>
      </c>
      <c r="U44" s="388">
        <v>113.43</v>
      </c>
      <c r="V44" s="388">
        <v>-1239.03</v>
      </c>
      <c r="W44" s="388">
        <v>-1476</v>
      </c>
      <c r="X44" s="388">
        <v>-139.75</v>
      </c>
      <c r="Y44" s="389">
        <v>4962.7199999999993</v>
      </c>
      <c r="Z44" s="388">
        <v>0</v>
      </c>
      <c r="AA44" s="388">
        <v>-71.64</v>
      </c>
      <c r="AB44" s="388">
        <v>0</v>
      </c>
      <c r="AC44" s="388">
        <v>0</v>
      </c>
      <c r="AD44" s="388">
        <v>0</v>
      </c>
      <c r="AE44" s="388">
        <v>-154.24</v>
      </c>
      <c r="AF44" s="388">
        <v>-154.56</v>
      </c>
      <c r="AG44" s="388">
        <v>0</v>
      </c>
      <c r="AH44" s="388">
        <v>-121.26</v>
      </c>
      <c r="AI44" s="388">
        <v>0</v>
      </c>
      <c r="AJ44" s="388">
        <v>-191.07</v>
      </c>
      <c r="AK44" s="389">
        <v>-198.01</v>
      </c>
      <c r="AL44" s="388">
        <v>-100.27000000000001</v>
      </c>
      <c r="AM44" s="388">
        <v>-498.19</v>
      </c>
      <c r="AN44" s="388">
        <v>-162.88</v>
      </c>
      <c r="AO44" s="388">
        <v>-138.29</v>
      </c>
      <c r="AP44" s="388">
        <v>-4141.66</v>
      </c>
      <c r="AQ44" s="388">
        <v>-6184.3099999999995</v>
      </c>
      <c r="AR44" s="388">
        <v>-8288.52</v>
      </c>
      <c r="AS44" s="388">
        <v>-6578.17</v>
      </c>
      <c r="AT44" s="388">
        <v>-5178.49</v>
      </c>
      <c r="AU44" s="388">
        <v>-5084.68</v>
      </c>
      <c r="AV44" s="388">
        <v>-3117.84</v>
      </c>
      <c r="AW44" s="389">
        <v>-3325.71</v>
      </c>
      <c r="AX44" s="388">
        <v>0</v>
      </c>
      <c r="AY44" s="388">
        <v>0</v>
      </c>
      <c r="AZ44" s="388">
        <v>0</v>
      </c>
      <c r="BA44" s="388">
        <v>0</v>
      </c>
      <c r="BB44" s="388">
        <v>0</v>
      </c>
      <c r="BC44" s="388">
        <v>0</v>
      </c>
      <c r="BD44" s="388">
        <v>0</v>
      </c>
      <c r="BE44" s="388">
        <v>0</v>
      </c>
      <c r="BF44" s="388">
        <v>0</v>
      </c>
      <c r="BG44" s="388">
        <v>0</v>
      </c>
      <c r="BH44" s="388">
        <v>0</v>
      </c>
      <c r="BI44" s="389">
        <v>0</v>
      </c>
      <c r="BJ44" s="347">
        <f t="shared" si="5"/>
        <v>29614.66</v>
      </c>
      <c r="BK44" s="347">
        <f t="shared" si="5"/>
        <v>27955.98000000001</v>
      </c>
      <c r="BL44" s="347">
        <f t="shared" si="5"/>
        <v>35580.230000000003</v>
      </c>
      <c r="BM44" s="347">
        <f t="shared" si="5"/>
        <v>31101.150000000005</v>
      </c>
      <c r="BN44" s="347">
        <f t="shared" si="5"/>
        <v>31935.609999999931</v>
      </c>
      <c r="BO44" s="347">
        <f t="shared" si="5"/>
        <v>33277.479999999996</v>
      </c>
      <c r="BP44" s="347">
        <f t="shared" si="5"/>
        <v>31213.350000000009</v>
      </c>
      <c r="BQ44" s="347">
        <f t="shared" si="5"/>
        <v>32140.75</v>
      </c>
      <c r="BR44" s="347">
        <f t="shared" si="5"/>
        <v>33508.55999999999</v>
      </c>
      <c r="BS44" s="347">
        <f t="shared" si="5"/>
        <v>32367</v>
      </c>
      <c r="BT44" s="347">
        <f t="shared" si="5"/>
        <v>37070.890000000014</v>
      </c>
      <c r="BU44" s="347">
        <f t="shared" si="5"/>
        <v>41697.140000000007</v>
      </c>
      <c r="BV44" s="348">
        <f t="shared" si="2"/>
        <v>397462.8</v>
      </c>
      <c r="CC44" s="347">
        <f t="shared" si="3"/>
        <v>397462.8</v>
      </c>
      <c r="CD44" s="347">
        <v>397462.79999999993</v>
      </c>
      <c r="CE44" s="347">
        <f t="shared" si="4"/>
        <v>0</v>
      </c>
    </row>
    <row r="45" spans="1:83" x14ac:dyDescent="0.3">
      <c r="A45" s="335" t="s">
        <v>140</v>
      </c>
      <c r="B45" s="386">
        <v>16724.439999999999</v>
      </c>
      <c r="C45" s="387">
        <v>16575.14</v>
      </c>
      <c r="D45" s="387">
        <v>17479.780000000002</v>
      </c>
      <c r="E45" s="387">
        <v>16098.850000000002</v>
      </c>
      <c r="F45" s="387">
        <v>15588.929999999997</v>
      </c>
      <c r="G45" s="387">
        <v>16187.49</v>
      </c>
      <c r="H45" s="387">
        <v>16147.470000000003</v>
      </c>
      <c r="I45" s="387">
        <v>16185.460000000003</v>
      </c>
      <c r="J45" s="387">
        <v>15610.88</v>
      </c>
      <c r="K45" s="387">
        <v>18743.690000000006</v>
      </c>
      <c r="L45" s="387">
        <v>17188.78</v>
      </c>
      <c r="M45" s="387">
        <v>23687.09</v>
      </c>
      <c r="N45" s="388">
        <v>0</v>
      </c>
      <c r="O45" s="388">
        <v>0</v>
      </c>
      <c r="P45" s="388">
        <v>0</v>
      </c>
      <c r="Q45" s="388">
        <v>-103.1</v>
      </c>
      <c r="R45" s="388">
        <v>-96.21</v>
      </c>
      <c r="S45" s="388">
        <v>-68.739999999999995</v>
      </c>
      <c r="T45" s="388">
        <v>-105.82</v>
      </c>
      <c r="U45" s="388">
        <v>-73.930000000000007</v>
      </c>
      <c r="V45" s="388">
        <v>-68.010000000000005</v>
      </c>
      <c r="W45" s="388">
        <v>3197.16</v>
      </c>
      <c r="X45" s="388">
        <v>2457.2800000000002</v>
      </c>
      <c r="Y45" s="389">
        <v>2755.8199999999997</v>
      </c>
      <c r="Z45" s="388">
        <v>0</v>
      </c>
      <c r="AA45" s="388">
        <v>0</v>
      </c>
      <c r="AB45" s="388">
        <v>0</v>
      </c>
      <c r="AC45" s="388">
        <v>0</v>
      </c>
      <c r="AD45" s="388">
        <v>0</v>
      </c>
      <c r="AE45" s="388">
        <v>0</v>
      </c>
      <c r="AF45" s="388">
        <v>0</v>
      </c>
      <c r="AG45" s="388">
        <v>0</v>
      </c>
      <c r="AH45" s="388">
        <v>0</v>
      </c>
      <c r="AI45" s="388">
        <v>0</v>
      </c>
      <c r="AJ45" s="388">
        <v>0</v>
      </c>
      <c r="AK45" s="389">
        <v>0</v>
      </c>
      <c r="AL45" s="388">
        <v>0</v>
      </c>
      <c r="AM45" s="388">
        <v>0</v>
      </c>
      <c r="AN45" s="388">
        <v>0</v>
      </c>
      <c r="AO45" s="388">
        <v>0</v>
      </c>
      <c r="AP45" s="388">
        <v>0</v>
      </c>
      <c r="AQ45" s="388">
        <v>0</v>
      </c>
      <c r="AR45" s="388">
        <v>0</v>
      </c>
      <c r="AS45" s="388">
        <v>0</v>
      </c>
      <c r="AT45" s="388">
        <v>0</v>
      </c>
      <c r="AU45" s="388">
        <v>0</v>
      </c>
      <c r="AV45" s="388">
        <v>0</v>
      </c>
      <c r="AW45" s="389">
        <v>0</v>
      </c>
      <c r="AX45" s="388">
        <v>0</v>
      </c>
      <c r="AY45" s="388">
        <v>0</v>
      </c>
      <c r="AZ45" s="388">
        <v>0</v>
      </c>
      <c r="BA45" s="388">
        <v>0</v>
      </c>
      <c r="BB45" s="388">
        <v>0</v>
      </c>
      <c r="BC45" s="388">
        <v>0</v>
      </c>
      <c r="BD45" s="388">
        <v>0</v>
      </c>
      <c r="BE45" s="388">
        <v>0</v>
      </c>
      <c r="BF45" s="388">
        <v>0</v>
      </c>
      <c r="BG45" s="388">
        <v>0</v>
      </c>
      <c r="BH45" s="388">
        <v>0</v>
      </c>
      <c r="BI45" s="389">
        <v>0</v>
      </c>
      <c r="BJ45" s="347">
        <f t="shared" si="5"/>
        <v>16724.439999999999</v>
      </c>
      <c r="BK45" s="347">
        <f t="shared" si="5"/>
        <v>16575.14</v>
      </c>
      <c r="BL45" s="347">
        <f t="shared" si="5"/>
        <v>17479.780000000002</v>
      </c>
      <c r="BM45" s="347">
        <f t="shared" si="5"/>
        <v>15995.750000000002</v>
      </c>
      <c r="BN45" s="347">
        <f t="shared" si="5"/>
        <v>15492.719999999998</v>
      </c>
      <c r="BO45" s="347">
        <f t="shared" si="5"/>
        <v>16118.75</v>
      </c>
      <c r="BP45" s="347">
        <f t="shared" si="5"/>
        <v>16041.650000000003</v>
      </c>
      <c r="BQ45" s="347">
        <f t="shared" si="5"/>
        <v>16111.530000000002</v>
      </c>
      <c r="BR45" s="347">
        <f t="shared" si="5"/>
        <v>15542.869999999999</v>
      </c>
      <c r="BS45" s="347">
        <f t="shared" si="5"/>
        <v>21940.850000000006</v>
      </c>
      <c r="BT45" s="347">
        <f t="shared" si="5"/>
        <v>19646.059999999998</v>
      </c>
      <c r="BU45" s="347">
        <f t="shared" si="5"/>
        <v>26442.91</v>
      </c>
      <c r="BV45" s="348">
        <f t="shared" si="2"/>
        <v>214112.45</v>
      </c>
      <c r="BW45" s="354" t="s">
        <v>118</v>
      </c>
      <c r="BX45" s="347">
        <f>BQ45</f>
        <v>16111.530000000002</v>
      </c>
      <c r="BY45" s="347">
        <f>'[1]FY 2022 - kWh'!BQ45</f>
        <v>50353</v>
      </c>
      <c r="BZ45" s="350">
        <f>BX45/BY45</f>
        <v>0.31997160050046675</v>
      </c>
      <c r="CA45" s="347">
        <f>BZ45*'[1]FY 2022 - kWh'!CA45</f>
        <v>6035.3043286398033</v>
      </c>
      <c r="CB45" s="347">
        <f>(BQ45-CA45)+SUM(BR45:BU45)</f>
        <v>93648.915671360199</v>
      </c>
      <c r="CC45" s="347">
        <f t="shared" si="3"/>
        <v>120463.53432863981</v>
      </c>
      <c r="CD45" s="347">
        <v>124504.45567136021</v>
      </c>
      <c r="CE45" s="347">
        <f t="shared" si="4"/>
        <v>-4040.921342720394</v>
      </c>
    </row>
    <row r="46" spans="1:83" x14ac:dyDescent="0.3">
      <c r="A46" s="335" t="s">
        <v>141</v>
      </c>
      <c r="B46" s="386">
        <v>43815.779999999984</v>
      </c>
      <c r="C46" s="387">
        <v>45559.839999999997</v>
      </c>
      <c r="D46" s="387">
        <v>49509.69</v>
      </c>
      <c r="E46" s="387">
        <v>48740.049999999996</v>
      </c>
      <c r="F46" s="387">
        <v>49035.150000000009</v>
      </c>
      <c r="G46" s="387">
        <v>50050.130000000012</v>
      </c>
      <c r="H46" s="387">
        <v>53992.789999999994</v>
      </c>
      <c r="I46" s="387">
        <v>54203.48</v>
      </c>
      <c r="J46" s="387">
        <v>54179.130000000019</v>
      </c>
      <c r="K46" s="387">
        <v>61516.56</v>
      </c>
      <c r="L46" s="387">
        <v>59347.37999999999</v>
      </c>
      <c r="M46" s="387">
        <v>64836.990000000013</v>
      </c>
      <c r="N46" s="388">
        <v>70.48</v>
      </c>
      <c r="O46" s="388">
        <v>115.38</v>
      </c>
      <c r="P46" s="388">
        <v>28.42</v>
      </c>
      <c r="Q46" s="388">
        <v>30.44</v>
      </c>
      <c r="R46" s="388">
        <v>-1.9700000000000002</v>
      </c>
      <c r="S46" s="388">
        <v>0.97</v>
      </c>
      <c r="T46" s="388">
        <v>-3965.69</v>
      </c>
      <c r="U46" s="388">
        <v>-4156.09</v>
      </c>
      <c r="V46" s="388">
        <v>-3296.85</v>
      </c>
      <c r="W46" s="388">
        <v>-1674.19</v>
      </c>
      <c r="X46" s="388">
        <v>-1453.12</v>
      </c>
      <c r="Y46" s="389">
        <v>-1053.71</v>
      </c>
      <c r="Z46" s="388">
        <v>19.11</v>
      </c>
      <c r="AA46" s="388">
        <v>4.7699999999999996</v>
      </c>
      <c r="AB46" s="388">
        <v>7.17</v>
      </c>
      <c r="AC46" s="388">
        <v>17.18</v>
      </c>
      <c r="AD46" s="388">
        <v>27.01</v>
      </c>
      <c r="AE46" s="388">
        <v>-168.89</v>
      </c>
      <c r="AF46" s="388">
        <v>-158.31</v>
      </c>
      <c r="AG46" s="388">
        <v>-1650.33</v>
      </c>
      <c r="AH46" s="388">
        <v>-2721.71</v>
      </c>
      <c r="AI46" s="388">
        <v>-1800.25</v>
      </c>
      <c r="AJ46" s="388">
        <v>-2210.19</v>
      </c>
      <c r="AK46" s="389">
        <v>-2145.9100000000003</v>
      </c>
      <c r="AL46" s="388">
        <v>0</v>
      </c>
      <c r="AM46" s="388">
        <v>0</v>
      </c>
      <c r="AN46" s="388">
        <v>0</v>
      </c>
      <c r="AO46" s="388">
        <v>0</v>
      </c>
      <c r="AP46" s="388">
        <v>0</v>
      </c>
      <c r="AQ46" s="388">
        <v>0</v>
      </c>
      <c r="AR46" s="388">
        <v>0</v>
      </c>
      <c r="AS46" s="388">
        <v>0</v>
      </c>
      <c r="AT46" s="388">
        <v>0</v>
      </c>
      <c r="AU46" s="388">
        <v>0</v>
      </c>
      <c r="AV46" s="388">
        <v>0</v>
      </c>
      <c r="AW46" s="389">
        <v>0</v>
      </c>
      <c r="AX46" s="388">
        <v>0</v>
      </c>
      <c r="AY46" s="388">
        <v>0</v>
      </c>
      <c r="AZ46" s="388">
        <v>0</v>
      </c>
      <c r="BA46" s="388">
        <v>0</v>
      </c>
      <c r="BB46" s="388">
        <v>0</v>
      </c>
      <c r="BC46" s="388">
        <v>0</v>
      </c>
      <c r="BD46" s="388">
        <v>0</v>
      </c>
      <c r="BE46" s="388">
        <v>0</v>
      </c>
      <c r="BF46" s="388">
        <v>0</v>
      </c>
      <c r="BG46" s="388">
        <v>0</v>
      </c>
      <c r="BH46" s="388">
        <v>0</v>
      </c>
      <c r="BI46" s="389">
        <v>0</v>
      </c>
      <c r="BJ46" s="347">
        <f t="shared" si="5"/>
        <v>43905.369999999988</v>
      </c>
      <c r="BK46" s="347">
        <f t="shared" si="5"/>
        <v>45679.989999999991</v>
      </c>
      <c r="BL46" s="347">
        <f t="shared" si="5"/>
        <v>49545.279999999999</v>
      </c>
      <c r="BM46" s="347">
        <f t="shared" si="5"/>
        <v>48787.67</v>
      </c>
      <c r="BN46" s="347">
        <f t="shared" si="5"/>
        <v>49060.19000000001</v>
      </c>
      <c r="BO46" s="347">
        <f t="shared" si="5"/>
        <v>49882.210000000014</v>
      </c>
      <c r="BP46" s="347">
        <f t="shared" si="5"/>
        <v>49868.789999999994</v>
      </c>
      <c r="BQ46" s="347">
        <f t="shared" si="5"/>
        <v>48397.06</v>
      </c>
      <c r="BR46" s="347">
        <f t="shared" si="5"/>
        <v>48160.570000000022</v>
      </c>
      <c r="BS46" s="347">
        <f t="shared" si="5"/>
        <v>58042.119999999995</v>
      </c>
      <c r="BT46" s="347">
        <f t="shared" si="5"/>
        <v>55684.069999999985</v>
      </c>
      <c r="BU46" s="347">
        <f t="shared" si="5"/>
        <v>61637.37000000001</v>
      </c>
      <c r="BV46" s="348">
        <f t="shared" si="2"/>
        <v>608650.68999999994</v>
      </c>
      <c r="CC46" s="347">
        <f t="shared" si="3"/>
        <v>608650.68999999994</v>
      </c>
      <c r="CD46" s="347">
        <v>608650.68999999994</v>
      </c>
      <c r="CE46" s="347">
        <f t="shared" si="4"/>
        <v>0</v>
      </c>
    </row>
    <row r="47" spans="1:83" x14ac:dyDescent="0.3">
      <c r="A47" s="335" t="s">
        <v>142</v>
      </c>
      <c r="B47" s="386">
        <v>20795.580000000002</v>
      </c>
      <c r="C47" s="387">
        <v>21240.750000000004</v>
      </c>
      <c r="D47" s="387">
        <v>23625.920000000002</v>
      </c>
      <c r="E47" s="387">
        <v>22872.899999999998</v>
      </c>
      <c r="F47" s="387">
        <v>21753.39</v>
      </c>
      <c r="G47" s="387">
        <v>21384.639999999999</v>
      </c>
      <c r="H47" s="387">
        <v>21653.919999999998</v>
      </c>
      <c r="I47" s="387">
        <v>23045.41</v>
      </c>
      <c r="J47" s="387">
        <v>22143.16</v>
      </c>
      <c r="K47" s="387">
        <v>24158.589999999993</v>
      </c>
      <c r="L47" s="387">
        <v>23815.03</v>
      </c>
      <c r="M47" s="387">
        <v>48111.889999999992</v>
      </c>
      <c r="N47" s="388">
        <v>-589.31999999999994</v>
      </c>
      <c r="O47" s="388">
        <v>-620.59999999999991</v>
      </c>
      <c r="P47" s="388">
        <v>-669.57</v>
      </c>
      <c r="Q47" s="388">
        <v>-599.18000000000006</v>
      </c>
      <c r="R47" s="388">
        <v>-557.44000000000005</v>
      </c>
      <c r="S47" s="388">
        <v>-583.70000000000005</v>
      </c>
      <c r="T47" s="388">
        <v>-545.41999999999996</v>
      </c>
      <c r="U47" s="388">
        <v>-573.37</v>
      </c>
      <c r="V47" s="388">
        <v>-600.46</v>
      </c>
      <c r="W47" s="388">
        <v>-665.78</v>
      </c>
      <c r="X47" s="388">
        <v>-593.83999999999992</v>
      </c>
      <c r="Y47" s="389">
        <v>-21453.200000000001</v>
      </c>
      <c r="Z47" s="388">
        <v>784.18</v>
      </c>
      <c r="AA47" s="388">
        <v>743.91</v>
      </c>
      <c r="AB47" s="388">
        <v>804.73</v>
      </c>
      <c r="AC47" s="388">
        <v>749.13</v>
      </c>
      <c r="AD47" s="388">
        <v>683.62</v>
      </c>
      <c r="AE47" s="388">
        <v>773.65</v>
      </c>
      <c r="AF47" s="388">
        <v>818.51</v>
      </c>
      <c r="AG47" s="388">
        <v>811.17</v>
      </c>
      <c r="AH47" s="388">
        <v>781.34</v>
      </c>
      <c r="AI47" s="388">
        <v>994.94</v>
      </c>
      <c r="AJ47" s="388">
        <v>843.7800000000002</v>
      </c>
      <c r="AK47" s="389">
        <v>3508.31</v>
      </c>
      <c r="AL47" s="388">
        <v>-307.89999999999998</v>
      </c>
      <c r="AM47" s="388">
        <v>-337.05</v>
      </c>
      <c r="AN47" s="388">
        <v>-344.92</v>
      </c>
      <c r="AO47" s="388">
        <v>-367.55</v>
      </c>
      <c r="AP47" s="388">
        <v>-341.54</v>
      </c>
      <c r="AQ47" s="388">
        <v>-335.88</v>
      </c>
      <c r="AR47" s="388">
        <v>-373.8</v>
      </c>
      <c r="AS47" s="388">
        <v>-340.22</v>
      </c>
      <c r="AT47" s="388">
        <v>-349.53</v>
      </c>
      <c r="AU47" s="388">
        <v>-435.17</v>
      </c>
      <c r="AV47" s="388">
        <v>-385.03</v>
      </c>
      <c r="AW47" s="389">
        <v>-457.27</v>
      </c>
      <c r="AX47" s="388">
        <v>0</v>
      </c>
      <c r="AY47" s="388">
        <v>0</v>
      </c>
      <c r="AZ47" s="388">
        <v>0</v>
      </c>
      <c r="BA47" s="388">
        <v>0</v>
      </c>
      <c r="BB47" s="388">
        <v>0</v>
      </c>
      <c r="BC47" s="388">
        <v>0</v>
      </c>
      <c r="BD47" s="388">
        <v>0</v>
      </c>
      <c r="BE47" s="388">
        <v>0</v>
      </c>
      <c r="BF47" s="388">
        <v>0</v>
      </c>
      <c r="BG47" s="388">
        <v>0</v>
      </c>
      <c r="BH47" s="388">
        <v>0</v>
      </c>
      <c r="BI47" s="389">
        <v>0</v>
      </c>
      <c r="BJ47" s="347">
        <f t="shared" si="5"/>
        <v>20682.54</v>
      </c>
      <c r="BK47" s="347">
        <f t="shared" si="5"/>
        <v>21027.010000000006</v>
      </c>
      <c r="BL47" s="347">
        <f t="shared" si="5"/>
        <v>23416.160000000003</v>
      </c>
      <c r="BM47" s="347">
        <f t="shared" si="5"/>
        <v>22655.3</v>
      </c>
      <c r="BN47" s="347">
        <f t="shared" si="5"/>
        <v>21538.03</v>
      </c>
      <c r="BO47" s="347">
        <f t="shared" si="5"/>
        <v>21238.71</v>
      </c>
      <c r="BP47" s="347">
        <f t="shared" si="5"/>
        <v>21553.21</v>
      </c>
      <c r="BQ47" s="347">
        <f t="shared" si="5"/>
        <v>22942.989999999998</v>
      </c>
      <c r="BR47" s="347">
        <f t="shared" si="5"/>
        <v>21974.510000000002</v>
      </c>
      <c r="BS47" s="347">
        <f t="shared" si="5"/>
        <v>24052.579999999994</v>
      </c>
      <c r="BT47" s="347">
        <f t="shared" si="5"/>
        <v>23679.94</v>
      </c>
      <c r="BU47" s="347">
        <f t="shared" si="5"/>
        <v>29709.729999999992</v>
      </c>
      <c r="BV47" s="348">
        <f t="shared" si="2"/>
        <v>274470.70999999996</v>
      </c>
      <c r="CC47" s="347">
        <f t="shared" si="3"/>
        <v>274470.70999999996</v>
      </c>
      <c r="CD47" s="347">
        <v>274470.70999999996</v>
      </c>
      <c r="CE47" s="347">
        <f t="shared" si="4"/>
        <v>0</v>
      </c>
    </row>
    <row r="48" spans="1:83" x14ac:dyDescent="0.3">
      <c r="A48" s="335" t="s">
        <v>143</v>
      </c>
      <c r="B48" s="386">
        <v>21735.34</v>
      </c>
      <c r="C48" s="387">
        <v>22032.65</v>
      </c>
      <c r="D48" s="387">
        <v>20956.630000000005</v>
      </c>
      <c r="E48" s="387">
        <v>24342.160000000003</v>
      </c>
      <c r="F48" s="387">
        <v>20818.420000000006</v>
      </c>
      <c r="G48" s="387">
        <v>24876.809999999994</v>
      </c>
      <c r="H48" s="387">
        <v>26892.489999999994</v>
      </c>
      <c r="I48" s="387">
        <v>23684.390000000003</v>
      </c>
      <c r="J48" s="387">
        <v>26244.989999999994</v>
      </c>
      <c r="K48" s="387">
        <v>29398.200000000004</v>
      </c>
      <c r="L48" s="387">
        <v>25704.209999999992</v>
      </c>
      <c r="M48" s="387">
        <v>28942.979999999992</v>
      </c>
      <c r="N48" s="388">
        <v>-306.37</v>
      </c>
      <c r="O48" s="388">
        <v>-513.89</v>
      </c>
      <c r="P48" s="388">
        <v>-428.92</v>
      </c>
      <c r="Q48" s="388">
        <v>-298.8</v>
      </c>
      <c r="R48" s="388">
        <v>33.270000000000003</v>
      </c>
      <c r="S48" s="388">
        <v>53.13</v>
      </c>
      <c r="T48" s="388">
        <v>-125.89</v>
      </c>
      <c r="U48" s="388">
        <v>-386.45</v>
      </c>
      <c r="V48" s="388">
        <v>-711.21</v>
      </c>
      <c r="W48" s="388">
        <v>-378.32000000000005</v>
      </c>
      <c r="X48" s="388">
        <v>-127.32</v>
      </c>
      <c r="Y48" s="389">
        <v>-362.82</v>
      </c>
      <c r="Z48" s="388">
        <v>22.93</v>
      </c>
      <c r="AA48" s="388">
        <v>15.290000000000001</v>
      </c>
      <c r="AB48" s="388">
        <v>41.56</v>
      </c>
      <c r="AC48" s="388">
        <v>33.870000000000005</v>
      </c>
      <c r="AD48" s="388">
        <v>22.58</v>
      </c>
      <c r="AE48" s="388">
        <v>43.46</v>
      </c>
      <c r="AF48" s="388">
        <v>63.77</v>
      </c>
      <c r="AG48" s="388">
        <v>49.949999999999996</v>
      </c>
      <c r="AH48" s="388">
        <v>54.74</v>
      </c>
      <c r="AI48" s="388">
        <v>60.24</v>
      </c>
      <c r="AJ48" s="388">
        <v>110.39</v>
      </c>
      <c r="AK48" s="389">
        <v>108.82</v>
      </c>
      <c r="AL48" s="388">
        <v>0</v>
      </c>
      <c r="AM48" s="388">
        <v>0</v>
      </c>
      <c r="AN48" s="388">
        <v>0</v>
      </c>
      <c r="AO48" s="388">
        <v>0</v>
      </c>
      <c r="AP48" s="388">
        <v>0</v>
      </c>
      <c r="AQ48" s="388">
        <v>0</v>
      </c>
      <c r="AR48" s="388">
        <v>-4672.7700000000004</v>
      </c>
      <c r="AS48" s="388">
        <v>-2904.27</v>
      </c>
      <c r="AT48" s="388">
        <v>-3814.52</v>
      </c>
      <c r="AU48" s="388">
        <v>-2245.61</v>
      </c>
      <c r="AV48" s="388">
        <v>-2047.64</v>
      </c>
      <c r="AW48" s="389">
        <v>-1428.45</v>
      </c>
      <c r="AX48" s="388">
        <v>0</v>
      </c>
      <c r="AY48" s="388">
        <v>0</v>
      </c>
      <c r="AZ48" s="388">
        <v>0</v>
      </c>
      <c r="BA48" s="388">
        <v>0</v>
      </c>
      <c r="BB48" s="388">
        <v>0</v>
      </c>
      <c r="BC48" s="388">
        <v>0</v>
      </c>
      <c r="BD48" s="388">
        <v>0</v>
      </c>
      <c r="BE48" s="388">
        <v>0</v>
      </c>
      <c r="BF48" s="388">
        <v>0</v>
      </c>
      <c r="BG48" s="388">
        <v>0</v>
      </c>
      <c r="BH48" s="388">
        <v>0</v>
      </c>
      <c r="BI48" s="389">
        <v>0</v>
      </c>
      <c r="BJ48" s="347">
        <f t="shared" si="5"/>
        <v>21451.9</v>
      </c>
      <c r="BK48" s="347">
        <f t="shared" si="5"/>
        <v>21534.050000000003</v>
      </c>
      <c r="BL48" s="347">
        <f t="shared" si="5"/>
        <v>20569.270000000008</v>
      </c>
      <c r="BM48" s="347">
        <f t="shared" si="5"/>
        <v>24077.230000000003</v>
      </c>
      <c r="BN48" s="347">
        <f t="shared" si="5"/>
        <v>20874.270000000008</v>
      </c>
      <c r="BO48" s="347">
        <f t="shared" si="5"/>
        <v>24973.399999999994</v>
      </c>
      <c r="BP48" s="347">
        <f t="shared" si="5"/>
        <v>22157.599999999995</v>
      </c>
      <c r="BQ48" s="347">
        <f t="shared" si="5"/>
        <v>20443.620000000003</v>
      </c>
      <c r="BR48" s="347">
        <f t="shared" si="5"/>
        <v>21773.999999999996</v>
      </c>
      <c r="BS48" s="347">
        <f t="shared" si="5"/>
        <v>26834.510000000006</v>
      </c>
      <c r="BT48" s="347">
        <f t="shared" si="5"/>
        <v>23639.639999999992</v>
      </c>
      <c r="BU48" s="347">
        <f t="shared" si="5"/>
        <v>27260.529999999992</v>
      </c>
      <c r="BV48" s="348">
        <f t="shared" si="2"/>
        <v>275590.01999999996</v>
      </c>
      <c r="CC48" s="347">
        <f t="shared" si="3"/>
        <v>275590.01999999996</v>
      </c>
      <c r="CD48" s="347">
        <v>292703.27999999997</v>
      </c>
      <c r="CE48" s="347">
        <f t="shared" si="4"/>
        <v>-17113.260000000009</v>
      </c>
    </row>
    <row r="49" spans="1:83" x14ac:dyDescent="0.3">
      <c r="A49" s="335" t="s">
        <v>144</v>
      </c>
      <c r="B49" s="386">
        <v>96860.57</v>
      </c>
      <c r="C49" s="387">
        <v>31228.82</v>
      </c>
      <c r="D49" s="387">
        <v>171895.68999999997</v>
      </c>
      <c r="E49" s="387">
        <v>104435.10000000008</v>
      </c>
      <c r="F49" s="387">
        <v>96951.870000000039</v>
      </c>
      <c r="G49" s="387">
        <v>105406.99999999997</v>
      </c>
      <c r="H49" s="387">
        <v>91730.889999999956</v>
      </c>
      <c r="I49" s="387">
        <v>85475.369999999981</v>
      </c>
      <c r="J49" s="387">
        <v>84957.61000000003</v>
      </c>
      <c r="K49" s="387">
        <v>104910.46999999999</v>
      </c>
      <c r="L49" s="387">
        <v>99018.479999999952</v>
      </c>
      <c r="M49" s="387">
        <v>130154.10000000002</v>
      </c>
      <c r="N49" s="388">
        <v>0</v>
      </c>
      <c r="O49" s="388">
        <v>0</v>
      </c>
      <c r="P49" s="388">
        <v>0</v>
      </c>
      <c r="Q49" s="388">
        <v>0</v>
      </c>
      <c r="R49" s="388">
        <v>-4.07</v>
      </c>
      <c r="S49" s="388">
        <v>-302.73</v>
      </c>
      <c r="T49" s="388">
        <v>352.16</v>
      </c>
      <c r="U49" s="388">
        <v>-767.51</v>
      </c>
      <c r="V49" s="388">
        <v>749.43</v>
      </c>
      <c r="W49" s="388">
        <v>-5</v>
      </c>
      <c r="X49" s="388">
        <v>-131.43</v>
      </c>
      <c r="Y49" s="389">
        <v>5287.97</v>
      </c>
      <c r="Z49" s="388">
        <v>0</v>
      </c>
      <c r="AA49" s="388">
        <v>0</v>
      </c>
      <c r="AB49" s="388">
        <v>59.93</v>
      </c>
      <c r="AC49" s="388">
        <v>-83.55</v>
      </c>
      <c r="AD49" s="388">
        <v>-31.9</v>
      </c>
      <c r="AE49" s="388">
        <v>-29.44</v>
      </c>
      <c r="AF49" s="388">
        <v>-33.86</v>
      </c>
      <c r="AG49" s="388">
        <v>-22.57</v>
      </c>
      <c r="AH49" s="388">
        <v>-25.38</v>
      </c>
      <c r="AI49" s="388">
        <v>-31.54</v>
      </c>
      <c r="AJ49" s="388">
        <v>2681.65</v>
      </c>
      <c r="AK49" s="389">
        <v>-2782.07</v>
      </c>
      <c r="AL49" s="388">
        <v>-2241.1</v>
      </c>
      <c r="AM49" s="388">
        <v>0</v>
      </c>
      <c r="AN49" s="388">
        <v>-4013.46</v>
      </c>
      <c r="AO49" s="388">
        <v>-2251.6</v>
      </c>
      <c r="AP49" s="388">
        <v>-1907.45</v>
      </c>
      <c r="AQ49" s="388">
        <v>-2024.76</v>
      </c>
      <c r="AR49" s="388">
        <v>-2313.6999999999998</v>
      </c>
      <c r="AS49" s="388">
        <v>-3197.6899999999996</v>
      </c>
      <c r="AT49" s="388">
        <v>-3668.12</v>
      </c>
      <c r="AU49" s="388">
        <v>-3533.41</v>
      </c>
      <c r="AV49" s="388">
        <v>-2642.15</v>
      </c>
      <c r="AW49" s="389">
        <v>-3855.62</v>
      </c>
      <c r="AX49" s="388">
        <v>0</v>
      </c>
      <c r="AY49" s="388">
        <v>9.77</v>
      </c>
      <c r="AZ49" s="388">
        <v>-10.26</v>
      </c>
      <c r="BA49" s="388">
        <v>0</v>
      </c>
      <c r="BB49" s="388">
        <v>0</v>
      </c>
      <c r="BC49" s="388">
        <v>0</v>
      </c>
      <c r="BD49" s="388">
        <v>0</v>
      </c>
      <c r="BE49" s="388">
        <v>0</v>
      </c>
      <c r="BF49" s="388">
        <v>0</v>
      </c>
      <c r="BG49" s="388">
        <v>0</v>
      </c>
      <c r="BH49" s="388">
        <v>0</v>
      </c>
      <c r="BI49" s="389">
        <v>0</v>
      </c>
      <c r="BJ49" s="347">
        <f t="shared" si="5"/>
        <v>94619.47</v>
      </c>
      <c r="BK49" s="347">
        <f t="shared" si="5"/>
        <v>31238.59</v>
      </c>
      <c r="BL49" s="347">
        <f t="shared" si="5"/>
        <v>167931.89999999997</v>
      </c>
      <c r="BM49" s="347">
        <f t="shared" si="5"/>
        <v>102099.95000000007</v>
      </c>
      <c r="BN49" s="347">
        <f t="shared" si="5"/>
        <v>95008.450000000041</v>
      </c>
      <c r="BO49" s="347">
        <f t="shared" si="5"/>
        <v>103050.06999999998</v>
      </c>
      <c r="BP49" s="347">
        <f t="shared" si="5"/>
        <v>89735.489999999962</v>
      </c>
      <c r="BQ49" s="347">
        <f t="shared" si="5"/>
        <v>81487.599999999977</v>
      </c>
      <c r="BR49" s="347">
        <f t="shared" si="5"/>
        <v>82013.540000000023</v>
      </c>
      <c r="BS49" s="347">
        <f t="shared" si="5"/>
        <v>101340.51999999999</v>
      </c>
      <c r="BT49" s="347">
        <f t="shared" si="5"/>
        <v>98926.549999999959</v>
      </c>
      <c r="BU49" s="347">
        <f t="shared" si="5"/>
        <v>128804.38</v>
      </c>
      <c r="BV49" s="348">
        <f t="shared" si="2"/>
        <v>1176256.51</v>
      </c>
      <c r="CC49" s="347">
        <f t="shared" si="3"/>
        <v>1176256.51</v>
      </c>
      <c r="CD49" s="347">
        <v>1176257</v>
      </c>
      <c r="CE49" s="347">
        <f t="shared" si="4"/>
        <v>-0.48999999999068677</v>
      </c>
    </row>
    <row r="50" spans="1:83" x14ac:dyDescent="0.3">
      <c r="A50" s="335" t="s">
        <v>145</v>
      </c>
      <c r="B50" s="386">
        <v>9350.9000000000015</v>
      </c>
      <c r="C50" s="387">
        <v>9855.3799999999992</v>
      </c>
      <c r="D50" s="387">
        <v>9083.2099999999991</v>
      </c>
      <c r="E50" s="387">
        <v>10283.710000000003</v>
      </c>
      <c r="F50" s="387">
        <v>9980.7199999999993</v>
      </c>
      <c r="G50" s="387">
        <v>9664.1800000000021</v>
      </c>
      <c r="H50" s="387">
        <v>9327.2200000000012</v>
      </c>
      <c r="I50" s="387">
        <v>9217.4699999999993</v>
      </c>
      <c r="J50" s="387">
        <v>9018.8300000000017</v>
      </c>
      <c r="K50" s="387">
        <v>11308.710000000001</v>
      </c>
      <c r="L50" s="387">
        <v>10297.889999999998</v>
      </c>
      <c r="M50" s="387">
        <v>11530.249999999998</v>
      </c>
      <c r="N50" s="388">
        <v>0</v>
      </c>
      <c r="O50" s="388">
        <v>0</v>
      </c>
      <c r="P50" s="388">
        <v>0</v>
      </c>
      <c r="Q50" s="388">
        <v>0</v>
      </c>
      <c r="R50" s="388">
        <v>0</v>
      </c>
      <c r="S50" s="388">
        <v>0</v>
      </c>
      <c r="T50" s="388">
        <v>-82.69</v>
      </c>
      <c r="U50" s="388">
        <v>-74.209999999999994</v>
      </c>
      <c r="V50" s="388">
        <v>-75.62</v>
      </c>
      <c r="W50" s="388">
        <v>-93.99</v>
      </c>
      <c r="X50" s="388">
        <v>-117.64</v>
      </c>
      <c r="Y50" s="389">
        <v>-134.66</v>
      </c>
      <c r="Z50" s="388">
        <v>0</v>
      </c>
      <c r="AA50" s="388">
        <v>0</v>
      </c>
      <c r="AB50" s="388">
        <v>0</v>
      </c>
      <c r="AC50" s="388">
        <v>0</v>
      </c>
      <c r="AD50" s="388">
        <v>0</v>
      </c>
      <c r="AE50" s="388">
        <v>0</v>
      </c>
      <c r="AF50" s="388">
        <v>0</v>
      </c>
      <c r="AG50" s="388">
        <v>0</v>
      </c>
      <c r="AH50" s="388">
        <v>0</v>
      </c>
      <c r="AI50" s="388">
        <v>0</v>
      </c>
      <c r="AJ50" s="388">
        <v>0</v>
      </c>
      <c r="AK50" s="389">
        <v>0</v>
      </c>
      <c r="AL50" s="388">
        <v>0</v>
      </c>
      <c r="AM50" s="388">
        <v>0</v>
      </c>
      <c r="AN50" s="388">
        <v>0</v>
      </c>
      <c r="AO50" s="388">
        <v>0</v>
      </c>
      <c r="AP50" s="388">
        <v>0</v>
      </c>
      <c r="AQ50" s="388">
        <v>0</v>
      </c>
      <c r="AR50" s="388">
        <v>0</v>
      </c>
      <c r="AS50" s="388">
        <v>0</v>
      </c>
      <c r="AT50" s="388">
        <v>0</v>
      </c>
      <c r="AU50" s="388">
        <v>0</v>
      </c>
      <c r="AV50" s="388">
        <v>0</v>
      </c>
      <c r="AW50" s="389">
        <v>0</v>
      </c>
      <c r="AX50" s="388">
        <v>0</v>
      </c>
      <c r="AY50" s="388">
        <v>0</v>
      </c>
      <c r="AZ50" s="388">
        <v>0</v>
      </c>
      <c r="BA50" s="388">
        <v>0</v>
      </c>
      <c r="BB50" s="388">
        <v>0</v>
      </c>
      <c r="BC50" s="388">
        <v>0</v>
      </c>
      <c r="BD50" s="388">
        <v>0</v>
      </c>
      <c r="BE50" s="388">
        <v>0</v>
      </c>
      <c r="BF50" s="388">
        <v>0</v>
      </c>
      <c r="BG50" s="388">
        <v>0</v>
      </c>
      <c r="BH50" s="388">
        <v>0</v>
      </c>
      <c r="BI50" s="389">
        <v>0</v>
      </c>
      <c r="BJ50" s="347">
        <f t="shared" si="5"/>
        <v>9350.9000000000015</v>
      </c>
      <c r="BK50" s="347">
        <f t="shared" si="5"/>
        <v>9855.3799999999992</v>
      </c>
      <c r="BL50" s="347">
        <f t="shared" si="5"/>
        <v>9083.2099999999991</v>
      </c>
      <c r="BM50" s="347">
        <f t="shared" si="5"/>
        <v>10283.710000000003</v>
      </c>
      <c r="BN50" s="347">
        <f t="shared" si="5"/>
        <v>9980.7199999999993</v>
      </c>
      <c r="BO50" s="347">
        <f t="shared" si="5"/>
        <v>9664.1800000000021</v>
      </c>
      <c r="BP50" s="347">
        <f t="shared" si="5"/>
        <v>9244.5300000000007</v>
      </c>
      <c r="BQ50" s="347">
        <f t="shared" si="5"/>
        <v>9143.26</v>
      </c>
      <c r="BR50" s="347">
        <f t="shared" si="5"/>
        <v>8943.2100000000009</v>
      </c>
      <c r="BS50" s="347">
        <f t="shared" si="5"/>
        <v>11214.720000000001</v>
      </c>
      <c r="BT50" s="347">
        <f t="shared" si="5"/>
        <v>10180.249999999998</v>
      </c>
      <c r="BU50" s="347">
        <f t="shared" si="5"/>
        <v>11395.589999999998</v>
      </c>
      <c r="BV50" s="348">
        <f t="shared" si="2"/>
        <v>118339.66</v>
      </c>
      <c r="CC50" s="347">
        <f t="shared" si="3"/>
        <v>118339.66</v>
      </c>
      <c r="CD50" s="347">
        <v>118339.66</v>
      </c>
      <c r="CE50" s="347">
        <f t="shared" si="4"/>
        <v>0</v>
      </c>
    </row>
    <row r="51" spans="1:83" x14ac:dyDescent="0.3">
      <c r="A51" s="335" t="s">
        <v>146</v>
      </c>
      <c r="B51" s="386">
        <v>23427.409999999996</v>
      </c>
      <c r="C51" s="387">
        <v>24539.54</v>
      </c>
      <c r="D51" s="387">
        <v>21220.569999999992</v>
      </c>
      <c r="E51" s="387">
        <v>25231.660000000003</v>
      </c>
      <c r="F51" s="387">
        <v>23827.24</v>
      </c>
      <c r="G51" s="387">
        <v>24335.609999999997</v>
      </c>
      <c r="H51" s="387">
        <v>24577.619999999995</v>
      </c>
      <c r="I51" s="387">
        <v>24890.960000000006</v>
      </c>
      <c r="J51" s="387">
        <v>26397.160000000011</v>
      </c>
      <c r="K51" s="387">
        <v>28261.19</v>
      </c>
      <c r="L51" s="387">
        <v>28705.48</v>
      </c>
      <c r="M51" s="387">
        <v>31918.2</v>
      </c>
      <c r="N51" s="388">
        <v>0</v>
      </c>
      <c r="O51" s="388">
        <v>0</v>
      </c>
      <c r="P51" s="388">
        <v>0</v>
      </c>
      <c r="Q51" s="388">
        <v>0</v>
      </c>
      <c r="R51" s="388">
        <v>0</v>
      </c>
      <c r="S51" s="388">
        <v>0</v>
      </c>
      <c r="T51" s="388">
        <v>0</v>
      </c>
      <c r="U51" s="388">
        <v>0</v>
      </c>
      <c r="V51" s="388">
        <v>0</v>
      </c>
      <c r="W51" s="388">
        <v>1.26</v>
      </c>
      <c r="X51" s="388">
        <v>0.63</v>
      </c>
      <c r="Y51" s="389">
        <v>0.31</v>
      </c>
      <c r="Z51" s="388">
        <v>25.81</v>
      </c>
      <c r="AA51" s="388">
        <v>-330.37</v>
      </c>
      <c r="AB51" s="388">
        <v>-43.23</v>
      </c>
      <c r="AC51" s="388">
        <v>-638.23</v>
      </c>
      <c r="AD51" s="388">
        <v>-32.67</v>
      </c>
      <c r="AE51" s="388">
        <v>3.4500000000000011</v>
      </c>
      <c r="AF51" s="388">
        <v>67.460000000000008</v>
      </c>
      <c r="AG51" s="388">
        <v>48.82</v>
      </c>
      <c r="AH51" s="388">
        <v>42.91</v>
      </c>
      <c r="AI51" s="388">
        <v>43.52</v>
      </c>
      <c r="AJ51" s="388">
        <v>50.48</v>
      </c>
      <c r="AK51" s="389">
        <v>-27.41</v>
      </c>
      <c r="AL51" s="388">
        <v>0</v>
      </c>
      <c r="AM51" s="388">
        <v>0</v>
      </c>
      <c r="AN51" s="388">
        <v>0</v>
      </c>
      <c r="AO51" s="388">
        <v>0</v>
      </c>
      <c r="AP51" s="388">
        <v>0</v>
      </c>
      <c r="AQ51" s="388">
        <v>0</v>
      </c>
      <c r="AR51" s="388">
        <v>0</v>
      </c>
      <c r="AS51" s="388">
        <v>0</v>
      </c>
      <c r="AT51" s="388">
        <v>0</v>
      </c>
      <c r="AU51" s="388">
        <v>-605</v>
      </c>
      <c r="AV51" s="388">
        <v>0</v>
      </c>
      <c r="AW51" s="389">
        <v>0</v>
      </c>
      <c r="AX51" s="388">
        <v>-43.85</v>
      </c>
      <c r="AY51" s="388">
        <v>-19.91</v>
      </c>
      <c r="AZ51" s="388">
        <v>83.37</v>
      </c>
      <c r="BA51" s="388">
        <v>-86.91</v>
      </c>
      <c r="BB51" s="388">
        <v>0</v>
      </c>
      <c r="BC51" s="388">
        <v>0</v>
      </c>
      <c r="BD51" s="388">
        <v>0</v>
      </c>
      <c r="BE51" s="388">
        <v>0</v>
      </c>
      <c r="BF51" s="388">
        <v>0</v>
      </c>
      <c r="BG51" s="388">
        <v>0</v>
      </c>
      <c r="BH51" s="388">
        <v>0</v>
      </c>
      <c r="BI51" s="389">
        <v>0</v>
      </c>
      <c r="BJ51" s="347">
        <f t="shared" si="5"/>
        <v>23409.37</v>
      </c>
      <c r="BK51" s="347">
        <f t="shared" si="5"/>
        <v>24189.260000000002</v>
      </c>
      <c r="BL51" s="347">
        <f t="shared" si="5"/>
        <v>21260.709999999992</v>
      </c>
      <c r="BM51" s="347">
        <f t="shared" si="5"/>
        <v>24506.520000000004</v>
      </c>
      <c r="BN51" s="347">
        <f t="shared" si="5"/>
        <v>23794.570000000003</v>
      </c>
      <c r="BO51" s="347">
        <f t="shared" si="5"/>
        <v>24339.059999999998</v>
      </c>
      <c r="BP51" s="347">
        <f t="shared" si="5"/>
        <v>24645.079999999994</v>
      </c>
      <c r="BQ51" s="347">
        <f t="shared" si="5"/>
        <v>24939.780000000006</v>
      </c>
      <c r="BR51" s="347">
        <f t="shared" si="5"/>
        <v>26440.070000000011</v>
      </c>
      <c r="BS51" s="347">
        <f t="shared" si="5"/>
        <v>27700.969999999998</v>
      </c>
      <c r="BT51" s="347">
        <f t="shared" si="5"/>
        <v>28756.59</v>
      </c>
      <c r="BU51" s="347">
        <f t="shared" si="5"/>
        <v>31891.100000000002</v>
      </c>
      <c r="BV51" s="348">
        <f t="shared" si="2"/>
        <v>305873.07999999996</v>
      </c>
      <c r="CC51" s="347">
        <f t="shared" si="3"/>
        <v>305873.07999999996</v>
      </c>
      <c r="CD51" s="347">
        <v>305940.38</v>
      </c>
      <c r="CE51" s="347">
        <f t="shared" si="4"/>
        <v>-67.300000000046566</v>
      </c>
    </row>
    <row r="52" spans="1:83" x14ac:dyDescent="0.3">
      <c r="A52" s="335" t="s">
        <v>147</v>
      </c>
      <c r="B52" s="386">
        <v>448763.58999999979</v>
      </c>
      <c r="C52" s="387">
        <v>449727.14999999973</v>
      </c>
      <c r="D52" s="387">
        <v>445761.8899999999</v>
      </c>
      <c r="E52" s="387">
        <v>274685.38999999966</v>
      </c>
      <c r="F52" s="387">
        <v>391381.40000000008</v>
      </c>
      <c r="G52" s="387">
        <v>415174.61</v>
      </c>
      <c r="H52" s="387">
        <v>446312.64999999991</v>
      </c>
      <c r="I52" s="387">
        <v>455426.75999999995</v>
      </c>
      <c r="J52" s="387">
        <v>386039.83999999997</v>
      </c>
      <c r="K52" s="387">
        <v>537386.03000000014</v>
      </c>
      <c r="L52" s="387">
        <v>512617.50000000006</v>
      </c>
      <c r="M52" s="387">
        <v>553395.98000000021</v>
      </c>
      <c r="N52" s="388">
        <v>-2204.04</v>
      </c>
      <c r="O52" s="388">
        <v>-2546.0300000000007</v>
      </c>
      <c r="P52" s="388">
        <v>-2239.16</v>
      </c>
      <c r="Q52" s="388">
        <v>-2404.8700000000003</v>
      </c>
      <c r="R52" s="388">
        <v>-1802.2599999999998</v>
      </c>
      <c r="S52" s="388">
        <v>-1853.5300000000002</v>
      </c>
      <c r="T52" s="388">
        <v>-2126.2800000000002</v>
      </c>
      <c r="U52" s="388">
        <v>-2887.46</v>
      </c>
      <c r="V52" s="388">
        <v>-4200.87</v>
      </c>
      <c r="W52" s="388">
        <v>-3256.61</v>
      </c>
      <c r="X52" s="388">
        <v>-3300.1299999999997</v>
      </c>
      <c r="Y52" s="389">
        <v>-6034.3600000000015</v>
      </c>
      <c r="Z52" s="388">
        <v>-365.26</v>
      </c>
      <c r="AA52" s="388">
        <v>-366.91</v>
      </c>
      <c r="AB52" s="388">
        <v>-399.68</v>
      </c>
      <c r="AC52" s="388">
        <v>-809.75</v>
      </c>
      <c r="AD52" s="388">
        <v>-920.84</v>
      </c>
      <c r="AE52" s="388">
        <v>-1193.81</v>
      </c>
      <c r="AF52" s="388">
        <v>168.7299999999999</v>
      </c>
      <c r="AG52" s="388">
        <v>-6395.93</v>
      </c>
      <c r="AH52" s="388">
        <v>-903.94999999999993</v>
      </c>
      <c r="AI52" s="388">
        <v>-1887.53</v>
      </c>
      <c r="AJ52" s="388">
        <v>-1525.8600000000001</v>
      </c>
      <c r="AK52" s="389">
        <v>-460.44000000000005</v>
      </c>
      <c r="AL52" s="388">
        <v>0</v>
      </c>
      <c r="AM52" s="388">
        <v>1221.03</v>
      </c>
      <c r="AN52" s="388">
        <v>-1679.87</v>
      </c>
      <c r="AO52" s="388">
        <v>7.24</v>
      </c>
      <c r="AP52" s="388">
        <v>-7.4</v>
      </c>
      <c r="AQ52" s="388">
        <v>0</v>
      </c>
      <c r="AR52" s="388">
        <v>-74.86</v>
      </c>
      <c r="AS52" s="388">
        <v>-1299.43</v>
      </c>
      <c r="AT52" s="388">
        <v>1504.46</v>
      </c>
      <c r="AU52" s="388">
        <v>-33.94</v>
      </c>
      <c r="AV52" s="388">
        <v>-36.479999999999997</v>
      </c>
      <c r="AW52" s="389">
        <v>0</v>
      </c>
      <c r="AX52" s="388">
        <v>0</v>
      </c>
      <c r="AY52" s="388">
        <v>0</v>
      </c>
      <c r="AZ52" s="388">
        <v>0</v>
      </c>
      <c r="BA52" s="388">
        <v>0</v>
      </c>
      <c r="BB52" s="388">
        <v>0</v>
      </c>
      <c r="BC52" s="388">
        <v>0</v>
      </c>
      <c r="BD52" s="388">
        <v>0</v>
      </c>
      <c r="BE52" s="388">
        <v>0</v>
      </c>
      <c r="BF52" s="388">
        <v>0</v>
      </c>
      <c r="BG52" s="388">
        <v>0</v>
      </c>
      <c r="BH52" s="388">
        <v>0</v>
      </c>
      <c r="BI52" s="389">
        <v>0</v>
      </c>
      <c r="BJ52" s="347">
        <f t="shared" si="5"/>
        <v>446194.2899999998</v>
      </c>
      <c r="BK52" s="347">
        <f t="shared" si="5"/>
        <v>448035.23999999976</v>
      </c>
      <c r="BL52" s="347">
        <f t="shared" si="5"/>
        <v>441443.17999999993</v>
      </c>
      <c r="BM52" s="347">
        <f t="shared" si="5"/>
        <v>271478.00999999966</v>
      </c>
      <c r="BN52" s="347">
        <f t="shared" si="5"/>
        <v>388650.9</v>
      </c>
      <c r="BO52" s="347">
        <f t="shared" si="5"/>
        <v>412127.26999999996</v>
      </c>
      <c r="BP52" s="347">
        <f t="shared" si="5"/>
        <v>444280.23999999987</v>
      </c>
      <c r="BQ52" s="347">
        <f t="shared" si="5"/>
        <v>444843.93999999994</v>
      </c>
      <c r="BR52" s="347">
        <f t="shared" si="5"/>
        <v>382439.48</v>
      </c>
      <c r="BS52" s="347">
        <f t="shared" si="5"/>
        <v>532207.95000000019</v>
      </c>
      <c r="BT52" s="347">
        <f t="shared" si="5"/>
        <v>507755.03000000009</v>
      </c>
      <c r="BU52" s="347">
        <f t="shared" si="5"/>
        <v>546901.18000000028</v>
      </c>
      <c r="BV52" s="348">
        <f t="shared" si="2"/>
        <v>5266356.71</v>
      </c>
      <c r="CC52" s="347">
        <f t="shared" si="3"/>
        <v>5266356.71</v>
      </c>
      <c r="CD52" s="347">
        <v>5266815.5499999989</v>
      </c>
      <c r="CE52" s="347">
        <f t="shared" si="4"/>
        <v>-458.83999999891967</v>
      </c>
    </row>
    <row r="53" spans="1:83" x14ac:dyDescent="0.3">
      <c r="A53" s="335" t="s">
        <v>148</v>
      </c>
      <c r="B53" s="386">
        <v>27904.22</v>
      </c>
      <c r="C53" s="387">
        <v>29199.639999999996</v>
      </c>
      <c r="D53" s="387">
        <v>27604.619999999988</v>
      </c>
      <c r="E53" s="387">
        <v>25516.079999999998</v>
      </c>
      <c r="F53" s="387">
        <v>30139.569999999996</v>
      </c>
      <c r="G53" s="387">
        <v>38929.970000000008</v>
      </c>
      <c r="H53" s="387">
        <v>44478.13</v>
      </c>
      <c r="I53" s="387">
        <v>41752.44999999999</v>
      </c>
      <c r="J53" s="387">
        <v>40717.450000000012</v>
      </c>
      <c r="K53" s="387">
        <v>47665.61</v>
      </c>
      <c r="L53" s="387">
        <v>38708.779999999992</v>
      </c>
      <c r="M53" s="387">
        <v>44056.870000000017</v>
      </c>
      <c r="N53" s="388">
        <v>-475.51</v>
      </c>
      <c r="O53" s="388">
        <v>-651.55999999999995</v>
      </c>
      <c r="P53" s="388">
        <v>-371.36</v>
      </c>
      <c r="Q53" s="388">
        <v>-468.21</v>
      </c>
      <c r="R53" s="388">
        <v>-237.5</v>
      </c>
      <c r="S53" s="388">
        <v>-228.89</v>
      </c>
      <c r="T53" s="388">
        <v>-709.71</v>
      </c>
      <c r="U53" s="388">
        <v>-893.44</v>
      </c>
      <c r="V53" s="388">
        <v>-1905.12</v>
      </c>
      <c r="W53" s="388">
        <v>-1258.4099999999999</v>
      </c>
      <c r="X53" s="388">
        <v>-1663.98</v>
      </c>
      <c r="Y53" s="389">
        <v>-661.29</v>
      </c>
      <c r="Z53" s="388">
        <v>-3940.28</v>
      </c>
      <c r="AA53" s="388">
        <v>-4618.6899999999996</v>
      </c>
      <c r="AB53" s="388">
        <v>-3741.94</v>
      </c>
      <c r="AC53" s="388">
        <v>-4024.0699999999997</v>
      </c>
      <c r="AD53" s="388">
        <v>-3857.94</v>
      </c>
      <c r="AE53" s="388">
        <v>-1337.95</v>
      </c>
      <c r="AF53" s="388">
        <v>-1976.29</v>
      </c>
      <c r="AG53" s="388">
        <v>-2703.34</v>
      </c>
      <c r="AH53" s="388">
        <v>-4073.95</v>
      </c>
      <c r="AI53" s="388">
        <v>-2888.3199999999997</v>
      </c>
      <c r="AJ53" s="388">
        <v>-2650.5299999999997</v>
      </c>
      <c r="AK53" s="389">
        <v>-654.74</v>
      </c>
      <c r="AL53" s="388">
        <v>0</v>
      </c>
      <c r="AM53" s="388">
        <v>33.200000000000003</v>
      </c>
      <c r="AN53" s="388">
        <v>-33.03</v>
      </c>
      <c r="AO53" s="388">
        <v>0</v>
      </c>
      <c r="AP53" s="388">
        <v>0</v>
      </c>
      <c r="AQ53" s="388">
        <v>0</v>
      </c>
      <c r="AR53" s="388">
        <v>-31.83</v>
      </c>
      <c r="AS53" s="388">
        <v>31.83</v>
      </c>
      <c r="AT53" s="388">
        <v>0</v>
      </c>
      <c r="AU53" s="388">
        <v>0</v>
      </c>
      <c r="AV53" s="388">
        <v>0</v>
      </c>
      <c r="AW53" s="389">
        <v>0</v>
      </c>
      <c r="AX53" s="388">
        <v>0</v>
      </c>
      <c r="AY53" s="388">
        <v>0</v>
      </c>
      <c r="AZ53" s="388">
        <v>0</v>
      </c>
      <c r="BA53" s="388">
        <v>0</v>
      </c>
      <c r="BB53" s="388">
        <v>0</v>
      </c>
      <c r="BC53" s="388">
        <v>0</v>
      </c>
      <c r="BD53" s="388">
        <v>0</v>
      </c>
      <c r="BE53" s="388">
        <v>0</v>
      </c>
      <c r="BF53" s="388">
        <v>0</v>
      </c>
      <c r="BG53" s="388">
        <v>0</v>
      </c>
      <c r="BH53" s="388">
        <v>0</v>
      </c>
      <c r="BI53" s="389">
        <v>0</v>
      </c>
      <c r="BJ53" s="347">
        <f t="shared" si="5"/>
        <v>23488.430000000004</v>
      </c>
      <c r="BK53" s="347">
        <f t="shared" si="5"/>
        <v>23962.589999999997</v>
      </c>
      <c r="BL53" s="347">
        <f t="shared" si="5"/>
        <v>23458.28999999999</v>
      </c>
      <c r="BM53" s="347">
        <f t="shared" si="5"/>
        <v>21023.8</v>
      </c>
      <c r="BN53" s="347">
        <f t="shared" si="5"/>
        <v>26044.129999999997</v>
      </c>
      <c r="BO53" s="347">
        <f t="shared" si="5"/>
        <v>37363.130000000012</v>
      </c>
      <c r="BP53" s="347">
        <f t="shared" si="5"/>
        <v>41760.299999999996</v>
      </c>
      <c r="BQ53" s="347">
        <f t="shared" si="5"/>
        <v>38187.499999999985</v>
      </c>
      <c r="BR53" s="347">
        <f t="shared" si="5"/>
        <v>34738.380000000012</v>
      </c>
      <c r="BS53" s="347">
        <f t="shared" si="5"/>
        <v>43518.879999999997</v>
      </c>
      <c r="BT53" s="347">
        <f t="shared" si="5"/>
        <v>34394.26999999999</v>
      </c>
      <c r="BU53" s="347">
        <f t="shared" si="5"/>
        <v>42740.840000000018</v>
      </c>
      <c r="BV53" s="348">
        <f t="shared" si="2"/>
        <v>390680.54</v>
      </c>
      <c r="CC53" s="347">
        <f t="shared" si="3"/>
        <v>390680.54</v>
      </c>
      <c r="CD53" s="347">
        <v>390680.54</v>
      </c>
      <c r="CE53" s="347">
        <f t="shared" si="4"/>
        <v>0</v>
      </c>
    </row>
    <row r="54" spans="1:83" x14ac:dyDescent="0.3">
      <c r="A54" s="335" t="s">
        <v>149</v>
      </c>
      <c r="B54" s="386">
        <v>30401.820000000007</v>
      </c>
      <c r="C54" s="387">
        <v>353993.33999999997</v>
      </c>
      <c r="D54" s="387">
        <v>357263.71000000014</v>
      </c>
      <c r="E54" s="387">
        <v>335851.4800000001</v>
      </c>
      <c r="F54" s="387">
        <v>310324.20000000013</v>
      </c>
      <c r="G54" s="387">
        <v>332880.25999999983</v>
      </c>
      <c r="H54" s="387">
        <v>334740.22000000009</v>
      </c>
      <c r="I54" s="387">
        <v>361482.39</v>
      </c>
      <c r="J54" s="387">
        <v>338908.86</v>
      </c>
      <c r="K54" s="387">
        <v>374170.16000000003</v>
      </c>
      <c r="L54" s="387">
        <v>324387.06</v>
      </c>
      <c r="M54" s="387">
        <v>362589.38999999996</v>
      </c>
      <c r="N54" s="388">
        <v>0</v>
      </c>
      <c r="O54" s="388">
        <v>-325117.7</v>
      </c>
      <c r="P54" s="388">
        <v>-324759.02999999997</v>
      </c>
      <c r="Q54" s="388">
        <v>-302961.82</v>
      </c>
      <c r="R54" s="388">
        <v>-279178.89999999997</v>
      </c>
      <c r="S54" s="388">
        <v>-302997.92</v>
      </c>
      <c r="T54" s="388">
        <v>-305082.68999999994</v>
      </c>
      <c r="U54" s="388">
        <v>-328486.64</v>
      </c>
      <c r="V54" s="388">
        <v>-304807.73</v>
      </c>
      <c r="W54" s="388">
        <v>-339348.66</v>
      </c>
      <c r="X54" s="388">
        <v>-290536.58999999997</v>
      </c>
      <c r="Y54" s="389">
        <v>-323432.27</v>
      </c>
      <c r="Z54" s="388">
        <v>0</v>
      </c>
      <c r="AA54" s="388">
        <v>0</v>
      </c>
      <c r="AB54" s="388">
        <v>0</v>
      </c>
      <c r="AC54" s="388">
        <v>0</v>
      </c>
      <c r="AD54" s="388">
        <v>-10.3</v>
      </c>
      <c r="AE54" s="388">
        <v>-10.06</v>
      </c>
      <c r="AF54" s="388">
        <v>-10.43</v>
      </c>
      <c r="AG54" s="388">
        <v>-9.31</v>
      </c>
      <c r="AH54" s="388">
        <v>-9.31</v>
      </c>
      <c r="AI54" s="388">
        <v>-11.35</v>
      </c>
      <c r="AJ54" s="388">
        <v>-11.67</v>
      </c>
      <c r="AK54" s="389">
        <v>-11.35</v>
      </c>
      <c r="AL54" s="388">
        <v>0</v>
      </c>
      <c r="AM54" s="388">
        <v>0</v>
      </c>
      <c r="AN54" s="388">
        <v>0</v>
      </c>
      <c r="AO54" s="388">
        <v>0</v>
      </c>
      <c r="AP54" s="388">
        <v>0</v>
      </c>
      <c r="AQ54" s="388">
        <v>0</v>
      </c>
      <c r="AR54" s="388">
        <v>0</v>
      </c>
      <c r="AS54" s="388">
        <v>53.33</v>
      </c>
      <c r="AT54" s="388">
        <v>-53.32</v>
      </c>
      <c r="AU54" s="388">
        <v>0</v>
      </c>
      <c r="AV54" s="388">
        <v>0.31</v>
      </c>
      <c r="AW54" s="389">
        <v>-0.32</v>
      </c>
      <c r="AX54" s="388">
        <v>0</v>
      </c>
      <c r="AY54" s="388">
        <v>0</v>
      </c>
      <c r="AZ54" s="388">
        <v>0</v>
      </c>
      <c r="BA54" s="388">
        <v>0</v>
      </c>
      <c r="BB54" s="388">
        <v>0</v>
      </c>
      <c r="BC54" s="388">
        <v>0</v>
      </c>
      <c r="BD54" s="388">
        <v>0</v>
      </c>
      <c r="BE54" s="388">
        <v>0</v>
      </c>
      <c r="BF54" s="388">
        <v>0</v>
      </c>
      <c r="BG54" s="388">
        <v>0</v>
      </c>
      <c r="BH54" s="388">
        <v>0</v>
      </c>
      <c r="BI54" s="389">
        <v>0</v>
      </c>
      <c r="BJ54" s="347">
        <f t="shared" si="5"/>
        <v>30401.820000000007</v>
      </c>
      <c r="BK54" s="347">
        <f t="shared" si="5"/>
        <v>28875.639999999956</v>
      </c>
      <c r="BL54" s="347">
        <f t="shared" si="5"/>
        <v>32504.680000000168</v>
      </c>
      <c r="BM54" s="347">
        <f t="shared" si="5"/>
        <v>32889.660000000091</v>
      </c>
      <c r="BN54" s="347">
        <f t="shared" si="5"/>
        <v>31135.000000000164</v>
      </c>
      <c r="BO54" s="347">
        <f t="shared" si="5"/>
        <v>29872.27999999985</v>
      </c>
      <c r="BP54" s="347">
        <f t="shared" si="5"/>
        <v>29647.100000000144</v>
      </c>
      <c r="BQ54" s="347">
        <f t="shared" si="5"/>
        <v>33039.770000000004</v>
      </c>
      <c r="BR54" s="347">
        <f t="shared" si="5"/>
        <v>34038.500000000007</v>
      </c>
      <c r="BS54" s="347">
        <f t="shared" si="5"/>
        <v>34810.15000000006</v>
      </c>
      <c r="BT54" s="347">
        <f t="shared" si="5"/>
        <v>33839.11000000003</v>
      </c>
      <c r="BU54" s="347">
        <f t="shared" si="5"/>
        <v>39145.449999999939</v>
      </c>
      <c r="BV54" s="348">
        <f t="shared" si="2"/>
        <v>390199.1600000005</v>
      </c>
      <c r="BW54" s="352" t="s">
        <v>96</v>
      </c>
      <c r="BX54" s="347">
        <f>BS54</f>
        <v>34810.15000000006</v>
      </c>
      <c r="BY54" s="347">
        <f>'[1]FY 2022 - kWh'!BS54</f>
        <v>102951</v>
      </c>
      <c r="BZ54" s="350">
        <f>BX54/BY54</f>
        <v>0.33812347621684158</v>
      </c>
      <c r="CA54" s="347">
        <f>BZ54*'[1]FY 2022 - kWh'!CA54</f>
        <v>-29459.684112344756</v>
      </c>
      <c r="CB54" s="347">
        <f>(BS54-CA54)+SUM(BT54:BU54)</f>
        <v>137254.39411234477</v>
      </c>
      <c r="CC54" s="347">
        <f t="shared" si="3"/>
        <v>252944.76588765573</v>
      </c>
      <c r="CD54" s="347">
        <v>274504.21072905278</v>
      </c>
      <c r="CE54" s="347">
        <f t="shared" si="4"/>
        <v>-21559.444841397053</v>
      </c>
    </row>
    <row r="55" spans="1:83" x14ac:dyDescent="0.3">
      <c r="A55" s="335" t="s">
        <v>150</v>
      </c>
      <c r="B55" s="386">
        <v>34515.160000000003</v>
      </c>
      <c r="C55" s="387">
        <v>36541.75</v>
      </c>
      <c r="D55" s="387">
        <v>36926.370000000003</v>
      </c>
      <c r="E55" s="387">
        <v>34757.160000000003</v>
      </c>
      <c r="F55" s="387">
        <v>32384.940000000002</v>
      </c>
      <c r="G55" s="387">
        <v>32931.999999999993</v>
      </c>
      <c r="H55" s="387">
        <v>35724.44999999999</v>
      </c>
      <c r="I55" s="387">
        <v>33972.809999999983</v>
      </c>
      <c r="J55" s="387">
        <v>33288.82</v>
      </c>
      <c r="K55" s="387">
        <v>39502.009999999995</v>
      </c>
      <c r="L55" s="387">
        <v>53845.71</v>
      </c>
      <c r="M55" s="387">
        <v>41446.509999999995</v>
      </c>
      <c r="N55" s="388">
        <v>-32.5</v>
      </c>
      <c r="O55" s="388">
        <v>56.83</v>
      </c>
      <c r="P55" s="388">
        <v>-24.35</v>
      </c>
      <c r="Q55" s="388">
        <v>-20.88</v>
      </c>
      <c r="R55" s="388">
        <v>-26.75</v>
      </c>
      <c r="S55" s="388">
        <v>-22.83</v>
      </c>
      <c r="T55" s="388">
        <v>-20.32</v>
      </c>
      <c r="U55" s="388">
        <v>-18.899999999999999</v>
      </c>
      <c r="V55" s="388">
        <v>-17.77</v>
      </c>
      <c r="W55" s="388">
        <v>-8.84</v>
      </c>
      <c r="X55" s="388">
        <v>1.24</v>
      </c>
      <c r="Y55" s="389">
        <v>-3.16</v>
      </c>
      <c r="Z55" s="388">
        <v>-196.27000000000004</v>
      </c>
      <c r="AA55" s="388">
        <v>-848.1</v>
      </c>
      <c r="AB55" s="388">
        <v>-1112.08</v>
      </c>
      <c r="AC55" s="388">
        <v>-1532.08</v>
      </c>
      <c r="AD55" s="388">
        <v>-549.45000000000005</v>
      </c>
      <c r="AE55" s="388">
        <v>-0.30999999999994543</v>
      </c>
      <c r="AF55" s="388">
        <v>-55.680000000000064</v>
      </c>
      <c r="AG55" s="388">
        <v>-908.28</v>
      </c>
      <c r="AH55" s="388">
        <v>-1766.21</v>
      </c>
      <c r="AI55" s="388">
        <v>78.690000000000026</v>
      </c>
      <c r="AJ55" s="388">
        <v>1859.02</v>
      </c>
      <c r="AK55" s="389">
        <v>301.18</v>
      </c>
      <c r="AL55" s="388">
        <v>0</v>
      </c>
      <c r="AM55" s="388">
        <v>0</v>
      </c>
      <c r="AN55" s="388">
        <v>0</v>
      </c>
      <c r="AO55" s="388">
        <v>0</v>
      </c>
      <c r="AP55" s="388">
        <v>0</v>
      </c>
      <c r="AQ55" s="388">
        <v>0</v>
      </c>
      <c r="AR55" s="388">
        <v>0</v>
      </c>
      <c r="AS55" s="388">
        <v>0</v>
      </c>
      <c r="AT55" s="388">
        <v>0</v>
      </c>
      <c r="AU55" s="388">
        <v>0</v>
      </c>
      <c r="AV55" s="388">
        <v>0</v>
      </c>
      <c r="AW55" s="389">
        <v>0</v>
      </c>
      <c r="AX55" s="388">
        <v>0</v>
      </c>
      <c r="AY55" s="388">
        <v>0</v>
      </c>
      <c r="AZ55" s="388">
        <v>0</v>
      </c>
      <c r="BA55" s="388">
        <v>0</v>
      </c>
      <c r="BB55" s="388">
        <v>0</v>
      </c>
      <c r="BC55" s="388">
        <v>0</v>
      </c>
      <c r="BD55" s="388">
        <v>0</v>
      </c>
      <c r="BE55" s="388">
        <v>0</v>
      </c>
      <c r="BF55" s="388">
        <v>0</v>
      </c>
      <c r="BG55" s="388">
        <v>0</v>
      </c>
      <c r="BH55" s="388">
        <v>0</v>
      </c>
      <c r="BI55" s="389">
        <v>0</v>
      </c>
      <c r="BJ55" s="347">
        <f t="shared" si="5"/>
        <v>34286.390000000007</v>
      </c>
      <c r="BK55" s="347">
        <f t="shared" si="5"/>
        <v>35750.480000000003</v>
      </c>
      <c r="BL55" s="347">
        <f t="shared" si="5"/>
        <v>35789.94</v>
      </c>
      <c r="BM55" s="347">
        <f t="shared" si="5"/>
        <v>33204.200000000004</v>
      </c>
      <c r="BN55" s="347">
        <f t="shared" si="5"/>
        <v>31808.74</v>
      </c>
      <c r="BO55" s="347">
        <f t="shared" si="5"/>
        <v>32908.859999999993</v>
      </c>
      <c r="BP55" s="347">
        <f t="shared" si="5"/>
        <v>35648.44999999999</v>
      </c>
      <c r="BQ55" s="347">
        <f t="shared" si="5"/>
        <v>33045.629999999983</v>
      </c>
      <c r="BR55" s="347">
        <f t="shared" si="5"/>
        <v>31504.840000000004</v>
      </c>
      <c r="BS55" s="347">
        <f t="shared" si="5"/>
        <v>39571.86</v>
      </c>
      <c r="BT55" s="347">
        <f t="shared" si="5"/>
        <v>55705.969999999994</v>
      </c>
      <c r="BU55" s="347">
        <f t="shared" si="5"/>
        <v>41744.529999999992</v>
      </c>
      <c r="BV55" s="348">
        <f t="shared" si="2"/>
        <v>440969.8899999999</v>
      </c>
      <c r="CC55" s="347">
        <f t="shared" si="3"/>
        <v>440969.8899999999</v>
      </c>
      <c r="CD55" s="347">
        <v>440969.88999999996</v>
      </c>
      <c r="CE55" s="347">
        <f t="shared" si="4"/>
        <v>0</v>
      </c>
    </row>
    <row r="56" spans="1:83" x14ac:dyDescent="0.3">
      <c r="A56" s="335" t="s">
        <v>151</v>
      </c>
      <c r="B56" s="386">
        <v>15331.080000000005</v>
      </c>
      <c r="C56" s="387">
        <v>16294.229999999998</v>
      </c>
      <c r="D56" s="387">
        <v>16977.750000000004</v>
      </c>
      <c r="E56" s="387">
        <v>17848.510000000002</v>
      </c>
      <c r="F56" s="387">
        <v>16908.2</v>
      </c>
      <c r="G56" s="387">
        <v>16533.930000000004</v>
      </c>
      <c r="H56" s="387">
        <v>16577.930000000004</v>
      </c>
      <c r="I56" s="387">
        <v>17288.129999999997</v>
      </c>
      <c r="J56" s="387">
        <v>16723.45</v>
      </c>
      <c r="K56" s="387">
        <v>19692.919999999998</v>
      </c>
      <c r="L56" s="387">
        <v>19180.579999999994</v>
      </c>
      <c r="M56" s="387">
        <v>23241.819999999996</v>
      </c>
      <c r="N56" s="388">
        <v>-219.41</v>
      </c>
      <c r="O56" s="388">
        <v>-238.54</v>
      </c>
      <c r="P56" s="388">
        <v>-219.39</v>
      </c>
      <c r="Q56" s="388">
        <v>-238.73</v>
      </c>
      <c r="R56" s="388">
        <v>-208.79</v>
      </c>
      <c r="S56" s="388">
        <v>-198.97</v>
      </c>
      <c r="T56" s="388">
        <v>-246.59</v>
      </c>
      <c r="U56" s="388">
        <v>-229.79999999999998</v>
      </c>
      <c r="V56" s="388">
        <v>-315.35000000000002</v>
      </c>
      <c r="W56" s="388">
        <v>-341.42</v>
      </c>
      <c r="X56" s="388">
        <v>-270.38000000000005</v>
      </c>
      <c r="Y56" s="389">
        <v>-147.43000000000012</v>
      </c>
      <c r="Z56" s="388">
        <v>0</v>
      </c>
      <c r="AA56" s="388">
        <v>0</v>
      </c>
      <c r="AB56" s="388">
        <v>0</v>
      </c>
      <c r="AC56" s="388">
        <v>0</v>
      </c>
      <c r="AD56" s="388">
        <v>0</v>
      </c>
      <c r="AE56" s="388">
        <v>0</v>
      </c>
      <c r="AF56" s="388">
        <v>0</v>
      </c>
      <c r="AG56" s="388">
        <v>0</v>
      </c>
      <c r="AH56" s="388">
        <v>0</v>
      </c>
      <c r="AI56" s="388">
        <v>0</v>
      </c>
      <c r="AJ56" s="388">
        <v>0</v>
      </c>
      <c r="AK56" s="389">
        <v>0</v>
      </c>
      <c r="AL56" s="388">
        <v>0</v>
      </c>
      <c r="AM56" s="388">
        <v>0</v>
      </c>
      <c r="AN56" s="388">
        <v>0</v>
      </c>
      <c r="AO56" s="388">
        <v>0</v>
      </c>
      <c r="AP56" s="388">
        <v>0</v>
      </c>
      <c r="AQ56" s="388">
        <v>0</v>
      </c>
      <c r="AR56" s="388">
        <v>0</v>
      </c>
      <c r="AS56" s="388">
        <v>0</v>
      </c>
      <c r="AT56" s="388">
        <v>0</v>
      </c>
      <c r="AU56" s="388">
        <v>0</v>
      </c>
      <c r="AV56" s="388">
        <v>0</v>
      </c>
      <c r="AW56" s="389">
        <v>0</v>
      </c>
      <c r="AX56" s="388">
        <v>0</v>
      </c>
      <c r="AY56" s="388">
        <v>0</v>
      </c>
      <c r="AZ56" s="388">
        <v>0</v>
      </c>
      <c r="BA56" s="388">
        <v>0</v>
      </c>
      <c r="BB56" s="388">
        <v>0</v>
      </c>
      <c r="BC56" s="388">
        <v>0</v>
      </c>
      <c r="BD56" s="388">
        <v>0</v>
      </c>
      <c r="BE56" s="388">
        <v>0</v>
      </c>
      <c r="BF56" s="388">
        <v>0</v>
      </c>
      <c r="BG56" s="388">
        <v>0</v>
      </c>
      <c r="BH56" s="388">
        <v>0</v>
      </c>
      <c r="BI56" s="389">
        <v>0</v>
      </c>
      <c r="BJ56" s="347">
        <f t="shared" si="5"/>
        <v>15111.670000000006</v>
      </c>
      <c r="BK56" s="347">
        <f t="shared" si="5"/>
        <v>16055.689999999997</v>
      </c>
      <c r="BL56" s="347">
        <f t="shared" si="5"/>
        <v>16758.360000000004</v>
      </c>
      <c r="BM56" s="347">
        <f t="shared" si="5"/>
        <v>17609.780000000002</v>
      </c>
      <c r="BN56" s="347">
        <f t="shared" si="5"/>
        <v>16699.41</v>
      </c>
      <c r="BO56" s="347">
        <f t="shared" si="5"/>
        <v>16334.960000000005</v>
      </c>
      <c r="BP56" s="347">
        <f t="shared" si="5"/>
        <v>16331.340000000004</v>
      </c>
      <c r="BQ56" s="347">
        <f t="shared" si="5"/>
        <v>17058.329999999998</v>
      </c>
      <c r="BR56" s="347">
        <f t="shared" si="5"/>
        <v>16408.100000000002</v>
      </c>
      <c r="BS56" s="347">
        <f t="shared" si="5"/>
        <v>19351.5</v>
      </c>
      <c r="BT56" s="347">
        <f t="shared" si="5"/>
        <v>18910.199999999993</v>
      </c>
      <c r="BU56" s="347">
        <f t="shared" si="5"/>
        <v>23094.389999999996</v>
      </c>
      <c r="BV56" s="348">
        <f t="shared" si="2"/>
        <v>209723.72999999998</v>
      </c>
      <c r="CC56" s="347">
        <f t="shared" si="3"/>
        <v>209723.72999999998</v>
      </c>
      <c r="CD56" s="347">
        <v>209723.72999999998</v>
      </c>
      <c r="CE56" s="347">
        <f t="shared" si="4"/>
        <v>0</v>
      </c>
    </row>
    <row r="57" spans="1:83" x14ac:dyDescent="0.3">
      <c r="A57" s="335" t="s">
        <v>152</v>
      </c>
      <c r="B57" s="386">
        <v>24490.169999999991</v>
      </c>
      <c r="C57" s="387">
        <v>24666.149999999987</v>
      </c>
      <c r="D57" s="387">
        <v>28002.810000000009</v>
      </c>
      <c r="E57" s="387">
        <v>26807.84</v>
      </c>
      <c r="F57" s="387">
        <v>27196.48</v>
      </c>
      <c r="G57" s="387">
        <v>30061.130000000005</v>
      </c>
      <c r="H57" s="387">
        <v>30015.74</v>
      </c>
      <c r="I57" s="387">
        <v>25890.94</v>
      </c>
      <c r="J57" s="387">
        <v>28172.280000000002</v>
      </c>
      <c r="K57" s="387">
        <v>32383.370000000006</v>
      </c>
      <c r="L57" s="387">
        <v>31394.829999999991</v>
      </c>
      <c r="M57" s="387">
        <v>36084.070000000007</v>
      </c>
      <c r="N57" s="388">
        <v>0</v>
      </c>
      <c r="O57" s="388">
        <v>4.53</v>
      </c>
      <c r="P57" s="388">
        <v>0</v>
      </c>
      <c r="Q57" s="388">
        <v>0.24</v>
      </c>
      <c r="R57" s="388">
        <v>4.42</v>
      </c>
      <c r="S57" s="388">
        <v>48.84</v>
      </c>
      <c r="T57" s="388">
        <v>4.5</v>
      </c>
      <c r="U57" s="388">
        <v>17.760000000000002</v>
      </c>
      <c r="V57" s="388">
        <v>-5.6699999999999982</v>
      </c>
      <c r="W57" s="388">
        <v>-419.03999999999996</v>
      </c>
      <c r="X57" s="388">
        <v>-350.42</v>
      </c>
      <c r="Y57" s="389">
        <v>-399.91</v>
      </c>
      <c r="Z57" s="388">
        <v>0</v>
      </c>
      <c r="AA57" s="388">
        <v>0</v>
      </c>
      <c r="AB57" s="388">
        <v>0</v>
      </c>
      <c r="AC57" s="388">
        <v>0</v>
      </c>
      <c r="AD57" s="388">
        <v>0</v>
      </c>
      <c r="AE57" s="388">
        <v>0</v>
      </c>
      <c r="AF57" s="388">
        <v>0</v>
      </c>
      <c r="AG57" s="388">
        <v>0</v>
      </c>
      <c r="AH57" s="388">
        <v>0</v>
      </c>
      <c r="AI57" s="388">
        <v>0</v>
      </c>
      <c r="AJ57" s="388">
        <v>0</v>
      </c>
      <c r="AK57" s="389">
        <v>0</v>
      </c>
      <c r="AL57" s="388">
        <v>0</v>
      </c>
      <c r="AM57" s="388">
        <v>0</v>
      </c>
      <c r="AN57" s="388">
        <v>0</v>
      </c>
      <c r="AO57" s="388">
        <v>1572.3</v>
      </c>
      <c r="AP57" s="388">
        <v>1956.26</v>
      </c>
      <c r="AQ57" s="388">
        <v>1061.9000000000001</v>
      </c>
      <c r="AR57" s="388">
        <v>440.49</v>
      </c>
      <c r="AS57" s="388">
        <v>394.6</v>
      </c>
      <c r="AT57" s="388">
        <v>27.860000000000014</v>
      </c>
      <c r="AU57" s="388">
        <v>1433.78</v>
      </c>
      <c r="AV57" s="388">
        <v>1992.3400000000001</v>
      </c>
      <c r="AW57" s="389">
        <v>2044.33</v>
      </c>
      <c r="AX57" s="388">
        <v>0</v>
      </c>
      <c r="AY57" s="388">
        <v>0</v>
      </c>
      <c r="AZ57" s="388">
        <v>0</v>
      </c>
      <c r="BA57" s="388">
        <v>0</v>
      </c>
      <c r="BB57" s="388">
        <v>0</v>
      </c>
      <c r="BC57" s="388">
        <v>0</v>
      </c>
      <c r="BD57" s="388">
        <v>0</v>
      </c>
      <c r="BE57" s="388">
        <v>0</v>
      </c>
      <c r="BF57" s="388">
        <v>0</v>
      </c>
      <c r="BG57" s="388">
        <v>0</v>
      </c>
      <c r="BH57" s="388">
        <v>0</v>
      </c>
      <c r="BI57" s="389">
        <v>0</v>
      </c>
      <c r="BJ57" s="347">
        <f t="shared" si="5"/>
        <v>24490.169999999991</v>
      </c>
      <c r="BK57" s="347">
        <f t="shared" si="5"/>
        <v>24670.679999999986</v>
      </c>
      <c r="BL57" s="347">
        <f t="shared" si="5"/>
        <v>28002.810000000009</v>
      </c>
      <c r="BM57" s="347">
        <f t="shared" si="5"/>
        <v>28380.38</v>
      </c>
      <c r="BN57" s="347">
        <f t="shared" si="5"/>
        <v>29157.159999999996</v>
      </c>
      <c r="BO57" s="347">
        <f t="shared" si="5"/>
        <v>31171.870000000006</v>
      </c>
      <c r="BP57" s="347">
        <f t="shared" si="5"/>
        <v>30460.730000000003</v>
      </c>
      <c r="BQ57" s="347">
        <f t="shared" si="5"/>
        <v>26303.299999999996</v>
      </c>
      <c r="BR57" s="347">
        <f t="shared" si="5"/>
        <v>28194.470000000005</v>
      </c>
      <c r="BS57" s="347">
        <f t="shared" si="5"/>
        <v>33398.110000000008</v>
      </c>
      <c r="BT57" s="347">
        <f t="shared" si="5"/>
        <v>33036.749999999993</v>
      </c>
      <c r="BU57" s="347">
        <f t="shared" si="5"/>
        <v>37728.490000000005</v>
      </c>
      <c r="BV57" s="348">
        <f t="shared" si="2"/>
        <v>354994.92</v>
      </c>
      <c r="CC57" s="347">
        <f t="shared" si="3"/>
        <v>354994.92</v>
      </c>
      <c r="CD57" s="347">
        <v>354994.92</v>
      </c>
      <c r="CE57" s="347">
        <f t="shared" si="4"/>
        <v>0</v>
      </c>
    </row>
    <row r="58" spans="1:83" x14ac:dyDescent="0.3">
      <c r="A58" s="335" t="s">
        <v>153</v>
      </c>
      <c r="B58" s="386">
        <v>20517.91</v>
      </c>
      <c r="C58" s="387">
        <v>18634.750000000004</v>
      </c>
      <c r="D58" s="387">
        <v>22821.829999999998</v>
      </c>
      <c r="E58" s="387">
        <v>18585</v>
      </c>
      <c r="F58" s="387">
        <v>20554.009999999998</v>
      </c>
      <c r="G58" s="387">
        <v>20955.929999999989</v>
      </c>
      <c r="H58" s="387">
        <v>18363.800000000003</v>
      </c>
      <c r="I58" s="387">
        <v>17760.560000000005</v>
      </c>
      <c r="J58" s="387">
        <v>19590.71</v>
      </c>
      <c r="K58" s="387">
        <v>21109.559999999998</v>
      </c>
      <c r="L58" s="387">
        <v>35821.180000000008</v>
      </c>
      <c r="M58" s="387">
        <v>39084.58</v>
      </c>
      <c r="N58" s="388">
        <v>0</v>
      </c>
      <c r="O58" s="388">
        <v>0</v>
      </c>
      <c r="P58" s="388">
        <v>0</v>
      </c>
      <c r="Q58" s="388">
        <v>0</v>
      </c>
      <c r="R58" s="388">
        <v>3.44</v>
      </c>
      <c r="S58" s="388">
        <v>11.8</v>
      </c>
      <c r="T58" s="388">
        <v>12.99</v>
      </c>
      <c r="U58" s="388">
        <v>12.41</v>
      </c>
      <c r="V58" s="388">
        <v>20.6</v>
      </c>
      <c r="W58" s="388">
        <v>-919.96</v>
      </c>
      <c r="X58" s="388">
        <v>-18088.72</v>
      </c>
      <c r="Y58" s="389">
        <v>-19378.349999999999</v>
      </c>
      <c r="Z58" s="388">
        <v>0</v>
      </c>
      <c r="AA58" s="388">
        <v>0</v>
      </c>
      <c r="AB58" s="388">
        <v>0</v>
      </c>
      <c r="AC58" s="388">
        <v>0</v>
      </c>
      <c r="AD58" s="388">
        <v>0</v>
      </c>
      <c r="AE58" s="388">
        <v>0</v>
      </c>
      <c r="AF58" s="388">
        <v>0</v>
      </c>
      <c r="AG58" s="388">
        <v>0</v>
      </c>
      <c r="AH58" s="388">
        <v>0</v>
      </c>
      <c r="AI58" s="388">
        <v>0</v>
      </c>
      <c r="AJ58" s="388">
        <v>50.45</v>
      </c>
      <c r="AK58" s="389">
        <v>52.039999999999992</v>
      </c>
      <c r="AL58" s="388">
        <v>0</v>
      </c>
      <c r="AM58" s="388">
        <v>0</v>
      </c>
      <c r="AN58" s="388">
        <v>0</v>
      </c>
      <c r="AO58" s="388">
        <v>0</v>
      </c>
      <c r="AP58" s="388">
        <v>0</v>
      </c>
      <c r="AQ58" s="388">
        <v>0</v>
      </c>
      <c r="AR58" s="388">
        <v>0</v>
      </c>
      <c r="AS58" s="388">
        <v>0</v>
      </c>
      <c r="AT58" s="388">
        <v>0</v>
      </c>
      <c r="AU58" s="388">
        <v>0</v>
      </c>
      <c r="AV58" s="388">
        <v>0</v>
      </c>
      <c r="AW58" s="389">
        <v>0</v>
      </c>
      <c r="AX58" s="388">
        <v>0</v>
      </c>
      <c r="AY58" s="388">
        <v>0</v>
      </c>
      <c r="AZ58" s="388">
        <v>0</v>
      </c>
      <c r="BA58" s="388">
        <v>0</v>
      </c>
      <c r="BB58" s="388">
        <v>0</v>
      </c>
      <c r="BC58" s="388">
        <v>0</v>
      </c>
      <c r="BD58" s="388">
        <v>0</v>
      </c>
      <c r="BE58" s="388">
        <v>0</v>
      </c>
      <c r="BF58" s="388">
        <v>0</v>
      </c>
      <c r="BG58" s="388">
        <v>0</v>
      </c>
      <c r="BH58" s="388">
        <v>0</v>
      </c>
      <c r="BI58" s="389">
        <v>0</v>
      </c>
      <c r="BJ58" s="347">
        <f t="shared" si="5"/>
        <v>20517.91</v>
      </c>
      <c r="BK58" s="347">
        <f t="shared" si="5"/>
        <v>18634.750000000004</v>
      </c>
      <c r="BL58" s="347">
        <f t="shared" si="5"/>
        <v>22821.829999999998</v>
      </c>
      <c r="BM58" s="347">
        <f t="shared" si="5"/>
        <v>18585</v>
      </c>
      <c r="BN58" s="347">
        <f t="shared" si="5"/>
        <v>20557.449999999997</v>
      </c>
      <c r="BO58" s="347">
        <f t="shared" si="5"/>
        <v>20967.729999999989</v>
      </c>
      <c r="BP58" s="347">
        <f t="shared" si="5"/>
        <v>18376.790000000005</v>
      </c>
      <c r="BQ58" s="347">
        <f t="shared" si="5"/>
        <v>17772.970000000005</v>
      </c>
      <c r="BR58" s="347">
        <f t="shared" si="5"/>
        <v>19611.309999999998</v>
      </c>
      <c r="BS58" s="347">
        <f t="shared" si="5"/>
        <v>20189.599999999999</v>
      </c>
      <c r="BT58" s="347">
        <f t="shared" si="5"/>
        <v>17782.910000000007</v>
      </c>
      <c r="BU58" s="347">
        <f t="shared" si="5"/>
        <v>19758.270000000004</v>
      </c>
      <c r="BV58" s="348">
        <f t="shared" si="2"/>
        <v>235576.52000000002</v>
      </c>
      <c r="CC58" s="347">
        <f t="shared" si="3"/>
        <v>235576.52000000002</v>
      </c>
      <c r="CD58" s="347">
        <v>235576.52000000002</v>
      </c>
      <c r="CE58" s="347">
        <f t="shared" si="4"/>
        <v>0</v>
      </c>
    </row>
    <row r="59" spans="1:83" x14ac:dyDescent="0.3">
      <c r="A59" s="335" t="s">
        <v>154</v>
      </c>
      <c r="B59" s="386">
        <v>30433.39</v>
      </c>
      <c r="C59" s="387">
        <v>33249.469999999994</v>
      </c>
      <c r="D59" s="387">
        <v>35951.230000000003</v>
      </c>
      <c r="E59" s="387">
        <v>30817.470000000005</v>
      </c>
      <c r="F59" s="387">
        <v>32761.470000000012</v>
      </c>
      <c r="G59" s="387">
        <v>27047.290000000008</v>
      </c>
      <c r="H59" s="387">
        <v>22765.179999999982</v>
      </c>
      <c r="I59" s="387">
        <v>31755.940000000002</v>
      </c>
      <c r="J59" s="387">
        <v>31835.71</v>
      </c>
      <c r="K59" s="387">
        <v>33423.409999999989</v>
      </c>
      <c r="L59" s="387">
        <v>36694.909999999996</v>
      </c>
      <c r="M59" s="387">
        <v>36258.770000000011</v>
      </c>
      <c r="N59" s="388">
        <v>295.75</v>
      </c>
      <c r="O59" s="388">
        <v>285.02</v>
      </c>
      <c r="P59" s="388">
        <v>364.66</v>
      </c>
      <c r="Q59" s="388">
        <v>347.24</v>
      </c>
      <c r="R59" s="388">
        <v>600.26</v>
      </c>
      <c r="S59" s="388">
        <v>1609.73</v>
      </c>
      <c r="T59" s="388">
        <v>1548.19</v>
      </c>
      <c r="U59" s="388">
        <v>194.19</v>
      </c>
      <c r="V59" s="388">
        <v>236.68</v>
      </c>
      <c r="W59" s="388">
        <v>511.95000000000005</v>
      </c>
      <c r="X59" s="388">
        <v>586.12</v>
      </c>
      <c r="Y59" s="389">
        <v>729.24</v>
      </c>
      <c r="Z59" s="388">
        <v>-15.030000000000001</v>
      </c>
      <c r="AA59" s="388">
        <v>-12.420000000000002</v>
      </c>
      <c r="AB59" s="388">
        <v>-16.509999999999998</v>
      </c>
      <c r="AC59" s="388">
        <v>-14.24</v>
      </c>
      <c r="AD59" s="388">
        <v>-13.49</v>
      </c>
      <c r="AE59" s="388">
        <v>-11.059999999999999</v>
      </c>
      <c r="AF59" s="388">
        <v>-14.099999999999998</v>
      </c>
      <c r="AG59" s="388">
        <v>-14.68</v>
      </c>
      <c r="AH59" s="388">
        <v>29.06</v>
      </c>
      <c r="AI59" s="388">
        <v>11.670000000000005</v>
      </c>
      <c r="AJ59" s="388">
        <v>16.390000000000004</v>
      </c>
      <c r="AK59" s="389">
        <v>10.07</v>
      </c>
      <c r="AL59" s="388">
        <v>-5.74</v>
      </c>
      <c r="AM59" s="388">
        <v>-6.2</v>
      </c>
      <c r="AN59" s="388">
        <v>-6.68</v>
      </c>
      <c r="AO59" s="388">
        <v>-6.38</v>
      </c>
      <c r="AP59" s="388">
        <v>-6.13</v>
      </c>
      <c r="AQ59" s="388">
        <v>-6.38</v>
      </c>
      <c r="AR59" s="388">
        <v>-6.48</v>
      </c>
      <c r="AS59" s="388">
        <v>-6.21</v>
      </c>
      <c r="AT59" s="388">
        <v>-6.48</v>
      </c>
      <c r="AU59" s="388">
        <v>-7.88</v>
      </c>
      <c r="AV59" s="388">
        <v>-6.94</v>
      </c>
      <c r="AW59" s="389">
        <v>-8.1999999999999993</v>
      </c>
      <c r="AX59" s="388">
        <v>0</v>
      </c>
      <c r="AY59" s="388">
        <v>0</v>
      </c>
      <c r="AZ59" s="388">
        <v>0</v>
      </c>
      <c r="BA59" s="388">
        <v>0</v>
      </c>
      <c r="BB59" s="388">
        <v>0</v>
      </c>
      <c r="BC59" s="388">
        <v>0</v>
      </c>
      <c r="BD59" s="388">
        <v>0</v>
      </c>
      <c r="BE59" s="388">
        <v>0</v>
      </c>
      <c r="BF59" s="388">
        <v>0</v>
      </c>
      <c r="BG59" s="388">
        <v>0</v>
      </c>
      <c r="BH59" s="388">
        <v>0</v>
      </c>
      <c r="BI59" s="389">
        <v>0</v>
      </c>
      <c r="BJ59" s="347">
        <f t="shared" si="5"/>
        <v>30708.37</v>
      </c>
      <c r="BK59" s="347">
        <f t="shared" si="5"/>
        <v>33515.869999999995</v>
      </c>
      <c r="BL59" s="347">
        <f t="shared" si="5"/>
        <v>36292.700000000004</v>
      </c>
      <c r="BM59" s="347">
        <f t="shared" si="5"/>
        <v>31144.090000000004</v>
      </c>
      <c r="BN59" s="347">
        <f t="shared" si="5"/>
        <v>33342.110000000015</v>
      </c>
      <c r="BO59" s="347">
        <f t="shared" si="5"/>
        <v>28639.580000000005</v>
      </c>
      <c r="BP59" s="347">
        <f t="shared" si="5"/>
        <v>24292.789999999983</v>
      </c>
      <c r="BQ59" s="347">
        <f t="shared" si="5"/>
        <v>31929.24</v>
      </c>
      <c r="BR59" s="347">
        <f t="shared" si="5"/>
        <v>32094.97</v>
      </c>
      <c r="BS59" s="347">
        <f t="shared" si="5"/>
        <v>33939.149999999987</v>
      </c>
      <c r="BT59" s="347">
        <f t="shared" si="5"/>
        <v>37290.479999999996</v>
      </c>
      <c r="BU59" s="347">
        <f t="shared" si="5"/>
        <v>36989.880000000012</v>
      </c>
      <c r="BV59" s="348">
        <f t="shared" si="2"/>
        <v>390179.22999999992</v>
      </c>
      <c r="CC59" s="347">
        <f t="shared" si="3"/>
        <v>390179.22999999992</v>
      </c>
      <c r="CD59" s="347">
        <v>390179.22999999992</v>
      </c>
      <c r="CE59" s="347">
        <f t="shared" si="4"/>
        <v>0</v>
      </c>
    </row>
    <row r="60" spans="1:83" x14ac:dyDescent="0.3">
      <c r="A60" s="335" t="s">
        <v>155</v>
      </c>
      <c r="B60" s="386">
        <v>274098.24000000005</v>
      </c>
      <c r="C60" s="387">
        <v>295039.9200000001</v>
      </c>
      <c r="D60" s="387">
        <v>343814.9000000002</v>
      </c>
      <c r="E60" s="387">
        <v>542755.24</v>
      </c>
      <c r="F60" s="387">
        <v>457070.68</v>
      </c>
      <c r="G60" s="387">
        <v>467703.87999999989</v>
      </c>
      <c r="H60" s="387">
        <v>511707.18</v>
      </c>
      <c r="I60" s="387">
        <v>499069.35000000015</v>
      </c>
      <c r="J60" s="387">
        <v>500108.65000000008</v>
      </c>
      <c r="K60" s="387">
        <v>456462.94</v>
      </c>
      <c r="L60" s="387">
        <v>627140.24000000011</v>
      </c>
      <c r="M60" s="387">
        <v>563291.56000000017</v>
      </c>
      <c r="N60" s="388">
        <v>-1337.4399999999998</v>
      </c>
      <c r="O60" s="388">
        <v>-1086.0899999999999</v>
      </c>
      <c r="P60" s="388">
        <v>-3703.63</v>
      </c>
      <c r="Q60" s="388">
        <v>-2038.71</v>
      </c>
      <c r="R60" s="388">
        <v>1173.8000000000004</v>
      </c>
      <c r="S60" s="388">
        <v>-703.07999999999993</v>
      </c>
      <c r="T60" s="388">
        <v>1181.5499999999997</v>
      </c>
      <c r="U60" s="388">
        <v>-7328.45</v>
      </c>
      <c r="V60" s="388">
        <v>-12142.5</v>
      </c>
      <c r="W60" s="388">
        <v>14812.239999999996</v>
      </c>
      <c r="X60" s="388">
        <v>16049.739999999998</v>
      </c>
      <c r="Y60" s="389">
        <v>-21455.84</v>
      </c>
      <c r="Z60" s="388">
        <v>-629.86999999999989</v>
      </c>
      <c r="AA60" s="388">
        <v>-2543.9399999999996</v>
      </c>
      <c r="AB60" s="388">
        <v>-1807.8000000000002</v>
      </c>
      <c r="AC60" s="388">
        <v>-881.36000000000035</v>
      </c>
      <c r="AD60" s="388">
        <v>-2011.1300000000003</v>
      </c>
      <c r="AE60" s="388">
        <v>-857.18999999999994</v>
      </c>
      <c r="AF60" s="388">
        <v>-115.82000000000019</v>
      </c>
      <c r="AG60" s="388">
        <v>484.69999999999976</v>
      </c>
      <c r="AH60" s="388">
        <v>873.7399999999999</v>
      </c>
      <c r="AI60" s="388">
        <v>520.86999999999989</v>
      </c>
      <c r="AJ60" s="388">
        <v>-3706.77</v>
      </c>
      <c r="AK60" s="389">
        <v>349.41999999999985</v>
      </c>
      <c r="AL60" s="388">
        <v>-2532.42</v>
      </c>
      <c r="AM60" s="388">
        <v>-3943.7400000000002</v>
      </c>
      <c r="AN60" s="388">
        <v>-1756.5500000000002</v>
      </c>
      <c r="AO60" s="388">
        <v>-152.25</v>
      </c>
      <c r="AP60" s="388">
        <v>-94.949999999999989</v>
      </c>
      <c r="AQ60" s="388">
        <v>-602.49</v>
      </c>
      <c r="AR60" s="388">
        <v>500.66</v>
      </c>
      <c r="AS60" s="388">
        <v>-6773.12</v>
      </c>
      <c r="AT60" s="388">
        <v>-4785.1099999999997</v>
      </c>
      <c r="AU60" s="388">
        <v>1617.44</v>
      </c>
      <c r="AV60" s="388">
        <v>-5259.26</v>
      </c>
      <c r="AW60" s="389">
        <v>-4789.8600000000006</v>
      </c>
      <c r="AX60" s="388">
        <v>0</v>
      </c>
      <c r="AY60" s="388">
        <v>0</v>
      </c>
      <c r="AZ60" s="388">
        <v>0</v>
      </c>
      <c r="BA60" s="388">
        <v>0</v>
      </c>
      <c r="BB60" s="388">
        <v>0</v>
      </c>
      <c r="BC60" s="388">
        <v>0</v>
      </c>
      <c r="BD60" s="388">
        <v>0</v>
      </c>
      <c r="BE60" s="388">
        <v>0</v>
      </c>
      <c r="BF60" s="388">
        <v>0</v>
      </c>
      <c r="BG60" s="388">
        <v>206.84</v>
      </c>
      <c r="BH60" s="388">
        <v>-207.01</v>
      </c>
      <c r="BI60" s="389">
        <v>0</v>
      </c>
      <c r="BJ60" s="347">
        <f t="shared" si="5"/>
        <v>269598.51000000007</v>
      </c>
      <c r="BK60" s="347">
        <f t="shared" si="5"/>
        <v>287466.15000000008</v>
      </c>
      <c r="BL60" s="347">
        <f t="shared" si="5"/>
        <v>336546.92000000022</v>
      </c>
      <c r="BM60" s="347">
        <f t="shared" ref="BM60:BU80" si="6">E60+Q60+AC60+AO60+BA60</f>
        <v>539682.92000000004</v>
      </c>
      <c r="BN60" s="347">
        <f t="shared" si="6"/>
        <v>456138.39999999997</v>
      </c>
      <c r="BO60" s="347">
        <f t="shared" si="6"/>
        <v>465541.11999999988</v>
      </c>
      <c r="BP60" s="347">
        <f t="shared" si="6"/>
        <v>513273.56999999995</v>
      </c>
      <c r="BQ60" s="347">
        <f t="shared" si="6"/>
        <v>485452.48000000016</v>
      </c>
      <c r="BR60" s="347">
        <f t="shared" si="6"/>
        <v>484054.78000000009</v>
      </c>
      <c r="BS60" s="347">
        <f t="shared" si="6"/>
        <v>473620.33</v>
      </c>
      <c r="BT60" s="347">
        <f t="shared" si="6"/>
        <v>634016.94000000006</v>
      </c>
      <c r="BU60" s="347">
        <f t="shared" si="6"/>
        <v>537395.28000000026</v>
      </c>
      <c r="BV60" s="348">
        <f t="shared" si="2"/>
        <v>5482787.4000000013</v>
      </c>
      <c r="CC60" s="347">
        <f t="shared" si="3"/>
        <v>5482787.4000000013</v>
      </c>
      <c r="CD60" s="347">
        <v>5482787.5700000012</v>
      </c>
      <c r="CE60" s="347">
        <f t="shared" si="4"/>
        <v>-0.16999999992549419</v>
      </c>
    </row>
    <row r="61" spans="1:83" x14ac:dyDescent="0.3">
      <c r="A61" s="335" t="s">
        <v>156</v>
      </c>
      <c r="B61" s="386">
        <v>15007.239999999998</v>
      </c>
      <c r="C61" s="387">
        <v>15534.2</v>
      </c>
      <c r="D61" s="387">
        <v>15230.619999999999</v>
      </c>
      <c r="E61" s="387">
        <v>16244.02</v>
      </c>
      <c r="F61" s="387">
        <v>16744.02</v>
      </c>
      <c r="G61" s="387">
        <v>16433.66</v>
      </c>
      <c r="H61" s="387">
        <v>17745.34</v>
      </c>
      <c r="I61" s="387">
        <v>13035.509999999998</v>
      </c>
      <c r="J61" s="387">
        <v>14560.380000000003</v>
      </c>
      <c r="K61" s="387">
        <v>19371.700000000008</v>
      </c>
      <c r="L61" s="387">
        <v>17745.669999999998</v>
      </c>
      <c r="M61" s="387">
        <v>21878.909999999996</v>
      </c>
      <c r="N61" s="388">
        <v>-16.95</v>
      </c>
      <c r="O61" s="388">
        <v>10.02</v>
      </c>
      <c r="P61" s="388">
        <v>3.0900000000000016</v>
      </c>
      <c r="Q61" s="388">
        <v>57.19</v>
      </c>
      <c r="R61" s="388">
        <v>96.44</v>
      </c>
      <c r="S61" s="388">
        <v>202</v>
      </c>
      <c r="T61" s="388">
        <v>118.47</v>
      </c>
      <c r="U61" s="388">
        <v>26.79</v>
      </c>
      <c r="V61" s="388">
        <v>162.24</v>
      </c>
      <c r="W61" s="388">
        <v>117.62</v>
      </c>
      <c r="X61" s="388">
        <v>174.07999999999998</v>
      </c>
      <c r="Y61" s="389">
        <v>95.550000000000011</v>
      </c>
      <c r="Z61" s="388">
        <v>2.38</v>
      </c>
      <c r="AA61" s="388">
        <v>0</v>
      </c>
      <c r="AB61" s="388">
        <v>2.38</v>
      </c>
      <c r="AC61" s="388">
        <v>12.260000000000002</v>
      </c>
      <c r="AD61" s="388">
        <v>9.81</v>
      </c>
      <c r="AE61" s="388">
        <v>-736.39</v>
      </c>
      <c r="AF61" s="388">
        <v>330.99</v>
      </c>
      <c r="AG61" s="388">
        <v>180.87</v>
      </c>
      <c r="AH61" s="388">
        <v>409.98</v>
      </c>
      <c r="AI61" s="388">
        <v>149.5</v>
      </c>
      <c r="AJ61" s="388">
        <v>315.39999999999998</v>
      </c>
      <c r="AK61" s="389">
        <v>143.19</v>
      </c>
      <c r="AL61" s="388">
        <v>0</v>
      </c>
      <c r="AM61" s="388">
        <v>0</v>
      </c>
      <c r="AN61" s="388">
        <v>0</v>
      </c>
      <c r="AO61" s="388">
        <v>0</v>
      </c>
      <c r="AP61" s="388">
        <v>0</v>
      </c>
      <c r="AQ61" s="388">
        <v>0</v>
      </c>
      <c r="AR61" s="388">
        <v>0</v>
      </c>
      <c r="AS61" s="388">
        <v>0</v>
      </c>
      <c r="AT61" s="388">
        <v>0</v>
      </c>
      <c r="AU61" s="388">
        <v>0</v>
      </c>
      <c r="AV61" s="388">
        <v>0</v>
      </c>
      <c r="AW61" s="389">
        <v>0</v>
      </c>
      <c r="AX61" s="388">
        <v>0</v>
      </c>
      <c r="AY61" s="388">
        <v>0</v>
      </c>
      <c r="AZ61" s="388">
        <v>0</v>
      </c>
      <c r="BA61" s="388">
        <v>0</v>
      </c>
      <c r="BB61" s="388">
        <v>0</v>
      </c>
      <c r="BC61" s="388">
        <v>0</v>
      </c>
      <c r="BD61" s="388">
        <v>0</v>
      </c>
      <c r="BE61" s="388">
        <v>0</v>
      </c>
      <c r="BF61" s="388">
        <v>0</v>
      </c>
      <c r="BG61" s="388">
        <v>0</v>
      </c>
      <c r="BH61" s="388">
        <v>0</v>
      </c>
      <c r="BI61" s="389">
        <v>0</v>
      </c>
      <c r="BJ61" s="347">
        <f t="shared" ref="BJ61:BL80" si="7">B61+N61+Z61+AL61+AX61</f>
        <v>14992.669999999996</v>
      </c>
      <c r="BK61" s="347">
        <f t="shared" si="7"/>
        <v>15544.220000000001</v>
      </c>
      <c r="BL61" s="347">
        <f t="shared" si="7"/>
        <v>15236.089999999998</v>
      </c>
      <c r="BM61" s="347">
        <f t="shared" si="6"/>
        <v>16313.470000000001</v>
      </c>
      <c r="BN61" s="347">
        <f t="shared" si="6"/>
        <v>16850.27</v>
      </c>
      <c r="BO61" s="347">
        <f t="shared" si="6"/>
        <v>15899.27</v>
      </c>
      <c r="BP61" s="347">
        <f t="shared" si="6"/>
        <v>18194.800000000003</v>
      </c>
      <c r="BQ61" s="347">
        <f t="shared" si="6"/>
        <v>13243.17</v>
      </c>
      <c r="BR61" s="347">
        <f t="shared" si="6"/>
        <v>15132.600000000002</v>
      </c>
      <c r="BS61" s="347">
        <f t="shared" si="6"/>
        <v>19638.820000000007</v>
      </c>
      <c r="BT61" s="347">
        <f t="shared" si="6"/>
        <v>18235.150000000001</v>
      </c>
      <c r="BU61" s="347">
        <f t="shared" si="6"/>
        <v>22117.649999999994</v>
      </c>
      <c r="BV61" s="348">
        <f t="shared" si="2"/>
        <v>201398.18</v>
      </c>
      <c r="CC61" s="347">
        <f t="shared" si="3"/>
        <v>201398.18</v>
      </c>
      <c r="CD61" s="347">
        <v>201398.18</v>
      </c>
      <c r="CE61" s="347">
        <f t="shared" si="4"/>
        <v>0</v>
      </c>
    </row>
    <row r="62" spans="1:83" x14ac:dyDescent="0.3">
      <c r="A62" s="335" t="s">
        <v>157</v>
      </c>
      <c r="B62" s="386">
        <v>25726.51</v>
      </c>
      <c r="C62" s="387">
        <v>26383.729999999992</v>
      </c>
      <c r="D62" s="387">
        <v>27184.78</v>
      </c>
      <c r="E62" s="387">
        <v>29529.15</v>
      </c>
      <c r="F62" s="387">
        <v>31193.62999999999</v>
      </c>
      <c r="G62" s="387">
        <v>32322.99</v>
      </c>
      <c r="H62" s="387">
        <v>31705.000000000007</v>
      </c>
      <c r="I62" s="387">
        <v>27362.899999999998</v>
      </c>
      <c r="J62" s="387">
        <v>27539.909999999996</v>
      </c>
      <c r="K62" s="387">
        <v>40294.200000000004</v>
      </c>
      <c r="L62" s="387">
        <v>33866.79</v>
      </c>
      <c r="M62" s="387">
        <v>35005.87999999999</v>
      </c>
      <c r="N62" s="388">
        <v>0</v>
      </c>
      <c r="O62" s="388">
        <v>0</v>
      </c>
      <c r="P62" s="388">
        <v>0</v>
      </c>
      <c r="Q62" s="388">
        <v>0</v>
      </c>
      <c r="R62" s="388">
        <v>2.4500000000000002</v>
      </c>
      <c r="S62" s="388">
        <v>0</v>
      </c>
      <c r="T62" s="388">
        <v>-15.8</v>
      </c>
      <c r="U62" s="388">
        <v>-9.58</v>
      </c>
      <c r="V62" s="388">
        <v>-12.12</v>
      </c>
      <c r="W62" s="388">
        <v>-14.83</v>
      </c>
      <c r="X62" s="388">
        <v>-11.35</v>
      </c>
      <c r="Y62" s="389">
        <v>-18.920000000000002</v>
      </c>
      <c r="Z62" s="388">
        <v>15.44</v>
      </c>
      <c r="AA62" s="388">
        <v>-9.73</v>
      </c>
      <c r="AB62" s="388">
        <v>15.44</v>
      </c>
      <c r="AC62" s="388">
        <v>-16.899999999999999</v>
      </c>
      <c r="AD62" s="388">
        <v>-65.989999999999995</v>
      </c>
      <c r="AE62" s="388">
        <v>-9.34</v>
      </c>
      <c r="AF62" s="388">
        <v>-33.22</v>
      </c>
      <c r="AG62" s="388">
        <v>19.77</v>
      </c>
      <c r="AH62" s="388">
        <v>-67.42</v>
      </c>
      <c r="AI62" s="388">
        <v>-17.07</v>
      </c>
      <c r="AJ62" s="388">
        <v>-48.71</v>
      </c>
      <c r="AK62" s="389">
        <v>106.23</v>
      </c>
      <c r="AL62" s="388">
        <v>0</v>
      </c>
      <c r="AM62" s="388">
        <v>0</v>
      </c>
      <c r="AN62" s="388">
        <v>0</v>
      </c>
      <c r="AO62" s="388">
        <v>0</v>
      </c>
      <c r="AP62" s="388">
        <v>0</v>
      </c>
      <c r="AQ62" s="388">
        <v>0</v>
      </c>
      <c r="AR62" s="388">
        <v>0</v>
      </c>
      <c r="AS62" s="388">
        <v>0</v>
      </c>
      <c r="AT62" s="388">
        <v>0</v>
      </c>
      <c r="AU62" s="388">
        <v>0</v>
      </c>
      <c r="AV62" s="388">
        <v>0</v>
      </c>
      <c r="AW62" s="389">
        <v>60.55</v>
      </c>
      <c r="AX62" s="388">
        <v>0</v>
      </c>
      <c r="AY62" s="388">
        <v>0</v>
      </c>
      <c r="AZ62" s="388">
        <v>0</v>
      </c>
      <c r="BA62" s="388">
        <v>0</v>
      </c>
      <c r="BB62" s="388">
        <v>-2.46</v>
      </c>
      <c r="BC62" s="388">
        <v>0</v>
      </c>
      <c r="BD62" s="388">
        <v>0</v>
      </c>
      <c r="BE62" s="388">
        <v>0</v>
      </c>
      <c r="BF62" s="388">
        <v>0</v>
      </c>
      <c r="BG62" s="388">
        <v>0</v>
      </c>
      <c r="BH62" s="388">
        <v>0</v>
      </c>
      <c r="BI62" s="389">
        <v>0</v>
      </c>
      <c r="BJ62" s="347">
        <f t="shared" si="7"/>
        <v>25741.949999999997</v>
      </c>
      <c r="BK62" s="347">
        <f t="shared" si="7"/>
        <v>26373.999999999993</v>
      </c>
      <c r="BL62" s="347">
        <f t="shared" si="7"/>
        <v>27200.219999999998</v>
      </c>
      <c r="BM62" s="347">
        <f t="shared" si="6"/>
        <v>29512.25</v>
      </c>
      <c r="BN62" s="347">
        <f t="shared" si="6"/>
        <v>31127.62999999999</v>
      </c>
      <c r="BO62" s="347">
        <f t="shared" si="6"/>
        <v>32313.65</v>
      </c>
      <c r="BP62" s="347">
        <f t="shared" si="6"/>
        <v>31655.980000000007</v>
      </c>
      <c r="BQ62" s="347">
        <f t="shared" si="6"/>
        <v>27373.089999999997</v>
      </c>
      <c r="BR62" s="347">
        <f t="shared" si="6"/>
        <v>27460.37</v>
      </c>
      <c r="BS62" s="347">
        <f t="shared" si="6"/>
        <v>40262.300000000003</v>
      </c>
      <c r="BT62" s="347">
        <f t="shared" si="6"/>
        <v>33806.730000000003</v>
      </c>
      <c r="BU62" s="347">
        <f t="shared" si="6"/>
        <v>35153.74</v>
      </c>
      <c r="BV62" s="348">
        <f t="shared" si="2"/>
        <v>367981.91</v>
      </c>
      <c r="CC62" s="347">
        <f t="shared" si="3"/>
        <v>367981.91</v>
      </c>
      <c r="CD62" s="347">
        <v>367984.36999999994</v>
      </c>
      <c r="CE62" s="347">
        <f t="shared" si="4"/>
        <v>-2.4599999999627471</v>
      </c>
    </row>
    <row r="63" spans="1:83" x14ac:dyDescent="0.3">
      <c r="A63" s="335" t="s">
        <v>158</v>
      </c>
      <c r="B63" s="386">
        <v>36223.29</v>
      </c>
      <c r="C63" s="387">
        <v>36882.30999999999</v>
      </c>
      <c r="D63" s="387">
        <v>39797.729999999989</v>
      </c>
      <c r="E63" s="387">
        <v>39428.139999999985</v>
      </c>
      <c r="F63" s="387">
        <v>36989.880000000005</v>
      </c>
      <c r="G63" s="387">
        <v>37664.400000000009</v>
      </c>
      <c r="H63" s="387">
        <v>41937.499999999993</v>
      </c>
      <c r="I63" s="387">
        <v>36883.130000000005</v>
      </c>
      <c r="J63" s="387">
        <v>37544.659999999996</v>
      </c>
      <c r="K63" s="387">
        <v>45697.069999999992</v>
      </c>
      <c r="L63" s="387">
        <v>42071.330000000009</v>
      </c>
      <c r="M63" s="387">
        <v>45112.930000000008</v>
      </c>
      <c r="N63" s="388">
        <v>-283.54000000000002</v>
      </c>
      <c r="O63" s="388">
        <v>293.12</v>
      </c>
      <c r="P63" s="388">
        <v>21.5</v>
      </c>
      <c r="Q63" s="388">
        <v>58.42</v>
      </c>
      <c r="R63" s="388">
        <v>42.22</v>
      </c>
      <c r="S63" s="388">
        <v>2.7</v>
      </c>
      <c r="T63" s="388">
        <v>35.85</v>
      </c>
      <c r="U63" s="388">
        <v>-445.79</v>
      </c>
      <c r="V63" s="388">
        <v>-387.9</v>
      </c>
      <c r="W63" s="388">
        <v>-233.32</v>
      </c>
      <c r="X63" s="388">
        <v>-199.46000000000004</v>
      </c>
      <c r="Y63" s="389">
        <v>-189.84999999999997</v>
      </c>
      <c r="Z63" s="388">
        <v>0</v>
      </c>
      <c r="AA63" s="388">
        <v>19.11</v>
      </c>
      <c r="AB63" s="388">
        <v>29.86</v>
      </c>
      <c r="AC63" s="388">
        <v>35.590000000000003</v>
      </c>
      <c r="AD63" s="388">
        <v>19.64</v>
      </c>
      <c r="AE63" s="388">
        <v>21.6</v>
      </c>
      <c r="AF63" s="388">
        <v>38.099999999999994</v>
      </c>
      <c r="AG63" s="388">
        <v>32.549999999999997</v>
      </c>
      <c r="AH63" s="388">
        <v>-63.129999999999995</v>
      </c>
      <c r="AI63" s="388">
        <v>-31.28</v>
      </c>
      <c r="AJ63" s="388">
        <v>-50.27</v>
      </c>
      <c r="AK63" s="389">
        <v>-20.93</v>
      </c>
      <c r="AL63" s="388">
        <v>0</v>
      </c>
      <c r="AM63" s="388">
        <v>0</v>
      </c>
      <c r="AN63" s="388">
        <v>0</v>
      </c>
      <c r="AO63" s="388">
        <v>20.92</v>
      </c>
      <c r="AP63" s="388">
        <v>-20.93</v>
      </c>
      <c r="AQ63" s="388">
        <v>0</v>
      </c>
      <c r="AR63" s="388">
        <v>0</v>
      </c>
      <c r="AS63" s="388">
        <v>0</v>
      </c>
      <c r="AT63" s="388">
        <v>0</v>
      </c>
      <c r="AU63" s="388">
        <v>-40.630000000000003</v>
      </c>
      <c r="AV63" s="388">
        <v>40.630000000000003</v>
      </c>
      <c r="AW63" s="389">
        <v>0</v>
      </c>
      <c r="AX63" s="388">
        <v>0</v>
      </c>
      <c r="AY63" s="388">
        <v>0</v>
      </c>
      <c r="AZ63" s="388">
        <v>0</v>
      </c>
      <c r="BA63" s="388">
        <v>0</v>
      </c>
      <c r="BB63" s="388">
        <v>0</v>
      </c>
      <c r="BC63" s="388">
        <v>0</v>
      </c>
      <c r="BD63" s="388">
        <v>0</v>
      </c>
      <c r="BE63" s="388">
        <v>0</v>
      </c>
      <c r="BF63" s="388">
        <v>0</v>
      </c>
      <c r="BG63" s="388">
        <v>0</v>
      </c>
      <c r="BH63" s="388">
        <v>0</v>
      </c>
      <c r="BI63" s="389">
        <v>0</v>
      </c>
      <c r="BJ63" s="347">
        <f t="shared" si="7"/>
        <v>35939.75</v>
      </c>
      <c r="BK63" s="347">
        <f t="shared" si="7"/>
        <v>37194.539999999994</v>
      </c>
      <c r="BL63" s="347">
        <f t="shared" si="7"/>
        <v>39849.089999999989</v>
      </c>
      <c r="BM63" s="347">
        <f t="shared" si="6"/>
        <v>39543.069999999978</v>
      </c>
      <c r="BN63" s="347">
        <f t="shared" si="6"/>
        <v>37030.810000000005</v>
      </c>
      <c r="BO63" s="347">
        <f t="shared" si="6"/>
        <v>37688.700000000004</v>
      </c>
      <c r="BP63" s="347">
        <f t="shared" si="6"/>
        <v>42011.44999999999</v>
      </c>
      <c r="BQ63" s="347">
        <f t="shared" si="6"/>
        <v>36469.890000000007</v>
      </c>
      <c r="BR63" s="347">
        <f t="shared" si="6"/>
        <v>37093.629999999997</v>
      </c>
      <c r="BS63" s="347">
        <f t="shared" si="6"/>
        <v>45391.839999999997</v>
      </c>
      <c r="BT63" s="347">
        <f t="shared" si="6"/>
        <v>41862.23000000001</v>
      </c>
      <c r="BU63" s="347">
        <f t="shared" si="6"/>
        <v>44902.150000000009</v>
      </c>
      <c r="BV63" s="348">
        <f t="shared" si="2"/>
        <v>474977.15</v>
      </c>
      <c r="CC63" s="347">
        <f t="shared" si="3"/>
        <v>474977.15</v>
      </c>
      <c r="CD63" s="347">
        <v>474977.15</v>
      </c>
      <c r="CE63" s="347">
        <f t="shared" si="4"/>
        <v>0</v>
      </c>
    </row>
    <row r="64" spans="1:83" x14ac:dyDescent="0.3">
      <c r="A64" s="335" t="s">
        <v>159</v>
      </c>
      <c r="B64" s="386">
        <v>29932.119999999988</v>
      </c>
      <c r="C64" s="387">
        <v>29044.26</v>
      </c>
      <c r="D64" s="387">
        <v>31077.49</v>
      </c>
      <c r="E64" s="387">
        <v>31496.450000000004</v>
      </c>
      <c r="F64" s="387">
        <v>30520.919999999995</v>
      </c>
      <c r="G64" s="387">
        <v>29081.249999999996</v>
      </c>
      <c r="H64" s="387">
        <v>52630.69999999999</v>
      </c>
      <c r="I64" s="387">
        <v>54570.859999999971</v>
      </c>
      <c r="J64" s="387">
        <v>63529.790000000023</v>
      </c>
      <c r="K64" s="387">
        <v>42090.040000000015</v>
      </c>
      <c r="L64" s="387">
        <v>40432.949999999975</v>
      </c>
      <c r="M64" s="387">
        <v>65153.659999999989</v>
      </c>
      <c r="N64" s="388">
        <v>2.38</v>
      </c>
      <c r="O64" s="388">
        <v>0</v>
      </c>
      <c r="P64" s="388">
        <v>0</v>
      </c>
      <c r="Q64" s="388">
        <v>6.3800000000000008</v>
      </c>
      <c r="R64" s="388">
        <v>7.36</v>
      </c>
      <c r="S64" s="388">
        <v>11.04</v>
      </c>
      <c r="T64" s="388">
        <v>-24907.01</v>
      </c>
      <c r="U64" s="388">
        <v>-22996.9</v>
      </c>
      <c r="V64" s="388">
        <v>-28917.57</v>
      </c>
      <c r="W64" s="388">
        <v>-355.16000000000031</v>
      </c>
      <c r="X64" s="388">
        <v>-715.55</v>
      </c>
      <c r="Y64" s="389">
        <v>-20592.529999999995</v>
      </c>
      <c r="Z64" s="388">
        <v>465.83</v>
      </c>
      <c r="AA64" s="388">
        <v>496.88</v>
      </c>
      <c r="AB64" s="388">
        <v>465.83</v>
      </c>
      <c r="AC64" s="388">
        <v>461.47</v>
      </c>
      <c r="AD64" s="388">
        <v>461.47</v>
      </c>
      <c r="AE64" s="388">
        <v>510.58</v>
      </c>
      <c r="AF64" s="388">
        <v>512.41999999999996</v>
      </c>
      <c r="AG64" s="388">
        <v>505.09000000000003</v>
      </c>
      <c r="AH64" s="388">
        <v>485.90999999999997</v>
      </c>
      <c r="AI64" s="388">
        <v>619.42999999999995</v>
      </c>
      <c r="AJ64" s="388">
        <v>548.77</v>
      </c>
      <c r="AK64" s="389">
        <v>571.16</v>
      </c>
      <c r="AL64" s="388">
        <v>254.39</v>
      </c>
      <c r="AM64" s="388">
        <v>225.03</v>
      </c>
      <c r="AN64" s="388">
        <v>-821.15</v>
      </c>
      <c r="AO64" s="388">
        <v>225.96</v>
      </c>
      <c r="AP64" s="388">
        <v>179.59</v>
      </c>
      <c r="AQ64" s="388">
        <v>239.1</v>
      </c>
      <c r="AR64" s="388">
        <v>231.23</v>
      </c>
      <c r="AS64" s="388">
        <v>200.19</v>
      </c>
      <c r="AT64" s="388">
        <v>526.46</v>
      </c>
      <c r="AU64" s="388">
        <v>523.29</v>
      </c>
      <c r="AV64" s="388">
        <v>101.93</v>
      </c>
      <c r="AW64" s="389">
        <v>181.18</v>
      </c>
      <c r="AX64" s="388">
        <v>0</v>
      </c>
      <c r="AY64" s="388">
        <v>0</v>
      </c>
      <c r="AZ64" s="388">
        <v>0</v>
      </c>
      <c r="BA64" s="388">
        <v>0</v>
      </c>
      <c r="BB64" s="388">
        <v>0</v>
      </c>
      <c r="BC64" s="388">
        <v>0</v>
      </c>
      <c r="BD64" s="388">
        <v>0</v>
      </c>
      <c r="BE64" s="388">
        <v>0</v>
      </c>
      <c r="BF64" s="388">
        <v>0</v>
      </c>
      <c r="BG64" s="388">
        <v>0</v>
      </c>
      <c r="BH64" s="388">
        <v>0</v>
      </c>
      <c r="BI64" s="389">
        <v>0</v>
      </c>
      <c r="BJ64" s="347">
        <f t="shared" si="7"/>
        <v>30654.71999999999</v>
      </c>
      <c r="BK64" s="347">
        <f t="shared" si="7"/>
        <v>29766.17</v>
      </c>
      <c r="BL64" s="347">
        <f t="shared" si="7"/>
        <v>30722.170000000002</v>
      </c>
      <c r="BM64" s="347">
        <f t="shared" si="6"/>
        <v>32190.260000000006</v>
      </c>
      <c r="BN64" s="347">
        <f t="shared" si="6"/>
        <v>31169.339999999997</v>
      </c>
      <c r="BO64" s="347">
        <f t="shared" si="6"/>
        <v>29841.969999999998</v>
      </c>
      <c r="BP64" s="347">
        <f t="shared" si="6"/>
        <v>28467.339999999989</v>
      </c>
      <c r="BQ64" s="347">
        <f t="shared" si="6"/>
        <v>32279.239999999969</v>
      </c>
      <c r="BR64" s="347">
        <f t="shared" si="6"/>
        <v>35624.590000000026</v>
      </c>
      <c r="BS64" s="347">
        <f t="shared" si="6"/>
        <v>42877.600000000013</v>
      </c>
      <c r="BT64" s="347">
        <f t="shared" si="6"/>
        <v>40368.099999999969</v>
      </c>
      <c r="BU64" s="347">
        <f t="shared" si="6"/>
        <v>45313.469999999994</v>
      </c>
      <c r="BV64" s="348">
        <f t="shared" si="2"/>
        <v>409274.96999999991</v>
      </c>
      <c r="CC64" s="347">
        <f t="shared" si="3"/>
        <v>409274.96999999991</v>
      </c>
      <c r="CD64" s="347">
        <v>409274.96999999991</v>
      </c>
      <c r="CE64" s="347">
        <f t="shared" si="4"/>
        <v>0</v>
      </c>
    </row>
    <row r="65" spans="1:83" x14ac:dyDescent="0.3">
      <c r="A65" s="335" t="s">
        <v>160</v>
      </c>
      <c r="B65" s="386">
        <v>21134.59</v>
      </c>
      <c r="C65" s="387">
        <v>22931.22</v>
      </c>
      <c r="D65" s="387">
        <v>23756.689999999991</v>
      </c>
      <c r="E65" s="387">
        <v>33137.450000000012</v>
      </c>
      <c r="F65" s="387">
        <v>12411.639999999996</v>
      </c>
      <c r="G65" s="387">
        <v>21363.359999999993</v>
      </c>
      <c r="H65" s="387">
        <v>21147.439999999999</v>
      </c>
      <c r="I65" s="387">
        <v>21158.009999999995</v>
      </c>
      <c r="J65" s="387">
        <v>21528.07</v>
      </c>
      <c r="K65" s="387">
        <v>25871.859999999997</v>
      </c>
      <c r="L65" s="387">
        <v>22946.819999999996</v>
      </c>
      <c r="M65" s="387">
        <v>26201.109999999993</v>
      </c>
      <c r="N65" s="388">
        <v>3.1</v>
      </c>
      <c r="O65" s="388">
        <v>-185.84</v>
      </c>
      <c r="P65" s="388">
        <v>-218.34</v>
      </c>
      <c r="Q65" s="388">
        <v>-121.50999999999999</v>
      </c>
      <c r="R65" s="388">
        <v>-288.20999999999998</v>
      </c>
      <c r="S65" s="388">
        <v>-342.42</v>
      </c>
      <c r="T65" s="388">
        <v>-394.76</v>
      </c>
      <c r="U65" s="388">
        <v>-347.37</v>
      </c>
      <c r="V65" s="388">
        <v>-346.81</v>
      </c>
      <c r="W65" s="388">
        <v>-410.29</v>
      </c>
      <c r="X65" s="388">
        <v>-422.59000000000003</v>
      </c>
      <c r="Y65" s="389">
        <v>-439.96000000000004</v>
      </c>
      <c r="Z65" s="388">
        <v>-8.36</v>
      </c>
      <c r="AA65" s="388">
        <v>-9.31</v>
      </c>
      <c r="AB65" s="388">
        <v>96.27</v>
      </c>
      <c r="AC65" s="388">
        <v>471.18999999999994</v>
      </c>
      <c r="AD65" s="388">
        <v>391.62</v>
      </c>
      <c r="AE65" s="388">
        <v>491.92</v>
      </c>
      <c r="AF65" s="388">
        <v>650.43000000000006</v>
      </c>
      <c r="AG65" s="388">
        <v>975.77</v>
      </c>
      <c r="AH65" s="388">
        <v>1479.7</v>
      </c>
      <c r="AI65" s="388">
        <v>1991.6499999999999</v>
      </c>
      <c r="AJ65" s="388">
        <v>1929.5100000000002</v>
      </c>
      <c r="AK65" s="389">
        <v>2316.17</v>
      </c>
      <c r="AL65" s="388">
        <v>0</v>
      </c>
      <c r="AM65" s="388">
        <v>0</v>
      </c>
      <c r="AN65" s="388">
        <v>0</v>
      </c>
      <c r="AO65" s="388">
        <v>0</v>
      </c>
      <c r="AP65" s="388">
        <v>0</v>
      </c>
      <c r="AQ65" s="388">
        <v>0</v>
      </c>
      <c r="AR65" s="388">
        <v>0</v>
      </c>
      <c r="AS65" s="388">
        <v>0</v>
      </c>
      <c r="AT65" s="388">
        <v>0</v>
      </c>
      <c r="AU65" s="388">
        <v>0</v>
      </c>
      <c r="AV65" s="388">
        <v>0</v>
      </c>
      <c r="AW65" s="389">
        <v>0</v>
      </c>
      <c r="AX65" s="388">
        <v>0</v>
      </c>
      <c r="AY65" s="388">
        <v>0</v>
      </c>
      <c r="AZ65" s="388">
        <v>0</v>
      </c>
      <c r="BA65" s="388">
        <v>-294.10000000000002</v>
      </c>
      <c r="BB65" s="388">
        <v>294.27999999999997</v>
      </c>
      <c r="BC65" s="388">
        <v>0</v>
      </c>
      <c r="BD65" s="388">
        <v>22.86</v>
      </c>
      <c r="BE65" s="388">
        <v>-402.37</v>
      </c>
      <c r="BF65" s="388">
        <v>-579.85</v>
      </c>
      <c r="BG65" s="388">
        <v>-732.02</v>
      </c>
      <c r="BH65" s="388">
        <v>-640.84</v>
      </c>
      <c r="BI65" s="389">
        <v>-736.4</v>
      </c>
      <c r="BJ65" s="347">
        <f t="shared" si="7"/>
        <v>21129.329999999998</v>
      </c>
      <c r="BK65" s="347">
        <f t="shared" si="7"/>
        <v>22736.07</v>
      </c>
      <c r="BL65" s="347">
        <f t="shared" si="7"/>
        <v>23634.619999999992</v>
      </c>
      <c r="BM65" s="347">
        <f t="shared" si="6"/>
        <v>33193.030000000013</v>
      </c>
      <c r="BN65" s="347">
        <f t="shared" si="6"/>
        <v>12809.329999999998</v>
      </c>
      <c r="BO65" s="347">
        <f t="shared" si="6"/>
        <v>21512.859999999993</v>
      </c>
      <c r="BP65" s="347">
        <f t="shared" si="6"/>
        <v>21425.97</v>
      </c>
      <c r="BQ65" s="347">
        <f t="shared" si="6"/>
        <v>21384.039999999997</v>
      </c>
      <c r="BR65" s="347">
        <f t="shared" si="6"/>
        <v>22081.11</v>
      </c>
      <c r="BS65" s="347">
        <f t="shared" si="6"/>
        <v>26721.199999999997</v>
      </c>
      <c r="BT65" s="347">
        <f t="shared" si="6"/>
        <v>23812.899999999998</v>
      </c>
      <c r="BU65" s="347">
        <f t="shared" si="6"/>
        <v>27340.919999999991</v>
      </c>
      <c r="BV65" s="348">
        <f t="shared" si="2"/>
        <v>277781.38</v>
      </c>
      <c r="CC65" s="347">
        <f t="shared" si="3"/>
        <v>277781.38</v>
      </c>
      <c r="CD65" s="347">
        <v>280849.81999999995</v>
      </c>
      <c r="CE65" s="347">
        <f t="shared" si="4"/>
        <v>-3068.4399999999441</v>
      </c>
    </row>
    <row r="66" spans="1:83" x14ac:dyDescent="0.3">
      <c r="A66" s="335" t="s">
        <v>161</v>
      </c>
      <c r="B66" s="386">
        <v>137214.78000000003</v>
      </c>
      <c r="C66" s="387">
        <v>137039.49</v>
      </c>
      <c r="D66" s="387">
        <v>140077.14000000001</v>
      </c>
      <c r="E66" s="387">
        <v>136508.38999999998</v>
      </c>
      <c r="F66" s="387">
        <v>130809.79000000001</v>
      </c>
      <c r="G66" s="387">
        <v>136869.43999999997</v>
      </c>
      <c r="H66" s="387">
        <v>88312.779999999984</v>
      </c>
      <c r="I66" s="387">
        <v>80417.449999999968</v>
      </c>
      <c r="J66" s="387">
        <v>86916.930000000008</v>
      </c>
      <c r="K66" s="387">
        <v>100087.92000000003</v>
      </c>
      <c r="L66" s="387">
        <v>95860.900000000009</v>
      </c>
      <c r="M66" s="387">
        <v>105307.79000000004</v>
      </c>
      <c r="N66" s="388">
        <v>0</v>
      </c>
      <c r="O66" s="388">
        <v>0</v>
      </c>
      <c r="P66" s="388">
        <v>0</v>
      </c>
      <c r="Q66" s="388">
        <v>0</v>
      </c>
      <c r="R66" s="388">
        <v>0</v>
      </c>
      <c r="S66" s="388">
        <v>-152.93</v>
      </c>
      <c r="T66" s="388">
        <v>-161.13</v>
      </c>
      <c r="U66" s="388">
        <v>-128.94999999999999</v>
      </c>
      <c r="V66" s="388">
        <v>-174.52</v>
      </c>
      <c r="W66" s="388">
        <v>-200.87000000000003</v>
      </c>
      <c r="X66" s="388">
        <v>-177.3</v>
      </c>
      <c r="Y66" s="389">
        <v>-177.19</v>
      </c>
      <c r="Z66" s="388">
        <v>-55.65</v>
      </c>
      <c r="AA66" s="388">
        <v>-69.28</v>
      </c>
      <c r="AB66" s="388">
        <v>-71.67</v>
      </c>
      <c r="AC66" s="388">
        <v>-61.11</v>
      </c>
      <c r="AD66" s="388">
        <v>-52.76</v>
      </c>
      <c r="AE66" s="388">
        <v>-6821.9699999999993</v>
      </c>
      <c r="AF66" s="388">
        <v>-9119.2999999999993</v>
      </c>
      <c r="AG66" s="388">
        <v>-1337.7700000000004</v>
      </c>
      <c r="AH66" s="388">
        <v>-4561.9799999999996</v>
      </c>
      <c r="AI66" s="388">
        <v>1373.5399999999991</v>
      </c>
      <c r="AJ66" s="388">
        <v>1226.2600000000002</v>
      </c>
      <c r="AK66" s="389">
        <v>691.20000000000073</v>
      </c>
      <c r="AL66" s="388">
        <v>0</v>
      </c>
      <c r="AM66" s="388">
        <v>0</v>
      </c>
      <c r="AN66" s="388">
        <v>0</v>
      </c>
      <c r="AO66" s="388">
        <v>0</v>
      </c>
      <c r="AP66" s="388">
        <v>0</v>
      </c>
      <c r="AQ66" s="388">
        <v>0</v>
      </c>
      <c r="AR66" s="388">
        <v>0</v>
      </c>
      <c r="AS66" s="388">
        <v>0</v>
      </c>
      <c r="AT66" s="388">
        <v>0</v>
      </c>
      <c r="AU66" s="388">
        <v>0</v>
      </c>
      <c r="AV66" s="388">
        <v>0</v>
      </c>
      <c r="AW66" s="389">
        <v>0</v>
      </c>
      <c r="AX66" s="388">
        <v>0</v>
      </c>
      <c r="AY66" s="388">
        <v>0</v>
      </c>
      <c r="AZ66" s="388">
        <v>0</v>
      </c>
      <c r="BA66" s="388">
        <v>0</v>
      </c>
      <c r="BB66" s="388">
        <v>0</v>
      </c>
      <c r="BC66" s="388">
        <v>0</v>
      </c>
      <c r="BD66" s="388">
        <v>0</v>
      </c>
      <c r="BE66" s="388">
        <v>0</v>
      </c>
      <c r="BF66" s="388">
        <v>0</v>
      </c>
      <c r="BG66" s="388">
        <v>0</v>
      </c>
      <c r="BH66" s="388">
        <v>0</v>
      </c>
      <c r="BI66" s="389">
        <v>0</v>
      </c>
      <c r="BJ66" s="347">
        <f t="shared" si="7"/>
        <v>137159.13000000003</v>
      </c>
      <c r="BK66" s="347">
        <f t="shared" si="7"/>
        <v>136970.21</v>
      </c>
      <c r="BL66" s="347">
        <f t="shared" si="7"/>
        <v>140005.47</v>
      </c>
      <c r="BM66" s="347">
        <f t="shared" si="6"/>
        <v>136447.28</v>
      </c>
      <c r="BN66" s="347">
        <f t="shared" si="6"/>
        <v>130757.03000000001</v>
      </c>
      <c r="BO66" s="347">
        <f t="shared" si="6"/>
        <v>129894.53999999998</v>
      </c>
      <c r="BP66" s="347">
        <f t="shared" si="6"/>
        <v>79032.349999999977</v>
      </c>
      <c r="BQ66" s="347">
        <f t="shared" si="6"/>
        <v>78950.729999999967</v>
      </c>
      <c r="BR66" s="347">
        <f t="shared" si="6"/>
        <v>82180.430000000008</v>
      </c>
      <c r="BS66" s="347">
        <f t="shared" si="6"/>
        <v>101260.59000000003</v>
      </c>
      <c r="BT66" s="347">
        <f t="shared" si="6"/>
        <v>96909.86</v>
      </c>
      <c r="BU66" s="347">
        <f t="shared" si="6"/>
        <v>105821.80000000003</v>
      </c>
      <c r="BV66" s="348">
        <f t="shared" si="2"/>
        <v>1355389.4200000004</v>
      </c>
      <c r="BW66" s="353" t="s">
        <v>99</v>
      </c>
      <c r="BX66" s="347">
        <f>BU66</f>
        <v>105821.80000000003</v>
      </c>
      <c r="BY66" s="347">
        <f>'[1]FY 2022 - kWh'!BU66</f>
        <v>321986</v>
      </c>
      <c r="BZ66" s="350">
        <f>BX66/BY66</f>
        <v>0.32865341971390072</v>
      </c>
      <c r="CA66" s="347">
        <f>BZ66*'[1]FY 2022 - kWh'!CA66</f>
        <v>32397.668155137191</v>
      </c>
      <c r="CB66" s="347">
        <f>(BU66-CA66)</f>
        <v>73424.131844862844</v>
      </c>
      <c r="CC66" s="347">
        <f t="shared" si="3"/>
        <v>1281965.2881551376</v>
      </c>
      <c r="CD66" s="347">
        <v>1322991.7518448632</v>
      </c>
      <c r="CE66" s="347">
        <f t="shared" si="4"/>
        <v>-41026.463689725613</v>
      </c>
    </row>
    <row r="67" spans="1:83" x14ac:dyDescent="0.3">
      <c r="A67" s="335" t="s">
        <v>162</v>
      </c>
      <c r="B67" s="386">
        <v>937891.04000000027</v>
      </c>
      <c r="C67" s="387">
        <v>977111.37000000011</v>
      </c>
      <c r="D67" s="387">
        <v>910633.15</v>
      </c>
      <c r="E67" s="387">
        <v>923958.70000000019</v>
      </c>
      <c r="F67" s="387">
        <v>965521.39999999991</v>
      </c>
      <c r="G67" s="387">
        <v>920618.42000000086</v>
      </c>
      <c r="H67" s="387">
        <v>1006311.1400000004</v>
      </c>
      <c r="I67" s="387">
        <v>981235.80999999843</v>
      </c>
      <c r="J67" s="387">
        <v>1119253.8600000015</v>
      </c>
      <c r="K67" s="387">
        <v>1159165.2799999993</v>
      </c>
      <c r="L67" s="387">
        <v>1094450.3899999999</v>
      </c>
      <c r="M67" s="387">
        <v>1173766.5100000014</v>
      </c>
      <c r="N67" s="388">
        <v>1321.18</v>
      </c>
      <c r="O67" s="388">
        <v>1021.9300000000001</v>
      </c>
      <c r="P67" s="388">
        <v>1275.3600000000001</v>
      </c>
      <c r="Q67" s="388">
        <v>1683.0900000000001</v>
      </c>
      <c r="R67" s="388">
        <v>1594.3</v>
      </c>
      <c r="S67" s="388">
        <v>1527.5099999999998</v>
      </c>
      <c r="T67" s="388">
        <v>1135.2499999999998</v>
      </c>
      <c r="U67" s="388">
        <v>-1592.8100000000002</v>
      </c>
      <c r="V67" s="388">
        <v>42233.849999999991</v>
      </c>
      <c r="W67" s="388">
        <v>6122.2200000000021</v>
      </c>
      <c r="X67" s="388">
        <v>13008.46</v>
      </c>
      <c r="Y67" s="389">
        <v>14492.839999999997</v>
      </c>
      <c r="Z67" s="388">
        <v>-234.33</v>
      </c>
      <c r="AA67" s="388">
        <v>-2548.8799999999997</v>
      </c>
      <c r="AB67" s="388">
        <v>13464.18</v>
      </c>
      <c r="AC67" s="388">
        <v>15882.940000000002</v>
      </c>
      <c r="AD67" s="388">
        <v>-4560.1100000000015</v>
      </c>
      <c r="AE67" s="388">
        <v>6914.3999999999987</v>
      </c>
      <c r="AF67" s="388">
        <v>9278.7500000000018</v>
      </c>
      <c r="AG67" s="388">
        <v>6775.1999999999971</v>
      </c>
      <c r="AH67" s="388">
        <v>-45332.490000000013</v>
      </c>
      <c r="AI67" s="388">
        <v>2552.41</v>
      </c>
      <c r="AJ67" s="388">
        <v>2638.2100000000009</v>
      </c>
      <c r="AK67" s="389">
        <v>3697.5699999999993</v>
      </c>
      <c r="AL67" s="388">
        <v>255.48999999999995</v>
      </c>
      <c r="AM67" s="388">
        <v>-721.08999999999992</v>
      </c>
      <c r="AN67" s="388">
        <v>-235.56999999999994</v>
      </c>
      <c r="AO67" s="388">
        <v>-240.16</v>
      </c>
      <c r="AP67" s="388">
        <v>-215.41000000000003</v>
      </c>
      <c r="AQ67" s="388">
        <v>-134.99</v>
      </c>
      <c r="AR67" s="388">
        <v>94.270000000000095</v>
      </c>
      <c r="AS67" s="388">
        <v>401.31999999999994</v>
      </c>
      <c r="AT67" s="388">
        <v>1778.5799999999995</v>
      </c>
      <c r="AU67" s="388">
        <v>-7464.6100000000015</v>
      </c>
      <c r="AV67" s="388">
        <v>-5231.54</v>
      </c>
      <c r="AW67" s="389">
        <v>-3787.1400000000003</v>
      </c>
      <c r="AX67" s="388">
        <v>0</v>
      </c>
      <c r="AY67" s="388">
        <v>0</v>
      </c>
      <c r="AZ67" s="388">
        <v>0</v>
      </c>
      <c r="BA67" s="388">
        <v>0</v>
      </c>
      <c r="BB67" s="388">
        <v>0</v>
      </c>
      <c r="BC67" s="388">
        <v>0</v>
      </c>
      <c r="BD67" s="388">
        <v>0</v>
      </c>
      <c r="BE67" s="388">
        <v>0</v>
      </c>
      <c r="BF67" s="388">
        <v>0</v>
      </c>
      <c r="BG67" s="388">
        <v>0</v>
      </c>
      <c r="BH67" s="388">
        <v>0</v>
      </c>
      <c r="BI67" s="389">
        <v>0</v>
      </c>
      <c r="BJ67" s="347">
        <f t="shared" si="7"/>
        <v>939233.38000000035</v>
      </c>
      <c r="BK67" s="347">
        <f t="shared" si="7"/>
        <v>974863.33000000019</v>
      </c>
      <c r="BL67" s="347">
        <f t="shared" si="7"/>
        <v>925137.12000000011</v>
      </c>
      <c r="BM67" s="347">
        <f t="shared" si="6"/>
        <v>941284.57000000018</v>
      </c>
      <c r="BN67" s="347">
        <f t="shared" si="6"/>
        <v>962340.17999999993</v>
      </c>
      <c r="BO67" s="347">
        <f t="shared" si="6"/>
        <v>928925.3400000009</v>
      </c>
      <c r="BP67" s="347">
        <f t="shared" si="6"/>
        <v>1016819.4100000004</v>
      </c>
      <c r="BQ67" s="347">
        <f t="shared" si="6"/>
        <v>986819.51999999827</v>
      </c>
      <c r="BR67" s="347">
        <f t="shared" si="6"/>
        <v>1117933.8000000017</v>
      </c>
      <c r="BS67" s="347">
        <f t="shared" si="6"/>
        <v>1160375.2999999991</v>
      </c>
      <c r="BT67" s="347">
        <f t="shared" si="6"/>
        <v>1104865.5199999998</v>
      </c>
      <c r="BU67" s="347">
        <f t="shared" si="6"/>
        <v>1188169.7800000017</v>
      </c>
      <c r="BV67" s="348">
        <f t="shared" si="2"/>
        <v>12246767.250000002</v>
      </c>
      <c r="CC67" s="347">
        <f t="shared" si="3"/>
        <v>12246767.250000002</v>
      </c>
      <c r="CD67" s="347">
        <v>12246767.250000002</v>
      </c>
      <c r="CE67" s="347">
        <f t="shared" si="4"/>
        <v>0</v>
      </c>
    </row>
    <row r="68" spans="1:83" x14ac:dyDescent="0.3">
      <c r="A68" s="335" t="s">
        <v>163</v>
      </c>
      <c r="B68" s="386">
        <v>30338.810000000005</v>
      </c>
      <c r="C68" s="387">
        <v>29232.53000000001</v>
      </c>
      <c r="D68" s="387">
        <v>29828.300000000003</v>
      </c>
      <c r="E68" s="387">
        <v>29307.070000000007</v>
      </c>
      <c r="F68" s="387">
        <v>31184.840000000004</v>
      </c>
      <c r="G68" s="387">
        <v>26386.69</v>
      </c>
      <c r="H68" s="387">
        <v>27275.049999999996</v>
      </c>
      <c r="I68" s="387">
        <v>26945.339999999997</v>
      </c>
      <c r="J68" s="387">
        <v>33487.089999999989</v>
      </c>
      <c r="K68" s="387">
        <v>30450.429999999989</v>
      </c>
      <c r="L68" s="387">
        <v>32051.66</v>
      </c>
      <c r="M68" s="387">
        <v>37208.240000000013</v>
      </c>
      <c r="N68" s="388">
        <v>577.59</v>
      </c>
      <c r="O68" s="388">
        <v>693.22</v>
      </c>
      <c r="P68" s="388">
        <v>916.55</v>
      </c>
      <c r="Q68" s="388">
        <v>607.37</v>
      </c>
      <c r="R68" s="388">
        <v>618.66999999999996</v>
      </c>
      <c r="S68" s="388">
        <v>437</v>
      </c>
      <c r="T68" s="388">
        <v>578.38</v>
      </c>
      <c r="U68" s="388">
        <v>673.73</v>
      </c>
      <c r="V68" s="388">
        <v>2733.55</v>
      </c>
      <c r="W68" s="388">
        <v>389.42999999999995</v>
      </c>
      <c r="X68" s="388">
        <v>108.17000000000007</v>
      </c>
      <c r="Y68" s="389">
        <v>148.87</v>
      </c>
      <c r="Z68" s="388">
        <v>-62.589999999999996</v>
      </c>
      <c r="AA68" s="388">
        <v>-59.25</v>
      </c>
      <c r="AB68" s="388">
        <v>-85.03</v>
      </c>
      <c r="AC68" s="388">
        <v>-83.22</v>
      </c>
      <c r="AD68" s="388">
        <v>-66.02</v>
      </c>
      <c r="AE68" s="388">
        <v>-82.220000000000013</v>
      </c>
      <c r="AF68" s="388">
        <v>-86.059999999999988</v>
      </c>
      <c r="AG68" s="388">
        <v>-50.49</v>
      </c>
      <c r="AH68" s="388">
        <v>125.08000000000004</v>
      </c>
      <c r="AI68" s="388">
        <v>20.67</v>
      </c>
      <c r="AJ68" s="388">
        <v>-166.54999999999998</v>
      </c>
      <c r="AK68" s="389">
        <v>-231.51</v>
      </c>
      <c r="AL68" s="388">
        <v>0</v>
      </c>
      <c r="AM68" s="388">
        <v>0</v>
      </c>
      <c r="AN68" s="388">
        <v>0</v>
      </c>
      <c r="AO68" s="388">
        <v>0</v>
      </c>
      <c r="AP68" s="388">
        <v>0</v>
      </c>
      <c r="AQ68" s="388">
        <v>0</v>
      </c>
      <c r="AR68" s="388">
        <v>0</v>
      </c>
      <c r="AS68" s="388">
        <v>0</v>
      </c>
      <c r="AT68" s="388">
        <v>0</v>
      </c>
      <c r="AU68" s="388">
        <v>0</v>
      </c>
      <c r="AV68" s="388">
        <v>0</v>
      </c>
      <c r="AW68" s="389">
        <v>0</v>
      </c>
      <c r="AX68" s="388">
        <v>0</v>
      </c>
      <c r="AY68" s="388">
        <v>0</v>
      </c>
      <c r="AZ68" s="388">
        <v>0</v>
      </c>
      <c r="BA68" s="388">
        <v>0</v>
      </c>
      <c r="BB68" s="388">
        <v>0</v>
      </c>
      <c r="BC68" s="388">
        <v>0</v>
      </c>
      <c r="BD68" s="388">
        <v>0</v>
      </c>
      <c r="BE68" s="388">
        <v>0</v>
      </c>
      <c r="BF68" s="388">
        <v>0</v>
      </c>
      <c r="BG68" s="388">
        <v>0</v>
      </c>
      <c r="BH68" s="388">
        <v>0</v>
      </c>
      <c r="BI68" s="389">
        <v>0</v>
      </c>
      <c r="BJ68" s="347">
        <f t="shared" si="7"/>
        <v>30853.810000000005</v>
      </c>
      <c r="BK68" s="347">
        <f t="shared" si="7"/>
        <v>29866.500000000011</v>
      </c>
      <c r="BL68" s="347">
        <f t="shared" si="7"/>
        <v>30659.820000000003</v>
      </c>
      <c r="BM68" s="347">
        <f t="shared" si="6"/>
        <v>29831.220000000005</v>
      </c>
      <c r="BN68" s="347">
        <f t="shared" si="6"/>
        <v>31737.49</v>
      </c>
      <c r="BO68" s="347">
        <f t="shared" si="6"/>
        <v>26741.469999999998</v>
      </c>
      <c r="BP68" s="347">
        <f t="shared" si="6"/>
        <v>27767.369999999995</v>
      </c>
      <c r="BQ68" s="347">
        <f t="shared" si="6"/>
        <v>27568.579999999994</v>
      </c>
      <c r="BR68" s="347">
        <f t="shared" si="6"/>
        <v>36345.719999999994</v>
      </c>
      <c r="BS68" s="347">
        <f t="shared" si="6"/>
        <v>30860.529999999988</v>
      </c>
      <c r="BT68" s="347">
        <f t="shared" si="6"/>
        <v>31993.280000000002</v>
      </c>
      <c r="BU68" s="347">
        <f t="shared" si="6"/>
        <v>37125.600000000013</v>
      </c>
      <c r="BV68" s="348">
        <f t="shared" ref="BV68:BV80" si="8">SUM(BJ68:BU68)</f>
        <v>371351.39</v>
      </c>
      <c r="CC68" s="347">
        <f t="shared" ref="CC68:CC80" si="9">+BV68-CB68</f>
        <v>371351.39</v>
      </c>
      <c r="CD68" s="347">
        <v>371351.38999999996</v>
      </c>
      <c r="CE68" s="347">
        <f t="shared" ref="CE68:CE80" si="10">CC68-CD68</f>
        <v>0</v>
      </c>
    </row>
    <row r="69" spans="1:83" x14ac:dyDescent="0.3">
      <c r="A69" s="335" t="s">
        <v>164</v>
      </c>
      <c r="B69" s="386">
        <v>52665.380000000012</v>
      </c>
      <c r="C69" s="387">
        <v>56077.590000000018</v>
      </c>
      <c r="D69" s="387">
        <v>60153.4</v>
      </c>
      <c r="E69" s="387">
        <v>71602.960000000006</v>
      </c>
      <c r="F69" s="387">
        <v>69740.939999999988</v>
      </c>
      <c r="G69" s="387">
        <v>61827.850000000013</v>
      </c>
      <c r="H69" s="387">
        <v>61053.860000000008</v>
      </c>
      <c r="I69" s="387">
        <v>57988.700000000012</v>
      </c>
      <c r="J69" s="387">
        <v>68916.45</v>
      </c>
      <c r="K69" s="387">
        <v>80287.820000000007</v>
      </c>
      <c r="L69" s="387">
        <v>78257.799999999974</v>
      </c>
      <c r="M69" s="387">
        <v>87045.64999999998</v>
      </c>
      <c r="N69" s="388">
        <v>0</v>
      </c>
      <c r="O69" s="388">
        <v>0</v>
      </c>
      <c r="P69" s="388">
        <v>0</v>
      </c>
      <c r="Q69" s="388">
        <v>0</v>
      </c>
      <c r="R69" s="388">
        <v>-63.84</v>
      </c>
      <c r="S69" s="388">
        <v>-68.73</v>
      </c>
      <c r="T69" s="388">
        <v>-98.77</v>
      </c>
      <c r="U69" s="388">
        <v>-50.8</v>
      </c>
      <c r="V69" s="388">
        <v>70.53</v>
      </c>
      <c r="W69" s="388">
        <v>22.08</v>
      </c>
      <c r="X69" s="388">
        <v>-66.23</v>
      </c>
      <c r="Y69" s="389">
        <v>-58.66</v>
      </c>
      <c r="Z69" s="388">
        <v>0</v>
      </c>
      <c r="AA69" s="388">
        <v>6.03</v>
      </c>
      <c r="AB69" s="388">
        <v>29.659999999999997</v>
      </c>
      <c r="AC69" s="388">
        <v>41.12</v>
      </c>
      <c r="AD69" s="388">
        <v>-5375.66</v>
      </c>
      <c r="AE69" s="388">
        <v>5438.09</v>
      </c>
      <c r="AF69" s="388">
        <v>-1946.8999999999999</v>
      </c>
      <c r="AG69" s="388">
        <v>-2161.1099999999997</v>
      </c>
      <c r="AH69" s="388">
        <v>-12130.08</v>
      </c>
      <c r="AI69" s="388">
        <v>-13036.869999999999</v>
      </c>
      <c r="AJ69" s="388">
        <v>-3451.12</v>
      </c>
      <c r="AK69" s="389">
        <v>-8975.1299999999992</v>
      </c>
      <c r="AL69" s="388">
        <v>-26.28</v>
      </c>
      <c r="AM69" s="388">
        <v>-28.66</v>
      </c>
      <c r="AN69" s="388">
        <v>-31.05</v>
      </c>
      <c r="AO69" s="388">
        <v>-29.45</v>
      </c>
      <c r="AP69" s="388">
        <v>-29.45</v>
      </c>
      <c r="AQ69" s="388">
        <v>-29.46</v>
      </c>
      <c r="AR69" s="388">
        <v>-31.04</v>
      </c>
      <c r="AS69" s="388">
        <v>-28.22</v>
      </c>
      <c r="AT69" s="388">
        <v>-26.81</v>
      </c>
      <c r="AU69" s="388">
        <v>-37.840000000000003</v>
      </c>
      <c r="AV69" s="388">
        <v>-31.55</v>
      </c>
      <c r="AW69" s="389">
        <v>-37.840000000000003</v>
      </c>
      <c r="AX69" s="388">
        <v>0</v>
      </c>
      <c r="AY69" s="388">
        <v>0</v>
      </c>
      <c r="AZ69" s="388">
        <v>0</v>
      </c>
      <c r="BA69" s="388">
        <v>0</v>
      </c>
      <c r="BB69" s="388">
        <v>0</v>
      </c>
      <c r="BC69" s="388">
        <v>0</v>
      </c>
      <c r="BD69" s="388">
        <v>0</v>
      </c>
      <c r="BE69" s="388">
        <v>0</v>
      </c>
      <c r="BF69" s="388">
        <v>0</v>
      </c>
      <c r="BG69" s="388">
        <v>0</v>
      </c>
      <c r="BH69" s="388">
        <v>0</v>
      </c>
      <c r="BI69" s="389">
        <v>0</v>
      </c>
      <c r="BJ69" s="347">
        <f t="shared" si="7"/>
        <v>52639.100000000013</v>
      </c>
      <c r="BK69" s="347">
        <f t="shared" si="7"/>
        <v>56054.960000000014</v>
      </c>
      <c r="BL69" s="347">
        <f t="shared" si="7"/>
        <v>60152.01</v>
      </c>
      <c r="BM69" s="347">
        <f t="shared" si="6"/>
        <v>71614.63</v>
      </c>
      <c r="BN69" s="347">
        <f t="shared" si="6"/>
        <v>64271.989999999991</v>
      </c>
      <c r="BO69" s="347">
        <f t="shared" si="6"/>
        <v>67167.75</v>
      </c>
      <c r="BP69" s="347">
        <f t="shared" si="6"/>
        <v>58977.150000000009</v>
      </c>
      <c r="BQ69" s="347">
        <f t="shared" si="6"/>
        <v>55748.570000000007</v>
      </c>
      <c r="BR69" s="347">
        <f t="shared" si="6"/>
        <v>56830.09</v>
      </c>
      <c r="BS69" s="347">
        <f t="shared" si="6"/>
        <v>67235.190000000017</v>
      </c>
      <c r="BT69" s="347">
        <f t="shared" si="6"/>
        <v>74708.89999999998</v>
      </c>
      <c r="BU69" s="347">
        <f t="shared" si="6"/>
        <v>77974.019999999975</v>
      </c>
      <c r="BV69" s="348">
        <f t="shared" si="8"/>
        <v>763374.36000000022</v>
      </c>
      <c r="CC69" s="347">
        <f t="shared" si="9"/>
        <v>763374.36000000022</v>
      </c>
      <c r="CD69" s="347">
        <v>763374.36000000022</v>
      </c>
      <c r="CE69" s="347">
        <f t="shared" si="10"/>
        <v>0</v>
      </c>
    </row>
    <row r="70" spans="1:83" x14ac:dyDescent="0.3">
      <c r="A70" s="335" t="s">
        <v>165</v>
      </c>
      <c r="B70" s="386">
        <v>25400.039999999994</v>
      </c>
      <c r="C70" s="387">
        <v>25016.900000000009</v>
      </c>
      <c r="D70" s="387">
        <v>22817.899999999674</v>
      </c>
      <c r="E70" s="387">
        <v>32965.669999999896</v>
      </c>
      <c r="F70" s="387">
        <v>27738.859999999957</v>
      </c>
      <c r="G70" s="387">
        <v>26767.119999999995</v>
      </c>
      <c r="H70" s="387">
        <v>27112.33999999996</v>
      </c>
      <c r="I70" s="387">
        <v>22970.83</v>
      </c>
      <c r="J70" s="387">
        <v>23255.339999999993</v>
      </c>
      <c r="K70" s="387">
        <v>28441.130000000016</v>
      </c>
      <c r="L70" s="387">
        <v>24901.530000000006</v>
      </c>
      <c r="M70" s="387">
        <v>28998.300000000007</v>
      </c>
      <c r="N70" s="388">
        <v>27.48</v>
      </c>
      <c r="O70" s="388">
        <v>-59.97999999999999</v>
      </c>
      <c r="P70" s="388">
        <v>-41.32</v>
      </c>
      <c r="Q70" s="388">
        <v>-36.800000000000004</v>
      </c>
      <c r="R70" s="388">
        <v>28.960000000000004</v>
      </c>
      <c r="S70" s="388">
        <v>138.69</v>
      </c>
      <c r="T70" s="388">
        <v>19.480000000000004</v>
      </c>
      <c r="U70" s="388">
        <v>1.4000000000000083</v>
      </c>
      <c r="V70" s="388">
        <v>29.060000000000006</v>
      </c>
      <c r="W70" s="388">
        <v>53.95</v>
      </c>
      <c r="X70" s="388">
        <v>-44.13000000000001</v>
      </c>
      <c r="Y70" s="389">
        <v>23.990000000000009</v>
      </c>
      <c r="Z70" s="388">
        <v>7.3999999999999995</v>
      </c>
      <c r="AA70" s="388">
        <v>29.619999999999997</v>
      </c>
      <c r="AB70" s="388">
        <v>32.25</v>
      </c>
      <c r="AC70" s="388">
        <v>53.25</v>
      </c>
      <c r="AD70" s="388">
        <v>53.010000000000005</v>
      </c>
      <c r="AE70" s="388">
        <v>102.85999999999999</v>
      </c>
      <c r="AF70" s="388">
        <v>101.87</v>
      </c>
      <c r="AG70" s="388">
        <v>44.29</v>
      </c>
      <c r="AH70" s="388">
        <v>58.4</v>
      </c>
      <c r="AI70" s="388">
        <v>87.68</v>
      </c>
      <c r="AJ70" s="388">
        <v>79.150000000000006</v>
      </c>
      <c r="AK70" s="389">
        <v>41.95</v>
      </c>
      <c r="AL70" s="388">
        <v>0</v>
      </c>
      <c r="AM70" s="388">
        <v>0</v>
      </c>
      <c r="AN70" s="388">
        <v>0</v>
      </c>
      <c r="AO70" s="388">
        <v>0</v>
      </c>
      <c r="AP70" s="388">
        <v>0</v>
      </c>
      <c r="AQ70" s="388">
        <v>0</v>
      </c>
      <c r="AR70" s="388">
        <v>0</v>
      </c>
      <c r="AS70" s="388">
        <v>0</v>
      </c>
      <c r="AT70" s="388">
        <v>0</v>
      </c>
      <c r="AU70" s="388">
        <v>-12</v>
      </c>
      <c r="AV70" s="388">
        <v>-12.3</v>
      </c>
      <c r="AW70" s="389">
        <v>-11.67</v>
      </c>
      <c r="AX70" s="388">
        <v>0</v>
      </c>
      <c r="AY70" s="388">
        <v>0</v>
      </c>
      <c r="AZ70" s="388">
        <v>0</v>
      </c>
      <c r="BA70" s="388">
        <v>0</v>
      </c>
      <c r="BB70" s="388">
        <v>0</v>
      </c>
      <c r="BC70" s="388">
        <v>0</v>
      </c>
      <c r="BD70" s="388">
        <v>0</v>
      </c>
      <c r="BE70" s="388">
        <v>0</v>
      </c>
      <c r="BF70" s="388">
        <v>0</v>
      </c>
      <c r="BG70" s="388">
        <v>0</v>
      </c>
      <c r="BH70" s="388">
        <v>0</v>
      </c>
      <c r="BI70" s="389">
        <v>0</v>
      </c>
      <c r="BJ70" s="347">
        <f t="shared" si="7"/>
        <v>25434.919999999995</v>
      </c>
      <c r="BK70" s="347">
        <f t="shared" si="7"/>
        <v>24986.540000000008</v>
      </c>
      <c r="BL70" s="347">
        <f t="shared" si="7"/>
        <v>22808.829999999674</v>
      </c>
      <c r="BM70" s="347">
        <f t="shared" si="6"/>
        <v>32982.119999999893</v>
      </c>
      <c r="BN70" s="347">
        <f t="shared" si="6"/>
        <v>27820.829999999954</v>
      </c>
      <c r="BO70" s="347">
        <f t="shared" si="6"/>
        <v>27008.669999999995</v>
      </c>
      <c r="BP70" s="347">
        <f t="shared" si="6"/>
        <v>27233.689999999959</v>
      </c>
      <c r="BQ70" s="347">
        <f t="shared" si="6"/>
        <v>23016.520000000004</v>
      </c>
      <c r="BR70" s="347">
        <f t="shared" si="6"/>
        <v>23342.799999999996</v>
      </c>
      <c r="BS70" s="347">
        <f t="shared" si="6"/>
        <v>28570.760000000017</v>
      </c>
      <c r="BT70" s="347">
        <f t="shared" si="6"/>
        <v>24924.250000000007</v>
      </c>
      <c r="BU70" s="347">
        <f t="shared" si="6"/>
        <v>29052.570000000011</v>
      </c>
      <c r="BV70" s="348">
        <f t="shared" si="8"/>
        <v>317182.49999999948</v>
      </c>
      <c r="CC70" s="347">
        <f t="shared" si="9"/>
        <v>317182.49999999948</v>
      </c>
      <c r="CD70" s="347">
        <v>317182.49999999948</v>
      </c>
      <c r="CE70" s="347">
        <f t="shared" si="10"/>
        <v>0</v>
      </c>
    </row>
    <row r="71" spans="1:83" x14ac:dyDescent="0.3">
      <c r="A71" s="335" t="s">
        <v>166</v>
      </c>
      <c r="B71" s="386">
        <v>21029.960000000003</v>
      </c>
      <c r="C71" s="387">
        <v>21552.919999999995</v>
      </c>
      <c r="D71" s="387">
        <v>23550.3</v>
      </c>
      <c r="E71" s="387">
        <v>24096.18</v>
      </c>
      <c r="F71" s="387">
        <v>22236.390000000007</v>
      </c>
      <c r="G71" s="387">
        <v>21647.919999999991</v>
      </c>
      <c r="H71" s="387">
        <v>22855.11</v>
      </c>
      <c r="I71" s="387">
        <v>23855.980000000007</v>
      </c>
      <c r="J71" s="387">
        <v>24813.499999999996</v>
      </c>
      <c r="K71" s="387">
        <v>26624.28</v>
      </c>
      <c r="L71" s="387">
        <v>28200.580000000009</v>
      </c>
      <c r="M71" s="387">
        <v>32496.239999999987</v>
      </c>
      <c r="N71" s="388">
        <v>-552.26</v>
      </c>
      <c r="O71" s="388">
        <v>140.69999999999999</v>
      </c>
      <c r="P71" s="388">
        <v>159.41</v>
      </c>
      <c r="Q71" s="388">
        <v>9625.41</v>
      </c>
      <c r="R71" s="388">
        <v>605.23</v>
      </c>
      <c r="S71" s="388">
        <v>-271.81000000000012</v>
      </c>
      <c r="T71" s="388">
        <v>-224.25</v>
      </c>
      <c r="U71" s="388">
        <v>-479.85999999999996</v>
      </c>
      <c r="V71" s="388">
        <v>-1277.6300000000001</v>
      </c>
      <c r="W71" s="388">
        <v>-757.8</v>
      </c>
      <c r="X71" s="388">
        <v>48.600000000000016</v>
      </c>
      <c r="Y71" s="389">
        <v>-979.78</v>
      </c>
      <c r="Z71" s="388">
        <v>-341.12</v>
      </c>
      <c r="AA71" s="388">
        <v>-319.13</v>
      </c>
      <c r="AB71" s="388">
        <v>-327.02</v>
      </c>
      <c r="AC71" s="388">
        <v>-283.77999999999997</v>
      </c>
      <c r="AD71" s="388">
        <v>-296.02999999999997</v>
      </c>
      <c r="AE71" s="388">
        <v>-309.8</v>
      </c>
      <c r="AF71" s="388">
        <v>-315.45</v>
      </c>
      <c r="AG71" s="388">
        <v>-300.24</v>
      </c>
      <c r="AH71" s="388">
        <v>-329.29</v>
      </c>
      <c r="AI71" s="388">
        <v>-348.82</v>
      </c>
      <c r="AJ71" s="388">
        <v>-352.29</v>
      </c>
      <c r="AK71" s="389">
        <v>-389.48</v>
      </c>
      <c r="AL71" s="388">
        <v>0</v>
      </c>
      <c r="AM71" s="388">
        <v>0</v>
      </c>
      <c r="AN71" s="388">
        <v>0</v>
      </c>
      <c r="AO71" s="388">
        <v>0</v>
      </c>
      <c r="AP71" s="388">
        <v>0</v>
      </c>
      <c r="AQ71" s="388">
        <v>0</v>
      </c>
      <c r="AR71" s="388">
        <v>0</v>
      </c>
      <c r="AS71" s="388">
        <v>0</v>
      </c>
      <c r="AT71" s="388">
        <v>0</v>
      </c>
      <c r="AU71" s="388">
        <v>0</v>
      </c>
      <c r="AV71" s="388">
        <v>0</v>
      </c>
      <c r="AW71" s="389">
        <v>0</v>
      </c>
      <c r="AX71" s="388">
        <v>0</v>
      </c>
      <c r="AY71" s="388">
        <v>0</v>
      </c>
      <c r="AZ71" s="388">
        <v>0</v>
      </c>
      <c r="BA71" s="388">
        <v>0</v>
      </c>
      <c r="BB71" s="388">
        <v>0</v>
      </c>
      <c r="BC71" s="388">
        <v>0</v>
      </c>
      <c r="BD71" s="388">
        <v>0</v>
      </c>
      <c r="BE71" s="388">
        <v>0</v>
      </c>
      <c r="BF71" s="388">
        <v>0</v>
      </c>
      <c r="BG71" s="388">
        <v>0</v>
      </c>
      <c r="BH71" s="388">
        <v>0</v>
      </c>
      <c r="BI71" s="389">
        <v>0</v>
      </c>
      <c r="BJ71" s="347">
        <f t="shared" si="7"/>
        <v>20136.580000000005</v>
      </c>
      <c r="BK71" s="347">
        <f t="shared" si="7"/>
        <v>21374.489999999994</v>
      </c>
      <c r="BL71" s="347">
        <f t="shared" si="7"/>
        <v>23382.69</v>
      </c>
      <c r="BM71" s="347">
        <f t="shared" si="6"/>
        <v>33437.81</v>
      </c>
      <c r="BN71" s="347">
        <f t="shared" si="6"/>
        <v>22545.590000000007</v>
      </c>
      <c r="BO71" s="347">
        <f t="shared" si="6"/>
        <v>21066.30999999999</v>
      </c>
      <c r="BP71" s="347">
        <f t="shared" si="6"/>
        <v>22315.41</v>
      </c>
      <c r="BQ71" s="347">
        <f t="shared" si="6"/>
        <v>23075.880000000005</v>
      </c>
      <c r="BR71" s="347">
        <f t="shared" si="6"/>
        <v>23206.579999999994</v>
      </c>
      <c r="BS71" s="347">
        <f t="shared" si="6"/>
        <v>25517.66</v>
      </c>
      <c r="BT71" s="347">
        <f t="shared" si="6"/>
        <v>27896.890000000007</v>
      </c>
      <c r="BU71" s="347">
        <f t="shared" si="6"/>
        <v>31126.979999999989</v>
      </c>
      <c r="BV71" s="348">
        <f t="shared" si="8"/>
        <v>295082.87</v>
      </c>
      <c r="CC71" s="347">
        <f t="shared" si="9"/>
        <v>295082.87</v>
      </c>
      <c r="CD71" s="347">
        <v>295082.87</v>
      </c>
      <c r="CE71" s="347">
        <f t="shared" si="10"/>
        <v>0</v>
      </c>
    </row>
    <row r="72" spans="1:83" x14ac:dyDescent="0.3">
      <c r="A72" s="335" t="s">
        <v>167</v>
      </c>
      <c r="B72" s="386">
        <v>60942.389999999985</v>
      </c>
      <c r="C72" s="387">
        <v>56132.609999999993</v>
      </c>
      <c r="D72" s="387">
        <v>51771.419999999984</v>
      </c>
      <c r="E72" s="387">
        <v>86529.190000000046</v>
      </c>
      <c r="F72" s="387">
        <v>68969.13</v>
      </c>
      <c r="G72" s="387">
        <v>63059.729999999996</v>
      </c>
      <c r="H72" s="387">
        <v>64596.460000000006</v>
      </c>
      <c r="I72" s="387">
        <v>69156.87</v>
      </c>
      <c r="J72" s="387">
        <v>74053.750000000015</v>
      </c>
      <c r="K72" s="387">
        <v>81361.09</v>
      </c>
      <c r="L72" s="387">
        <v>80932.88</v>
      </c>
      <c r="M72" s="387">
        <v>85491.070000000022</v>
      </c>
      <c r="N72" s="388">
        <v>-35.580000000000005</v>
      </c>
      <c r="O72" s="388">
        <v>-50.410000000000004</v>
      </c>
      <c r="P72" s="388">
        <v>-66.399999999999991</v>
      </c>
      <c r="Q72" s="388">
        <v>-68.73</v>
      </c>
      <c r="R72" s="388">
        <v>-762.64</v>
      </c>
      <c r="S72" s="388">
        <v>-658.28</v>
      </c>
      <c r="T72" s="388">
        <v>-1918.9199999999998</v>
      </c>
      <c r="U72" s="388">
        <v>-6921.8200000000006</v>
      </c>
      <c r="V72" s="388">
        <v>-8534.67</v>
      </c>
      <c r="W72" s="388">
        <v>-8206.43</v>
      </c>
      <c r="X72" s="388">
        <v>-7248.869999999999</v>
      </c>
      <c r="Y72" s="389">
        <v>9401.4400000000041</v>
      </c>
      <c r="Z72" s="388">
        <v>2091.56</v>
      </c>
      <c r="AA72" s="388">
        <v>2054.3200000000002</v>
      </c>
      <c r="AB72" s="388">
        <v>2032.98</v>
      </c>
      <c r="AC72" s="388">
        <v>2185.88</v>
      </c>
      <c r="AD72" s="388">
        <v>2213.1799999999998</v>
      </c>
      <c r="AE72" s="388">
        <v>1114.5</v>
      </c>
      <c r="AF72" s="388">
        <v>1212.7</v>
      </c>
      <c r="AG72" s="388">
        <v>2248.0100000000002</v>
      </c>
      <c r="AH72" s="388">
        <v>1883.09</v>
      </c>
      <c r="AI72" s="388">
        <v>3180.9</v>
      </c>
      <c r="AJ72" s="388">
        <v>2681.33</v>
      </c>
      <c r="AK72" s="389">
        <v>4963.28</v>
      </c>
      <c r="AL72" s="388">
        <v>-85.97999999999999</v>
      </c>
      <c r="AM72" s="388">
        <v>-94.360000000000014</v>
      </c>
      <c r="AN72" s="388">
        <v>-101.27000000000001</v>
      </c>
      <c r="AO72" s="388">
        <v>-105.16</v>
      </c>
      <c r="AP72" s="388">
        <v>-126.50000000000001</v>
      </c>
      <c r="AQ72" s="388">
        <v>-125.29</v>
      </c>
      <c r="AR72" s="388">
        <v>-140.16999999999999</v>
      </c>
      <c r="AS72" s="388">
        <v>-117.31000000000002</v>
      </c>
      <c r="AT72" s="388">
        <v>-117.89</v>
      </c>
      <c r="AU72" s="388">
        <v>-147.54999999999998</v>
      </c>
      <c r="AV72" s="388">
        <v>-150.70999999999998</v>
      </c>
      <c r="AW72" s="389">
        <v>-145.33999999999997</v>
      </c>
      <c r="AX72" s="388">
        <v>0</v>
      </c>
      <c r="AY72" s="388">
        <v>0</v>
      </c>
      <c r="AZ72" s="388">
        <v>0</v>
      </c>
      <c r="BA72" s="388">
        <v>0</v>
      </c>
      <c r="BB72" s="388">
        <v>0</v>
      </c>
      <c r="BC72" s="388">
        <v>0</v>
      </c>
      <c r="BD72" s="388">
        <v>0</v>
      </c>
      <c r="BE72" s="388">
        <v>0</v>
      </c>
      <c r="BF72" s="388">
        <v>0</v>
      </c>
      <c r="BG72" s="388">
        <v>0</v>
      </c>
      <c r="BH72" s="388">
        <v>0</v>
      </c>
      <c r="BI72" s="389">
        <v>0</v>
      </c>
      <c r="BJ72" s="347">
        <f t="shared" si="7"/>
        <v>62912.389999999978</v>
      </c>
      <c r="BK72" s="347">
        <f t="shared" si="7"/>
        <v>58042.159999999989</v>
      </c>
      <c r="BL72" s="347">
        <f t="shared" si="7"/>
        <v>53636.729999999989</v>
      </c>
      <c r="BM72" s="347">
        <f t="shared" si="6"/>
        <v>88541.180000000051</v>
      </c>
      <c r="BN72" s="347">
        <f t="shared" si="6"/>
        <v>70293.17</v>
      </c>
      <c r="BO72" s="347">
        <f t="shared" si="6"/>
        <v>63390.659999999996</v>
      </c>
      <c r="BP72" s="347">
        <f t="shared" si="6"/>
        <v>63750.070000000007</v>
      </c>
      <c r="BQ72" s="347">
        <f t="shared" si="6"/>
        <v>64365.75</v>
      </c>
      <c r="BR72" s="347">
        <f t="shared" si="6"/>
        <v>67284.280000000013</v>
      </c>
      <c r="BS72" s="347">
        <f t="shared" si="6"/>
        <v>76188.009999999995</v>
      </c>
      <c r="BT72" s="347">
        <f t="shared" si="6"/>
        <v>76214.63</v>
      </c>
      <c r="BU72" s="347">
        <f t="shared" si="6"/>
        <v>99710.450000000026</v>
      </c>
      <c r="BV72" s="348">
        <f t="shared" si="8"/>
        <v>844329.48</v>
      </c>
      <c r="CC72" s="347">
        <f t="shared" si="9"/>
        <v>844329.48</v>
      </c>
      <c r="CD72" s="347">
        <v>844329.4800000001</v>
      </c>
      <c r="CE72" s="347">
        <f t="shared" si="10"/>
        <v>0</v>
      </c>
    </row>
    <row r="73" spans="1:83" x14ac:dyDescent="0.3">
      <c r="A73" s="335" t="s">
        <v>168</v>
      </c>
      <c r="B73" s="386">
        <v>575451.70999999985</v>
      </c>
      <c r="C73" s="387">
        <v>87900.37999999999</v>
      </c>
      <c r="D73" s="387">
        <v>83197.12999999999</v>
      </c>
      <c r="E73" s="387">
        <v>90004.760000000024</v>
      </c>
      <c r="F73" s="387">
        <v>86938.44</v>
      </c>
      <c r="G73" s="387">
        <v>89442.840000000011</v>
      </c>
      <c r="H73" s="387">
        <v>96928.500000000029</v>
      </c>
      <c r="I73" s="387">
        <v>99369.769999999975</v>
      </c>
      <c r="J73" s="387">
        <v>93382.070000000022</v>
      </c>
      <c r="K73" s="387">
        <v>140101.32</v>
      </c>
      <c r="L73" s="387">
        <v>128343.64</v>
      </c>
      <c r="M73" s="387">
        <v>117353.9</v>
      </c>
      <c r="N73" s="388">
        <v>-491896.29</v>
      </c>
      <c r="O73" s="388">
        <v>1071.07</v>
      </c>
      <c r="P73" s="388">
        <v>576.58000000000004</v>
      </c>
      <c r="Q73" s="388">
        <v>-785.04</v>
      </c>
      <c r="R73" s="388">
        <v>0</v>
      </c>
      <c r="S73" s="388">
        <v>0</v>
      </c>
      <c r="T73" s="388">
        <v>-290.39</v>
      </c>
      <c r="U73" s="388">
        <v>-282.81</v>
      </c>
      <c r="V73" s="388">
        <v>-701.97</v>
      </c>
      <c r="W73" s="388">
        <v>-12376.83</v>
      </c>
      <c r="X73" s="388">
        <v>-19828.13</v>
      </c>
      <c r="Y73" s="389">
        <v>-24369.74</v>
      </c>
      <c r="Z73" s="388">
        <v>-308.37</v>
      </c>
      <c r="AA73" s="388">
        <v>-333.94</v>
      </c>
      <c r="AB73" s="388">
        <v>-350.68</v>
      </c>
      <c r="AC73" s="388">
        <v>-372.13</v>
      </c>
      <c r="AD73" s="388">
        <v>-356.44000000000005</v>
      </c>
      <c r="AE73" s="388">
        <v>-355.65999999999997</v>
      </c>
      <c r="AF73" s="388">
        <v>-332.42</v>
      </c>
      <c r="AG73" s="388">
        <v>-320.57000000000005</v>
      </c>
      <c r="AH73" s="388">
        <v>-309.26</v>
      </c>
      <c r="AI73" s="388">
        <v>-404.02</v>
      </c>
      <c r="AJ73" s="388">
        <v>-421.65999999999997</v>
      </c>
      <c r="AK73" s="389">
        <v>-1131.29</v>
      </c>
      <c r="AL73" s="388">
        <v>0</v>
      </c>
      <c r="AM73" s="388">
        <v>0</v>
      </c>
      <c r="AN73" s="388">
        <v>0</v>
      </c>
      <c r="AO73" s="388">
        <v>0</v>
      </c>
      <c r="AP73" s="388">
        <v>0</v>
      </c>
      <c r="AQ73" s="388">
        <v>0</v>
      </c>
      <c r="AR73" s="388">
        <v>0</v>
      </c>
      <c r="AS73" s="388">
        <v>0</v>
      </c>
      <c r="AT73" s="388">
        <v>0</v>
      </c>
      <c r="AU73" s="388">
        <v>-3434.52</v>
      </c>
      <c r="AV73" s="388">
        <v>-2914.13</v>
      </c>
      <c r="AW73" s="389">
        <v>-4027.15</v>
      </c>
      <c r="AX73" s="388">
        <v>0</v>
      </c>
      <c r="AY73" s="388">
        <v>0</v>
      </c>
      <c r="AZ73" s="388">
        <v>0</v>
      </c>
      <c r="BA73" s="388">
        <v>0</v>
      </c>
      <c r="BB73" s="388">
        <v>0</v>
      </c>
      <c r="BC73" s="388">
        <v>0</v>
      </c>
      <c r="BD73" s="388">
        <v>0</v>
      </c>
      <c r="BE73" s="388">
        <v>0</v>
      </c>
      <c r="BF73" s="388">
        <v>0</v>
      </c>
      <c r="BG73" s="388">
        <v>0</v>
      </c>
      <c r="BH73" s="388">
        <v>0</v>
      </c>
      <c r="BI73" s="389">
        <v>0</v>
      </c>
      <c r="BJ73" s="347">
        <f t="shared" si="7"/>
        <v>83247.049999999872</v>
      </c>
      <c r="BK73" s="347">
        <f t="shared" si="7"/>
        <v>88637.51</v>
      </c>
      <c r="BL73" s="347">
        <f t="shared" si="7"/>
        <v>83423.03</v>
      </c>
      <c r="BM73" s="347">
        <f t="shared" si="6"/>
        <v>88847.590000000026</v>
      </c>
      <c r="BN73" s="347">
        <f t="shared" si="6"/>
        <v>86582</v>
      </c>
      <c r="BO73" s="347">
        <f t="shared" si="6"/>
        <v>89087.180000000008</v>
      </c>
      <c r="BP73" s="347">
        <f t="shared" si="6"/>
        <v>96305.690000000031</v>
      </c>
      <c r="BQ73" s="347">
        <f t="shared" si="6"/>
        <v>98766.38999999997</v>
      </c>
      <c r="BR73" s="347">
        <f t="shared" si="6"/>
        <v>92370.840000000026</v>
      </c>
      <c r="BS73" s="347">
        <f t="shared" si="6"/>
        <v>123885.95</v>
      </c>
      <c r="BT73" s="347">
        <f t="shared" si="6"/>
        <v>105179.71999999999</v>
      </c>
      <c r="BU73" s="347">
        <f t="shared" si="6"/>
        <v>87825.72</v>
      </c>
      <c r="BV73" s="348">
        <f t="shared" si="8"/>
        <v>1124158.67</v>
      </c>
      <c r="CC73" s="347">
        <f t="shared" si="9"/>
        <v>1124158.67</v>
      </c>
      <c r="CD73" s="347">
        <v>1124158.67</v>
      </c>
      <c r="CE73" s="347">
        <f t="shared" si="10"/>
        <v>0</v>
      </c>
    </row>
    <row r="74" spans="1:83" x14ac:dyDescent="0.3">
      <c r="A74" s="335" t="s">
        <v>169</v>
      </c>
      <c r="B74" s="386">
        <v>31338.410000000003</v>
      </c>
      <c r="C74" s="387">
        <v>47762.029999999992</v>
      </c>
      <c r="D74" s="387">
        <v>42699.560000000027</v>
      </c>
      <c r="E74" s="387">
        <v>39084.239999999998</v>
      </c>
      <c r="F74" s="387">
        <v>38232.060000000019</v>
      </c>
      <c r="G74" s="387">
        <v>39840.32</v>
      </c>
      <c r="H74" s="387">
        <v>42505.78</v>
      </c>
      <c r="I74" s="387">
        <v>39457.479999999996</v>
      </c>
      <c r="J74" s="387">
        <v>41982.119999999988</v>
      </c>
      <c r="K74" s="387">
        <v>902990.06</v>
      </c>
      <c r="L74" s="387">
        <v>911751.21</v>
      </c>
      <c r="M74" s="387">
        <v>895216.59000000032</v>
      </c>
      <c r="N74" s="388">
        <v>8337.77</v>
      </c>
      <c r="O74" s="388">
        <v>-9967.2800000000007</v>
      </c>
      <c r="P74" s="388">
        <v>341.99</v>
      </c>
      <c r="Q74" s="388">
        <v>385.5</v>
      </c>
      <c r="R74" s="388">
        <v>746.86</v>
      </c>
      <c r="S74" s="388">
        <v>1049.9100000000001</v>
      </c>
      <c r="T74" s="388">
        <v>1266.22</v>
      </c>
      <c r="U74" s="388">
        <v>874.68</v>
      </c>
      <c r="V74" s="388">
        <v>-844.72</v>
      </c>
      <c r="W74" s="388">
        <v>-852709.15</v>
      </c>
      <c r="X74" s="388">
        <v>-869114.21000000008</v>
      </c>
      <c r="Y74" s="389">
        <v>-836380.65999999992</v>
      </c>
      <c r="Z74" s="388">
        <v>0</v>
      </c>
      <c r="AA74" s="388">
        <v>0</v>
      </c>
      <c r="AB74" s="388">
        <v>0</v>
      </c>
      <c r="AC74" s="388">
        <v>0</v>
      </c>
      <c r="AD74" s="388">
        <v>0</v>
      </c>
      <c r="AE74" s="388">
        <v>0</v>
      </c>
      <c r="AF74" s="388">
        <v>0</v>
      </c>
      <c r="AG74" s="388">
        <v>0</v>
      </c>
      <c r="AH74" s="388">
        <v>0</v>
      </c>
      <c r="AI74" s="388">
        <v>0</v>
      </c>
      <c r="AJ74" s="388">
        <v>0</v>
      </c>
      <c r="AK74" s="389">
        <v>0</v>
      </c>
      <c r="AL74" s="388">
        <v>-223.17</v>
      </c>
      <c r="AM74" s="388">
        <v>-251.37</v>
      </c>
      <c r="AN74" s="388">
        <v>-245.72</v>
      </c>
      <c r="AO74" s="388">
        <v>-240.18</v>
      </c>
      <c r="AP74" s="388">
        <v>81.14</v>
      </c>
      <c r="AQ74" s="388">
        <v>830.65</v>
      </c>
      <c r="AR74" s="388">
        <v>-80.45</v>
      </c>
      <c r="AS74" s="388">
        <v>-117.43</v>
      </c>
      <c r="AT74" s="388">
        <v>-256.67</v>
      </c>
      <c r="AU74" s="388">
        <v>-350.36</v>
      </c>
      <c r="AV74" s="388">
        <v>-137.38</v>
      </c>
      <c r="AW74" s="389">
        <v>-109.21</v>
      </c>
      <c r="AX74" s="388">
        <v>0</v>
      </c>
      <c r="AY74" s="388">
        <v>0</v>
      </c>
      <c r="AZ74" s="388">
        <v>0</v>
      </c>
      <c r="BA74" s="388">
        <v>0</v>
      </c>
      <c r="BB74" s="388">
        <v>0</v>
      </c>
      <c r="BC74" s="388">
        <v>0</v>
      </c>
      <c r="BD74" s="388">
        <v>0</v>
      </c>
      <c r="BE74" s="388">
        <v>0</v>
      </c>
      <c r="BF74" s="388">
        <v>0</v>
      </c>
      <c r="BG74" s="388">
        <v>0</v>
      </c>
      <c r="BH74" s="388">
        <v>0</v>
      </c>
      <c r="BI74" s="389">
        <v>0</v>
      </c>
      <c r="BJ74" s="347">
        <f t="shared" si="7"/>
        <v>39453.010000000009</v>
      </c>
      <c r="BK74" s="347">
        <f t="shared" si="7"/>
        <v>37543.37999999999</v>
      </c>
      <c r="BL74" s="347">
        <f t="shared" si="7"/>
        <v>42795.830000000024</v>
      </c>
      <c r="BM74" s="347">
        <f t="shared" si="6"/>
        <v>39229.56</v>
      </c>
      <c r="BN74" s="347">
        <f t="shared" si="6"/>
        <v>39060.060000000019</v>
      </c>
      <c r="BO74" s="347">
        <f t="shared" si="6"/>
        <v>41720.880000000005</v>
      </c>
      <c r="BP74" s="347">
        <f t="shared" si="6"/>
        <v>43691.55</v>
      </c>
      <c r="BQ74" s="347">
        <f t="shared" si="6"/>
        <v>40214.729999999996</v>
      </c>
      <c r="BR74" s="347">
        <f t="shared" si="6"/>
        <v>40880.729999999989</v>
      </c>
      <c r="BS74" s="347">
        <f t="shared" si="6"/>
        <v>49930.550000000032</v>
      </c>
      <c r="BT74" s="347">
        <f t="shared" si="6"/>
        <v>42499.619999999886</v>
      </c>
      <c r="BU74" s="347">
        <f t="shared" si="6"/>
        <v>58726.720000000401</v>
      </c>
      <c r="BV74" s="348">
        <f t="shared" si="8"/>
        <v>515746.62000000034</v>
      </c>
      <c r="BW74" s="356" t="s">
        <v>94</v>
      </c>
      <c r="BX74" s="347">
        <f>BT74</f>
        <v>42499.619999999886</v>
      </c>
      <c r="BY74" s="347">
        <f>'[1]FY 2022 - kWh'!BT74</f>
        <v>123661</v>
      </c>
      <c r="BZ74" s="350">
        <f>BX74/BY74</f>
        <v>0.34367844348662785</v>
      </c>
      <c r="CA74" s="347">
        <f>BZ74*'[1]FY 2022 - kWh'!CA74</f>
        <v>14284.650825078201</v>
      </c>
      <c r="CB74" s="347">
        <f>(BT74-CA74)+SUM(BU74)</f>
        <v>86941.689174922096</v>
      </c>
      <c r="CC74" s="347">
        <f t="shared" si="9"/>
        <v>428804.93082507828</v>
      </c>
      <c r="CD74" s="347">
        <v>442735.24917492172</v>
      </c>
      <c r="CE74" s="347">
        <f t="shared" si="10"/>
        <v>-13930.318349843437</v>
      </c>
    </row>
    <row r="75" spans="1:83" x14ac:dyDescent="0.3">
      <c r="A75" s="335" t="s">
        <v>170</v>
      </c>
      <c r="B75" s="386">
        <v>44075.270000000004</v>
      </c>
      <c r="C75" s="387">
        <v>43645.250000000007</v>
      </c>
      <c r="D75" s="387">
        <v>42836.600000000013</v>
      </c>
      <c r="E75" s="387">
        <v>46017.010000000017</v>
      </c>
      <c r="F75" s="387">
        <v>44630.170000000006</v>
      </c>
      <c r="G75" s="387">
        <v>39473.58</v>
      </c>
      <c r="H75" s="387">
        <v>41839.5</v>
      </c>
      <c r="I75" s="387">
        <v>41251.420000000006</v>
      </c>
      <c r="J75" s="387">
        <v>42309.849999999977</v>
      </c>
      <c r="K75" s="387">
        <v>51289.77</v>
      </c>
      <c r="L75" s="387">
        <v>49713.87999999999</v>
      </c>
      <c r="M75" s="387">
        <v>56202.340000000011</v>
      </c>
      <c r="N75" s="388">
        <v>808.51</v>
      </c>
      <c r="O75" s="388">
        <v>845.7</v>
      </c>
      <c r="P75" s="388">
        <v>901.14</v>
      </c>
      <c r="Q75" s="388">
        <v>858.96</v>
      </c>
      <c r="R75" s="388">
        <v>1146.49</v>
      </c>
      <c r="S75" s="388">
        <v>1368.19</v>
      </c>
      <c r="T75" s="388">
        <v>821.10000000000014</v>
      </c>
      <c r="U75" s="388">
        <v>4.9200000000000088</v>
      </c>
      <c r="V75" s="388">
        <v>200.56</v>
      </c>
      <c r="W75" s="388">
        <v>316.94</v>
      </c>
      <c r="X75" s="388">
        <v>466.24</v>
      </c>
      <c r="Y75" s="389">
        <v>614.08999999999992</v>
      </c>
      <c r="Z75" s="388">
        <v>0</v>
      </c>
      <c r="AA75" s="388">
        <v>19.11</v>
      </c>
      <c r="AB75" s="388">
        <v>3.1</v>
      </c>
      <c r="AC75" s="388">
        <v>0.5</v>
      </c>
      <c r="AD75" s="388">
        <v>7.36</v>
      </c>
      <c r="AE75" s="388">
        <v>6.38</v>
      </c>
      <c r="AF75" s="388">
        <v>0</v>
      </c>
      <c r="AG75" s="388">
        <v>0</v>
      </c>
      <c r="AH75" s="388">
        <v>0</v>
      </c>
      <c r="AI75" s="388">
        <v>0</v>
      </c>
      <c r="AJ75" s="388">
        <v>4.0999999999999996</v>
      </c>
      <c r="AK75" s="389">
        <v>9.7799999999999994</v>
      </c>
      <c r="AL75" s="388">
        <v>-128.97999999999999</v>
      </c>
      <c r="AM75" s="388">
        <v>-150.5</v>
      </c>
      <c r="AN75" s="388">
        <v>-138.54</v>
      </c>
      <c r="AO75" s="388">
        <v>-127.64</v>
      </c>
      <c r="AP75" s="388">
        <v>-144.81</v>
      </c>
      <c r="AQ75" s="388">
        <v>-149.74</v>
      </c>
      <c r="AR75" s="388">
        <v>-155.22</v>
      </c>
      <c r="AS75" s="388">
        <v>-143.91999999999999</v>
      </c>
      <c r="AT75" s="388">
        <v>-143.91999999999999</v>
      </c>
      <c r="AU75" s="388">
        <v>-198.67</v>
      </c>
      <c r="AV75" s="388">
        <v>-148.21</v>
      </c>
      <c r="AW75" s="389">
        <v>-182.91</v>
      </c>
      <c r="AX75" s="388">
        <v>0</v>
      </c>
      <c r="AY75" s="388">
        <v>0</v>
      </c>
      <c r="AZ75" s="388">
        <v>0</v>
      </c>
      <c r="BA75" s="388">
        <v>0</v>
      </c>
      <c r="BB75" s="388">
        <v>0</v>
      </c>
      <c r="BC75" s="388">
        <v>47.11</v>
      </c>
      <c r="BD75" s="388">
        <v>66.849999999999994</v>
      </c>
      <c r="BE75" s="388">
        <v>67.73</v>
      </c>
      <c r="BF75" s="388">
        <v>61.78</v>
      </c>
      <c r="BG75" s="388">
        <v>76</v>
      </c>
      <c r="BH75" s="388">
        <v>70.63</v>
      </c>
      <c r="BI75" s="389">
        <v>62.43</v>
      </c>
      <c r="BJ75" s="347">
        <f t="shared" si="7"/>
        <v>44754.8</v>
      </c>
      <c r="BK75" s="347">
        <f t="shared" si="7"/>
        <v>44359.560000000005</v>
      </c>
      <c r="BL75" s="347">
        <f t="shared" si="7"/>
        <v>43602.30000000001</v>
      </c>
      <c r="BM75" s="347">
        <f t="shared" si="6"/>
        <v>46748.830000000016</v>
      </c>
      <c r="BN75" s="347">
        <f t="shared" si="6"/>
        <v>45639.210000000006</v>
      </c>
      <c r="BO75" s="347">
        <f t="shared" si="6"/>
        <v>40745.520000000004</v>
      </c>
      <c r="BP75" s="347">
        <f t="shared" si="6"/>
        <v>42572.229999999996</v>
      </c>
      <c r="BQ75" s="347">
        <f t="shared" si="6"/>
        <v>41180.150000000009</v>
      </c>
      <c r="BR75" s="347">
        <f t="shared" si="6"/>
        <v>42428.269999999975</v>
      </c>
      <c r="BS75" s="347">
        <f t="shared" si="6"/>
        <v>51484.04</v>
      </c>
      <c r="BT75" s="347">
        <f t="shared" si="6"/>
        <v>50106.639999999985</v>
      </c>
      <c r="BU75" s="347">
        <f t="shared" si="6"/>
        <v>56705.73</v>
      </c>
      <c r="BV75" s="348">
        <f t="shared" si="8"/>
        <v>550327.28</v>
      </c>
      <c r="CC75" s="347">
        <f t="shared" si="9"/>
        <v>550327.28</v>
      </c>
      <c r="CD75" s="347">
        <v>549874.75000000012</v>
      </c>
      <c r="CE75" s="347">
        <f t="shared" si="10"/>
        <v>452.52999999991152</v>
      </c>
    </row>
    <row r="76" spans="1:83" x14ac:dyDescent="0.3">
      <c r="A76" s="335" t="s">
        <v>171</v>
      </c>
      <c r="B76" s="386">
        <v>71398.440000000031</v>
      </c>
      <c r="C76" s="387">
        <v>58807.899999999994</v>
      </c>
      <c r="D76" s="387">
        <v>60129.800000000025</v>
      </c>
      <c r="E76" s="387">
        <v>55216.160000000047</v>
      </c>
      <c r="F76" s="387">
        <v>58973.060000000027</v>
      </c>
      <c r="G76" s="387">
        <v>56902.439999999995</v>
      </c>
      <c r="H76" s="387">
        <v>58227.509999999995</v>
      </c>
      <c r="I76" s="387">
        <v>44805.949999999983</v>
      </c>
      <c r="J76" s="387">
        <v>59818.200000000012</v>
      </c>
      <c r="K76" s="387">
        <v>71905.379999999961</v>
      </c>
      <c r="L76" s="387">
        <v>71079.210000000006</v>
      </c>
      <c r="M76" s="387">
        <v>75511.360000000015</v>
      </c>
      <c r="N76" s="388">
        <v>-54.699999999999996</v>
      </c>
      <c r="O76" s="388">
        <v>-56.129999999999995</v>
      </c>
      <c r="P76" s="388">
        <v>-71.92</v>
      </c>
      <c r="Q76" s="388">
        <v>-68.739999999999995</v>
      </c>
      <c r="R76" s="388">
        <v>-69.72</v>
      </c>
      <c r="S76" s="388">
        <v>-77.33</v>
      </c>
      <c r="T76" s="388">
        <v>-74.489999999999995</v>
      </c>
      <c r="U76" s="388">
        <v>30.2</v>
      </c>
      <c r="V76" s="388">
        <v>28.78</v>
      </c>
      <c r="W76" s="388">
        <v>37.520000000000003</v>
      </c>
      <c r="X76" s="388">
        <v>34.369999999999997</v>
      </c>
      <c r="Y76" s="389">
        <v>31.85</v>
      </c>
      <c r="Z76" s="388">
        <v>2.38</v>
      </c>
      <c r="AA76" s="388">
        <v>0</v>
      </c>
      <c r="AB76" s="388">
        <v>25.32</v>
      </c>
      <c r="AC76" s="388">
        <v>18.89</v>
      </c>
      <c r="AD76" s="388">
        <v>0</v>
      </c>
      <c r="AE76" s="388">
        <v>2.4500000000000002</v>
      </c>
      <c r="AF76" s="388">
        <v>2.81</v>
      </c>
      <c r="AG76" s="388">
        <v>1.1200000000000001</v>
      </c>
      <c r="AH76" s="388">
        <v>28.18</v>
      </c>
      <c r="AI76" s="388">
        <v>67.81</v>
      </c>
      <c r="AJ76" s="388">
        <v>60.55</v>
      </c>
      <c r="AK76" s="389">
        <v>68.430000000000007</v>
      </c>
      <c r="AL76" s="388">
        <v>0</v>
      </c>
      <c r="AM76" s="388">
        <v>0</v>
      </c>
      <c r="AN76" s="388">
        <v>0</v>
      </c>
      <c r="AO76" s="388">
        <v>0</v>
      </c>
      <c r="AP76" s="388">
        <v>0</v>
      </c>
      <c r="AQ76" s="388">
        <v>0</v>
      </c>
      <c r="AR76" s="388">
        <v>0</v>
      </c>
      <c r="AS76" s="388">
        <v>0</v>
      </c>
      <c r="AT76" s="388">
        <v>0</v>
      </c>
      <c r="AU76" s="388">
        <v>0</v>
      </c>
      <c r="AV76" s="388">
        <v>0</v>
      </c>
      <c r="AW76" s="389">
        <v>0</v>
      </c>
      <c r="AX76" s="388">
        <v>0</v>
      </c>
      <c r="AY76" s="388">
        <v>0</v>
      </c>
      <c r="AZ76" s="388">
        <v>0</v>
      </c>
      <c r="BA76" s="388">
        <v>0</v>
      </c>
      <c r="BB76" s="388">
        <v>0</v>
      </c>
      <c r="BC76" s="388">
        <v>0</v>
      </c>
      <c r="BD76" s="388">
        <v>0</v>
      </c>
      <c r="BE76" s="388">
        <v>0</v>
      </c>
      <c r="BF76" s="388">
        <v>0</v>
      </c>
      <c r="BG76" s="388">
        <v>0</v>
      </c>
      <c r="BH76" s="388">
        <v>0</v>
      </c>
      <c r="BI76" s="389">
        <v>0</v>
      </c>
      <c r="BJ76" s="347">
        <f t="shared" si="7"/>
        <v>71346.120000000039</v>
      </c>
      <c r="BK76" s="347">
        <f t="shared" si="7"/>
        <v>58751.77</v>
      </c>
      <c r="BL76" s="347">
        <f t="shared" si="7"/>
        <v>60083.200000000026</v>
      </c>
      <c r="BM76" s="347">
        <f t="shared" si="6"/>
        <v>55166.310000000049</v>
      </c>
      <c r="BN76" s="347">
        <f t="shared" si="6"/>
        <v>58903.340000000026</v>
      </c>
      <c r="BO76" s="347">
        <f t="shared" si="6"/>
        <v>56827.55999999999</v>
      </c>
      <c r="BP76" s="347">
        <f t="shared" si="6"/>
        <v>58155.829999999994</v>
      </c>
      <c r="BQ76" s="347">
        <f t="shared" si="6"/>
        <v>44837.269999999982</v>
      </c>
      <c r="BR76" s="347">
        <f t="shared" si="6"/>
        <v>59875.160000000011</v>
      </c>
      <c r="BS76" s="347">
        <f t="shared" si="6"/>
        <v>72010.709999999963</v>
      </c>
      <c r="BT76" s="347">
        <f t="shared" si="6"/>
        <v>71174.13</v>
      </c>
      <c r="BU76" s="347">
        <f t="shared" si="6"/>
        <v>75611.640000000014</v>
      </c>
      <c r="BV76" s="348">
        <f t="shared" si="8"/>
        <v>742743.04000000015</v>
      </c>
      <c r="CC76" s="347">
        <f t="shared" si="9"/>
        <v>742743.04000000015</v>
      </c>
      <c r="CD76" s="347">
        <v>742743.04000000004</v>
      </c>
      <c r="CE76" s="347">
        <f t="shared" si="10"/>
        <v>0</v>
      </c>
    </row>
    <row r="77" spans="1:83" x14ac:dyDescent="0.3">
      <c r="A77" s="335" t="s">
        <v>172</v>
      </c>
      <c r="B77" s="386">
        <v>25395.460000000006</v>
      </c>
      <c r="C77" s="387">
        <v>18908.029999999992</v>
      </c>
      <c r="D77" s="387">
        <v>22993.71</v>
      </c>
      <c r="E77" s="387">
        <v>22417.480000000003</v>
      </c>
      <c r="F77" s="387">
        <v>22318.92</v>
      </c>
      <c r="G77" s="387">
        <v>21392.150000000005</v>
      </c>
      <c r="H77" s="387">
        <v>20307.230000000003</v>
      </c>
      <c r="I77" s="387">
        <v>20276.2</v>
      </c>
      <c r="J77" s="387">
        <v>20253.989999999998</v>
      </c>
      <c r="K77" s="387">
        <v>37263.880000000005</v>
      </c>
      <c r="L77" s="387">
        <v>25982.350000000002</v>
      </c>
      <c r="M77" s="387">
        <v>27214.640000000003</v>
      </c>
      <c r="N77" s="388">
        <v>0</v>
      </c>
      <c r="O77" s="388">
        <v>0</v>
      </c>
      <c r="P77" s="388">
        <v>0</v>
      </c>
      <c r="Q77" s="388">
        <v>0</v>
      </c>
      <c r="R77" s="388">
        <v>0</v>
      </c>
      <c r="S77" s="388">
        <v>0</v>
      </c>
      <c r="T77" s="388">
        <v>0</v>
      </c>
      <c r="U77" s="388">
        <v>0</v>
      </c>
      <c r="V77" s="388">
        <v>-318.88</v>
      </c>
      <c r="W77" s="388">
        <v>-378.46</v>
      </c>
      <c r="X77" s="388">
        <v>-362.68</v>
      </c>
      <c r="Y77" s="389">
        <v>-790.09999999999854</v>
      </c>
      <c r="Z77" s="388">
        <v>0</v>
      </c>
      <c r="AA77" s="388">
        <v>0</v>
      </c>
      <c r="AB77" s="388">
        <v>0</v>
      </c>
      <c r="AC77" s="388">
        <v>0</v>
      </c>
      <c r="AD77" s="388">
        <v>0</v>
      </c>
      <c r="AE77" s="388">
        <v>0</v>
      </c>
      <c r="AF77" s="388">
        <v>0</v>
      </c>
      <c r="AG77" s="388">
        <v>0</v>
      </c>
      <c r="AH77" s="388">
        <v>43.18</v>
      </c>
      <c r="AI77" s="388">
        <v>0.31</v>
      </c>
      <c r="AJ77" s="388">
        <v>7.88</v>
      </c>
      <c r="AK77" s="389">
        <v>15.15</v>
      </c>
      <c r="AL77" s="388">
        <v>0</v>
      </c>
      <c r="AM77" s="388">
        <v>0</v>
      </c>
      <c r="AN77" s="388">
        <v>0</v>
      </c>
      <c r="AO77" s="388">
        <v>0</v>
      </c>
      <c r="AP77" s="388">
        <v>0</v>
      </c>
      <c r="AQ77" s="388">
        <v>0</v>
      </c>
      <c r="AR77" s="388">
        <v>0</v>
      </c>
      <c r="AS77" s="388">
        <v>0</v>
      </c>
      <c r="AT77" s="388">
        <v>0</v>
      </c>
      <c r="AU77" s="388">
        <v>0</v>
      </c>
      <c r="AV77" s="388">
        <v>0</v>
      </c>
      <c r="AW77" s="389">
        <v>0</v>
      </c>
      <c r="AX77" s="388">
        <v>0</v>
      </c>
      <c r="AY77" s="388">
        <v>0</v>
      </c>
      <c r="AZ77" s="388">
        <v>0</v>
      </c>
      <c r="BA77" s="388">
        <v>0</v>
      </c>
      <c r="BB77" s="388">
        <v>0</v>
      </c>
      <c r="BC77" s="388">
        <v>0</v>
      </c>
      <c r="BD77" s="388">
        <v>0</v>
      </c>
      <c r="BE77" s="388">
        <v>0</v>
      </c>
      <c r="BF77" s="388">
        <v>0</v>
      </c>
      <c r="BG77" s="388">
        <v>0</v>
      </c>
      <c r="BH77" s="388">
        <v>0</v>
      </c>
      <c r="BI77" s="389">
        <v>0</v>
      </c>
      <c r="BJ77" s="347">
        <f t="shared" si="7"/>
        <v>25395.460000000006</v>
      </c>
      <c r="BK77" s="347">
        <f t="shared" si="7"/>
        <v>18908.029999999992</v>
      </c>
      <c r="BL77" s="347">
        <f t="shared" si="7"/>
        <v>22993.71</v>
      </c>
      <c r="BM77" s="347">
        <f t="shared" si="6"/>
        <v>22417.480000000003</v>
      </c>
      <c r="BN77" s="347">
        <f t="shared" si="6"/>
        <v>22318.92</v>
      </c>
      <c r="BO77" s="347">
        <f t="shared" si="6"/>
        <v>21392.150000000005</v>
      </c>
      <c r="BP77" s="347">
        <f t="shared" si="6"/>
        <v>20307.230000000003</v>
      </c>
      <c r="BQ77" s="347">
        <f t="shared" si="6"/>
        <v>20276.2</v>
      </c>
      <c r="BR77" s="347">
        <f t="shared" si="6"/>
        <v>19978.289999999997</v>
      </c>
      <c r="BS77" s="347">
        <f t="shared" si="6"/>
        <v>36885.730000000003</v>
      </c>
      <c r="BT77" s="347">
        <f t="shared" si="6"/>
        <v>25627.550000000003</v>
      </c>
      <c r="BU77" s="347">
        <f t="shared" si="6"/>
        <v>26439.690000000006</v>
      </c>
      <c r="BV77" s="348">
        <f t="shared" si="8"/>
        <v>282940.44000000006</v>
      </c>
      <c r="CC77" s="347">
        <f t="shared" si="9"/>
        <v>282940.44000000006</v>
      </c>
      <c r="CD77" s="347">
        <v>282940.44000000006</v>
      </c>
      <c r="CE77" s="347">
        <f t="shared" si="10"/>
        <v>0</v>
      </c>
    </row>
    <row r="78" spans="1:83" x14ac:dyDescent="0.3">
      <c r="A78" s="335" t="s">
        <v>173</v>
      </c>
      <c r="B78" s="386">
        <v>22259.649999999991</v>
      </c>
      <c r="C78" s="387">
        <v>22338.739999999998</v>
      </c>
      <c r="D78" s="387">
        <v>24601.089999999993</v>
      </c>
      <c r="E78" s="387">
        <v>23453.360000000001</v>
      </c>
      <c r="F78" s="387">
        <v>23561.86</v>
      </c>
      <c r="G78" s="387">
        <v>23536.149999999998</v>
      </c>
      <c r="H78" s="387">
        <v>24182.010000000002</v>
      </c>
      <c r="I78" s="387">
        <v>23965.700000000004</v>
      </c>
      <c r="J78" s="387">
        <v>26215.3</v>
      </c>
      <c r="K78" s="387">
        <v>28553.050000000003</v>
      </c>
      <c r="L78" s="387">
        <v>27421.440000000002</v>
      </c>
      <c r="M78" s="387">
        <v>29549.090000000004</v>
      </c>
      <c r="N78" s="388">
        <v>-181.60999999999999</v>
      </c>
      <c r="O78" s="388">
        <v>-315.24</v>
      </c>
      <c r="P78" s="388">
        <v>-373.67</v>
      </c>
      <c r="Q78" s="388">
        <v>-376.40000000000003</v>
      </c>
      <c r="R78" s="388">
        <v>-389.98</v>
      </c>
      <c r="S78" s="388">
        <v>-375.1</v>
      </c>
      <c r="T78" s="388">
        <v>-382.03000000000003</v>
      </c>
      <c r="U78" s="388">
        <v>-316.39999999999998</v>
      </c>
      <c r="V78" s="388">
        <v>-395.1</v>
      </c>
      <c r="W78" s="388">
        <v>-446.64</v>
      </c>
      <c r="X78" s="388">
        <v>-375.12</v>
      </c>
      <c r="Y78" s="389">
        <v>-467.32</v>
      </c>
      <c r="Z78" s="388">
        <v>-60.679999999999993</v>
      </c>
      <c r="AA78" s="388">
        <v>-92.669999999999987</v>
      </c>
      <c r="AB78" s="388">
        <v>-124.91</v>
      </c>
      <c r="AC78" s="388">
        <v>-166.42000000000002</v>
      </c>
      <c r="AD78" s="388">
        <v>-129.36000000000001</v>
      </c>
      <c r="AE78" s="388">
        <v>-140.40999999999997</v>
      </c>
      <c r="AF78" s="388">
        <v>-73.63000000000001</v>
      </c>
      <c r="AG78" s="388">
        <v>-55.019999999999996</v>
      </c>
      <c r="AH78" s="388">
        <v>-76.19</v>
      </c>
      <c r="AI78" s="388">
        <v>-42.260000000000019</v>
      </c>
      <c r="AJ78" s="388">
        <v>-132.13999999999999</v>
      </c>
      <c r="AK78" s="389">
        <v>-177.91</v>
      </c>
      <c r="AL78" s="388">
        <v>0</v>
      </c>
      <c r="AM78" s="388">
        <v>0</v>
      </c>
      <c r="AN78" s="388">
        <v>0</v>
      </c>
      <c r="AO78" s="388">
        <v>149.22</v>
      </c>
      <c r="AP78" s="388">
        <v>159.21</v>
      </c>
      <c r="AQ78" s="388">
        <v>159.21</v>
      </c>
      <c r="AR78" s="388">
        <v>598.58000000000004</v>
      </c>
      <c r="AS78" s="388">
        <v>586.34</v>
      </c>
      <c r="AT78" s="388">
        <v>647.41</v>
      </c>
      <c r="AU78" s="388">
        <v>727.78</v>
      </c>
      <c r="AV78" s="388">
        <v>684.83</v>
      </c>
      <c r="AW78" s="389">
        <v>727.78</v>
      </c>
      <c r="AX78" s="388">
        <v>0</v>
      </c>
      <c r="AY78" s="388">
        <v>0</v>
      </c>
      <c r="AZ78" s="388">
        <v>0</v>
      </c>
      <c r="BA78" s="388">
        <v>0</v>
      </c>
      <c r="BB78" s="388">
        <v>0</v>
      </c>
      <c r="BC78" s="388">
        <v>0</v>
      </c>
      <c r="BD78" s="388">
        <v>0</v>
      </c>
      <c r="BE78" s="388">
        <v>0</v>
      </c>
      <c r="BF78" s="388">
        <v>0</v>
      </c>
      <c r="BG78" s="388">
        <v>0</v>
      </c>
      <c r="BH78" s="388">
        <v>0</v>
      </c>
      <c r="BI78" s="389">
        <v>0</v>
      </c>
      <c r="BJ78" s="347">
        <f t="shared" si="7"/>
        <v>22017.35999999999</v>
      </c>
      <c r="BK78" s="347">
        <f t="shared" si="7"/>
        <v>21930.829999999998</v>
      </c>
      <c r="BL78" s="347">
        <f t="shared" si="7"/>
        <v>24102.509999999995</v>
      </c>
      <c r="BM78" s="347">
        <f t="shared" si="6"/>
        <v>23059.760000000002</v>
      </c>
      <c r="BN78" s="347">
        <f t="shared" si="6"/>
        <v>23201.73</v>
      </c>
      <c r="BO78" s="347">
        <f t="shared" si="6"/>
        <v>23179.85</v>
      </c>
      <c r="BP78" s="347">
        <f t="shared" si="6"/>
        <v>24324.930000000004</v>
      </c>
      <c r="BQ78" s="347">
        <f t="shared" si="6"/>
        <v>24180.620000000003</v>
      </c>
      <c r="BR78" s="347">
        <f t="shared" si="6"/>
        <v>26391.420000000002</v>
      </c>
      <c r="BS78" s="347">
        <f t="shared" si="6"/>
        <v>28791.930000000004</v>
      </c>
      <c r="BT78" s="347">
        <f t="shared" si="6"/>
        <v>27599.010000000006</v>
      </c>
      <c r="BU78" s="347">
        <f t="shared" si="6"/>
        <v>29631.640000000003</v>
      </c>
      <c r="BV78" s="348">
        <f t="shared" si="8"/>
        <v>298411.58999999997</v>
      </c>
      <c r="CC78" s="347">
        <f t="shared" si="9"/>
        <v>298411.58999999997</v>
      </c>
      <c r="CD78" s="347">
        <v>293971.23</v>
      </c>
      <c r="CE78" s="347">
        <f t="shared" si="10"/>
        <v>4440.359999999986</v>
      </c>
    </row>
    <row r="79" spans="1:83" x14ac:dyDescent="0.3">
      <c r="A79" s="335" t="s">
        <v>174</v>
      </c>
      <c r="B79" s="386">
        <v>68201.03</v>
      </c>
      <c r="C79" s="387">
        <v>66928.719999999987</v>
      </c>
      <c r="D79" s="387">
        <v>71436.540000000023</v>
      </c>
      <c r="E79" s="387">
        <v>71686.03</v>
      </c>
      <c r="F79" s="387">
        <v>68795.459999999992</v>
      </c>
      <c r="G79" s="387">
        <v>69002.049999999974</v>
      </c>
      <c r="H79" s="387">
        <v>73857.389999999985</v>
      </c>
      <c r="I79" s="387">
        <v>69150.119999999981</v>
      </c>
      <c r="J79" s="387">
        <v>72209.059999999983</v>
      </c>
      <c r="K79" s="387">
        <v>101622.87999999999</v>
      </c>
      <c r="L79" s="387">
        <v>72397.709999999992</v>
      </c>
      <c r="M79" s="387">
        <v>78296.37999999999</v>
      </c>
      <c r="N79" s="388">
        <v>0</v>
      </c>
      <c r="O79" s="388">
        <v>0</v>
      </c>
      <c r="P79" s="388">
        <v>422.8</v>
      </c>
      <c r="Q79" s="388">
        <v>955.07</v>
      </c>
      <c r="R79" s="388">
        <v>1655.84</v>
      </c>
      <c r="S79" s="388">
        <v>2544.4899999999998</v>
      </c>
      <c r="T79" s="388">
        <v>2573.96</v>
      </c>
      <c r="U79" s="388">
        <v>1614.9</v>
      </c>
      <c r="V79" s="388">
        <v>-499.93</v>
      </c>
      <c r="W79" s="388">
        <v>-11550.89</v>
      </c>
      <c r="X79" s="388">
        <v>5164.54</v>
      </c>
      <c r="Y79" s="389">
        <v>6308.08</v>
      </c>
      <c r="Z79" s="388">
        <v>12.649999999999999</v>
      </c>
      <c r="AA79" s="388">
        <v>28.16</v>
      </c>
      <c r="AB79" s="388">
        <v>75.73</v>
      </c>
      <c r="AC79" s="388">
        <v>176.97</v>
      </c>
      <c r="AD79" s="388">
        <v>213.07</v>
      </c>
      <c r="AE79" s="388">
        <v>499.28</v>
      </c>
      <c r="AF79" s="388">
        <v>719.52</v>
      </c>
      <c r="AG79" s="388">
        <v>561.26</v>
      </c>
      <c r="AH79" s="388">
        <v>3301.29</v>
      </c>
      <c r="AI79" s="388">
        <v>-4234.99</v>
      </c>
      <c r="AJ79" s="388">
        <v>-4054.0400000000004</v>
      </c>
      <c r="AK79" s="389">
        <v>-4079.6499999999996</v>
      </c>
      <c r="AL79" s="388">
        <v>0</v>
      </c>
      <c r="AM79" s="388">
        <v>0</v>
      </c>
      <c r="AN79" s="388">
        <v>-108.07</v>
      </c>
      <c r="AO79" s="388">
        <v>-112.67</v>
      </c>
      <c r="AP79" s="388">
        <v>-66.959999999999994</v>
      </c>
      <c r="AQ79" s="388">
        <v>-66</v>
      </c>
      <c r="AR79" s="388">
        <v>-58.91</v>
      </c>
      <c r="AS79" s="388">
        <v>-77.31</v>
      </c>
      <c r="AT79" s="388">
        <v>-112.09</v>
      </c>
      <c r="AU79" s="388">
        <v>-76.89</v>
      </c>
      <c r="AV79" s="388">
        <v>-90.74</v>
      </c>
      <c r="AW79" s="389">
        <v>-106.9</v>
      </c>
      <c r="AX79" s="388">
        <v>0</v>
      </c>
      <c r="AY79" s="388">
        <v>0</v>
      </c>
      <c r="AZ79" s="388">
        <v>0</v>
      </c>
      <c r="BA79" s="388">
        <v>0</v>
      </c>
      <c r="BB79" s="388">
        <v>0</v>
      </c>
      <c r="BC79" s="388">
        <v>0</v>
      </c>
      <c r="BD79" s="388">
        <v>0</v>
      </c>
      <c r="BE79" s="388">
        <v>0</v>
      </c>
      <c r="BF79" s="388">
        <v>0</v>
      </c>
      <c r="BG79" s="388">
        <v>0</v>
      </c>
      <c r="BH79" s="388">
        <v>0</v>
      </c>
      <c r="BI79" s="389">
        <v>0</v>
      </c>
      <c r="BJ79" s="347">
        <f t="shared" si="7"/>
        <v>68213.679999999993</v>
      </c>
      <c r="BK79" s="347">
        <f t="shared" si="7"/>
        <v>66956.87999999999</v>
      </c>
      <c r="BL79" s="347">
        <f t="shared" si="7"/>
        <v>71827.000000000015</v>
      </c>
      <c r="BM79" s="347">
        <f t="shared" si="6"/>
        <v>72705.400000000009</v>
      </c>
      <c r="BN79" s="347">
        <f t="shared" si="6"/>
        <v>70597.409999999989</v>
      </c>
      <c r="BO79" s="347">
        <f t="shared" si="6"/>
        <v>71979.819999999978</v>
      </c>
      <c r="BP79" s="347">
        <f t="shared" si="6"/>
        <v>77091.959999999992</v>
      </c>
      <c r="BQ79" s="347">
        <f t="shared" si="6"/>
        <v>71248.969999999972</v>
      </c>
      <c r="BR79" s="347">
        <f t="shared" si="6"/>
        <v>74898.329999999987</v>
      </c>
      <c r="BS79" s="347">
        <f t="shared" si="6"/>
        <v>85760.109999999986</v>
      </c>
      <c r="BT79" s="347">
        <f t="shared" si="6"/>
        <v>73417.469999999987</v>
      </c>
      <c r="BU79" s="347">
        <f t="shared" si="6"/>
        <v>80417.91</v>
      </c>
      <c r="BV79" s="348">
        <f t="shared" si="8"/>
        <v>885114.93999999983</v>
      </c>
      <c r="BW79" s="353" t="s">
        <v>99</v>
      </c>
      <c r="BX79" s="347">
        <f>BU79</f>
        <v>80417.91</v>
      </c>
      <c r="BY79" s="347">
        <f>'[1]FY 2022 - kWh'!BU79</f>
        <v>244397</v>
      </c>
      <c r="BZ79" s="350">
        <f>BX79/BY79</f>
        <v>0.32904622397165267</v>
      </c>
      <c r="CA79" s="347">
        <f>BZ79*'[1]FY 2022 - kWh'!CA79</f>
        <v>-2043.7060970879347</v>
      </c>
      <c r="CB79" s="347">
        <f>(BU79-CA79)</f>
        <v>82461.616097087943</v>
      </c>
      <c r="CC79" s="347">
        <f t="shared" si="9"/>
        <v>802653.32390291186</v>
      </c>
      <c r="CD79" s="347">
        <v>733341.00567485811</v>
      </c>
      <c r="CE79" s="347">
        <f t="shared" si="10"/>
        <v>69312.318228053744</v>
      </c>
    </row>
    <row r="80" spans="1:83" x14ac:dyDescent="0.3">
      <c r="A80" s="335" t="s">
        <v>175</v>
      </c>
      <c r="B80" s="386">
        <v>29558.929999999989</v>
      </c>
      <c r="C80" s="387">
        <v>29423.559999999998</v>
      </c>
      <c r="D80" s="387">
        <v>30870.700000000004</v>
      </c>
      <c r="E80" s="387">
        <v>31545.449999999997</v>
      </c>
      <c r="F80" s="387">
        <v>30075.189999999995</v>
      </c>
      <c r="G80" s="387">
        <v>40104.879999999997</v>
      </c>
      <c r="H80" s="387">
        <v>40334.21</v>
      </c>
      <c r="I80" s="387">
        <v>30451.879999999997</v>
      </c>
      <c r="J80" s="387">
        <v>32824.01</v>
      </c>
      <c r="K80" s="387">
        <v>37245.800000000017</v>
      </c>
      <c r="L80" s="387">
        <v>35062.750000000007</v>
      </c>
      <c r="M80" s="387">
        <v>38251.210000000006</v>
      </c>
      <c r="N80" s="388">
        <v>20.059999999999999</v>
      </c>
      <c r="O80" s="388">
        <v>18.639999999999997</v>
      </c>
      <c r="P80" s="388">
        <v>5</v>
      </c>
      <c r="Q80" s="388">
        <v>29.46</v>
      </c>
      <c r="R80" s="388">
        <v>14.23</v>
      </c>
      <c r="S80" s="388">
        <v>14.96</v>
      </c>
      <c r="T80" s="388">
        <v>19.46</v>
      </c>
      <c r="U80" s="388">
        <v>21.72</v>
      </c>
      <c r="V80" s="388">
        <v>12.959999999999999</v>
      </c>
      <c r="W80" s="388">
        <v>28.060000000000002</v>
      </c>
      <c r="X80" s="388">
        <v>52.98</v>
      </c>
      <c r="Y80" s="389">
        <v>31.22</v>
      </c>
      <c r="Z80" s="388">
        <v>-54.21</v>
      </c>
      <c r="AA80" s="388">
        <v>-67.449999999999989</v>
      </c>
      <c r="AB80" s="388">
        <v>-99.55</v>
      </c>
      <c r="AC80" s="388">
        <v>-41.01</v>
      </c>
      <c r="AD80" s="388">
        <v>-290.58000000000004</v>
      </c>
      <c r="AE80" s="388">
        <v>-81.97</v>
      </c>
      <c r="AF80" s="388">
        <v>-340.48</v>
      </c>
      <c r="AG80" s="388">
        <v>-126.88999999999999</v>
      </c>
      <c r="AH80" s="388">
        <v>-227.31</v>
      </c>
      <c r="AI80" s="388">
        <v>-133.71</v>
      </c>
      <c r="AJ80" s="388">
        <v>-32.380000000000024</v>
      </c>
      <c r="AK80" s="389">
        <v>1.8300000000000125</v>
      </c>
      <c r="AL80" s="388">
        <v>0</v>
      </c>
      <c r="AM80" s="388">
        <v>0</v>
      </c>
      <c r="AN80" s="388">
        <v>0</v>
      </c>
      <c r="AO80" s="388">
        <v>0</v>
      </c>
      <c r="AP80" s="388">
        <v>0</v>
      </c>
      <c r="AQ80" s="388">
        <v>0</v>
      </c>
      <c r="AR80" s="388">
        <v>0</v>
      </c>
      <c r="AS80" s="388">
        <v>0</v>
      </c>
      <c r="AT80" s="388">
        <v>0</v>
      </c>
      <c r="AU80" s="388">
        <v>0</v>
      </c>
      <c r="AV80" s="388">
        <v>0</v>
      </c>
      <c r="AW80" s="389">
        <v>0</v>
      </c>
      <c r="AX80" s="388">
        <v>0</v>
      </c>
      <c r="AY80" s="388">
        <v>0</v>
      </c>
      <c r="AZ80" s="388">
        <v>0</v>
      </c>
      <c r="BA80" s="388">
        <v>0</v>
      </c>
      <c r="BB80" s="388">
        <v>0</v>
      </c>
      <c r="BC80" s="388">
        <v>0</v>
      </c>
      <c r="BD80" s="388">
        <v>0</v>
      </c>
      <c r="BE80" s="388">
        <v>0</v>
      </c>
      <c r="BF80" s="388">
        <v>0</v>
      </c>
      <c r="BG80" s="388">
        <v>0</v>
      </c>
      <c r="BH80" s="388">
        <v>0</v>
      </c>
      <c r="BI80" s="389">
        <v>0</v>
      </c>
      <c r="BJ80" s="347">
        <f t="shared" si="7"/>
        <v>29524.779999999992</v>
      </c>
      <c r="BK80" s="347">
        <f t="shared" si="7"/>
        <v>29374.749999999996</v>
      </c>
      <c r="BL80" s="347">
        <f t="shared" si="7"/>
        <v>30776.150000000005</v>
      </c>
      <c r="BM80" s="347">
        <f t="shared" si="6"/>
        <v>31533.899999999998</v>
      </c>
      <c r="BN80" s="347">
        <f t="shared" si="6"/>
        <v>29798.839999999993</v>
      </c>
      <c r="BO80" s="347">
        <f t="shared" si="6"/>
        <v>40037.869999999995</v>
      </c>
      <c r="BP80" s="347">
        <f t="shared" si="6"/>
        <v>40013.189999999995</v>
      </c>
      <c r="BQ80" s="347">
        <f t="shared" si="6"/>
        <v>30346.71</v>
      </c>
      <c r="BR80" s="347">
        <f t="shared" si="6"/>
        <v>32609.66</v>
      </c>
      <c r="BS80" s="347">
        <f t="shared" si="6"/>
        <v>37140.150000000016</v>
      </c>
      <c r="BT80" s="347">
        <f t="shared" si="6"/>
        <v>35083.350000000013</v>
      </c>
      <c r="BU80" s="347">
        <f t="shared" si="6"/>
        <v>38284.260000000009</v>
      </c>
      <c r="BV80" s="348">
        <f t="shared" si="8"/>
        <v>404523.61000000004</v>
      </c>
      <c r="BW80" s="356" t="s">
        <v>94</v>
      </c>
      <c r="BX80" s="347">
        <f>BT80</f>
        <v>35083.350000000013</v>
      </c>
      <c r="BY80" s="347">
        <f>'[1]FY 2022 - kWh'!BT80</f>
        <v>102617</v>
      </c>
      <c r="BZ80" s="350">
        <f>BX80/BY80</f>
        <v>0.34188633462291834</v>
      </c>
      <c r="CA80" s="347">
        <f>BZ80*'[1]FY 2022 - kWh'!CA80</f>
        <v>193.50766539657178</v>
      </c>
      <c r="CB80" s="347">
        <f>(BT80-CA80)+SUM(BU80)</f>
        <v>73174.102334603449</v>
      </c>
      <c r="CC80" s="347">
        <f t="shared" si="9"/>
        <v>331349.50766539661</v>
      </c>
      <c r="CD80" s="347">
        <v>366045.84233460343</v>
      </c>
      <c r="CE80" s="347">
        <f t="shared" si="10"/>
        <v>-34696.334669206815</v>
      </c>
    </row>
    <row r="81" spans="81:83" x14ac:dyDescent="0.3">
      <c r="CC81" s="347">
        <f>SUM(CC3:CC80)</f>
        <v>85105886.596329793</v>
      </c>
      <c r="CD81" s="347">
        <f>SUM(CD3:CD80)</f>
        <v>84071716.732779473</v>
      </c>
      <c r="CE81" s="347">
        <f>SUM(CE3:CE80)</f>
        <v>1034169.8635503002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150">
    <pageSetUpPr fitToPage="1"/>
  </sheetPr>
  <dimension ref="A1:J56"/>
  <sheetViews>
    <sheetView topLeftCell="A31"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28515625" style="29" customWidth="1"/>
    <col min="5" max="5" width="10" style="29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311</v>
      </c>
      <c r="B2" s="420"/>
      <c r="C2" s="420"/>
      <c r="D2" s="420"/>
      <c r="E2" s="296"/>
    </row>
    <row r="3" spans="1:10" ht="15.75" x14ac:dyDescent="0.25">
      <c r="A3" s="433">
        <f ca="1">TODAY()</f>
        <v>46197</v>
      </c>
      <c r="B3" s="424"/>
      <c r="C3" s="424"/>
      <c r="D3" s="424"/>
    </row>
    <row r="4" spans="1:10" x14ac:dyDescent="0.25">
      <c r="A4" s="294"/>
      <c r="B4" s="294"/>
      <c r="C4" s="294"/>
      <c r="D4" s="294"/>
    </row>
    <row r="5" spans="1:10" ht="15.75" x14ac:dyDescent="0.25">
      <c r="A5" s="193"/>
      <c r="B5" s="193"/>
      <c r="C5" s="193"/>
      <c r="D5" s="62"/>
    </row>
    <row r="6" spans="1:10" ht="15.75" x14ac:dyDescent="0.25">
      <c r="A6" s="32" t="s">
        <v>269</v>
      </c>
      <c r="B6" s="36" t="e">
        <f>#REF!</f>
        <v>#REF!</v>
      </c>
      <c r="C6" s="193"/>
      <c r="D6" s="62"/>
    </row>
    <row r="7" spans="1:10" ht="15.75" hidden="1" x14ac:dyDescent="0.25">
      <c r="A7" s="193" t="s">
        <v>245</v>
      </c>
      <c r="B7" s="37" t="e">
        <f>#REF!</f>
        <v>#REF!</v>
      </c>
      <c r="C7" s="193"/>
      <c r="D7" s="62"/>
    </row>
    <row r="8" spans="1:10" ht="15.75" x14ac:dyDescent="0.25">
      <c r="A8" s="193" t="s">
        <v>247</v>
      </c>
      <c r="B8" s="38" t="e">
        <f>#REF!</f>
        <v>#REF!</v>
      </c>
      <c r="C8" s="193"/>
      <c r="D8" s="62"/>
    </row>
    <row r="9" spans="1:10" ht="15.75" x14ac:dyDescent="0.25">
      <c r="A9" s="193" t="s">
        <v>249</v>
      </c>
      <c r="B9" s="39">
        <v>31</v>
      </c>
      <c r="C9" s="193"/>
      <c r="D9" s="62"/>
    </row>
    <row r="10" spans="1:10" ht="15.75" hidden="1" x14ac:dyDescent="0.25">
      <c r="A10" s="193" t="s">
        <v>250</v>
      </c>
      <c r="B10" s="194"/>
      <c r="C10" s="193" t="s">
        <v>248</v>
      </c>
      <c r="D10" s="62"/>
    </row>
    <row r="11" spans="1:10" ht="15.75" x14ac:dyDescent="0.25">
      <c r="A11" s="193"/>
      <c r="B11" s="193"/>
      <c r="C11" s="193"/>
      <c r="D11" s="62"/>
    </row>
    <row r="12" spans="1:10" ht="15.75" hidden="1" x14ac:dyDescent="0.25">
      <c r="A12" s="42" t="s">
        <v>251</v>
      </c>
      <c r="B12" s="195"/>
      <c r="C12" s="193"/>
      <c r="D12" s="62"/>
    </row>
    <row r="13" spans="1:10" ht="15.75" hidden="1" x14ac:dyDescent="0.25">
      <c r="A13" s="196" t="s">
        <v>252</v>
      </c>
      <c r="B13" s="195" t="e">
        <f>#REF!</f>
        <v>#REF!</v>
      </c>
      <c r="C13" s="193" t="s">
        <v>246</v>
      </c>
      <c r="D13" s="62"/>
    </row>
    <row r="14" spans="1:10" ht="15.75" hidden="1" x14ac:dyDescent="0.25">
      <c r="A14" s="196" t="s">
        <v>253</v>
      </c>
      <c r="B14" s="213">
        <v>0.15</v>
      </c>
      <c r="C14" s="193" t="s">
        <v>246</v>
      </c>
      <c r="D14" s="62"/>
      <c r="I14" s="64"/>
      <c r="J14" s="64"/>
    </row>
    <row r="15" spans="1:10" ht="15.75" hidden="1" x14ac:dyDescent="0.25">
      <c r="A15" s="196" t="s">
        <v>254</v>
      </c>
      <c r="B15" s="43" t="e">
        <f>B14*B13</f>
        <v>#REF!</v>
      </c>
      <c r="C15" s="193"/>
      <c r="D15" s="62"/>
      <c r="I15" s="65"/>
      <c r="J15" s="64"/>
    </row>
    <row r="16" spans="1:10" ht="15.75" x14ac:dyDescent="0.25">
      <c r="A16" s="201"/>
      <c r="B16" s="199"/>
      <c r="C16" s="199"/>
      <c r="D16" s="66"/>
      <c r="J16" s="64"/>
    </row>
    <row r="17" spans="1:10" ht="15.75" x14ac:dyDescent="0.25">
      <c r="A17" s="42" t="s">
        <v>270</v>
      </c>
      <c r="B17" s="199"/>
      <c r="C17" s="193"/>
      <c r="D17" s="62"/>
      <c r="J17" s="64"/>
    </row>
    <row r="18" spans="1:10" ht="15.75" x14ac:dyDescent="0.25">
      <c r="A18" s="196" t="s">
        <v>271</v>
      </c>
      <c r="B18" s="208" t="e">
        <f>#REF!</f>
        <v>#REF!</v>
      </c>
      <c r="C18" s="193"/>
      <c r="D18" s="62"/>
      <c r="E18" s="65"/>
      <c r="J18" s="64"/>
    </row>
    <row r="19" spans="1:10" ht="15.75" x14ac:dyDescent="0.25">
      <c r="A19" s="196" t="s">
        <v>272</v>
      </c>
      <c r="B19" s="195" t="e">
        <f>#REF!</f>
        <v>#REF!</v>
      </c>
      <c r="C19" s="193"/>
      <c r="D19" s="62"/>
      <c r="J19" s="64"/>
    </row>
    <row r="20" spans="1:10" ht="15.75" x14ac:dyDescent="0.25">
      <c r="A20" s="196" t="s">
        <v>259</v>
      </c>
      <c r="B20" s="199" t="e">
        <f>B18*B19</f>
        <v>#REF!</v>
      </c>
      <c r="C20" s="193"/>
      <c r="D20" s="62"/>
      <c r="E20" s="65"/>
      <c r="J20" s="64"/>
    </row>
    <row r="21" spans="1:10" ht="15.75" x14ac:dyDescent="0.25">
      <c r="A21" s="196"/>
      <c r="B21" s="199"/>
      <c r="C21" s="193"/>
      <c r="D21" s="62"/>
      <c r="E21" s="65"/>
      <c r="J21" s="64"/>
    </row>
    <row r="22" spans="1:10" ht="15.75" x14ac:dyDescent="0.25">
      <c r="A22" s="44"/>
      <c r="B22" s="203"/>
      <c r="C22" s="193"/>
      <c r="D22" s="62"/>
    </row>
    <row r="23" spans="1:10" ht="15.75" hidden="1" x14ac:dyDescent="0.25">
      <c r="A23" s="193"/>
      <c r="B23" s="199"/>
      <c r="C23" s="193"/>
      <c r="D23" s="62"/>
    </row>
    <row r="24" spans="1:10" ht="15.75" x14ac:dyDescent="0.25">
      <c r="A24" s="44" t="s">
        <v>260</v>
      </c>
      <c r="B24" s="43" t="e">
        <f>+B20</f>
        <v>#REF!</v>
      </c>
      <c r="C24" s="193"/>
      <c r="D24" s="62"/>
      <c r="I24" s="64"/>
    </row>
    <row r="25" spans="1:10" ht="15.75" x14ac:dyDescent="0.25">
      <c r="A25" s="45"/>
      <c r="B25" s="199"/>
      <c r="C25" s="193"/>
      <c r="D25" s="62"/>
    </row>
    <row r="26" spans="1:10" ht="15.75" x14ac:dyDescent="0.25">
      <c r="A26" s="45" t="s">
        <v>261</v>
      </c>
      <c r="B26" s="204" t="e">
        <f>B6+47</f>
        <v>#REF!</v>
      </c>
      <c r="C26" s="193"/>
      <c r="D26" s="62"/>
    </row>
    <row r="27" spans="1:10" x14ac:dyDescent="0.25">
      <c r="A27" s="105"/>
      <c r="B27" s="78"/>
      <c r="C27" s="62"/>
      <c r="D27" s="62"/>
    </row>
    <row r="28" spans="1:10" ht="15.75" x14ac:dyDescent="0.25">
      <c r="A28" s="45"/>
      <c r="B28" s="204"/>
      <c r="C28" s="62"/>
      <c r="D28" s="62"/>
    </row>
    <row r="29" spans="1:10" ht="15.75" x14ac:dyDescent="0.25">
      <c r="A29" s="45"/>
      <c r="B29" s="204"/>
      <c r="C29" s="62"/>
      <c r="D29" s="62"/>
    </row>
    <row r="30" spans="1:10" ht="15.75" x14ac:dyDescent="0.25">
      <c r="A30" s="45"/>
      <c r="B30" s="204"/>
      <c r="C30" s="62"/>
      <c r="D30" s="62"/>
    </row>
    <row r="31" spans="1:10" ht="15.75" x14ac:dyDescent="0.25">
      <c r="A31" s="45"/>
      <c r="B31" s="50" t="s">
        <v>262</v>
      </c>
      <c r="C31" s="62"/>
      <c r="D31" s="62"/>
    </row>
    <row r="32" spans="1:10" ht="15.75" x14ac:dyDescent="0.25">
      <c r="A32" s="45"/>
      <c r="B32" s="193"/>
      <c r="C32" s="62"/>
      <c r="D32" s="62"/>
    </row>
    <row r="33" spans="1:4" ht="15.75" x14ac:dyDescent="0.25">
      <c r="A33" s="45"/>
      <c r="B33" s="193"/>
      <c r="C33" s="62"/>
      <c r="D33" s="62"/>
    </row>
    <row r="34" spans="1:4" ht="15.75" x14ac:dyDescent="0.25">
      <c r="A34" s="45"/>
      <c r="B34" s="193"/>
      <c r="C34" s="62"/>
      <c r="D34" s="62"/>
    </row>
    <row r="35" spans="1:4" ht="15.75" x14ac:dyDescent="0.25">
      <c r="A35" s="45"/>
      <c r="B35" s="193" t="s">
        <v>285</v>
      </c>
      <c r="C35" s="62"/>
      <c r="D35" s="62"/>
    </row>
    <row r="36" spans="1:4" ht="15.75" x14ac:dyDescent="0.25">
      <c r="A36" s="45"/>
      <c r="B36" s="193" t="s">
        <v>264</v>
      </c>
      <c r="C36" s="62"/>
      <c r="D36" s="62"/>
    </row>
    <row r="37" spans="1:4" ht="15.75" x14ac:dyDescent="0.25">
      <c r="A37" s="45"/>
      <c r="B37" s="193"/>
      <c r="C37" s="62"/>
      <c r="D37" s="62"/>
    </row>
    <row r="38" spans="1:4" ht="15.75" x14ac:dyDescent="0.25">
      <c r="A38" s="45"/>
      <c r="B38" s="193"/>
      <c r="C38" s="62"/>
      <c r="D38" s="62"/>
    </row>
    <row r="39" spans="1:4" ht="15.75" x14ac:dyDescent="0.25">
      <c r="A39" s="73"/>
      <c r="B39" s="193"/>
      <c r="C39" s="62"/>
      <c r="D39" s="62"/>
    </row>
    <row r="40" spans="1:4" ht="15.75" x14ac:dyDescent="0.25">
      <c r="A40" s="73"/>
      <c r="B40" s="51" t="s">
        <v>265</v>
      </c>
      <c r="C40" s="62"/>
      <c r="D40" s="62"/>
    </row>
    <row r="41" spans="1:4" ht="15.75" x14ac:dyDescent="0.25">
      <c r="A41" s="62"/>
      <c r="B41" s="193"/>
      <c r="C41" s="62"/>
      <c r="D41" s="62"/>
    </row>
    <row r="42" spans="1:4" ht="15.75" x14ac:dyDescent="0.25">
      <c r="A42" s="75"/>
      <c r="B42" s="193"/>
      <c r="C42" s="62"/>
      <c r="D42" s="62"/>
    </row>
    <row r="43" spans="1:4" ht="15.75" x14ac:dyDescent="0.25">
      <c r="A43" s="62"/>
      <c r="B43" s="193"/>
      <c r="C43" s="62"/>
      <c r="D43" s="62"/>
    </row>
    <row r="44" spans="1:4" ht="15.75" x14ac:dyDescent="0.25">
      <c r="A44" s="62"/>
      <c r="B44" s="193" t="s">
        <v>306</v>
      </c>
      <c r="C44" s="62"/>
      <c r="D44" s="62"/>
    </row>
    <row r="45" spans="1:4" ht="15.75" x14ac:dyDescent="0.25">
      <c r="A45" s="62"/>
      <c r="B45" s="193" t="s">
        <v>267</v>
      </c>
      <c r="C45" s="62"/>
      <c r="D45" s="62"/>
    </row>
    <row r="46" spans="1:4" ht="15.75" x14ac:dyDescent="0.25">
      <c r="A46" s="62"/>
      <c r="B46" s="193"/>
      <c r="C46" s="62"/>
      <c r="D46" s="62"/>
    </row>
    <row r="47" spans="1:4" ht="15.75" x14ac:dyDescent="0.25">
      <c r="A47" s="62"/>
      <c r="B47" s="193"/>
      <c r="C47" s="35"/>
      <c r="D47" s="35"/>
    </row>
    <row r="48" spans="1:4" ht="15.75" x14ac:dyDescent="0.25">
      <c r="A48" s="62"/>
      <c r="B48" s="193"/>
      <c r="C48" s="35"/>
      <c r="D48" s="35"/>
    </row>
    <row r="49" spans="1:4" x14ac:dyDescent="0.25">
      <c r="C49" s="54"/>
      <c r="D49" s="54"/>
    </row>
    <row r="50" spans="1:4" x14ac:dyDescent="0.25">
      <c r="A50" s="53"/>
    </row>
    <row r="53" spans="1:4" x14ac:dyDescent="0.25">
      <c r="B53" s="55"/>
    </row>
    <row r="54" spans="1:4" x14ac:dyDescent="0.25">
      <c r="B54" s="56"/>
    </row>
    <row r="55" spans="1:4" x14ac:dyDescent="0.25">
      <c r="B55" s="56"/>
    </row>
    <row r="56" spans="1:4" x14ac:dyDescent="0.25">
      <c r="B56" s="5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8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151">
    <pageSetUpPr fitToPage="1"/>
  </sheetPr>
  <dimension ref="A1:J80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28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45"/>
      <c r="B33" s="50"/>
      <c r="C33" s="35"/>
      <c r="D33" s="193"/>
      <c r="E33" s="193"/>
    </row>
    <row r="34" spans="1:5" s="30" customFormat="1" ht="18" x14ac:dyDescent="0.35">
      <c r="A34" s="45"/>
      <c r="B34" s="50"/>
      <c r="C34" s="35"/>
      <c r="D34" s="193"/>
      <c r="E34" s="193"/>
    </row>
    <row r="35" spans="1:5" s="30" customFormat="1" ht="18" x14ac:dyDescent="0.35">
      <c r="A35" s="45"/>
      <c r="B35" s="50"/>
      <c r="C35" s="35"/>
      <c r="D35" s="193"/>
      <c r="E35" s="193"/>
    </row>
    <row r="36" spans="1:5" s="30" customFormat="1" ht="18" x14ac:dyDescent="0.35">
      <c r="A36" s="193"/>
      <c r="B36" s="193" t="s">
        <v>285</v>
      </c>
      <c r="C36" s="35"/>
      <c r="D36" s="193"/>
      <c r="E36" s="193"/>
    </row>
    <row r="37" spans="1:5" s="30" customFormat="1" ht="18" x14ac:dyDescent="0.35">
      <c r="A37" s="193"/>
      <c r="B37" s="193" t="s">
        <v>264</v>
      </c>
      <c r="C37" s="35"/>
      <c r="D37" s="193"/>
      <c r="E37" s="193"/>
    </row>
    <row r="38" spans="1:5" s="30" customFormat="1" ht="18" x14ac:dyDescent="0.35">
      <c r="A38" s="193"/>
      <c r="B38" s="193"/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44"/>
      <c r="B40" s="51" t="s">
        <v>265</v>
      </c>
      <c r="C40" s="35"/>
      <c r="D40" s="205"/>
      <c r="E40" s="193"/>
    </row>
    <row r="41" spans="1:5" s="30" customFormat="1" ht="18" x14ac:dyDescent="0.35">
      <c r="A41" s="193"/>
      <c r="B41" s="193"/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 t="s">
        <v>266</v>
      </c>
      <c r="C44" s="35"/>
      <c r="D44" s="193"/>
      <c r="E44" s="193"/>
    </row>
    <row r="45" spans="1:5" s="30" customFormat="1" ht="18" x14ac:dyDescent="0.35">
      <c r="A45" s="193"/>
      <c r="B45" s="193" t="s">
        <v>267</v>
      </c>
      <c r="C45" s="35"/>
      <c r="D45" s="193"/>
      <c r="E45" s="193"/>
    </row>
    <row r="46" spans="1:5" s="30" customFormat="1" ht="18" x14ac:dyDescent="0.35">
      <c r="A46" s="193"/>
      <c r="B46" s="193"/>
      <c r="C46" s="35"/>
      <c r="D46" s="193"/>
      <c r="E46" s="193"/>
    </row>
    <row r="47" spans="1:5" s="30" customFormat="1" ht="18" x14ac:dyDescent="0.35">
      <c r="A47" s="193"/>
      <c r="B47" s="193"/>
      <c r="C47" s="35"/>
      <c r="D47" s="193"/>
      <c r="E47" s="193"/>
    </row>
    <row r="48" spans="1:5" s="30" customFormat="1" ht="18" x14ac:dyDescent="0.35">
      <c r="A48" s="193"/>
      <c r="B48" s="193"/>
      <c r="C48" s="35"/>
      <c r="D48" s="193"/>
      <c r="E48" s="193"/>
    </row>
    <row r="49" spans="1:5" s="30" customFormat="1" ht="18" x14ac:dyDescent="0.35">
      <c r="A49" s="193"/>
      <c r="B49" s="193"/>
      <c r="C49" s="35"/>
      <c r="D49" s="193"/>
      <c r="E49" s="193"/>
    </row>
    <row r="50" spans="1:5" s="30" customFormat="1" ht="18" x14ac:dyDescent="0.35">
      <c r="A50" s="193"/>
      <c r="B50" s="193"/>
      <c r="C50" s="35"/>
      <c r="D50" s="193"/>
      <c r="E50" s="193"/>
    </row>
    <row r="51" spans="1:5" s="30" customFormat="1" ht="18" x14ac:dyDescent="0.35">
      <c r="A51" s="193"/>
      <c r="B51" s="193"/>
      <c r="C51" s="35"/>
      <c r="D51" s="193"/>
      <c r="E51" s="193"/>
    </row>
    <row r="52" spans="1:5" s="30" customFormat="1" ht="18" x14ac:dyDescent="0.35">
      <c r="A52" s="193"/>
      <c r="B52" s="193"/>
      <c r="C52" s="35"/>
      <c r="D52" s="193"/>
      <c r="E52" s="193"/>
    </row>
    <row r="53" spans="1:5" s="30" customFormat="1" ht="18" x14ac:dyDescent="0.35">
      <c r="A53" s="193"/>
      <c r="B53" s="51"/>
      <c r="C53" s="35"/>
      <c r="D53" s="193"/>
      <c r="E53" s="193"/>
    </row>
    <row r="54" spans="1:5" s="30" customFormat="1" ht="18" x14ac:dyDescent="0.35">
      <c r="A54" s="193"/>
      <c r="B54" s="193"/>
      <c r="C54" s="35"/>
      <c r="D54" s="193"/>
      <c r="E54" s="193"/>
    </row>
    <row r="55" spans="1:5" s="30" customFormat="1" ht="18" x14ac:dyDescent="0.35">
      <c r="A55" s="193"/>
      <c r="B55" s="193"/>
      <c r="C55" s="35"/>
      <c r="D55" s="193"/>
      <c r="E55" s="193"/>
    </row>
    <row r="56" spans="1:5" s="30" customFormat="1" ht="18" x14ac:dyDescent="0.35">
      <c r="A56" s="193"/>
      <c r="B56" s="193"/>
      <c r="C56" s="35"/>
      <c r="D56" s="193"/>
      <c r="E56" s="193"/>
    </row>
    <row r="57" spans="1:5" s="30" customFormat="1" ht="18" x14ac:dyDescent="0.35">
      <c r="A57" s="193"/>
      <c r="B57" s="193"/>
      <c r="C57" s="35"/>
      <c r="D57" s="193"/>
      <c r="E57" s="193"/>
    </row>
    <row r="58" spans="1:5" s="30" customFormat="1" ht="18" x14ac:dyDescent="0.35">
      <c r="A58" s="193"/>
      <c r="B58" s="193"/>
      <c r="C58" s="35"/>
      <c r="D58" s="193"/>
      <c r="E58" s="193"/>
    </row>
    <row r="59" spans="1:5" s="30" customFormat="1" ht="18" x14ac:dyDescent="0.35">
      <c r="A59" s="193"/>
      <c r="B59" s="193"/>
      <c r="C59" s="35"/>
      <c r="D59" s="193"/>
      <c r="E59" s="193"/>
    </row>
    <row r="60" spans="1:5" s="30" customFormat="1" ht="18" x14ac:dyDescent="0.35">
      <c r="A60" s="193"/>
      <c r="B60" s="193"/>
      <c r="C60" s="35"/>
      <c r="D60" s="193"/>
      <c r="E60" s="193"/>
    </row>
    <row r="61" spans="1:5" x14ac:dyDescent="0.25">
      <c r="C61" s="54"/>
    </row>
    <row r="62" spans="1:5" x14ac:dyDescent="0.25">
      <c r="A62" s="53"/>
      <c r="C62" s="54"/>
    </row>
    <row r="63" spans="1:5" x14ac:dyDescent="0.25">
      <c r="C63" s="54"/>
    </row>
    <row r="64" spans="1:5" x14ac:dyDescent="0.25">
      <c r="C64" s="54"/>
    </row>
    <row r="65" spans="2:3" x14ac:dyDescent="0.25">
      <c r="B65" s="55"/>
      <c r="C65" s="54"/>
    </row>
    <row r="66" spans="2:3" x14ac:dyDescent="0.25">
      <c r="B66" s="56"/>
      <c r="C66" s="54"/>
    </row>
    <row r="67" spans="2:3" x14ac:dyDescent="0.25">
      <c r="B67" s="56"/>
      <c r="C67" s="54"/>
    </row>
    <row r="68" spans="2:3" x14ac:dyDescent="0.25">
      <c r="B68" s="56"/>
      <c r="C68" s="54"/>
    </row>
    <row r="69" spans="2:3" x14ac:dyDescent="0.25">
      <c r="C69" s="54"/>
    </row>
    <row r="70" spans="2:3" x14ac:dyDescent="0.25">
      <c r="C70" s="54"/>
    </row>
    <row r="71" spans="2:3" x14ac:dyDescent="0.25">
      <c r="C71" s="54"/>
    </row>
    <row r="72" spans="2:3" x14ac:dyDescent="0.25">
      <c r="C72" s="54"/>
    </row>
    <row r="73" spans="2:3" x14ac:dyDescent="0.25">
      <c r="C73" s="54"/>
    </row>
    <row r="74" spans="2:3" x14ac:dyDescent="0.25">
      <c r="C74" s="54"/>
    </row>
    <row r="75" spans="2:3" x14ac:dyDescent="0.25">
      <c r="C75" s="54"/>
    </row>
    <row r="76" spans="2:3" x14ac:dyDescent="0.25">
      <c r="C76" s="54"/>
    </row>
    <row r="77" spans="2:3" x14ac:dyDescent="0.25">
      <c r="C77" s="54"/>
    </row>
    <row r="78" spans="2:3" x14ac:dyDescent="0.25">
      <c r="C78" s="54"/>
    </row>
    <row r="79" spans="2:3" x14ac:dyDescent="0.25">
      <c r="C79" s="54"/>
    </row>
    <row r="80" spans="2:3" x14ac:dyDescent="0.25">
      <c r="C80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81" orientation="portrait" r:id="rId1"/>
  <rowBreaks count="1" manualBreakCount="1">
    <brk id="60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152">
    <pageSetUpPr fitToPage="1"/>
  </sheetPr>
  <dimension ref="A1:K68"/>
  <sheetViews>
    <sheetView topLeftCell="A51"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28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58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58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50" t="s">
        <v>262</v>
      </c>
      <c r="C32" s="193"/>
      <c r="D32" s="193"/>
      <c r="E32" s="193"/>
    </row>
    <row r="33" spans="1:5" s="30" customFormat="1" ht="18" x14ac:dyDescent="0.35">
      <c r="A33" s="45"/>
      <c r="B33" s="50"/>
      <c r="C33" s="193"/>
      <c r="D33" s="193"/>
      <c r="E33" s="193"/>
    </row>
    <row r="34" spans="1:5" s="30" customFormat="1" ht="18" x14ac:dyDescent="0.35">
      <c r="A34" s="45"/>
      <c r="B34" s="50"/>
      <c r="C34" s="193"/>
      <c r="D34" s="193"/>
      <c r="E34" s="193"/>
    </row>
    <row r="35" spans="1:5" s="30" customFormat="1" ht="18" x14ac:dyDescent="0.35">
      <c r="A35" s="45"/>
      <c r="B35" s="50"/>
      <c r="C35" s="193"/>
      <c r="D35" s="193"/>
      <c r="E35" s="193"/>
    </row>
    <row r="36" spans="1:5" s="30" customFormat="1" ht="18" x14ac:dyDescent="0.35">
      <c r="A36" s="45"/>
      <c r="B36" s="193" t="s">
        <v>285</v>
      </c>
      <c r="C36" s="193"/>
      <c r="D36" s="193"/>
      <c r="E36" s="193"/>
    </row>
    <row r="37" spans="1:5" s="30" customFormat="1" ht="18" x14ac:dyDescent="0.35">
      <c r="A37" s="45"/>
      <c r="B37" s="193" t="s">
        <v>264</v>
      </c>
      <c r="C37" s="193"/>
      <c r="D37" s="193"/>
      <c r="E37" s="193"/>
    </row>
    <row r="38" spans="1:5" s="30" customFormat="1" ht="18" x14ac:dyDescent="0.35">
      <c r="A38" s="45"/>
      <c r="B38" s="193"/>
      <c r="C38" s="193"/>
      <c r="D38" s="193"/>
      <c r="E38" s="193"/>
    </row>
    <row r="39" spans="1:5" s="30" customFormat="1" ht="18" x14ac:dyDescent="0.35">
      <c r="A39" s="45"/>
      <c r="B39" s="193"/>
      <c r="C39" s="193"/>
      <c r="D39" s="193"/>
      <c r="E39" s="193"/>
    </row>
    <row r="40" spans="1:5" s="30" customFormat="1" ht="18" x14ac:dyDescent="0.35">
      <c r="A40" s="193"/>
      <c r="B40" s="51" t="s">
        <v>265</v>
      </c>
      <c r="C40" s="193"/>
      <c r="D40" s="193"/>
      <c r="E40" s="193"/>
    </row>
    <row r="41" spans="1:5" s="30" customFormat="1" ht="18" x14ac:dyDescent="0.35">
      <c r="A41" s="44"/>
      <c r="B41" s="193"/>
      <c r="C41" s="193"/>
      <c r="D41" s="193"/>
      <c r="E41" s="205"/>
    </row>
    <row r="42" spans="1:5" s="30" customFormat="1" ht="18" x14ac:dyDescent="0.35">
      <c r="A42" s="193"/>
      <c r="B42" s="193"/>
      <c r="C42" s="193"/>
      <c r="D42" s="193"/>
      <c r="E42" s="193"/>
    </row>
    <row r="43" spans="1:5" s="30" customFormat="1" ht="18" x14ac:dyDescent="0.35">
      <c r="A43" s="193"/>
      <c r="B43" s="193"/>
      <c r="C43" s="193"/>
      <c r="D43" s="193"/>
      <c r="E43" s="193"/>
    </row>
    <row r="44" spans="1:5" s="30" customFormat="1" ht="18" x14ac:dyDescent="0.35">
      <c r="A44" s="193"/>
      <c r="B44" s="193" t="s">
        <v>306</v>
      </c>
      <c r="C44" s="193"/>
      <c r="D44" s="193"/>
      <c r="E44" s="193"/>
    </row>
    <row r="45" spans="1:5" s="30" customFormat="1" ht="18" x14ac:dyDescent="0.35">
      <c r="A45" s="193"/>
      <c r="B45" s="193" t="s">
        <v>267</v>
      </c>
      <c r="C45" s="193"/>
      <c r="D45" s="193"/>
      <c r="E45" s="193"/>
    </row>
    <row r="46" spans="1:5" s="30" customFormat="1" ht="18" x14ac:dyDescent="0.35">
      <c r="A46" s="193"/>
      <c r="B46" s="193"/>
      <c r="C46" s="35"/>
      <c r="D46" s="35"/>
      <c r="E46" s="193"/>
    </row>
    <row r="47" spans="1:5" s="30" customFormat="1" ht="18" x14ac:dyDescent="0.35">
      <c r="A47" s="193"/>
      <c r="B47" s="193"/>
      <c r="C47" s="35"/>
      <c r="D47" s="35"/>
      <c r="E47" s="193"/>
    </row>
    <row r="48" spans="1:5" s="30" customFormat="1" ht="18" x14ac:dyDescent="0.35">
      <c r="A48" s="193"/>
      <c r="B48" s="193"/>
      <c r="C48" s="35"/>
      <c r="D48" s="35"/>
      <c r="E48" s="193"/>
    </row>
    <row r="49" spans="1:5" s="30" customFormat="1" ht="18" x14ac:dyDescent="0.35">
      <c r="A49" s="193"/>
      <c r="B49" s="193"/>
      <c r="C49" s="35"/>
      <c r="D49" s="35"/>
      <c r="E49" s="193"/>
    </row>
    <row r="50" spans="1:5" s="30" customFormat="1" ht="18" x14ac:dyDescent="0.35">
      <c r="A50" s="193"/>
      <c r="B50" s="193"/>
      <c r="C50" s="35"/>
      <c r="D50" s="35"/>
      <c r="E50" s="193"/>
    </row>
    <row r="51" spans="1:5" s="30" customFormat="1" ht="18" x14ac:dyDescent="0.35">
      <c r="A51" s="193"/>
      <c r="B51" s="193"/>
      <c r="C51" s="35"/>
      <c r="D51" s="35"/>
      <c r="E51" s="193"/>
    </row>
    <row r="52" spans="1:5" s="30" customFormat="1" ht="18" x14ac:dyDescent="0.35">
      <c r="A52" s="193"/>
      <c r="B52" s="193"/>
      <c r="C52" s="35"/>
      <c r="D52" s="35"/>
      <c r="E52" s="193"/>
    </row>
    <row r="53" spans="1:5" s="30" customFormat="1" ht="18" x14ac:dyDescent="0.35">
      <c r="A53" s="193"/>
      <c r="B53" s="51"/>
      <c r="C53" s="35"/>
      <c r="D53" s="35"/>
      <c r="E53" s="193"/>
    </row>
    <row r="54" spans="1:5" s="30" customFormat="1" ht="18" x14ac:dyDescent="0.35">
      <c r="A54" s="193"/>
      <c r="B54" s="193"/>
      <c r="C54" s="35"/>
      <c r="D54" s="35"/>
      <c r="E54" s="193"/>
    </row>
    <row r="55" spans="1:5" s="30" customFormat="1" ht="18" x14ac:dyDescent="0.35">
      <c r="A55" s="193"/>
      <c r="B55" s="193"/>
      <c r="C55" s="35"/>
      <c r="D55" s="35"/>
      <c r="E55" s="193"/>
    </row>
    <row r="56" spans="1:5" s="30" customFormat="1" ht="18" x14ac:dyDescent="0.35">
      <c r="A56" s="193"/>
      <c r="B56" s="193"/>
      <c r="C56" s="35"/>
      <c r="D56" s="35"/>
      <c r="E56" s="193"/>
    </row>
    <row r="57" spans="1:5" s="30" customFormat="1" ht="18" x14ac:dyDescent="0.35">
      <c r="A57" s="193"/>
      <c r="B57" s="193"/>
      <c r="C57" s="35"/>
      <c r="D57" s="35"/>
      <c r="E57" s="193"/>
    </row>
    <row r="58" spans="1:5" s="30" customFormat="1" ht="18" x14ac:dyDescent="0.35">
      <c r="A58" s="193"/>
      <c r="B58" s="193"/>
      <c r="C58" s="35"/>
      <c r="D58" s="35"/>
      <c r="E58" s="193"/>
    </row>
    <row r="59" spans="1:5" s="30" customFormat="1" ht="18" x14ac:dyDescent="0.35">
      <c r="A59" s="193"/>
      <c r="B59" s="193"/>
      <c r="C59" s="35"/>
      <c r="D59" s="35"/>
      <c r="E59" s="193"/>
    </row>
    <row r="60" spans="1:5" s="30" customFormat="1" ht="18" x14ac:dyDescent="0.35">
      <c r="A60" s="193"/>
      <c r="B60" s="193"/>
      <c r="C60" s="35"/>
      <c r="D60" s="35"/>
      <c r="E60" s="193"/>
    </row>
    <row r="61" spans="1:5" s="30" customFormat="1" ht="18" x14ac:dyDescent="0.35">
      <c r="C61" s="52"/>
      <c r="D61" s="52"/>
    </row>
    <row r="62" spans="1:5" x14ac:dyDescent="0.25">
      <c r="A62" s="53"/>
    </row>
    <row r="65" spans="2:2" x14ac:dyDescent="0.25">
      <c r="B65" s="55"/>
    </row>
    <row r="66" spans="2:2" x14ac:dyDescent="0.25">
      <c r="B66" s="56"/>
    </row>
    <row r="67" spans="2:2" x14ac:dyDescent="0.25">
      <c r="B67" s="56"/>
    </row>
    <row r="68" spans="2:2" x14ac:dyDescent="0.25">
      <c r="B68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1" orientation="portrait" r:id="rId1"/>
  <rowBreaks count="1" manualBreakCount="1">
    <brk id="60" max="16383" man="1"/>
  </rowBreaks>
  <colBreaks count="1" manualBreakCount="1">
    <brk id="5" max="1048575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153">
    <pageSetUpPr fitToPage="1"/>
  </sheetPr>
  <dimension ref="A1:J67"/>
  <sheetViews>
    <sheetView topLeftCell="A33"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31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45"/>
      <c r="B33" s="50"/>
      <c r="C33" s="35"/>
      <c r="D33" s="193"/>
      <c r="E33" s="193"/>
    </row>
    <row r="34" spans="1:5" s="30" customFormat="1" ht="18" x14ac:dyDescent="0.35">
      <c r="A34" s="45"/>
      <c r="B34" s="50"/>
      <c r="C34" s="35"/>
      <c r="D34" s="193"/>
      <c r="E34" s="193"/>
    </row>
    <row r="35" spans="1:5" s="30" customFormat="1" ht="18" x14ac:dyDescent="0.35">
      <c r="A35" s="45"/>
      <c r="B35" s="50"/>
      <c r="C35" s="35"/>
      <c r="D35" s="193"/>
      <c r="E35" s="193"/>
    </row>
    <row r="36" spans="1:5" s="30" customFormat="1" ht="18" x14ac:dyDescent="0.35">
      <c r="A36" s="193"/>
      <c r="B36" s="193" t="s">
        <v>277</v>
      </c>
      <c r="C36" s="35"/>
      <c r="D36" s="193"/>
      <c r="E36" s="193"/>
    </row>
    <row r="37" spans="1:5" s="30" customFormat="1" ht="18" x14ac:dyDescent="0.35">
      <c r="A37" s="193"/>
      <c r="B37" s="193" t="s">
        <v>286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279</v>
      </c>
      <c r="C45" s="35"/>
      <c r="D45" s="193"/>
      <c r="E45" s="193"/>
    </row>
    <row r="46" spans="1:5" s="30" customFormat="1" ht="18" x14ac:dyDescent="0.35">
      <c r="A46" s="193"/>
      <c r="B46" s="193" t="s">
        <v>280</v>
      </c>
      <c r="C46" s="35"/>
      <c r="D46" s="193"/>
      <c r="E46" s="193"/>
    </row>
    <row r="47" spans="1:5" s="30" customFormat="1" ht="18" x14ac:dyDescent="0.35">
      <c r="A47" s="193"/>
      <c r="B47" s="193" t="s">
        <v>281</v>
      </c>
      <c r="C47" s="35"/>
      <c r="D47" s="193"/>
      <c r="E47" s="193"/>
    </row>
    <row r="48" spans="1:5" x14ac:dyDescent="0.25">
      <c r="C48" s="54"/>
    </row>
    <row r="49" spans="1:3" x14ac:dyDescent="0.25">
      <c r="A49" s="53"/>
      <c r="C49" s="54"/>
    </row>
    <row r="50" spans="1:3" x14ac:dyDescent="0.25">
      <c r="C50" s="54"/>
    </row>
    <row r="51" spans="1:3" x14ac:dyDescent="0.25">
      <c r="C51" s="54"/>
    </row>
    <row r="52" spans="1:3" x14ac:dyDescent="0.25">
      <c r="B52" s="55"/>
      <c r="C52" s="54"/>
    </row>
    <row r="53" spans="1:3" x14ac:dyDescent="0.25">
      <c r="B53" s="56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C56" s="54"/>
    </row>
    <row r="57" spans="1:3" x14ac:dyDescent="0.25">
      <c r="C57" s="54"/>
    </row>
    <row r="58" spans="1:3" x14ac:dyDescent="0.25">
      <c r="C58" s="54"/>
    </row>
    <row r="59" spans="1:3" x14ac:dyDescent="0.25">
      <c r="C59" s="54"/>
    </row>
    <row r="60" spans="1:3" x14ac:dyDescent="0.25">
      <c r="C60" s="54"/>
    </row>
    <row r="61" spans="1:3" x14ac:dyDescent="0.25">
      <c r="C61" s="54"/>
    </row>
    <row r="62" spans="1:3" x14ac:dyDescent="0.25">
      <c r="C62" s="54"/>
    </row>
    <row r="63" spans="1:3" x14ac:dyDescent="0.25">
      <c r="C63" s="54"/>
    </row>
    <row r="64" spans="1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154">
    <pageSetUpPr fitToPage="1"/>
  </sheetPr>
  <dimension ref="A1:K55"/>
  <sheetViews>
    <sheetView topLeftCell="A36"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5" width="9.140625" style="29"/>
    <col min="6" max="6" width="9.5703125" style="29" bestFit="1" customWidth="1"/>
    <col min="7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31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106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58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  <c r="F23" s="30">
        <f>IF(F21&gt;=1,F21-1,F21)</f>
        <v>0</v>
      </c>
      <c r="G23" s="30" t="s">
        <v>295</v>
      </c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50" t="s">
        <v>262</v>
      </c>
      <c r="C32" s="193"/>
      <c r="D32" s="193"/>
      <c r="E32" s="193"/>
    </row>
    <row r="33" spans="1:5" s="30" customFormat="1" ht="18" x14ac:dyDescent="0.35">
      <c r="A33" s="45"/>
      <c r="B33" s="50"/>
      <c r="C33" s="193"/>
      <c r="D33" s="193"/>
      <c r="E33" s="193"/>
    </row>
    <row r="34" spans="1:5" s="30" customFormat="1" ht="18" x14ac:dyDescent="0.35">
      <c r="A34" s="45"/>
      <c r="B34" s="50"/>
      <c r="C34" s="193"/>
      <c r="D34" s="193"/>
      <c r="E34" s="193"/>
    </row>
    <row r="35" spans="1:5" s="30" customFormat="1" ht="18" x14ac:dyDescent="0.35">
      <c r="A35" s="45"/>
      <c r="B35" s="50"/>
      <c r="C35" s="193"/>
      <c r="D35" s="193"/>
      <c r="E35" s="193"/>
    </row>
    <row r="36" spans="1:5" s="30" customFormat="1" ht="18" x14ac:dyDescent="0.35">
      <c r="A36" s="44"/>
      <c r="B36" s="193" t="s">
        <v>277</v>
      </c>
      <c r="C36" s="193"/>
      <c r="D36" s="193"/>
      <c r="E36" s="205"/>
    </row>
    <row r="37" spans="1:5" s="30" customFormat="1" ht="18" x14ac:dyDescent="0.35">
      <c r="A37" s="193"/>
      <c r="B37" s="193" t="s">
        <v>286</v>
      </c>
      <c r="C37" s="193"/>
      <c r="D37" s="193"/>
      <c r="E37" s="193"/>
    </row>
    <row r="38" spans="1:5" s="30" customFormat="1" ht="18" x14ac:dyDescent="0.35">
      <c r="A38" s="193"/>
      <c r="B38" s="193" t="s">
        <v>264</v>
      </c>
      <c r="C38" s="193"/>
      <c r="D38" s="193"/>
      <c r="E38" s="193"/>
    </row>
    <row r="39" spans="1:5" s="30" customFormat="1" ht="18" x14ac:dyDescent="0.35">
      <c r="A39" s="193"/>
      <c r="B39" s="193"/>
      <c r="C39" s="193"/>
      <c r="D39" s="193"/>
      <c r="E39" s="193"/>
    </row>
    <row r="40" spans="1:5" s="30" customFormat="1" ht="18" x14ac:dyDescent="0.35">
      <c r="A40" s="193"/>
      <c r="B40" s="193"/>
      <c r="C40" s="35"/>
      <c r="D40" s="35"/>
      <c r="E40" s="193"/>
    </row>
    <row r="41" spans="1:5" s="30" customFormat="1" ht="18" x14ac:dyDescent="0.35">
      <c r="A41" s="193"/>
      <c r="B41" s="51" t="s">
        <v>265</v>
      </c>
      <c r="C41" s="35"/>
      <c r="D41" s="35"/>
      <c r="E41" s="193"/>
    </row>
    <row r="42" spans="1:5" s="30" customFormat="1" ht="18" x14ac:dyDescent="0.35">
      <c r="A42" s="193"/>
      <c r="B42" s="193"/>
      <c r="C42" s="35"/>
      <c r="D42" s="35"/>
      <c r="E42" s="193"/>
    </row>
    <row r="43" spans="1:5" s="30" customFormat="1" ht="18" x14ac:dyDescent="0.35">
      <c r="A43" s="193"/>
      <c r="B43" s="193"/>
      <c r="C43" s="35"/>
      <c r="D43" s="35"/>
      <c r="E43" s="193"/>
    </row>
    <row r="44" spans="1:5" s="30" customFormat="1" ht="18" x14ac:dyDescent="0.35">
      <c r="A44" s="193"/>
      <c r="B44" s="193"/>
      <c r="C44" s="35"/>
      <c r="D44" s="35"/>
      <c r="E44" s="193"/>
    </row>
    <row r="45" spans="1:5" s="30" customFormat="1" ht="18" x14ac:dyDescent="0.35">
      <c r="A45" s="193"/>
      <c r="B45" s="193" t="s">
        <v>279</v>
      </c>
      <c r="C45" s="35"/>
      <c r="D45" s="35"/>
      <c r="E45" s="193"/>
    </row>
    <row r="46" spans="1:5" s="30" customFormat="1" ht="18" x14ac:dyDescent="0.35">
      <c r="A46" s="193"/>
      <c r="B46" s="193" t="s">
        <v>280</v>
      </c>
      <c r="C46" s="35"/>
      <c r="D46" s="35"/>
      <c r="E46" s="193"/>
    </row>
    <row r="47" spans="1:5" s="30" customFormat="1" ht="18" x14ac:dyDescent="0.35">
      <c r="A47" s="193"/>
      <c r="B47" s="193" t="s">
        <v>281</v>
      </c>
      <c r="C47" s="35"/>
      <c r="D47" s="35"/>
      <c r="E47" s="193"/>
    </row>
    <row r="48" spans="1:5" s="30" customFormat="1" ht="18" x14ac:dyDescent="0.35">
      <c r="C48" s="52"/>
      <c r="D48" s="52"/>
    </row>
    <row r="49" spans="1:2" x14ac:dyDescent="0.25">
      <c r="A49" s="53"/>
    </row>
    <row r="52" spans="1:2" x14ac:dyDescent="0.25">
      <c r="B52" s="55"/>
    </row>
    <row r="53" spans="1:2" x14ac:dyDescent="0.25">
      <c r="B53" s="56"/>
    </row>
    <row r="54" spans="1:2" x14ac:dyDescent="0.25">
      <c r="B54" s="56"/>
    </row>
    <row r="55" spans="1:2" x14ac:dyDescent="0.25">
      <c r="B55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  <colBreaks count="1" manualBreakCount="1">
    <brk id="5" max="1048575" man="1"/>
  </col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155">
    <pageSetUpPr fitToPage="1"/>
  </sheetPr>
  <dimension ref="A1:J68"/>
  <sheetViews>
    <sheetView topLeftCell="A30"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30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193"/>
      <c r="B33" s="193"/>
      <c r="C33" s="35"/>
      <c r="D33" s="193"/>
      <c r="E33" s="193"/>
    </row>
    <row r="34" spans="1:5" s="30" customFormat="1" ht="18" x14ac:dyDescent="0.35">
      <c r="A34" s="193"/>
      <c r="B34" s="193"/>
      <c r="C34" s="35"/>
      <c r="D34" s="193"/>
      <c r="E34" s="193"/>
    </row>
    <row r="35" spans="1:5" s="30" customFormat="1" ht="18" x14ac:dyDescent="0.35">
      <c r="A35" s="44"/>
      <c r="B35" s="193"/>
      <c r="C35" s="35"/>
      <c r="D35" s="205"/>
      <c r="E35" s="193"/>
    </row>
    <row r="36" spans="1:5" s="30" customFormat="1" ht="18" x14ac:dyDescent="0.35">
      <c r="A36" s="193"/>
      <c r="B36" s="193" t="s">
        <v>277</v>
      </c>
      <c r="C36" s="35"/>
      <c r="D36" s="193"/>
      <c r="E36" s="193"/>
    </row>
    <row r="37" spans="1:5" s="30" customFormat="1" ht="18" x14ac:dyDescent="0.35">
      <c r="A37" s="193"/>
      <c r="B37" s="193" t="s">
        <v>286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282</v>
      </c>
      <c r="C45" s="35"/>
      <c r="D45" s="193"/>
      <c r="E45" s="193"/>
    </row>
    <row r="46" spans="1:5" s="30" customFormat="1" ht="18" x14ac:dyDescent="0.35">
      <c r="A46" s="193"/>
      <c r="B46" s="193" t="s">
        <v>283</v>
      </c>
      <c r="C46" s="35"/>
      <c r="D46" s="193"/>
      <c r="E46" s="193"/>
    </row>
    <row r="47" spans="1:5" s="30" customFormat="1" ht="18" x14ac:dyDescent="0.35">
      <c r="A47" s="193"/>
      <c r="B47" s="193" t="s">
        <v>267</v>
      </c>
      <c r="C47" s="35"/>
      <c r="D47" s="193"/>
      <c r="E47" s="193"/>
    </row>
    <row r="48" spans="1:5" s="30" customFormat="1" ht="18" x14ac:dyDescent="0.35">
      <c r="A48" s="193"/>
      <c r="B48" s="193"/>
      <c r="C48" s="35"/>
      <c r="D48" s="193"/>
      <c r="E48" s="193"/>
    </row>
    <row r="49" spans="1:3" x14ac:dyDescent="0.25">
      <c r="C49" s="54"/>
    </row>
    <row r="50" spans="1:3" x14ac:dyDescent="0.25">
      <c r="A50" s="53"/>
      <c r="C50" s="54"/>
    </row>
    <row r="51" spans="1:3" x14ac:dyDescent="0.25">
      <c r="C51" s="54"/>
    </row>
    <row r="52" spans="1:3" x14ac:dyDescent="0.25">
      <c r="C52" s="54"/>
    </row>
    <row r="53" spans="1:3" x14ac:dyDescent="0.25">
      <c r="B53" s="55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B56" s="56"/>
      <c r="C56" s="54"/>
    </row>
    <row r="57" spans="1:3" x14ac:dyDescent="0.25">
      <c r="C57" s="54"/>
    </row>
    <row r="58" spans="1:3" x14ac:dyDescent="0.25">
      <c r="C58" s="54"/>
    </row>
    <row r="59" spans="1:3" x14ac:dyDescent="0.25">
      <c r="C59" s="54"/>
    </row>
    <row r="60" spans="1:3" x14ac:dyDescent="0.25">
      <c r="C60" s="54"/>
    </row>
    <row r="61" spans="1:3" x14ac:dyDescent="0.25">
      <c r="C61" s="54"/>
    </row>
    <row r="62" spans="1:3" x14ac:dyDescent="0.25">
      <c r="C62" s="54"/>
    </row>
    <row r="63" spans="1:3" x14ac:dyDescent="0.25">
      <c r="C63" s="54"/>
    </row>
    <row r="64" spans="1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9" orientation="portrait" r:id="rId1"/>
  <rowBreaks count="1" manualBreakCount="1">
    <brk id="48" max="16383" man="1"/>
  </rowBreak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156">
    <pageSetUpPr fitToPage="1"/>
  </sheetPr>
  <dimension ref="A1:K56"/>
  <sheetViews>
    <sheetView topLeftCell="A36"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5" width="9.140625" style="29"/>
    <col min="6" max="6" width="9.5703125" style="29" bestFit="1" customWidth="1"/>
    <col min="7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30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106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58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50" t="s">
        <v>262</v>
      </c>
      <c r="C32" s="193"/>
      <c r="D32" s="193"/>
      <c r="E32" s="193"/>
    </row>
    <row r="33" spans="1:5" s="30" customFormat="1" ht="18" x14ac:dyDescent="0.35">
      <c r="A33" s="45"/>
      <c r="B33" s="193"/>
      <c r="C33" s="193"/>
      <c r="D33" s="193"/>
      <c r="E33" s="193"/>
    </row>
    <row r="34" spans="1:5" s="30" customFormat="1" ht="18" x14ac:dyDescent="0.35">
      <c r="A34" s="45"/>
      <c r="B34" s="193"/>
      <c r="C34" s="193"/>
      <c r="D34" s="193"/>
      <c r="E34" s="193"/>
    </row>
    <row r="35" spans="1:5" s="30" customFormat="1" ht="18" x14ac:dyDescent="0.35">
      <c r="A35" s="193"/>
      <c r="B35" s="193"/>
      <c r="C35" s="193"/>
      <c r="D35" s="193"/>
      <c r="E35" s="193"/>
    </row>
    <row r="36" spans="1:5" s="30" customFormat="1" ht="18" x14ac:dyDescent="0.35">
      <c r="A36" s="44"/>
      <c r="B36" s="193" t="s">
        <v>277</v>
      </c>
      <c r="C36" s="193"/>
      <c r="D36" s="193"/>
      <c r="E36" s="205"/>
    </row>
    <row r="37" spans="1:5" s="30" customFormat="1" ht="18" x14ac:dyDescent="0.35">
      <c r="A37" s="193"/>
      <c r="B37" s="193" t="s">
        <v>286</v>
      </c>
      <c r="C37" s="193"/>
      <c r="D37" s="193"/>
      <c r="E37" s="193"/>
    </row>
    <row r="38" spans="1:5" s="30" customFormat="1" ht="18" x14ac:dyDescent="0.35">
      <c r="A38" s="193"/>
      <c r="B38" s="193" t="s">
        <v>264</v>
      </c>
      <c r="C38" s="193"/>
      <c r="D38" s="193"/>
      <c r="E38" s="193"/>
    </row>
    <row r="39" spans="1:5" s="30" customFormat="1" ht="18" x14ac:dyDescent="0.35">
      <c r="A39" s="193"/>
      <c r="B39" s="193"/>
      <c r="C39" s="193"/>
      <c r="D39" s="193"/>
      <c r="E39" s="193"/>
    </row>
    <row r="40" spans="1:5" s="30" customFormat="1" ht="18" x14ac:dyDescent="0.35">
      <c r="A40" s="193"/>
      <c r="B40" s="193"/>
      <c r="C40" s="35"/>
      <c r="D40" s="35"/>
      <c r="E40" s="193"/>
    </row>
    <row r="41" spans="1:5" s="30" customFormat="1" ht="18" x14ac:dyDescent="0.35">
      <c r="A41" s="193"/>
      <c r="B41" s="51" t="s">
        <v>265</v>
      </c>
      <c r="C41" s="35"/>
      <c r="D41" s="35"/>
      <c r="E41" s="193"/>
    </row>
    <row r="42" spans="1:5" s="30" customFormat="1" ht="18" x14ac:dyDescent="0.35">
      <c r="A42" s="193"/>
      <c r="B42" s="193"/>
      <c r="C42" s="35"/>
      <c r="D42" s="35"/>
      <c r="E42" s="193"/>
    </row>
    <row r="43" spans="1:5" s="30" customFormat="1" ht="18" x14ac:dyDescent="0.35">
      <c r="A43" s="193"/>
      <c r="B43" s="193"/>
      <c r="C43" s="35"/>
      <c r="D43" s="35"/>
      <c r="E43" s="193"/>
    </row>
    <row r="44" spans="1:5" s="30" customFormat="1" ht="18" x14ac:dyDescent="0.35">
      <c r="A44" s="193"/>
      <c r="B44" s="193"/>
      <c r="C44" s="35"/>
      <c r="D44" s="35"/>
      <c r="E44" s="193"/>
    </row>
    <row r="45" spans="1:5" s="30" customFormat="1" ht="18" x14ac:dyDescent="0.35">
      <c r="A45" s="193"/>
      <c r="B45" s="193" t="s">
        <v>282</v>
      </c>
      <c r="C45" s="35"/>
      <c r="D45" s="35"/>
      <c r="E45" s="193"/>
    </row>
    <row r="46" spans="1:5" s="30" customFormat="1" ht="18" x14ac:dyDescent="0.35">
      <c r="A46" s="193"/>
      <c r="B46" s="193" t="s">
        <v>283</v>
      </c>
      <c r="C46" s="35"/>
      <c r="D46" s="35"/>
      <c r="E46" s="193"/>
    </row>
    <row r="47" spans="1:5" s="30" customFormat="1" ht="18" x14ac:dyDescent="0.35">
      <c r="A47" s="193"/>
      <c r="B47" s="193" t="s">
        <v>267</v>
      </c>
      <c r="C47" s="35"/>
      <c r="D47" s="35"/>
      <c r="E47" s="193"/>
    </row>
    <row r="48" spans="1:5" s="30" customFormat="1" ht="18" x14ac:dyDescent="0.35">
      <c r="A48" s="193"/>
      <c r="B48" s="193"/>
      <c r="C48" s="35"/>
      <c r="D48" s="35"/>
      <c r="E48" s="193"/>
    </row>
    <row r="49" spans="1:4" s="30" customFormat="1" ht="18" x14ac:dyDescent="0.35">
      <c r="C49" s="52"/>
      <c r="D49" s="52"/>
    </row>
    <row r="50" spans="1:4" x14ac:dyDescent="0.25">
      <c r="A50" s="53"/>
    </row>
    <row r="53" spans="1:4" x14ac:dyDescent="0.25">
      <c r="B53" s="55"/>
    </row>
    <row r="54" spans="1:4" x14ac:dyDescent="0.25">
      <c r="B54" s="56"/>
    </row>
    <row r="55" spans="1:4" x14ac:dyDescent="0.25">
      <c r="B55" s="56"/>
    </row>
    <row r="56" spans="1:4" x14ac:dyDescent="0.25">
      <c r="B56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Sheet157">
    <pageSetUpPr fitToPage="1"/>
  </sheetPr>
  <dimension ref="A1:J73"/>
  <sheetViews>
    <sheetView topLeftCell="A36"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31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45"/>
      <c r="B33" s="193"/>
      <c r="C33" s="35"/>
      <c r="D33" s="193"/>
      <c r="E33" s="193"/>
    </row>
    <row r="34" spans="1:5" s="30" customFormat="1" ht="18" x14ac:dyDescent="0.35">
      <c r="A34" s="45"/>
      <c r="B34" s="193"/>
      <c r="C34" s="35"/>
      <c r="D34" s="193"/>
      <c r="E34" s="193"/>
    </row>
    <row r="35" spans="1:5" s="30" customFormat="1" ht="18" x14ac:dyDescent="0.35">
      <c r="A35" s="45"/>
      <c r="B35" s="193"/>
      <c r="C35" s="35"/>
      <c r="D35" s="193"/>
      <c r="E35" s="193"/>
    </row>
    <row r="36" spans="1:5" s="30" customFormat="1" ht="18" x14ac:dyDescent="0.35">
      <c r="A36" s="193"/>
      <c r="B36" s="193" t="s">
        <v>277</v>
      </c>
      <c r="C36" s="35"/>
      <c r="D36" s="193"/>
      <c r="E36" s="193"/>
    </row>
    <row r="37" spans="1:5" s="30" customFormat="1" ht="18" x14ac:dyDescent="0.35">
      <c r="A37" s="193"/>
      <c r="B37" s="193" t="s">
        <v>286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44"/>
      <c r="B40" s="193"/>
      <c r="C40" s="35"/>
      <c r="D40" s="205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282</v>
      </c>
      <c r="C45" s="35"/>
      <c r="D45" s="193"/>
      <c r="E45" s="193"/>
    </row>
    <row r="46" spans="1:5" s="30" customFormat="1" ht="18" x14ac:dyDescent="0.35">
      <c r="A46" s="193"/>
      <c r="B46" s="193" t="s">
        <v>283</v>
      </c>
      <c r="C46" s="35"/>
      <c r="D46" s="193"/>
      <c r="E46" s="193"/>
    </row>
    <row r="47" spans="1:5" s="30" customFormat="1" ht="18" x14ac:dyDescent="0.35">
      <c r="A47" s="193"/>
      <c r="B47" s="193" t="s">
        <v>267</v>
      </c>
      <c r="C47" s="35"/>
      <c r="D47" s="193"/>
      <c r="E47" s="193"/>
    </row>
    <row r="48" spans="1:5" s="30" customFormat="1" ht="18" x14ac:dyDescent="0.35">
      <c r="A48" s="193"/>
      <c r="B48" s="193"/>
      <c r="C48" s="35"/>
      <c r="D48" s="193"/>
      <c r="E48" s="193"/>
    </row>
    <row r="49" spans="1:5" s="30" customFormat="1" ht="18" x14ac:dyDescent="0.35">
      <c r="A49" s="193"/>
      <c r="B49" s="193"/>
      <c r="C49" s="35"/>
      <c r="D49" s="193"/>
      <c r="E49" s="193"/>
    </row>
    <row r="50" spans="1:5" s="30" customFormat="1" ht="18" x14ac:dyDescent="0.35">
      <c r="A50" s="193"/>
      <c r="B50" s="193"/>
      <c r="C50" s="35"/>
      <c r="D50" s="193"/>
      <c r="E50" s="193"/>
    </row>
    <row r="51" spans="1:5" s="30" customFormat="1" ht="18" x14ac:dyDescent="0.35">
      <c r="A51" s="193"/>
      <c r="B51" s="193"/>
      <c r="C51" s="35"/>
      <c r="D51" s="193"/>
      <c r="E51" s="193"/>
    </row>
    <row r="52" spans="1:5" s="30" customFormat="1" ht="18" x14ac:dyDescent="0.35">
      <c r="A52" s="193"/>
      <c r="B52" s="193"/>
      <c r="C52" s="35"/>
      <c r="D52" s="193"/>
      <c r="E52" s="193"/>
    </row>
    <row r="53" spans="1:5" s="30" customFormat="1" ht="18" x14ac:dyDescent="0.35">
      <c r="A53" s="193"/>
      <c r="B53" s="193"/>
      <c r="C53" s="35"/>
      <c r="D53" s="193"/>
      <c r="E53" s="193"/>
    </row>
    <row r="54" spans="1:5" x14ac:dyDescent="0.25">
      <c r="C54" s="54"/>
    </row>
    <row r="55" spans="1:5" x14ac:dyDescent="0.25">
      <c r="A55" s="53"/>
      <c r="C55" s="54"/>
    </row>
    <row r="56" spans="1:5" x14ac:dyDescent="0.25">
      <c r="C56" s="54"/>
    </row>
    <row r="57" spans="1:5" x14ac:dyDescent="0.25">
      <c r="C57" s="54"/>
    </row>
    <row r="58" spans="1:5" x14ac:dyDescent="0.25">
      <c r="B58" s="55"/>
      <c r="C58" s="54"/>
    </row>
    <row r="59" spans="1:5" x14ac:dyDescent="0.25">
      <c r="B59" s="56"/>
      <c r="C59" s="54"/>
    </row>
    <row r="60" spans="1:5" x14ac:dyDescent="0.25">
      <c r="B60" s="56"/>
      <c r="C60" s="54"/>
    </row>
    <row r="61" spans="1:5" x14ac:dyDescent="0.25">
      <c r="B61" s="56"/>
      <c r="C61" s="54"/>
    </row>
    <row r="62" spans="1:5" x14ac:dyDescent="0.25">
      <c r="C62" s="54"/>
    </row>
    <row r="63" spans="1:5" x14ac:dyDescent="0.25">
      <c r="C63" s="54"/>
    </row>
    <row r="64" spans="1:5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4" orientation="portrait" r:id="rId1"/>
  <rowBreaks count="1" manualBreakCount="1">
    <brk id="53" max="16383" man="1"/>
  </rowBreak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Sheet158">
    <pageSetUpPr fitToPage="1"/>
  </sheetPr>
  <dimension ref="A1:K61"/>
  <sheetViews>
    <sheetView topLeftCell="A35"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5" width="9.140625" style="29"/>
    <col min="6" max="6" width="9.5703125" style="29" bestFit="1" customWidth="1"/>
    <col min="7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31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106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106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50" t="s">
        <v>262</v>
      </c>
      <c r="C32" s="193"/>
      <c r="D32" s="193"/>
      <c r="E32" s="193"/>
    </row>
    <row r="33" spans="1:5" s="30" customFormat="1" ht="18" x14ac:dyDescent="0.35">
      <c r="A33" s="45"/>
      <c r="B33" s="193"/>
      <c r="C33" s="193"/>
      <c r="D33" s="193"/>
      <c r="E33" s="193"/>
    </row>
    <row r="34" spans="1:5" s="30" customFormat="1" ht="18" x14ac:dyDescent="0.35">
      <c r="A34" s="45"/>
      <c r="B34" s="193"/>
      <c r="C34" s="193"/>
      <c r="D34" s="193"/>
      <c r="E34" s="193"/>
    </row>
    <row r="35" spans="1:5" s="30" customFormat="1" ht="18" x14ac:dyDescent="0.35">
      <c r="A35" s="45"/>
      <c r="B35" s="193"/>
      <c r="C35" s="193"/>
      <c r="D35" s="193"/>
      <c r="E35" s="193"/>
    </row>
    <row r="36" spans="1:5" s="30" customFormat="1" ht="18" x14ac:dyDescent="0.35">
      <c r="A36" s="45"/>
      <c r="B36" s="193" t="s">
        <v>277</v>
      </c>
      <c r="C36" s="193"/>
      <c r="D36" s="193"/>
      <c r="E36" s="193"/>
    </row>
    <row r="37" spans="1:5" s="30" customFormat="1" ht="18" x14ac:dyDescent="0.35">
      <c r="A37" s="45"/>
      <c r="B37" s="193" t="s">
        <v>286</v>
      </c>
      <c r="C37" s="193"/>
      <c r="D37" s="193"/>
      <c r="E37" s="193"/>
    </row>
    <row r="38" spans="1:5" s="30" customFormat="1" ht="18" x14ac:dyDescent="0.35">
      <c r="A38" s="45"/>
      <c r="B38" s="193" t="s">
        <v>264</v>
      </c>
      <c r="C38" s="193"/>
      <c r="D38" s="193"/>
      <c r="E38" s="193"/>
    </row>
    <row r="39" spans="1:5" s="30" customFormat="1" ht="18" x14ac:dyDescent="0.35">
      <c r="A39" s="45"/>
      <c r="B39" s="193"/>
      <c r="C39" s="193"/>
      <c r="D39" s="193"/>
      <c r="E39" s="193"/>
    </row>
    <row r="40" spans="1:5" s="30" customFormat="1" ht="18" x14ac:dyDescent="0.35">
      <c r="A40" s="193"/>
      <c r="B40" s="193"/>
      <c r="C40" s="193"/>
      <c r="D40" s="193"/>
      <c r="E40" s="193"/>
    </row>
    <row r="41" spans="1:5" s="30" customFormat="1" ht="18" x14ac:dyDescent="0.35">
      <c r="A41" s="44"/>
      <c r="B41" s="51" t="s">
        <v>265</v>
      </c>
      <c r="C41" s="193"/>
      <c r="D41" s="193"/>
      <c r="E41" s="205"/>
    </row>
    <row r="42" spans="1:5" s="30" customFormat="1" ht="18" x14ac:dyDescent="0.35">
      <c r="A42" s="193"/>
      <c r="B42" s="193"/>
      <c r="C42" s="193"/>
      <c r="D42" s="193"/>
      <c r="E42" s="193"/>
    </row>
    <row r="43" spans="1:5" s="30" customFormat="1" ht="18" x14ac:dyDescent="0.35">
      <c r="A43" s="193"/>
      <c r="B43" s="193"/>
      <c r="C43" s="193"/>
      <c r="D43" s="193"/>
      <c r="E43" s="193"/>
    </row>
    <row r="44" spans="1:5" s="30" customFormat="1" ht="18" x14ac:dyDescent="0.35">
      <c r="A44" s="193"/>
      <c r="B44" s="193"/>
      <c r="C44" s="193"/>
      <c r="D44" s="193"/>
      <c r="E44" s="193"/>
    </row>
    <row r="45" spans="1:5" s="30" customFormat="1" ht="18" x14ac:dyDescent="0.35">
      <c r="A45" s="193"/>
      <c r="B45" s="193" t="s">
        <v>282</v>
      </c>
      <c r="C45" s="35"/>
      <c r="D45" s="35"/>
      <c r="E45" s="193"/>
    </row>
    <row r="46" spans="1:5" s="30" customFormat="1" ht="18" x14ac:dyDescent="0.35">
      <c r="A46" s="193"/>
      <c r="B46" s="193" t="s">
        <v>283</v>
      </c>
      <c r="C46" s="35"/>
      <c r="D46" s="35"/>
      <c r="E46" s="193"/>
    </row>
    <row r="47" spans="1:5" s="30" customFormat="1" ht="18" x14ac:dyDescent="0.35">
      <c r="A47" s="193"/>
      <c r="B47" s="193" t="s">
        <v>267</v>
      </c>
      <c r="C47" s="35"/>
      <c r="D47" s="35"/>
      <c r="E47" s="193"/>
    </row>
    <row r="48" spans="1:5" s="30" customFormat="1" ht="18" x14ac:dyDescent="0.35">
      <c r="A48" s="193"/>
      <c r="B48" s="193"/>
      <c r="C48" s="35"/>
      <c r="D48" s="35"/>
      <c r="E48" s="193"/>
    </row>
    <row r="49" spans="1:5" s="30" customFormat="1" ht="18" x14ac:dyDescent="0.35">
      <c r="A49" s="193"/>
      <c r="B49" s="193"/>
      <c r="C49" s="35"/>
      <c r="D49" s="35"/>
      <c r="E49" s="193"/>
    </row>
    <row r="50" spans="1:5" s="30" customFormat="1" ht="18" x14ac:dyDescent="0.35">
      <c r="A50" s="193"/>
      <c r="B50" s="193"/>
      <c r="C50" s="35"/>
      <c r="D50" s="35"/>
      <c r="E50" s="193"/>
    </row>
    <row r="51" spans="1:5" s="30" customFormat="1" ht="18" x14ac:dyDescent="0.35">
      <c r="A51" s="193"/>
      <c r="B51" s="193"/>
      <c r="C51" s="35"/>
      <c r="D51" s="35"/>
      <c r="E51" s="193"/>
    </row>
    <row r="52" spans="1:5" s="30" customFormat="1" ht="18" x14ac:dyDescent="0.35">
      <c r="A52" s="193"/>
      <c r="B52" s="193"/>
      <c r="C52" s="35"/>
      <c r="D52" s="35"/>
      <c r="E52" s="193"/>
    </row>
    <row r="53" spans="1:5" s="30" customFormat="1" ht="18" x14ac:dyDescent="0.35">
      <c r="A53" s="193"/>
      <c r="B53" s="193"/>
      <c r="C53" s="35"/>
      <c r="D53" s="35"/>
      <c r="E53" s="193"/>
    </row>
    <row r="54" spans="1:5" s="30" customFormat="1" ht="18" x14ac:dyDescent="0.35">
      <c r="C54" s="52"/>
      <c r="D54" s="52"/>
    </row>
    <row r="55" spans="1:5" x14ac:dyDescent="0.25">
      <c r="A55" s="53"/>
    </row>
    <row r="58" spans="1:5" x14ac:dyDescent="0.25">
      <c r="B58" s="55"/>
    </row>
    <row r="59" spans="1:5" x14ac:dyDescent="0.25">
      <c r="B59" s="56"/>
    </row>
    <row r="60" spans="1:5" x14ac:dyDescent="0.25">
      <c r="B60" s="56"/>
    </row>
    <row r="61" spans="1:5" x14ac:dyDescent="0.25">
      <c r="B61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4" orientation="portrait" r:id="rId1"/>
  <rowBreaks count="1" manualBreakCount="1">
    <brk id="53" max="16383" man="1"/>
  </rowBreaks>
  <colBreaks count="1" manualBreakCount="1">
    <brk id="5" max="1048575" man="1"/>
  </colBreak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159">
    <pageSetUpPr fitToPage="1"/>
  </sheetPr>
  <dimension ref="A1:J68"/>
  <sheetViews>
    <sheetView topLeftCell="A39"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30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45"/>
      <c r="B33" s="50"/>
      <c r="C33" s="35"/>
      <c r="D33" s="193"/>
      <c r="E33" s="193"/>
    </row>
    <row r="34" spans="1:5" s="30" customFormat="1" ht="18" x14ac:dyDescent="0.35">
      <c r="A34" s="45"/>
      <c r="B34" s="50"/>
      <c r="C34" s="35"/>
      <c r="D34" s="193"/>
      <c r="E34" s="193"/>
    </row>
    <row r="35" spans="1:5" s="30" customFormat="1" ht="18" x14ac:dyDescent="0.35">
      <c r="A35" s="45"/>
      <c r="B35" s="50"/>
      <c r="C35" s="35"/>
      <c r="D35" s="193"/>
      <c r="E35" s="193"/>
    </row>
    <row r="36" spans="1:5" s="30" customFormat="1" ht="18" x14ac:dyDescent="0.35">
      <c r="A36" s="193"/>
      <c r="B36" s="193" t="s">
        <v>277</v>
      </c>
      <c r="C36" s="35"/>
      <c r="D36" s="193"/>
      <c r="E36" s="193"/>
    </row>
    <row r="37" spans="1:5" s="30" customFormat="1" ht="18" x14ac:dyDescent="0.35">
      <c r="A37" s="193"/>
      <c r="B37" s="193" t="s">
        <v>286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282</v>
      </c>
      <c r="C45" s="35"/>
      <c r="D45" s="193"/>
      <c r="E45" s="193"/>
    </row>
    <row r="46" spans="1:5" s="30" customFormat="1" ht="18" x14ac:dyDescent="0.35">
      <c r="A46" s="193"/>
      <c r="B46" s="193" t="s">
        <v>283</v>
      </c>
      <c r="C46" s="35"/>
      <c r="D46" s="193"/>
      <c r="E46" s="193"/>
    </row>
    <row r="47" spans="1:5" s="30" customFormat="1" ht="18" x14ac:dyDescent="0.35">
      <c r="A47" s="193"/>
      <c r="B47" s="193" t="s">
        <v>267</v>
      </c>
      <c r="C47" s="35"/>
      <c r="D47" s="193"/>
      <c r="E47" s="193"/>
    </row>
    <row r="48" spans="1:5" s="30" customFormat="1" ht="18" x14ac:dyDescent="0.35">
      <c r="A48" s="193"/>
      <c r="B48" s="193"/>
      <c r="C48" s="35"/>
      <c r="D48" s="193"/>
      <c r="E48" s="193"/>
    </row>
    <row r="49" spans="1:3" x14ac:dyDescent="0.25">
      <c r="C49" s="54"/>
    </row>
    <row r="50" spans="1:3" x14ac:dyDescent="0.25">
      <c r="A50" s="53"/>
      <c r="C50" s="54"/>
    </row>
    <row r="51" spans="1:3" x14ac:dyDescent="0.25">
      <c r="C51" s="54"/>
    </row>
    <row r="52" spans="1:3" x14ac:dyDescent="0.25">
      <c r="C52" s="54"/>
    </row>
    <row r="53" spans="1:3" x14ac:dyDescent="0.25">
      <c r="B53" s="55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B56" s="56"/>
      <c r="C56" s="54"/>
    </row>
    <row r="57" spans="1:3" x14ac:dyDescent="0.25">
      <c r="C57" s="54"/>
    </row>
    <row r="58" spans="1:3" x14ac:dyDescent="0.25">
      <c r="C58" s="54"/>
    </row>
    <row r="59" spans="1:3" x14ac:dyDescent="0.25">
      <c r="C59" s="54"/>
    </row>
    <row r="60" spans="1:3" x14ac:dyDescent="0.25">
      <c r="C60" s="54"/>
    </row>
    <row r="61" spans="1:3" x14ac:dyDescent="0.25">
      <c r="C61" s="54"/>
    </row>
    <row r="62" spans="1:3" x14ac:dyDescent="0.25">
      <c r="C62" s="54"/>
    </row>
    <row r="63" spans="1:3" x14ac:dyDescent="0.25">
      <c r="C63" s="54"/>
    </row>
    <row r="64" spans="1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F7ED4-4883-4F12-90DA-4BB54AEFFA22}">
  <dimension ref="A1:BX81"/>
  <sheetViews>
    <sheetView topLeftCell="BJ66" zoomScale="110" zoomScaleNormal="110" workbookViewId="0">
      <selection activeCell="EM81" sqref="EM81"/>
    </sheetView>
  </sheetViews>
  <sheetFormatPr defaultColWidth="9.140625" defaultRowHeight="15" x14ac:dyDescent="0.25"/>
  <cols>
    <col min="1" max="13" width="14.42578125" style="335" customWidth="1"/>
    <col min="14" max="15" width="10.7109375" style="337" bestFit="1" customWidth="1"/>
    <col min="16" max="25" width="11.7109375" style="337" bestFit="1" customWidth="1"/>
    <col min="26" max="27" width="10.28515625" style="337" bestFit="1" customWidth="1"/>
    <col min="28" max="37" width="10.7109375" style="337" bestFit="1" customWidth="1"/>
    <col min="38" max="40" width="11.140625" style="337" bestFit="1" customWidth="1"/>
    <col min="41" max="46" width="10" style="337" bestFit="1" customWidth="1"/>
    <col min="47" max="47" width="10.7109375" style="337" bestFit="1" customWidth="1"/>
    <col min="48" max="49" width="11.140625" style="337" bestFit="1" customWidth="1"/>
    <col min="50" max="60" width="12.5703125" style="337" bestFit="1" customWidth="1"/>
    <col min="61" max="61" width="11.42578125" style="337" bestFit="1" customWidth="1"/>
    <col min="62" max="62" width="13.7109375" style="337" bestFit="1" customWidth="1"/>
    <col min="63" max="63" width="13.28515625" style="337" bestFit="1" customWidth="1"/>
    <col min="64" max="64" width="13.7109375" style="337" bestFit="1" customWidth="1"/>
    <col min="65" max="65" width="12.5703125" style="337" bestFit="1" customWidth="1"/>
    <col min="66" max="66" width="22.7109375" style="337" customWidth="1"/>
    <col min="67" max="68" width="12.5703125" style="337" bestFit="1" customWidth="1"/>
    <col min="69" max="69" width="18.28515625" style="337" customWidth="1"/>
    <col min="70" max="70" width="14.42578125" style="337" customWidth="1"/>
    <col min="71" max="71" width="15.5703125" style="337" customWidth="1"/>
    <col min="72" max="72" width="9.140625" style="337"/>
    <col min="73" max="73" width="11.42578125" style="337" bestFit="1" customWidth="1"/>
    <col min="74" max="74" width="10.7109375" style="337" bestFit="1" customWidth="1"/>
    <col min="75" max="75" width="9.5703125" style="337" bestFit="1" customWidth="1"/>
    <col min="76" max="76" width="11.42578125" style="337" bestFit="1" customWidth="1"/>
    <col min="77" max="16384" width="9.140625" style="337"/>
  </cols>
  <sheetData>
    <row r="1" spans="1:76" x14ac:dyDescent="0.25">
      <c r="B1" s="335" t="s">
        <v>65</v>
      </c>
      <c r="C1" s="335" t="s">
        <v>65</v>
      </c>
      <c r="D1" s="335" t="s">
        <v>65</v>
      </c>
      <c r="E1" s="335" t="s">
        <v>65</v>
      </c>
      <c r="F1" s="335" t="s">
        <v>65</v>
      </c>
      <c r="G1" s="335" t="s">
        <v>65</v>
      </c>
      <c r="H1" s="335" t="s">
        <v>65</v>
      </c>
      <c r="I1" s="335" t="s">
        <v>65</v>
      </c>
      <c r="J1" s="335" t="s">
        <v>65</v>
      </c>
      <c r="K1" s="335" t="s">
        <v>65</v>
      </c>
      <c r="L1" s="335" t="s">
        <v>65</v>
      </c>
      <c r="M1" s="335" t="s">
        <v>65</v>
      </c>
      <c r="N1" s="335" t="s">
        <v>66</v>
      </c>
      <c r="O1" s="335" t="s">
        <v>66</v>
      </c>
      <c r="P1" s="335" t="s">
        <v>66</v>
      </c>
      <c r="Q1" s="335" t="s">
        <v>66</v>
      </c>
      <c r="R1" s="335" t="s">
        <v>66</v>
      </c>
      <c r="S1" s="335" t="s">
        <v>66</v>
      </c>
      <c r="T1" s="335" t="s">
        <v>66</v>
      </c>
      <c r="U1" s="335" t="s">
        <v>66</v>
      </c>
      <c r="V1" s="335" t="s">
        <v>66</v>
      </c>
      <c r="W1" s="335" t="s">
        <v>66</v>
      </c>
      <c r="X1" s="335" t="s">
        <v>66</v>
      </c>
      <c r="Y1" s="336" t="s">
        <v>66</v>
      </c>
      <c r="Z1" s="335" t="s">
        <v>67</v>
      </c>
      <c r="AA1" s="335" t="s">
        <v>67</v>
      </c>
      <c r="AB1" s="335" t="s">
        <v>67</v>
      </c>
      <c r="AC1" s="335" t="s">
        <v>67</v>
      </c>
      <c r="AD1" s="335" t="s">
        <v>67</v>
      </c>
      <c r="AE1" s="335" t="s">
        <v>67</v>
      </c>
      <c r="AF1" s="335" t="s">
        <v>67</v>
      </c>
      <c r="AG1" s="335" t="s">
        <v>67</v>
      </c>
      <c r="AH1" s="335" t="s">
        <v>67</v>
      </c>
      <c r="AI1" s="335" t="s">
        <v>67</v>
      </c>
      <c r="AJ1" s="335" t="s">
        <v>67</v>
      </c>
      <c r="AK1" s="336" t="s">
        <v>67</v>
      </c>
      <c r="AL1" s="335" t="s">
        <v>68</v>
      </c>
      <c r="AM1" s="335" t="s">
        <v>68</v>
      </c>
      <c r="AN1" s="335" t="s">
        <v>68</v>
      </c>
      <c r="AO1" s="335" t="s">
        <v>68</v>
      </c>
      <c r="AP1" s="335" t="s">
        <v>68</v>
      </c>
      <c r="AQ1" s="335" t="s">
        <v>68</v>
      </c>
      <c r="AR1" s="335" t="s">
        <v>68</v>
      </c>
      <c r="AS1" s="335" t="s">
        <v>68</v>
      </c>
      <c r="AT1" s="335" t="s">
        <v>68</v>
      </c>
      <c r="AU1" s="335" t="s">
        <v>68</v>
      </c>
      <c r="AV1" s="335" t="s">
        <v>68</v>
      </c>
      <c r="AW1" s="336" t="s">
        <v>68</v>
      </c>
      <c r="AX1" s="335" t="s">
        <v>187</v>
      </c>
    </row>
    <row r="2" spans="1:76" s="343" customFormat="1" ht="45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90" t="s">
        <v>71</v>
      </c>
      <c r="O2" s="390" t="s">
        <v>72</v>
      </c>
      <c r="P2" s="390" t="s">
        <v>73</v>
      </c>
      <c r="Q2" s="390" t="s">
        <v>74</v>
      </c>
      <c r="R2" s="390" t="s">
        <v>75</v>
      </c>
      <c r="S2" s="390" t="s">
        <v>76</v>
      </c>
      <c r="T2" s="390" t="s">
        <v>77</v>
      </c>
      <c r="U2" s="390" t="s">
        <v>78</v>
      </c>
      <c r="V2" s="390" t="s">
        <v>79</v>
      </c>
      <c r="W2" s="390" t="s">
        <v>80</v>
      </c>
      <c r="X2" s="390" t="s">
        <v>81</v>
      </c>
      <c r="Y2" s="391" t="s">
        <v>82</v>
      </c>
      <c r="Z2" s="390" t="s">
        <v>71</v>
      </c>
      <c r="AA2" s="390" t="s">
        <v>72</v>
      </c>
      <c r="AB2" s="390" t="s">
        <v>73</v>
      </c>
      <c r="AC2" s="390" t="s">
        <v>74</v>
      </c>
      <c r="AD2" s="390" t="s">
        <v>75</v>
      </c>
      <c r="AE2" s="390" t="s">
        <v>76</v>
      </c>
      <c r="AF2" s="390" t="s">
        <v>77</v>
      </c>
      <c r="AG2" s="390" t="s">
        <v>78</v>
      </c>
      <c r="AH2" s="390" t="s">
        <v>79</v>
      </c>
      <c r="AI2" s="390" t="s">
        <v>80</v>
      </c>
      <c r="AJ2" s="390" t="s">
        <v>81</v>
      </c>
      <c r="AK2" s="391" t="s">
        <v>82</v>
      </c>
      <c r="AL2" s="390" t="s">
        <v>71</v>
      </c>
      <c r="AM2" s="390" t="s">
        <v>72</v>
      </c>
      <c r="AN2" s="390" t="s">
        <v>73</v>
      </c>
      <c r="AO2" s="390" t="s">
        <v>74</v>
      </c>
      <c r="AP2" s="390" t="s">
        <v>75</v>
      </c>
      <c r="AQ2" s="390" t="s">
        <v>76</v>
      </c>
      <c r="AR2" s="390" t="s">
        <v>77</v>
      </c>
      <c r="AS2" s="390" t="s">
        <v>78</v>
      </c>
      <c r="AT2" s="390" t="s">
        <v>79</v>
      </c>
      <c r="AU2" s="390" t="s">
        <v>80</v>
      </c>
      <c r="AV2" s="390" t="s">
        <v>81</v>
      </c>
      <c r="AW2" s="391" t="s">
        <v>82</v>
      </c>
      <c r="AX2" s="343" t="s">
        <v>71</v>
      </c>
      <c r="AY2" s="343" t="s">
        <v>72</v>
      </c>
      <c r="AZ2" s="343" t="s">
        <v>73</v>
      </c>
      <c r="BA2" s="343" t="s">
        <v>74</v>
      </c>
      <c r="BB2" s="343" t="s">
        <v>75</v>
      </c>
      <c r="BC2" s="343" t="s">
        <v>76</v>
      </c>
      <c r="BD2" s="343" t="s">
        <v>77</v>
      </c>
      <c r="BE2" s="343" t="s">
        <v>78</v>
      </c>
      <c r="BF2" s="343" t="s">
        <v>79</v>
      </c>
      <c r="BG2" s="343" t="s">
        <v>80</v>
      </c>
      <c r="BH2" s="343" t="s">
        <v>81</v>
      </c>
      <c r="BI2" s="343" t="s">
        <v>82</v>
      </c>
      <c r="BJ2" s="364" t="s">
        <v>83</v>
      </c>
      <c r="BK2" s="343" t="s">
        <v>84</v>
      </c>
      <c r="BL2" s="343" t="s">
        <v>85</v>
      </c>
      <c r="BM2" s="343" t="s">
        <v>86</v>
      </c>
      <c r="BN2" s="343" t="s">
        <v>87</v>
      </c>
      <c r="BO2" s="343" t="s">
        <v>88</v>
      </c>
      <c r="BP2" s="343" t="s">
        <v>89</v>
      </c>
      <c r="BQ2" s="343" t="s">
        <v>90</v>
      </c>
      <c r="BR2" s="343" t="s">
        <v>91</v>
      </c>
      <c r="BS2" s="343" t="s">
        <v>92</v>
      </c>
    </row>
    <row r="3" spans="1:76" ht="15.75" x14ac:dyDescent="0.3">
      <c r="A3" s="335" t="s">
        <v>93</v>
      </c>
      <c r="B3" s="344">
        <v>37425.990000000005</v>
      </c>
      <c r="C3" s="344">
        <v>33772.020000000004</v>
      </c>
      <c r="D3" s="344">
        <v>34093.189999999995</v>
      </c>
      <c r="E3" s="344">
        <v>27921.48</v>
      </c>
      <c r="F3" s="344">
        <v>26080.43</v>
      </c>
      <c r="G3" s="344">
        <v>28238.420000000002</v>
      </c>
      <c r="H3" s="344">
        <v>28551.529999999992</v>
      </c>
      <c r="I3" s="344">
        <v>26087.599999999999</v>
      </c>
      <c r="J3" s="344">
        <v>26830.949999999997</v>
      </c>
      <c r="K3" s="344">
        <v>31086.239999999991</v>
      </c>
      <c r="L3" s="344">
        <v>33158.14</v>
      </c>
      <c r="M3" s="344">
        <v>26500.780000000013</v>
      </c>
      <c r="N3" s="392">
        <v>-1304.76</v>
      </c>
      <c r="O3" s="392">
        <v>-1157.4100000000001</v>
      </c>
      <c r="P3" s="392">
        <v>-1175.25</v>
      </c>
      <c r="Q3" s="392">
        <v>-1042.3499999999999</v>
      </c>
      <c r="R3" s="392">
        <v>-874.4</v>
      </c>
      <c r="S3" s="392">
        <v>-742.27</v>
      </c>
      <c r="T3" s="392">
        <v>-806.77</v>
      </c>
      <c r="U3" s="392">
        <v>-736</v>
      </c>
      <c r="V3" s="392">
        <v>-665.05</v>
      </c>
      <c r="W3" s="392">
        <v>-702.53</v>
      </c>
      <c r="X3" s="392">
        <v>-801.41</v>
      </c>
      <c r="Y3" s="393">
        <v>-757.17</v>
      </c>
      <c r="Z3" s="392">
        <v>-152.38999999999999</v>
      </c>
      <c r="AA3" s="392">
        <v>-134.11000000000001</v>
      </c>
      <c r="AB3" s="392">
        <v>-136.44</v>
      </c>
      <c r="AC3" s="392">
        <v>-107.7</v>
      </c>
      <c r="AD3" s="392">
        <v>-104.62</v>
      </c>
      <c r="AE3" s="392">
        <v>-110.75</v>
      </c>
      <c r="AF3" s="392">
        <v>-106.16</v>
      </c>
      <c r="AG3" s="392">
        <v>-100.64</v>
      </c>
      <c r="AH3" s="392">
        <v>-106.18</v>
      </c>
      <c r="AI3" s="392">
        <v>-105.77</v>
      </c>
      <c r="AJ3" s="392">
        <v>-114.44</v>
      </c>
      <c r="AK3" s="393">
        <v>-101.82</v>
      </c>
      <c r="AL3" s="392">
        <v>186.36</v>
      </c>
      <c r="AM3" s="392">
        <v>166.79</v>
      </c>
      <c r="AN3" s="392">
        <v>166.79</v>
      </c>
      <c r="AO3" s="392">
        <v>158.19</v>
      </c>
      <c r="AP3" s="392">
        <v>142.58000000000001</v>
      </c>
      <c r="AQ3" s="392">
        <v>152.97999999999999</v>
      </c>
      <c r="AR3" s="392">
        <v>158.19</v>
      </c>
      <c r="AS3" s="392">
        <v>152.97999999999999</v>
      </c>
      <c r="AT3" s="392">
        <v>152.97999999999999</v>
      </c>
      <c r="AU3" s="392">
        <v>163.54999999999998</v>
      </c>
      <c r="AV3" s="392">
        <v>163.82999999999998</v>
      </c>
      <c r="AW3" s="393">
        <v>115.63</v>
      </c>
      <c r="AX3" s="347">
        <f t="shared" ref="AX3:BI24" si="0">B3+N3+Z3+AL3</f>
        <v>36155.200000000004</v>
      </c>
      <c r="AY3" s="347">
        <f t="shared" si="0"/>
        <v>32647.290000000005</v>
      </c>
      <c r="AZ3" s="347">
        <f t="shared" si="0"/>
        <v>32948.289999999994</v>
      </c>
      <c r="BA3" s="347">
        <f t="shared" si="0"/>
        <v>26929.62</v>
      </c>
      <c r="BB3" s="347">
        <f t="shared" si="0"/>
        <v>25243.99</v>
      </c>
      <c r="BC3" s="347">
        <f t="shared" si="0"/>
        <v>27538.38</v>
      </c>
      <c r="BD3" s="347">
        <f t="shared" si="0"/>
        <v>27796.78999999999</v>
      </c>
      <c r="BE3" s="347">
        <f t="shared" si="0"/>
        <v>25403.94</v>
      </c>
      <c r="BF3" s="347">
        <f t="shared" si="0"/>
        <v>26212.699999999997</v>
      </c>
      <c r="BG3" s="347">
        <f t="shared" si="0"/>
        <v>30441.489999999991</v>
      </c>
      <c r="BH3" s="347">
        <f t="shared" si="0"/>
        <v>32406.120000000003</v>
      </c>
      <c r="BI3" s="347">
        <f t="shared" si="0"/>
        <v>25757.420000000016</v>
      </c>
      <c r="BJ3" s="348">
        <f>SUM(AX3:BI3)</f>
        <v>349481.23</v>
      </c>
      <c r="BK3" s="355" t="s">
        <v>129</v>
      </c>
      <c r="BL3" s="347">
        <f>BF3</f>
        <v>26212.699999999997</v>
      </c>
      <c r="BM3" s="347">
        <f>'[1]FY 2023 - kWh'!BF3</f>
        <v>78892</v>
      </c>
      <c r="BN3" s="350">
        <f>BL3/BM3</f>
        <v>0.33226055873852861</v>
      </c>
      <c r="BO3" s="347">
        <f>ROUND(BN3*'[1]FY 2023 - kWh'!BO3,2)</f>
        <v>13682.49</v>
      </c>
      <c r="BP3" s="347">
        <f>(BF3-BO3)+SUM(BG3:BI3)</f>
        <v>101135.24</v>
      </c>
      <c r="BQ3" s="351">
        <f>+BJ3-BP3</f>
        <v>248345.99</v>
      </c>
      <c r="BR3" s="351">
        <v>242973.88430750268</v>
      </c>
      <c r="BS3" s="351">
        <f>BQ3-BR3</f>
        <v>5372.1056924973091</v>
      </c>
      <c r="BU3" s="394"/>
      <c r="BV3" s="347"/>
      <c r="BW3" s="347"/>
      <c r="BX3" s="347"/>
    </row>
    <row r="4" spans="1:76" ht="15.75" x14ac:dyDescent="0.3">
      <c r="A4" s="335" t="s">
        <v>95</v>
      </c>
      <c r="B4" s="344">
        <v>53431.829999999994</v>
      </c>
      <c r="C4" s="344">
        <v>53751.489999999991</v>
      </c>
      <c r="D4" s="344">
        <v>52426.039999999994</v>
      </c>
      <c r="E4" s="344">
        <v>39151.06</v>
      </c>
      <c r="F4" s="344">
        <v>43515.569999999985</v>
      </c>
      <c r="G4" s="344">
        <v>43362.270000000004</v>
      </c>
      <c r="H4" s="344">
        <v>38744.31</v>
      </c>
      <c r="I4" s="344">
        <v>38426.439999999988</v>
      </c>
      <c r="J4" s="344">
        <v>42539.5</v>
      </c>
      <c r="K4" s="344">
        <v>43311.969999999994</v>
      </c>
      <c r="L4" s="344">
        <v>42186.01</v>
      </c>
      <c r="M4" s="344">
        <v>38129.49</v>
      </c>
      <c r="N4" s="392">
        <v>-411.71</v>
      </c>
      <c r="O4" s="392">
        <v>-350.28</v>
      </c>
      <c r="P4" s="392">
        <v>-457.05</v>
      </c>
      <c r="Q4" s="392">
        <v>-439.88</v>
      </c>
      <c r="R4" s="392">
        <v>1385.51</v>
      </c>
      <c r="S4" s="392">
        <v>-1.0199999999999605</v>
      </c>
      <c r="T4" s="392">
        <v>377.41999999999996</v>
      </c>
      <c r="U4" s="392">
        <v>-79.259999999999991</v>
      </c>
      <c r="V4" s="392">
        <v>-309.28999999999996</v>
      </c>
      <c r="W4" s="392">
        <v>-273.03000000000003</v>
      </c>
      <c r="X4" s="392">
        <v>-715.48</v>
      </c>
      <c r="Y4" s="393">
        <v>-2353.5400000000004</v>
      </c>
      <c r="Z4" s="392">
        <v>-721.39</v>
      </c>
      <c r="AA4" s="392">
        <v>195.39</v>
      </c>
      <c r="AB4" s="392">
        <v>0</v>
      </c>
      <c r="AC4" s="392">
        <v>-1018.65</v>
      </c>
      <c r="AD4" s="392">
        <v>-764.04</v>
      </c>
      <c r="AE4" s="392">
        <v>-154.28</v>
      </c>
      <c r="AF4" s="392">
        <v>1969.39</v>
      </c>
      <c r="AG4" s="392">
        <v>1136.5999999999999</v>
      </c>
      <c r="AH4" s="392">
        <v>-1492.8899999999999</v>
      </c>
      <c r="AI4" s="392">
        <v>-1635.52</v>
      </c>
      <c r="AJ4" s="392">
        <v>-89.009999999999991</v>
      </c>
      <c r="AK4" s="393">
        <v>55.700000000000045</v>
      </c>
      <c r="AL4" s="392">
        <v>0</v>
      </c>
      <c r="AM4" s="392">
        <v>0</v>
      </c>
      <c r="AN4" s="392">
        <v>0</v>
      </c>
      <c r="AO4" s="392">
        <v>0</v>
      </c>
      <c r="AP4" s="392">
        <v>0</v>
      </c>
      <c r="AQ4" s="392">
        <v>0</v>
      </c>
      <c r="AR4" s="392">
        <v>0</v>
      </c>
      <c r="AS4" s="392">
        <v>0</v>
      </c>
      <c r="AT4" s="392">
        <v>0</v>
      </c>
      <c r="AU4" s="392">
        <v>0</v>
      </c>
      <c r="AV4" s="392">
        <v>0</v>
      </c>
      <c r="AW4" s="393">
        <v>0</v>
      </c>
      <c r="AX4" s="347">
        <f t="shared" si="0"/>
        <v>52298.729999999996</v>
      </c>
      <c r="AY4" s="347">
        <f t="shared" si="0"/>
        <v>53596.599999999991</v>
      </c>
      <c r="AZ4" s="347">
        <f t="shared" si="0"/>
        <v>51968.989999999991</v>
      </c>
      <c r="BA4" s="347">
        <f t="shared" si="0"/>
        <v>37692.53</v>
      </c>
      <c r="BB4" s="347">
        <f t="shared" si="0"/>
        <v>44137.039999999986</v>
      </c>
      <c r="BC4" s="347">
        <f t="shared" si="0"/>
        <v>43206.970000000008</v>
      </c>
      <c r="BD4" s="347">
        <f t="shared" si="0"/>
        <v>41091.119999999995</v>
      </c>
      <c r="BE4" s="347">
        <f t="shared" si="0"/>
        <v>39483.779999999984</v>
      </c>
      <c r="BF4" s="347">
        <f t="shared" si="0"/>
        <v>40737.32</v>
      </c>
      <c r="BG4" s="347">
        <f t="shared" si="0"/>
        <v>41403.42</v>
      </c>
      <c r="BH4" s="347">
        <f t="shared" si="0"/>
        <v>41381.519999999997</v>
      </c>
      <c r="BI4" s="347">
        <f t="shared" si="0"/>
        <v>35831.649999999994</v>
      </c>
      <c r="BJ4" s="348">
        <f t="shared" ref="BJ4:BJ67" si="1">SUM(AX4:BI4)</f>
        <v>522829.66999999993</v>
      </c>
      <c r="BQ4" s="351">
        <f t="shared" ref="BQ4:BQ67" si="2">+BJ4-BP4</f>
        <v>522829.66999999993</v>
      </c>
      <c r="BR4" s="351">
        <v>522829.66999999993</v>
      </c>
      <c r="BS4" s="351">
        <f t="shared" ref="BS4:BS67" si="3">BQ4-BR4</f>
        <v>0</v>
      </c>
    </row>
    <row r="5" spans="1:76" ht="15.75" x14ac:dyDescent="0.3">
      <c r="A5" s="335" t="s">
        <v>97</v>
      </c>
      <c r="B5" s="344">
        <v>89986.859999999986</v>
      </c>
      <c r="C5" s="344">
        <v>78639.45</v>
      </c>
      <c r="D5" s="344">
        <v>82950.23000000001</v>
      </c>
      <c r="E5" s="344">
        <v>66579.480000000025</v>
      </c>
      <c r="F5" s="344">
        <v>69041.770000000019</v>
      </c>
      <c r="G5" s="344">
        <v>69059.900000000009</v>
      </c>
      <c r="H5" s="344">
        <v>71375.900000000023</v>
      </c>
      <c r="I5" s="344">
        <v>73211.590000000026</v>
      </c>
      <c r="J5" s="344">
        <v>72187.02999999997</v>
      </c>
      <c r="K5" s="344">
        <v>76006.069999999963</v>
      </c>
      <c r="L5" s="344">
        <v>72471.83</v>
      </c>
      <c r="M5" s="344">
        <v>65266.74</v>
      </c>
      <c r="N5" s="392">
        <v>611.36</v>
      </c>
      <c r="O5" s="392">
        <v>256.25</v>
      </c>
      <c r="P5" s="392">
        <v>681.99</v>
      </c>
      <c r="Q5" s="392">
        <v>280.67</v>
      </c>
      <c r="R5" s="392">
        <v>540.18999999999994</v>
      </c>
      <c r="S5" s="392">
        <v>265.52</v>
      </c>
      <c r="T5" s="392">
        <v>162.70000000000002</v>
      </c>
      <c r="U5" s="392">
        <v>-300.45999999999998</v>
      </c>
      <c r="V5" s="392">
        <v>21.840000000000003</v>
      </c>
      <c r="W5" s="392">
        <v>129.66</v>
      </c>
      <c r="X5" s="392">
        <v>72.210000000000008</v>
      </c>
      <c r="Y5" s="393">
        <v>613.96</v>
      </c>
      <c r="Z5" s="392">
        <v>0</v>
      </c>
      <c r="AA5" s="392">
        <v>0</v>
      </c>
      <c r="AB5" s="392">
        <v>0</v>
      </c>
      <c r="AC5" s="392">
        <v>-159.13</v>
      </c>
      <c r="AD5" s="392">
        <v>12.239999999999995</v>
      </c>
      <c r="AE5" s="392">
        <v>-91.8</v>
      </c>
      <c r="AF5" s="392">
        <v>-217.23000000000002</v>
      </c>
      <c r="AG5" s="392">
        <v>-168.3</v>
      </c>
      <c r="AH5" s="392">
        <v>-177.48000000000002</v>
      </c>
      <c r="AI5" s="392">
        <v>-187.82</v>
      </c>
      <c r="AJ5" s="392">
        <v>-178.01</v>
      </c>
      <c r="AK5" s="393">
        <v>-172.98000000000002</v>
      </c>
      <c r="AL5" s="392">
        <v>0</v>
      </c>
      <c r="AM5" s="392">
        <v>0</v>
      </c>
      <c r="AN5" s="392">
        <v>0</v>
      </c>
      <c r="AO5" s="392">
        <v>0</v>
      </c>
      <c r="AP5" s="392">
        <v>0</v>
      </c>
      <c r="AQ5" s="392">
        <v>0</v>
      </c>
      <c r="AR5" s="392">
        <v>0</v>
      </c>
      <c r="AS5" s="392">
        <v>0</v>
      </c>
      <c r="AT5" s="392">
        <v>0</v>
      </c>
      <c r="AU5" s="392">
        <v>0</v>
      </c>
      <c r="AV5" s="392">
        <v>0</v>
      </c>
      <c r="AW5" s="393">
        <v>0</v>
      </c>
      <c r="AX5" s="347">
        <f t="shared" si="0"/>
        <v>90598.219999999987</v>
      </c>
      <c r="AY5" s="347">
        <f t="shared" si="0"/>
        <v>78895.7</v>
      </c>
      <c r="AZ5" s="347">
        <f t="shared" si="0"/>
        <v>83632.220000000016</v>
      </c>
      <c r="BA5" s="347">
        <f t="shared" si="0"/>
        <v>66701.020000000019</v>
      </c>
      <c r="BB5" s="347">
        <f t="shared" si="0"/>
        <v>69594.200000000026</v>
      </c>
      <c r="BC5" s="347">
        <f t="shared" si="0"/>
        <v>69233.62000000001</v>
      </c>
      <c r="BD5" s="347">
        <f t="shared" si="0"/>
        <v>71321.370000000024</v>
      </c>
      <c r="BE5" s="347">
        <f t="shared" si="0"/>
        <v>72742.830000000016</v>
      </c>
      <c r="BF5" s="347">
        <f t="shared" si="0"/>
        <v>72031.38999999997</v>
      </c>
      <c r="BG5" s="347">
        <f t="shared" si="0"/>
        <v>75947.90999999996</v>
      </c>
      <c r="BH5" s="347">
        <f t="shared" si="0"/>
        <v>72366.030000000013</v>
      </c>
      <c r="BI5" s="347">
        <f t="shared" si="0"/>
        <v>65707.72</v>
      </c>
      <c r="BJ5" s="348">
        <f t="shared" si="1"/>
        <v>888772.2300000001</v>
      </c>
      <c r="BQ5" s="351">
        <f t="shared" si="2"/>
        <v>888772.2300000001</v>
      </c>
      <c r="BR5" s="351">
        <v>888772.2300000001</v>
      </c>
      <c r="BS5" s="351">
        <f t="shared" si="3"/>
        <v>0</v>
      </c>
    </row>
    <row r="6" spans="1:76" ht="15.75" x14ac:dyDescent="0.3">
      <c r="A6" s="335" t="s">
        <v>98</v>
      </c>
      <c r="B6" s="344">
        <v>44079.869999999995</v>
      </c>
      <c r="C6" s="344">
        <v>43172.439999999995</v>
      </c>
      <c r="D6" s="344">
        <v>43399.820000000007</v>
      </c>
      <c r="E6" s="344">
        <v>31236.989999999998</v>
      </c>
      <c r="F6" s="344">
        <v>33591.839999999989</v>
      </c>
      <c r="G6" s="344">
        <v>31028.98</v>
      </c>
      <c r="H6" s="344">
        <v>26780.540000000005</v>
      </c>
      <c r="I6" s="344">
        <v>28779.630000000008</v>
      </c>
      <c r="J6" s="344">
        <v>28249.47</v>
      </c>
      <c r="K6" s="344">
        <v>27629.720000000005</v>
      </c>
      <c r="L6" s="344">
        <v>31386.869999999995</v>
      </c>
      <c r="M6" s="344">
        <v>27633.969999999983</v>
      </c>
      <c r="N6" s="392">
        <v>-79.44</v>
      </c>
      <c r="O6" s="392">
        <v>-73.39</v>
      </c>
      <c r="P6" s="392">
        <v>-76.739999999999995</v>
      </c>
      <c r="Q6" s="392">
        <v>-64.25</v>
      </c>
      <c r="R6" s="392">
        <v>-48.95</v>
      </c>
      <c r="S6" s="392">
        <v>-61.19</v>
      </c>
      <c r="T6" s="392">
        <v>-56.29</v>
      </c>
      <c r="U6" s="392">
        <v>-48.95</v>
      </c>
      <c r="V6" s="392">
        <v>-55.07</v>
      </c>
      <c r="W6" s="392">
        <v>-51.71</v>
      </c>
      <c r="X6" s="392">
        <v>-49.12</v>
      </c>
      <c r="Y6" s="393">
        <v>-41.66</v>
      </c>
      <c r="Z6" s="392">
        <v>0</v>
      </c>
      <c r="AA6" s="392">
        <v>0</v>
      </c>
      <c r="AB6" s="392">
        <v>0</v>
      </c>
      <c r="AC6" s="392">
        <v>0</v>
      </c>
      <c r="AD6" s="392">
        <v>0</v>
      </c>
      <c r="AE6" s="392">
        <v>0</v>
      </c>
      <c r="AF6" s="392">
        <v>0</v>
      </c>
      <c r="AG6" s="392">
        <v>0</v>
      </c>
      <c r="AH6" s="392">
        <v>0</v>
      </c>
      <c r="AI6" s="392">
        <v>0</v>
      </c>
      <c r="AJ6" s="392">
        <v>0</v>
      </c>
      <c r="AK6" s="393">
        <v>0</v>
      </c>
      <c r="AL6" s="392">
        <v>0</v>
      </c>
      <c r="AM6" s="392">
        <v>0</v>
      </c>
      <c r="AN6" s="392">
        <v>0</v>
      </c>
      <c r="AO6" s="392">
        <v>0</v>
      </c>
      <c r="AP6" s="392">
        <v>0</v>
      </c>
      <c r="AQ6" s="392">
        <v>0</v>
      </c>
      <c r="AR6" s="392">
        <v>0</v>
      </c>
      <c r="AS6" s="392">
        <v>0</v>
      </c>
      <c r="AT6" s="392">
        <v>0</v>
      </c>
      <c r="AU6" s="392">
        <v>0</v>
      </c>
      <c r="AV6" s="392">
        <v>0</v>
      </c>
      <c r="AW6" s="393">
        <v>0</v>
      </c>
      <c r="AX6" s="347">
        <f t="shared" si="0"/>
        <v>44000.429999999993</v>
      </c>
      <c r="AY6" s="347">
        <f t="shared" si="0"/>
        <v>43099.049999999996</v>
      </c>
      <c r="AZ6" s="347">
        <f t="shared" si="0"/>
        <v>43323.080000000009</v>
      </c>
      <c r="BA6" s="347">
        <f t="shared" si="0"/>
        <v>31172.739999999998</v>
      </c>
      <c r="BB6" s="347">
        <f t="shared" si="0"/>
        <v>33542.889999999992</v>
      </c>
      <c r="BC6" s="347">
        <f t="shared" si="0"/>
        <v>30967.79</v>
      </c>
      <c r="BD6" s="347">
        <f t="shared" si="0"/>
        <v>26724.250000000004</v>
      </c>
      <c r="BE6" s="347">
        <f t="shared" si="0"/>
        <v>28730.680000000008</v>
      </c>
      <c r="BF6" s="347">
        <f t="shared" si="0"/>
        <v>28194.400000000001</v>
      </c>
      <c r="BG6" s="347">
        <f t="shared" si="0"/>
        <v>27578.010000000006</v>
      </c>
      <c r="BH6" s="347">
        <f t="shared" si="0"/>
        <v>31337.749999999996</v>
      </c>
      <c r="BI6" s="347">
        <f t="shared" si="0"/>
        <v>27592.309999999983</v>
      </c>
      <c r="BJ6" s="348">
        <f t="shared" si="1"/>
        <v>396263.38</v>
      </c>
      <c r="BQ6" s="351">
        <f t="shared" si="2"/>
        <v>396263.38</v>
      </c>
      <c r="BR6" s="351">
        <v>396263.38</v>
      </c>
      <c r="BS6" s="351">
        <f t="shared" si="3"/>
        <v>0</v>
      </c>
    </row>
    <row r="7" spans="1:76" ht="15.75" x14ac:dyDescent="0.3">
      <c r="A7" s="335" t="s">
        <v>100</v>
      </c>
      <c r="B7" s="344">
        <v>40885.499999999993</v>
      </c>
      <c r="C7" s="344">
        <v>40653.019999999997</v>
      </c>
      <c r="D7" s="344">
        <v>41448.060000000012</v>
      </c>
      <c r="E7" s="344">
        <v>30628.46</v>
      </c>
      <c r="F7" s="344">
        <v>35095.410000000003</v>
      </c>
      <c r="G7" s="344">
        <v>38093.39</v>
      </c>
      <c r="H7" s="344">
        <v>35845.159999999989</v>
      </c>
      <c r="I7" s="344">
        <v>41863.61</v>
      </c>
      <c r="J7" s="344">
        <v>34141.26</v>
      </c>
      <c r="K7" s="344">
        <v>33597.880000000005</v>
      </c>
      <c r="L7" s="344">
        <v>35416.32</v>
      </c>
      <c r="M7" s="344">
        <v>29703.949999999993</v>
      </c>
      <c r="N7" s="392">
        <v>-2017.1899999999998</v>
      </c>
      <c r="O7" s="392">
        <v>79.55</v>
      </c>
      <c r="P7" s="392">
        <v>-5.3099999999999987</v>
      </c>
      <c r="Q7" s="392">
        <v>-76.08</v>
      </c>
      <c r="R7" s="392">
        <v>73.11</v>
      </c>
      <c r="S7" s="392">
        <v>-39.480000000000004</v>
      </c>
      <c r="T7" s="392">
        <v>-60.480000000000004</v>
      </c>
      <c r="U7" s="392">
        <v>18.150000000000002</v>
      </c>
      <c r="V7" s="392">
        <v>2.5399999999999991</v>
      </c>
      <c r="W7" s="392">
        <v>65.64</v>
      </c>
      <c r="X7" s="392">
        <v>99.45</v>
      </c>
      <c r="Y7" s="393">
        <v>-207.62999999999997</v>
      </c>
      <c r="Z7" s="392">
        <v>0</v>
      </c>
      <c r="AA7" s="392">
        <v>0</v>
      </c>
      <c r="AB7" s="392">
        <v>0</v>
      </c>
      <c r="AC7" s="392">
        <v>0</v>
      </c>
      <c r="AD7" s="392">
        <v>0</v>
      </c>
      <c r="AE7" s="392">
        <v>0</v>
      </c>
      <c r="AF7" s="392">
        <v>0</v>
      </c>
      <c r="AG7" s="392">
        <v>0</v>
      </c>
      <c r="AH7" s="392">
        <v>0</v>
      </c>
      <c r="AI7" s="392">
        <v>0</v>
      </c>
      <c r="AJ7" s="392">
        <v>0</v>
      </c>
      <c r="AK7" s="393">
        <v>0</v>
      </c>
      <c r="AL7" s="392">
        <v>0</v>
      </c>
      <c r="AM7" s="392">
        <v>0</v>
      </c>
      <c r="AN7" s="392">
        <v>0</v>
      </c>
      <c r="AO7" s="392">
        <v>0</v>
      </c>
      <c r="AP7" s="392">
        <v>0</v>
      </c>
      <c r="AQ7" s="392">
        <v>0</v>
      </c>
      <c r="AR7" s="392">
        <v>0</v>
      </c>
      <c r="AS7" s="392">
        <v>0</v>
      </c>
      <c r="AT7" s="392">
        <v>0</v>
      </c>
      <c r="AU7" s="392">
        <v>0</v>
      </c>
      <c r="AV7" s="392">
        <v>0</v>
      </c>
      <c r="AW7" s="393">
        <v>0</v>
      </c>
      <c r="AX7" s="347">
        <f t="shared" si="0"/>
        <v>38868.30999999999</v>
      </c>
      <c r="AY7" s="347">
        <f t="shared" si="0"/>
        <v>40732.57</v>
      </c>
      <c r="AZ7" s="347">
        <f t="shared" si="0"/>
        <v>41442.750000000015</v>
      </c>
      <c r="BA7" s="347">
        <f t="shared" si="0"/>
        <v>30552.379999999997</v>
      </c>
      <c r="BB7" s="347">
        <f t="shared" si="0"/>
        <v>35168.520000000004</v>
      </c>
      <c r="BC7" s="347">
        <f t="shared" si="0"/>
        <v>38053.909999999996</v>
      </c>
      <c r="BD7" s="347">
        <f t="shared" si="0"/>
        <v>35784.679999999986</v>
      </c>
      <c r="BE7" s="347">
        <f t="shared" si="0"/>
        <v>41881.760000000002</v>
      </c>
      <c r="BF7" s="347">
        <f t="shared" si="0"/>
        <v>34143.800000000003</v>
      </c>
      <c r="BG7" s="347">
        <f t="shared" si="0"/>
        <v>33663.520000000004</v>
      </c>
      <c r="BH7" s="347">
        <f t="shared" si="0"/>
        <v>35515.769999999997</v>
      </c>
      <c r="BI7" s="347">
        <f t="shared" si="0"/>
        <v>29496.319999999992</v>
      </c>
      <c r="BJ7" s="348">
        <f t="shared" si="1"/>
        <v>435304.29000000004</v>
      </c>
      <c r="BK7" s="352" t="s">
        <v>96</v>
      </c>
      <c r="BL7" s="347">
        <f>BG7</f>
        <v>33663.520000000004</v>
      </c>
      <c r="BM7" s="347">
        <f>'[1]FY 2023 - kWh'!BG7</f>
        <v>101608</v>
      </c>
      <c r="BN7" s="350">
        <f>BL7/BM7</f>
        <v>0.33130777104165032</v>
      </c>
      <c r="BO7" s="347">
        <f>ROUND(BN7*'[1]FY 2023 - kWh'!BO7,2)</f>
        <v>15571.8</v>
      </c>
      <c r="BP7" s="347">
        <f>(BG7-BO7)+SUM(BH7:BI7)</f>
        <v>83103.81</v>
      </c>
      <c r="BQ7" s="351">
        <f t="shared" si="2"/>
        <v>352200.48000000004</v>
      </c>
      <c r="BR7" s="351">
        <v>358762.19342957984</v>
      </c>
      <c r="BS7" s="351">
        <f t="shared" si="3"/>
        <v>-6561.7134295798023</v>
      </c>
    </row>
    <row r="8" spans="1:76" ht="15.75" x14ac:dyDescent="0.3">
      <c r="A8" s="335" t="s">
        <v>101</v>
      </c>
      <c r="B8" s="344">
        <v>36336.29</v>
      </c>
      <c r="C8" s="344">
        <v>34266.590000000026</v>
      </c>
      <c r="D8" s="344">
        <v>36883.08999999988</v>
      </c>
      <c r="E8" s="344">
        <v>29948.539999999979</v>
      </c>
      <c r="F8" s="344">
        <v>29378.67</v>
      </c>
      <c r="G8" s="344">
        <v>34381.149999999994</v>
      </c>
      <c r="H8" s="344">
        <v>32201.710000000003</v>
      </c>
      <c r="I8" s="344">
        <v>30211.53</v>
      </c>
      <c r="J8" s="344">
        <v>28762.38</v>
      </c>
      <c r="K8" s="344">
        <v>28423.290000000005</v>
      </c>
      <c r="L8" s="344">
        <v>33375.17</v>
      </c>
      <c r="M8" s="344">
        <v>27661.279999999995</v>
      </c>
      <c r="N8" s="392">
        <v>-761.67</v>
      </c>
      <c r="O8" s="392">
        <v>-657.7</v>
      </c>
      <c r="P8" s="392">
        <v>-499.96000000000004</v>
      </c>
      <c r="Q8" s="392">
        <v>-645.16</v>
      </c>
      <c r="R8" s="392">
        <v>-647.44000000000005</v>
      </c>
      <c r="S8" s="392">
        <v>-730.1</v>
      </c>
      <c r="T8" s="392">
        <v>-651.27</v>
      </c>
      <c r="U8" s="392">
        <v>-561.33000000000004</v>
      </c>
      <c r="V8" s="392">
        <v>-493.64</v>
      </c>
      <c r="W8" s="392">
        <v>-342.45</v>
      </c>
      <c r="X8" s="392">
        <v>-563.34999999999991</v>
      </c>
      <c r="Y8" s="393">
        <v>-456.19000000000005</v>
      </c>
      <c r="Z8" s="392">
        <v>0</v>
      </c>
      <c r="AA8" s="392">
        <v>0</v>
      </c>
      <c r="AB8" s="392">
        <v>0</v>
      </c>
      <c r="AC8" s="392">
        <v>0</v>
      </c>
      <c r="AD8" s="392">
        <v>0</v>
      </c>
      <c r="AE8" s="392">
        <v>0</v>
      </c>
      <c r="AF8" s="392">
        <v>0</v>
      </c>
      <c r="AG8" s="392">
        <v>0</v>
      </c>
      <c r="AH8" s="392">
        <v>0</v>
      </c>
      <c r="AI8" s="392">
        <v>0</v>
      </c>
      <c r="AJ8" s="392">
        <v>-48.03</v>
      </c>
      <c r="AK8" s="393">
        <v>-68.239999999999995</v>
      </c>
      <c r="AL8" s="392">
        <v>0</v>
      </c>
      <c r="AM8" s="392">
        <v>0</v>
      </c>
      <c r="AN8" s="392">
        <v>0</v>
      </c>
      <c r="AO8" s="392">
        <v>0</v>
      </c>
      <c r="AP8" s="392">
        <v>0</v>
      </c>
      <c r="AQ8" s="392">
        <v>0</v>
      </c>
      <c r="AR8" s="392">
        <v>0</v>
      </c>
      <c r="AS8" s="392">
        <v>0</v>
      </c>
      <c r="AT8" s="392">
        <v>0</v>
      </c>
      <c r="AU8" s="392">
        <v>0</v>
      </c>
      <c r="AV8" s="392">
        <v>0</v>
      </c>
      <c r="AW8" s="393">
        <v>0</v>
      </c>
      <c r="AX8" s="347">
        <f t="shared" si="0"/>
        <v>35574.620000000003</v>
      </c>
      <c r="AY8" s="347">
        <f t="shared" si="0"/>
        <v>33608.890000000029</v>
      </c>
      <c r="AZ8" s="347">
        <f t="shared" si="0"/>
        <v>36383.129999999881</v>
      </c>
      <c r="BA8" s="347">
        <f t="shared" si="0"/>
        <v>29303.379999999979</v>
      </c>
      <c r="BB8" s="347">
        <f t="shared" si="0"/>
        <v>28731.23</v>
      </c>
      <c r="BC8" s="347">
        <f t="shared" si="0"/>
        <v>33651.049999999996</v>
      </c>
      <c r="BD8" s="347">
        <f t="shared" si="0"/>
        <v>31550.440000000002</v>
      </c>
      <c r="BE8" s="347">
        <f t="shared" si="0"/>
        <v>29650.199999999997</v>
      </c>
      <c r="BF8" s="347">
        <f t="shared" si="0"/>
        <v>28268.74</v>
      </c>
      <c r="BG8" s="347">
        <f t="shared" si="0"/>
        <v>28080.840000000004</v>
      </c>
      <c r="BH8" s="347">
        <f t="shared" si="0"/>
        <v>32763.79</v>
      </c>
      <c r="BI8" s="347">
        <f t="shared" si="0"/>
        <v>27136.849999999995</v>
      </c>
      <c r="BJ8" s="348">
        <f t="shared" si="1"/>
        <v>374703.15999999986</v>
      </c>
      <c r="BQ8" s="351">
        <f t="shared" si="2"/>
        <v>374703.15999999986</v>
      </c>
      <c r="BR8" s="351">
        <v>374703.15999999986</v>
      </c>
      <c r="BS8" s="351">
        <f t="shared" si="3"/>
        <v>0</v>
      </c>
    </row>
    <row r="9" spans="1:76" ht="15.75" x14ac:dyDescent="0.3">
      <c r="A9" s="335" t="s">
        <v>102</v>
      </c>
      <c r="B9" s="344">
        <v>275501.55000000022</v>
      </c>
      <c r="C9" s="344">
        <v>247498.55999999991</v>
      </c>
      <c r="D9" s="344">
        <v>237888.36999999985</v>
      </c>
      <c r="E9" s="344">
        <v>160242.23000000001</v>
      </c>
      <c r="F9" s="344">
        <v>185103.18999999992</v>
      </c>
      <c r="G9" s="344">
        <v>171446.47000000003</v>
      </c>
      <c r="H9" s="344">
        <v>149393.73999999996</v>
      </c>
      <c r="I9" s="344">
        <v>151125.71000000002</v>
      </c>
      <c r="J9" s="344">
        <v>179135.56</v>
      </c>
      <c r="K9" s="344">
        <v>195083.41999999995</v>
      </c>
      <c r="L9" s="344">
        <v>210428.97000000003</v>
      </c>
      <c r="M9" s="344">
        <v>187591.91000000006</v>
      </c>
      <c r="N9" s="365">
        <v>-2888.9600000000005</v>
      </c>
      <c r="O9" s="365">
        <v>-2921.63</v>
      </c>
      <c r="P9" s="365">
        <v>-2634.2999999999997</v>
      </c>
      <c r="Q9" s="365">
        <v>-2314.0700000000002</v>
      </c>
      <c r="R9" s="365">
        <v>-1957.81</v>
      </c>
      <c r="S9" s="365">
        <v>-1411.5299999999997</v>
      </c>
      <c r="T9" s="365">
        <v>-1453.55</v>
      </c>
      <c r="U9" s="365">
        <v>-1097.33</v>
      </c>
      <c r="V9" s="365">
        <v>-1398.32</v>
      </c>
      <c r="W9" s="365">
        <v>-1564.9899999999996</v>
      </c>
      <c r="X9" s="365">
        <v>-1779.4499999999994</v>
      </c>
      <c r="Y9" s="366">
        <v>2589.6900000000005</v>
      </c>
      <c r="Z9" s="365">
        <v>0</v>
      </c>
      <c r="AA9" s="365">
        <v>0</v>
      </c>
      <c r="AB9" s="365">
        <v>-160.13999999999999</v>
      </c>
      <c r="AC9" s="365">
        <v>-131.57</v>
      </c>
      <c r="AD9" s="365">
        <v>-94.84</v>
      </c>
      <c r="AE9" s="365">
        <v>-125.45</v>
      </c>
      <c r="AF9" s="365">
        <v>-119.32</v>
      </c>
      <c r="AG9" s="365">
        <v>-100.97</v>
      </c>
      <c r="AH9" s="365">
        <v>-107.08</v>
      </c>
      <c r="AI9" s="365">
        <v>-106.93</v>
      </c>
      <c r="AJ9" s="365">
        <v>-104.02</v>
      </c>
      <c r="AK9" s="366">
        <v>-98.3</v>
      </c>
      <c r="AL9" s="365">
        <v>0</v>
      </c>
      <c r="AM9" s="365">
        <v>0</v>
      </c>
      <c r="AN9" s="365">
        <v>0</v>
      </c>
      <c r="AO9" s="365">
        <v>0</v>
      </c>
      <c r="AP9" s="365">
        <v>0</v>
      </c>
      <c r="AQ9" s="365">
        <v>0</v>
      </c>
      <c r="AR9" s="365">
        <v>0</v>
      </c>
      <c r="AS9" s="365">
        <v>0</v>
      </c>
      <c r="AT9" s="365">
        <v>0</v>
      </c>
      <c r="AU9" s="365">
        <v>0</v>
      </c>
      <c r="AV9" s="365">
        <v>0</v>
      </c>
      <c r="AW9" s="366">
        <v>0</v>
      </c>
      <c r="AX9" s="347">
        <f t="shared" si="0"/>
        <v>272612.5900000002</v>
      </c>
      <c r="AY9" s="347">
        <f t="shared" si="0"/>
        <v>244576.92999999991</v>
      </c>
      <c r="AZ9" s="347">
        <f t="shared" si="0"/>
        <v>235093.92999999985</v>
      </c>
      <c r="BA9" s="347">
        <f t="shared" si="0"/>
        <v>157796.59</v>
      </c>
      <c r="BB9" s="347">
        <f t="shared" si="0"/>
        <v>183050.53999999992</v>
      </c>
      <c r="BC9" s="347">
        <f t="shared" si="0"/>
        <v>169909.49000000002</v>
      </c>
      <c r="BD9" s="347">
        <f t="shared" si="0"/>
        <v>147820.86999999997</v>
      </c>
      <c r="BE9" s="347">
        <f t="shared" si="0"/>
        <v>149927.41000000003</v>
      </c>
      <c r="BF9" s="347">
        <f t="shared" si="0"/>
        <v>177630.16</v>
      </c>
      <c r="BG9" s="347">
        <f t="shared" si="0"/>
        <v>193411.49999999997</v>
      </c>
      <c r="BH9" s="347">
        <f t="shared" si="0"/>
        <v>208545.50000000003</v>
      </c>
      <c r="BI9" s="347">
        <f t="shared" si="0"/>
        <v>190083.30000000008</v>
      </c>
      <c r="BJ9" s="348">
        <f t="shared" si="1"/>
        <v>2330458.81</v>
      </c>
      <c r="BK9" s="353" t="s">
        <v>99</v>
      </c>
      <c r="BL9" s="347">
        <f>BI9</f>
        <v>190083.30000000008</v>
      </c>
      <c r="BM9" s="347">
        <f>'[1]FY 2023 - kWh'!BI9</f>
        <v>876389</v>
      </c>
      <c r="BN9" s="350">
        <f>BL9/BM9</f>
        <v>0.21689375380110895</v>
      </c>
      <c r="BO9" s="347">
        <f>ROUND(BN9*'[1]FY 2023 - kWh'!BO9,2)</f>
        <v>141712.95999999999</v>
      </c>
      <c r="BP9" s="347">
        <f>(BI9-BO9)</f>
        <v>48370.340000000084</v>
      </c>
      <c r="BQ9" s="351">
        <f>+BJ9-BP9</f>
        <v>2282088.4699999997</v>
      </c>
      <c r="BR9" s="351">
        <v>2188840.6361806113</v>
      </c>
      <c r="BS9" s="351">
        <f>BQ9-BR9</f>
        <v>93247.833819388412</v>
      </c>
    </row>
    <row r="10" spans="1:76" ht="15.75" x14ac:dyDescent="0.3">
      <c r="A10" s="335" t="s">
        <v>103</v>
      </c>
      <c r="B10" s="344">
        <v>34779.32</v>
      </c>
      <c r="C10" s="344">
        <v>33224.399999999987</v>
      </c>
      <c r="D10" s="344">
        <v>32116.28</v>
      </c>
      <c r="E10" s="344">
        <v>25609.72</v>
      </c>
      <c r="F10" s="344">
        <v>29651.440000000006</v>
      </c>
      <c r="G10" s="344">
        <v>27061.280000000002</v>
      </c>
      <c r="H10" s="344">
        <v>25730.070000000003</v>
      </c>
      <c r="I10" s="344">
        <v>26509.640000000003</v>
      </c>
      <c r="J10" s="344">
        <v>26597.459999999995</v>
      </c>
      <c r="K10" s="344">
        <v>28721.480000000007</v>
      </c>
      <c r="L10" s="344">
        <v>29777.22</v>
      </c>
      <c r="M10" s="344">
        <v>26866.859999999993</v>
      </c>
      <c r="N10" s="365">
        <v>228.23000000000002</v>
      </c>
      <c r="O10" s="365">
        <v>223.19</v>
      </c>
      <c r="P10" s="365">
        <v>230.53</v>
      </c>
      <c r="Q10" s="365">
        <v>197.68</v>
      </c>
      <c r="R10" s="365">
        <v>908.19999999999993</v>
      </c>
      <c r="S10" s="365">
        <v>813.56</v>
      </c>
      <c r="T10" s="365">
        <v>879.2</v>
      </c>
      <c r="U10" s="365">
        <v>1202.6599999999999</v>
      </c>
      <c r="V10" s="365">
        <v>2393.2800000000002</v>
      </c>
      <c r="W10" s="365">
        <v>2107.29</v>
      </c>
      <c r="X10" s="365">
        <v>2751.49</v>
      </c>
      <c r="Y10" s="366">
        <v>3278.63</v>
      </c>
      <c r="Z10" s="365">
        <v>-8921.08</v>
      </c>
      <c r="AA10" s="365">
        <v>-8952.23</v>
      </c>
      <c r="AB10" s="365">
        <v>-8078.62</v>
      </c>
      <c r="AC10" s="365">
        <v>-7090.23</v>
      </c>
      <c r="AD10" s="365">
        <v>-7286.25</v>
      </c>
      <c r="AE10" s="365">
        <v>-7097.68</v>
      </c>
      <c r="AF10" s="365">
        <v>-7415.01</v>
      </c>
      <c r="AG10" s="365">
        <v>-6539.96</v>
      </c>
      <c r="AH10" s="365">
        <v>-6808.18</v>
      </c>
      <c r="AI10" s="365">
        <v>-6842.28</v>
      </c>
      <c r="AJ10" s="365">
        <v>-7250.84</v>
      </c>
      <c r="AK10" s="366">
        <v>-6049.28</v>
      </c>
      <c r="AL10" s="365">
        <v>0</v>
      </c>
      <c r="AM10" s="365">
        <v>0</v>
      </c>
      <c r="AN10" s="365">
        <v>0</v>
      </c>
      <c r="AO10" s="365">
        <v>0</v>
      </c>
      <c r="AP10" s="365">
        <v>0</v>
      </c>
      <c r="AQ10" s="365">
        <v>0</v>
      </c>
      <c r="AR10" s="365">
        <v>0</v>
      </c>
      <c r="AS10" s="365">
        <v>0</v>
      </c>
      <c r="AT10" s="365">
        <v>0</v>
      </c>
      <c r="AU10" s="365">
        <v>0</v>
      </c>
      <c r="AV10" s="365">
        <v>0</v>
      </c>
      <c r="AW10" s="366">
        <v>0</v>
      </c>
      <c r="AX10" s="347">
        <f t="shared" si="0"/>
        <v>26086.47</v>
      </c>
      <c r="AY10" s="347">
        <f t="shared" si="0"/>
        <v>24495.35999999999</v>
      </c>
      <c r="AZ10" s="347">
        <f t="shared" si="0"/>
        <v>24268.19</v>
      </c>
      <c r="BA10" s="347">
        <f t="shared" si="0"/>
        <v>18717.170000000002</v>
      </c>
      <c r="BB10" s="347">
        <f t="shared" si="0"/>
        <v>23273.390000000007</v>
      </c>
      <c r="BC10" s="347">
        <f t="shared" si="0"/>
        <v>20777.160000000003</v>
      </c>
      <c r="BD10" s="347">
        <f t="shared" si="0"/>
        <v>19194.260000000002</v>
      </c>
      <c r="BE10" s="347">
        <f t="shared" si="0"/>
        <v>21172.340000000004</v>
      </c>
      <c r="BF10" s="347">
        <f t="shared" si="0"/>
        <v>22182.559999999994</v>
      </c>
      <c r="BG10" s="347">
        <f t="shared" si="0"/>
        <v>23986.490000000009</v>
      </c>
      <c r="BH10" s="347">
        <f t="shared" si="0"/>
        <v>25277.87</v>
      </c>
      <c r="BI10" s="347">
        <f t="shared" si="0"/>
        <v>24096.209999999995</v>
      </c>
      <c r="BJ10" s="348">
        <f t="shared" si="1"/>
        <v>273527.47000000003</v>
      </c>
      <c r="BQ10" s="351">
        <f t="shared" si="2"/>
        <v>273527.47000000003</v>
      </c>
      <c r="BR10" s="351">
        <v>273527.46999999997</v>
      </c>
      <c r="BS10" s="351">
        <f t="shared" si="3"/>
        <v>0</v>
      </c>
    </row>
    <row r="11" spans="1:76" ht="15.75" x14ac:dyDescent="0.3">
      <c r="A11" s="335" t="s">
        <v>104</v>
      </c>
      <c r="B11" s="344">
        <v>108749.26000000007</v>
      </c>
      <c r="C11" s="344">
        <v>105967.35999999994</v>
      </c>
      <c r="D11" s="344">
        <v>110901.80999999992</v>
      </c>
      <c r="E11" s="344">
        <v>83419.419999999984</v>
      </c>
      <c r="F11" s="344">
        <v>91111.069999999891</v>
      </c>
      <c r="G11" s="344">
        <v>99304.319999999992</v>
      </c>
      <c r="H11" s="344">
        <v>90488.320000000007</v>
      </c>
      <c r="I11" s="344">
        <v>94009.379999999946</v>
      </c>
      <c r="J11" s="344">
        <v>97557.45</v>
      </c>
      <c r="K11" s="344">
        <v>101515.30999999998</v>
      </c>
      <c r="L11" s="344">
        <v>111593.90000000002</v>
      </c>
      <c r="M11" s="344">
        <v>98853.340000000011</v>
      </c>
      <c r="N11" s="365">
        <v>-130.01</v>
      </c>
      <c r="O11" s="365">
        <v>-90.06</v>
      </c>
      <c r="P11" s="365">
        <v>-43.37</v>
      </c>
      <c r="Q11" s="365">
        <v>-61.19</v>
      </c>
      <c r="R11" s="365">
        <v>-58.17</v>
      </c>
      <c r="S11" s="365">
        <v>-21.43</v>
      </c>
      <c r="T11" s="365">
        <v>-97.91</v>
      </c>
      <c r="U11" s="365">
        <v>-24.49</v>
      </c>
      <c r="V11" s="365">
        <v>-55.08</v>
      </c>
      <c r="W11" s="365">
        <v>-37.590000000000003</v>
      </c>
      <c r="X11" s="365">
        <v>-121.34</v>
      </c>
      <c r="Y11" s="366">
        <v>-105.32</v>
      </c>
      <c r="Z11" s="365">
        <v>0</v>
      </c>
      <c r="AA11" s="365">
        <v>0</v>
      </c>
      <c r="AB11" s="365">
        <v>0</v>
      </c>
      <c r="AC11" s="365">
        <v>0</v>
      </c>
      <c r="AD11" s="365">
        <v>0</v>
      </c>
      <c r="AE11" s="365">
        <v>0</v>
      </c>
      <c r="AF11" s="365">
        <v>0</v>
      </c>
      <c r="AG11" s="365">
        <v>0</v>
      </c>
      <c r="AH11" s="365">
        <v>0</v>
      </c>
      <c r="AI11" s="365">
        <v>0</v>
      </c>
      <c r="AJ11" s="365">
        <v>0</v>
      </c>
      <c r="AK11" s="366">
        <v>0</v>
      </c>
      <c r="AL11" s="365">
        <v>0</v>
      </c>
      <c r="AM11" s="365">
        <v>0</v>
      </c>
      <c r="AN11" s="365">
        <v>0</v>
      </c>
      <c r="AO11" s="365">
        <v>0</v>
      </c>
      <c r="AP11" s="365">
        <v>0</v>
      </c>
      <c r="AQ11" s="365">
        <v>0</v>
      </c>
      <c r="AR11" s="365">
        <v>0</v>
      </c>
      <c r="AS11" s="365">
        <v>0</v>
      </c>
      <c r="AT11" s="365">
        <v>0</v>
      </c>
      <c r="AU11" s="365">
        <v>0</v>
      </c>
      <c r="AV11" s="365">
        <v>0</v>
      </c>
      <c r="AW11" s="366">
        <v>0</v>
      </c>
      <c r="AX11" s="347">
        <f t="shared" si="0"/>
        <v>108619.25000000007</v>
      </c>
      <c r="AY11" s="347">
        <f t="shared" si="0"/>
        <v>105877.29999999994</v>
      </c>
      <c r="AZ11" s="347">
        <f t="shared" si="0"/>
        <v>110858.43999999993</v>
      </c>
      <c r="BA11" s="347">
        <f t="shared" si="0"/>
        <v>83358.229999999981</v>
      </c>
      <c r="BB11" s="347">
        <f t="shared" si="0"/>
        <v>91052.899999999892</v>
      </c>
      <c r="BC11" s="347">
        <f t="shared" si="0"/>
        <v>99282.89</v>
      </c>
      <c r="BD11" s="347">
        <f t="shared" si="0"/>
        <v>90390.41</v>
      </c>
      <c r="BE11" s="347">
        <f t="shared" si="0"/>
        <v>93984.889999999941</v>
      </c>
      <c r="BF11" s="347">
        <f t="shared" si="0"/>
        <v>97502.37</v>
      </c>
      <c r="BG11" s="347">
        <f t="shared" si="0"/>
        <v>101477.71999999999</v>
      </c>
      <c r="BH11" s="347">
        <f t="shared" si="0"/>
        <v>111472.56000000003</v>
      </c>
      <c r="BI11" s="347">
        <f t="shared" si="0"/>
        <v>98748.02</v>
      </c>
      <c r="BJ11" s="348">
        <f t="shared" si="1"/>
        <v>1192624.9799999997</v>
      </c>
      <c r="BQ11" s="351">
        <f t="shared" si="2"/>
        <v>1192624.9799999997</v>
      </c>
      <c r="BR11" s="351">
        <v>1192624.9799999997</v>
      </c>
      <c r="BS11" s="351">
        <f t="shared" si="3"/>
        <v>0</v>
      </c>
    </row>
    <row r="12" spans="1:76" ht="15.75" x14ac:dyDescent="0.3">
      <c r="A12" s="335" t="s">
        <v>105</v>
      </c>
      <c r="B12" s="344">
        <v>40590.179999999986</v>
      </c>
      <c r="C12" s="344">
        <v>34044.010000000024</v>
      </c>
      <c r="D12" s="344">
        <v>34538.210000000006</v>
      </c>
      <c r="E12" s="344">
        <v>28858.47</v>
      </c>
      <c r="F12" s="344">
        <v>26943.050000000003</v>
      </c>
      <c r="G12" s="344">
        <v>30464.369999999995</v>
      </c>
      <c r="H12" s="344">
        <v>29575.069999999992</v>
      </c>
      <c r="I12" s="344">
        <v>28494.3</v>
      </c>
      <c r="J12" s="344">
        <v>28686.899999999991</v>
      </c>
      <c r="K12" s="344">
        <v>26780.010000000002</v>
      </c>
      <c r="L12" s="344">
        <v>30480.520000000004</v>
      </c>
      <c r="M12" s="344">
        <v>28852.99</v>
      </c>
      <c r="N12" s="365">
        <v>-117.99000000000001</v>
      </c>
      <c r="O12" s="365">
        <v>-111.37</v>
      </c>
      <c r="P12" s="365">
        <v>-226.37</v>
      </c>
      <c r="Q12" s="365">
        <v>-18.900000000000006</v>
      </c>
      <c r="R12" s="365">
        <v>0.43999999999999773</v>
      </c>
      <c r="S12" s="365">
        <v>28.580000000000013</v>
      </c>
      <c r="T12" s="365">
        <v>135</v>
      </c>
      <c r="U12" s="365">
        <v>122.83999999999999</v>
      </c>
      <c r="V12" s="365">
        <v>-85.609999999999985</v>
      </c>
      <c r="W12" s="365">
        <v>49.680000000000007</v>
      </c>
      <c r="X12" s="365">
        <v>-182.29</v>
      </c>
      <c r="Y12" s="366">
        <v>-120.43000000000004</v>
      </c>
      <c r="Z12" s="365">
        <v>0</v>
      </c>
      <c r="AA12" s="365">
        <v>0</v>
      </c>
      <c r="AB12" s="365">
        <v>0</v>
      </c>
      <c r="AC12" s="365">
        <v>0</v>
      </c>
      <c r="AD12" s="365">
        <v>0</v>
      </c>
      <c r="AE12" s="365">
        <v>0</v>
      </c>
      <c r="AF12" s="365">
        <v>0</v>
      </c>
      <c r="AG12" s="365">
        <v>0</v>
      </c>
      <c r="AH12" s="365">
        <v>0</v>
      </c>
      <c r="AI12" s="365">
        <v>0</v>
      </c>
      <c r="AJ12" s="365">
        <v>0</v>
      </c>
      <c r="AK12" s="366">
        <v>0</v>
      </c>
      <c r="AL12" s="365">
        <v>0</v>
      </c>
      <c r="AM12" s="365">
        <v>0</v>
      </c>
      <c r="AN12" s="365">
        <v>0</v>
      </c>
      <c r="AO12" s="365">
        <v>0</v>
      </c>
      <c r="AP12" s="365">
        <v>0</v>
      </c>
      <c r="AQ12" s="365">
        <v>0</v>
      </c>
      <c r="AR12" s="365">
        <v>0</v>
      </c>
      <c r="AS12" s="365">
        <v>0</v>
      </c>
      <c r="AT12" s="365">
        <v>0</v>
      </c>
      <c r="AU12" s="365">
        <v>0</v>
      </c>
      <c r="AV12" s="365">
        <v>0</v>
      </c>
      <c r="AW12" s="366">
        <v>0</v>
      </c>
      <c r="AX12" s="347">
        <f t="shared" si="0"/>
        <v>40472.189999999988</v>
      </c>
      <c r="AY12" s="347">
        <f t="shared" si="0"/>
        <v>33932.640000000021</v>
      </c>
      <c r="AZ12" s="347">
        <f t="shared" si="0"/>
        <v>34311.840000000004</v>
      </c>
      <c r="BA12" s="347">
        <f t="shared" si="0"/>
        <v>28839.57</v>
      </c>
      <c r="BB12" s="347">
        <f t="shared" si="0"/>
        <v>26943.49</v>
      </c>
      <c r="BC12" s="347">
        <f t="shared" si="0"/>
        <v>30492.949999999997</v>
      </c>
      <c r="BD12" s="347">
        <f t="shared" si="0"/>
        <v>29710.069999999992</v>
      </c>
      <c r="BE12" s="347">
        <f t="shared" si="0"/>
        <v>28617.14</v>
      </c>
      <c r="BF12" s="347">
        <f t="shared" si="0"/>
        <v>28601.28999999999</v>
      </c>
      <c r="BG12" s="347">
        <f t="shared" si="0"/>
        <v>26829.690000000002</v>
      </c>
      <c r="BH12" s="347">
        <f t="shared" si="0"/>
        <v>30298.230000000003</v>
      </c>
      <c r="BI12" s="347">
        <f t="shared" si="0"/>
        <v>28732.560000000001</v>
      </c>
      <c r="BJ12" s="348">
        <f t="shared" si="1"/>
        <v>367781.66</v>
      </c>
      <c r="BQ12" s="351">
        <f t="shared" si="2"/>
        <v>367781.66</v>
      </c>
      <c r="BR12" s="351">
        <v>367781.66</v>
      </c>
      <c r="BS12" s="351">
        <f t="shared" si="3"/>
        <v>0</v>
      </c>
    </row>
    <row r="13" spans="1:76" ht="15.75" x14ac:dyDescent="0.3">
      <c r="A13" s="335" t="s">
        <v>106</v>
      </c>
      <c r="B13" s="344">
        <v>629976.34999999951</v>
      </c>
      <c r="C13" s="344">
        <v>624049.82999999984</v>
      </c>
      <c r="D13" s="344">
        <v>565798.80999999971</v>
      </c>
      <c r="E13" s="344">
        <v>447192.42999999988</v>
      </c>
      <c r="F13" s="344">
        <v>417822.88000000006</v>
      </c>
      <c r="G13" s="344">
        <v>440841.04000000004</v>
      </c>
      <c r="H13" s="344">
        <v>401498.62</v>
      </c>
      <c r="I13" s="344">
        <v>408382.19999999978</v>
      </c>
      <c r="J13" s="344">
        <v>427996.91999999981</v>
      </c>
      <c r="K13" s="344">
        <v>355429.41000000027</v>
      </c>
      <c r="L13" s="344">
        <v>405744.64999999991</v>
      </c>
      <c r="M13" s="344">
        <v>334213.84999999992</v>
      </c>
      <c r="N13" s="365">
        <v>-13864.419999999998</v>
      </c>
      <c r="O13" s="365">
        <v>-12927.880000000001</v>
      </c>
      <c r="P13" s="365">
        <v>-12803.81</v>
      </c>
      <c r="Q13" s="365">
        <v>-8050.7100000000019</v>
      </c>
      <c r="R13" s="365">
        <v>1969.0400000000004</v>
      </c>
      <c r="S13" s="365">
        <v>319.94999999999862</v>
      </c>
      <c r="T13" s="365">
        <v>-1812.5900000000013</v>
      </c>
      <c r="U13" s="365">
        <v>1877.5599999999977</v>
      </c>
      <c r="V13" s="365">
        <v>-1832.5500000000011</v>
      </c>
      <c r="W13" s="365">
        <v>-3545.1600000000017</v>
      </c>
      <c r="X13" s="365">
        <v>2513.16</v>
      </c>
      <c r="Y13" s="366">
        <v>6716.9000000000024</v>
      </c>
      <c r="Z13" s="365">
        <v>-1199.71</v>
      </c>
      <c r="AA13" s="365">
        <v>-738.62999999999965</v>
      </c>
      <c r="AB13" s="365">
        <v>-430.23</v>
      </c>
      <c r="AC13" s="365">
        <v>-7386.33</v>
      </c>
      <c r="AD13" s="365">
        <v>-6935.2300000000005</v>
      </c>
      <c r="AE13" s="365">
        <v>-6746.34</v>
      </c>
      <c r="AF13" s="365">
        <v>-6914.6299999999992</v>
      </c>
      <c r="AG13" s="365">
        <v>-5846.34</v>
      </c>
      <c r="AH13" s="365">
        <v>-4976.05</v>
      </c>
      <c r="AI13" s="365">
        <v>-5521.5599999999995</v>
      </c>
      <c r="AJ13" s="365">
        <v>-5743.2300000000005</v>
      </c>
      <c r="AK13" s="366">
        <v>-5558.829999999999</v>
      </c>
      <c r="AL13" s="365">
        <v>141679.24</v>
      </c>
      <c r="AM13" s="365">
        <v>125921.70999999999</v>
      </c>
      <c r="AN13" s="365">
        <v>120620.27</v>
      </c>
      <c r="AO13" s="365">
        <v>55326.13</v>
      </c>
      <c r="AP13" s="365">
        <v>54747.839999999997</v>
      </c>
      <c r="AQ13" s="365">
        <v>98032.51999999999</v>
      </c>
      <c r="AR13" s="365">
        <v>74761.36</v>
      </c>
      <c r="AS13" s="365">
        <v>79304.98000000001</v>
      </c>
      <c r="AT13" s="365">
        <v>78370.45</v>
      </c>
      <c r="AU13" s="365">
        <v>74516.09</v>
      </c>
      <c r="AV13" s="365">
        <v>129120.59</v>
      </c>
      <c r="AW13" s="366">
        <v>115786.27</v>
      </c>
      <c r="AX13" s="347">
        <f t="shared" si="0"/>
        <v>756591.4599999995</v>
      </c>
      <c r="AY13" s="347">
        <f t="shared" si="0"/>
        <v>736305.0299999998</v>
      </c>
      <c r="AZ13" s="347">
        <f t="shared" si="0"/>
        <v>673185.03999999969</v>
      </c>
      <c r="BA13" s="347">
        <f t="shared" si="0"/>
        <v>487081.51999999984</v>
      </c>
      <c r="BB13" s="347">
        <f t="shared" si="0"/>
        <v>467604.53</v>
      </c>
      <c r="BC13" s="347">
        <f t="shared" si="0"/>
        <v>532447.17000000004</v>
      </c>
      <c r="BD13" s="347">
        <f t="shared" si="0"/>
        <v>467532.75999999995</v>
      </c>
      <c r="BE13" s="347">
        <f t="shared" si="0"/>
        <v>483718.39999999979</v>
      </c>
      <c r="BF13" s="347">
        <f t="shared" si="0"/>
        <v>499558.76999999984</v>
      </c>
      <c r="BG13" s="347">
        <f t="shared" si="0"/>
        <v>420878.78000000026</v>
      </c>
      <c r="BH13" s="347">
        <f t="shared" si="0"/>
        <v>531635.16999999993</v>
      </c>
      <c r="BI13" s="347">
        <f t="shared" si="0"/>
        <v>451158.18999999994</v>
      </c>
      <c r="BJ13" s="348">
        <f t="shared" si="1"/>
        <v>6507696.8199999984</v>
      </c>
      <c r="BQ13" s="351">
        <f t="shared" si="2"/>
        <v>6507696.8199999984</v>
      </c>
      <c r="BR13" s="351">
        <v>5359509.3699999992</v>
      </c>
      <c r="BS13" s="351">
        <f t="shared" si="3"/>
        <v>1148187.4499999993</v>
      </c>
    </row>
    <row r="14" spans="1:76" ht="15.75" x14ac:dyDescent="0.3">
      <c r="A14" s="335" t="s">
        <v>107</v>
      </c>
      <c r="B14" s="344">
        <v>73113.94</v>
      </c>
      <c r="C14" s="344">
        <v>67422.839999999982</v>
      </c>
      <c r="D14" s="344">
        <v>71480.499999999985</v>
      </c>
      <c r="E14" s="344">
        <v>59622.910000000018</v>
      </c>
      <c r="F14" s="344">
        <v>76209.13</v>
      </c>
      <c r="G14" s="344">
        <v>68264.960000000006</v>
      </c>
      <c r="H14" s="344">
        <v>65753.88</v>
      </c>
      <c r="I14" s="344">
        <v>62619.13</v>
      </c>
      <c r="J14" s="344">
        <v>64774.52</v>
      </c>
      <c r="K14" s="344">
        <v>67777.209999999977</v>
      </c>
      <c r="L14" s="344">
        <v>74701.569999999978</v>
      </c>
      <c r="M14" s="344">
        <v>64216.360000000008</v>
      </c>
      <c r="N14" s="365">
        <v>-1452.9299999999996</v>
      </c>
      <c r="O14" s="365">
        <v>-880.92</v>
      </c>
      <c r="P14" s="365">
        <v>-1200.4200000000003</v>
      </c>
      <c r="Q14" s="365">
        <v>-1238.4800000000002</v>
      </c>
      <c r="R14" s="365">
        <v>-949.62</v>
      </c>
      <c r="S14" s="365">
        <v>-829.59000000000015</v>
      </c>
      <c r="T14" s="365">
        <v>-244.0900000000002</v>
      </c>
      <c r="U14" s="365">
        <v>574.66999999999985</v>
      </c>
      <c r="V14" s="365">
        <v>24.339999999999748</v>
      </c>
      <c r="W14" s="365">
        <v>100.14999999999995</v>
      </c>
      <c r="X14" s="365">
        <v>90.959999999999908</v>
      </c>
      <c r="Y14" s="366">
        <v>1341.4299999999998</v>
      </c>
      <c r="Z14" s="365">
        <v>-58.39</v>
      </c>
      <c r="AA14" s="365">
        <v>21.17</v>
      </c>
      <c r="AB14" s="365">
        <v>15.94</v>
      </c>
      <c r="AC14" s="365">
        <v>-24.509999999999998</v>
      </c>
      <c r="AD14" s="365">
        <v>-31.919999999999998</v>
      </c>
      <c r="AE14" s="365">
        <v>-17.600000000000001</v>
      </c>
      <c r="AF14" s="365">
        <v>425.94999999999993</v>
      </c>
      <c r="AG14" s="365">
        <v>-452.38</v>
      </c>
      <c r="AH14" s="365">
        <v>-417.69</v>
      </c>
      <c r="AI14" s="365">
        <v>115.38</v>
      </c>
      <c r="AJ14" s="365">
        <v>243.84</v>
      </c>
      <c r="AK14" s="366">
        <v>-28.12</v>
      </c>
      <c r="AL14" s="365">
        <v>0</v>
      </c>
      <c r="AM14" s="365">
        <v>0</v>
      </c>
      <c r="AN14" s="365">
        <v>0</v>
      </c>
      <c r="AO14" s="365">
        <v>0</v>
      </c>
      <c r="AP14" s="365">
        <v>0</v>
      </c>
      <c r="AQ14" s="365">
        <v>0</v>
      </c>
      <c r="AR14" s="365">
        <v>0</v>
      </c>
      <c r="AS14" s="365">
        <v>0</v>
      </c>
      <c r="AT14" s="365">
        <v>0</v>
      </c>
      <c r="AU14" s="365">
        <v>0</v>
      </c>
      <c r="AV14" s="365">
        <v>0</v>
      </c>
      <c r="AW14" s="366">
        <v>0</v>
      </c>
      <c r="AX14" s="347">
        <f t="shared" si="0"/>
        <v>71602.62000000001</v>
      </c>
      <c r="AY14" s="347">
        <f t="shared" si="0"/>
        <v>66563.089999999982</v>
      </c>
      <c r="AZ14" s="347">
        <f t="shared" si="0"/>
        <v>70296.01999999999</v>
      </c>
      <c r="BA14" s="347">
        <f t="shared" si="0"/>
        <v>58359.920000000013</v>
      </c>
      <c r="BB14" s="347">
        <f t="shared" si="0"/>
        <v>75227.590000000011</v>
      </c>
      <c r="BC14" s="347">
        <f t="shared" si="0"/>
        <v>67417.77</v>
      </c>
      <c r="BD14" s="347">
        <f t="shared" si="0"/>
        <v>65935.740000000005</v>
      </c>
      <c r="BE14" s="347">
        <f t="shared" si="0"/>
        <v>62741.42</v>
      </c>
      <c r="BF14" s="347">
        <f t="shared" si="0"/>
        <v>64381.169999999991</v>
      </c>
      <c r="BG14" s="347">
        <f t="shared" si="0"/>
        <v>67992.739999999976</v>
      </c>
      <c r="BH14" s="347">
        <f t="shared" si="0"/>
        <v>75036.369999999981</v>
      </c>
      <c r="BI14" s="347">
        <f t="shared" si="0"/>
        <v>65529.670000000006</v>
      </c>
      <c r="BJ14" s="348">
        <f t="shared" si="1"/>
        <v>811084.12000000011</v>
      </c>
      <c r="BQ14" s="351">
        <f t="shared" si="2"/>
        <v>811084.12000000011</v>
      </c>
      <c r="BR14" s="351">
        <v>811084.12000000011</v>
      </c>
      <c r="BS14" s="351">
        <f t="shared" si="3"/>
        <v>0</v>
      </c>
    </row>
    <row r="15" spans="1:76" ht="15.75" x14ac:dyDescent="0.3">
      <c r="A15" s="335" t="s">
        <v>108</v>
      </c>
      <c r="B15" s="344">
        <v>477965.70999999985</v>
      </c>
      <c r="C15" s="344">
        <v>461885.93999999971</v>
      </c>
      <c r="D15" s="344">
        <v>453957.41000000009</v>
      </c>
      <c r="E15" s="344">
        <v>376993.20999999996</v>
      </c>
      <c r="F15" s="344">
        <v>389513.4499999999</v>
      </c>
      <c r="G15" s="344">
        <v>366925.65000000014</v>
      </c>
      <c r="H15" s="344">
        <v>373887.28000000009</v>
      </c>
      <c r="I15" s="344">
        <v>371742.89000000019</v>
      </c>
      <c r="J15" s="344">
        <v>368734.31000000017</v>
      </c>
      <c r="K15" s="344">
        <v>383587.03000000026</v>
      </c>
      <c r="L15" s="344">
        <v>393863.83999999985</v>
      </c>
      <c r="M15" s="344">
        <v>340718.86000000004</v>
      </c>
      <c r="N15" s="365">
        <v>-8991.41</v>
      </c>
      <c r="O15" s="365">
        <v>-9465.8900000000012</v>
      </c>
      <c r="P15" s="365">
        <v>-5557.2599999999993</v>
      </c>
      <c r="Q15" s="365">
        <v>-4069.0000000000005</v>
      </c>
      <c r="R15" s="365">
        <v>-2504.73</v>
      </c>
      <c r="S15" s="365">
        <v>-1509.7200000000007</v>
      </c>
      <c r="T15" s="365">
        <v>-2872.13</v>
      </c>
      <c r="U15" s="365">
        <v>512.70000000000016</v>
      </c>
      <c r="V15" s="365">
        <v>1578.9700000000003</v>
      </c>
      <c r="W15" s="365">
        <v>-825.06000000000006</v>
      </c>
      <c r="X15" s="365">
        <v>-1974.76</v>
      </c>
      <c r="Y15" s="366">
        <v>-3857.72</v>
      </c>
      <c r="Z15" s="365">
        <v>20939.330000000002</v>
      </c>
      <c r="AA15" s="365">
        <v>13024.68</v>
      </c>
      <c r="AB15" s="365">
        <v>15717.789999999999</v>
      </c>
      <c r="AC15" s="365">
        <v>12085.609999999999</v>
      </c>
      <c r="AD15" s="365">
        <v>10847.000000000002</v>
      </c>
      <c r="AE15" s="365">
        <v>10710.279999999999</v>
      </c>
      <c r="AF15" s="365">
        <v>4586.5800000000008</v>
      </c>
      <c r="AG15" s="365">
        <v>9478.4100000000017</v>
      </c>
      <c r="AH15" s="365">
        <v>1042.3499999999995</v>
      </c>
      <c r="AI15" s="365">
        <v>1959.2300000000014</v>
      </c>
      <c r="AJ15" s="365">
        <v>12688.130000000001</v>
      </c>
      <c r="AK15" s="366">
        <v>13525.890000000001</v>
      </c>
      <c r="AL15" s="365">
        <v>-38.159999999999968</v>
      </c>
      <c r="AM15" s="365">
        <v>-1404.13</v>
      </c>
      <c r="AN15" s="365">
        <v>-659.06</v>
      </c>
      <c r="AO15" s="365">
        <v>-610.85</v>
      </c>
      <c r="AP15" s="365">
        <v>-575.65</v>
      </c>
      <c r="AQ15" s="365">
        <v>-668.15</v>
      </c>
      <c r="AR15" s="365">
        <v>-607.13</v>
      </c>
      <c r="AS15" s="365">
        <v>-541.54999999999995</v>
      </c>
      <c r="AT15" s="365">
        <v>-488.79</v>
      </c>
      <c r="AU15" s="365">
        <v>-641.80999999999995</v>
      </c>
      <c r="AV15" s="365">
        <v>-641.78</v>
      </c>
      <c r="AW15" s="366">
        <v>-306.27999999999997</v>
      </c>
      <c r="AX15" s="347">
        <f t="shared" si="0"/>
        <v>489875.46999999991</v>
      </c>
      <c r="AY15" s="347">
        <f t="shared" si="0"/>
        <v>464040.59999999969</v>
      </c>
      <c r="AZ15" s="347">
        <f t="shared" si="0"/>
        <v>463458.88000000006</v>
      </c>
      <c r="BA15" s="347">
        <f t="shared" si="0"/>
        <v>384398.97</v>
      </c>
      <c r="BB15" s="347">
        <f t="shared" si="0"/>
        <v>397280.06999999989</v>
      </c>
      <c r="BC15" s="347">
        <f t="shared" si="0"/>
        <v>375458.06000000017</v>
      </c>
      <c r="BD15" s="347">
        <f t="shared" si="0"/>
        <v>374994.60000000009</v>
      </c>
      <c r="BE15" s="347">
        <f t="shared" si="0"/>
        <v>381192.45000000019</v>
      </c>
      <c r="BF15" s="347">
        <f t="shared" si="0"/>
        <v>370866.84000000014</v>
      </c>
      <c r="BG15" s="347">
        <f t="shared" si="0"/>
        <v>384079.39000000025</v>
      </c>
      <c r="BH15" s="347">
        <f t="shared" si="0"/>
        <v>403935.42999999982</v>
      </c>
      <c r="BI15" s="347">
        <f t="shared" si="0"/>
        <v>350080.75000000006</v>
      </c>
      <c r="BJ15" s="348">
        <f t="shared" si="1"/>
        <v>4839661.5100000007</v>
      </c>
      <c r="BQ15" s="351">
        <f t="shared" si="2"/>
        <v>4839661.5100000007</v>
      </c>
      <c r="BR15" s="351">
        <v>4846844.8499999996</v>
      </c>
      <c r="BS15" s="351">
        <f t="shared" si="3"/>
        <v>-7183.3399999989197</v>
      </c>
    </row>
    <row r="16" spans="1:76" ht="15.75" x14ac:dyDescent="0.3">
      <c r="A16" s="335" t="s">
        <v>109</v>
      </c>
      <c r="B16" s="344">
        <v>57194.430000000008</v>
      </c>
      <c r="C16" s="344">
        <v>51613.520000000004</v>
      </c>
      <c r="D16" s="344">
        <v>54920.599999999991</v>
      </c>
      <c r="E16" s="344">
        <v>41284.880000000005</v>
      </c>
      <c r="F16" s="344">
        <v>46442.610000000015</v>
      </c>
      <c r="G16" s="344">
        <v>43215.169999999976</v>
      </c>
      <c r="H16" s="344">
        <v>37746.710000000014</v>
      </c>
      <c r="I16" s="344">
        <v>38194.550000000003</v>
      </c>
      <c r="J16" s="344">
        <v>39150.180000000015</v>
      </c>
      <c r="K16" s="344">
        <v>41385.629999999997</v>
      </c>
      <c r="L16" s="344">
        <v>45896.49000000002</v>
      </c>
      <c r="M16" s="344">
        <v>41364.829999999987</v>
      </c>
      <c r="N16" s="365">
        <v>-235.78000000000003</v>
      </c>
      <c r="O16" s="365">
        <v>-204.85000000000002</v>
      </c>
      <c r="P16" s="365">
        <v>120.75999999999999</v>
      </c>
      <c r="Q16" s="365">
        <v>309.64000000000004</v>
      </c>
      <c r="R16" s="365">
        <v>625.9899999999999</v>
      </c>
      <c r="S16" s="365">
        <v>-139.23000000000008</v>
      </c>
      <c r="T16" s="365">
        <v>-141.35</v>
      </c>
      <c r="U16" s="365">
        <v>545.03999999999985</v>
      </c>
      <c r="V16" s="365">
        <v>910.95999999999981</v>
      </c>
      <c r="W16" s="365">
        <v>639.82000000000005</v>
      </c>
      <c r="X16" s="365">
        <v>307.88</v>
      </c>
      <c r="Y16" s="366">
        <v>478.29000000000008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5">
        <v>185.25</v>
      </c>
      <c r="AK16" s="366">
        <v>49.07</v>
      </c>
      <c r="AL16" s="365">
        <v>-296.87</v>
      </c>
      <c r="AM16" s="365">
        <v>-288.89999999999998</v>
      </c>
      <c r="AN16" s="365">
        <v>-12.02</v>
      </c>
      <c r="AO16" s="365">
        <v>60.28</v>
      </c>
      <c r="AP16" s="365">
        <v>235.9</v>
      </c>
      <c r="AQ16" s="365">
        <v>347.57</v>
      </c>
      <c r="AR16" s="365">
        <v>502.41</v>
      </c>
      <c r="AS16" s="365">
        <v>426.83</v>
      </c>
      <c r="AT16" s="365">
        <v>509.43</v>
      </c>
      <c r="AU16" s="365">
        <v>227.72</v>
      </c>
      <c r="AV16" s="365">
        <v>0</v>
      </c>
      <c r="AW16" s="366">
        <v>0</v>
      </c>
      <c r="AX16" s="347">
        <f t="shared" si="0"/>
        <v>56661.780000000006</v>
      </c>
      <c r="AY16" s="347">
        <f t="shared" si="0"/>
        <v>51119.770000000004</v>
      </c>
      <c r="AZ16" s="347">
        <f t="shared" si="0"/>
        <v>55029.34</v>
      </c>
      <c r="BA16" s="347">
        <f t="shared" si="0"/>
        <v>41654.800000000003</v>
      </c>
      <c r="BB16" s="347">
        <f t="shared" si="0"/>
        <v>47304.500000000015</v>
      </c>
      <c r="BC16" s="347">
        <f t="shared" si="0"/>
        <v>43423.509999999973</v>
      </c>
      <c r="BD16" s="347">
        <f t="shared" si="0"/>
        <v>38107.770000000019</v>
      </c>
      <c r="BE16" s="347">
        <f t="shared" si="0"/>
        <v>39166.420000000006</v>
      </c>
      <c r="BF16" s="347">
        <f t="shared" si="0"/>
        <v>40570.570000000014</v>
      </c>
      <c r="BG16" s="347">
        <f t="shared" si="0"/>
        <v>42253.17</v>
      </c>
      <c r="BH16" s="347">
        <f t="shared" si="0"/>
        <v>46389.620000000017</v>
      </c>
      <c r="BI16" s="347">
        <f t="shared" si="0"/>
        <v>41892.189999999988</v>
      </c>
      <c r="BJ16" s="348">
        <f t="shared" si="1"/>
        <v>543573.43999999994</v>
      </c>
      <c r="BK16" s="356" t="s">
        <v>94</v>
      </c>
      <c r="BL16" s="347">
        <f>BH16</f>
        <v>46389.620000000017</v>
      </c>
      <c r="BM16" s="347">
        <f>'[1]FY 2023 - kWh'!BH16</f>
        <v>147238</v>
      </c>
      <c r="BN16" s="350">
        <f>BL16/BM16</f>
        <v>0.31506554014588639</v>
      </c>
      <c r="BO16" s="347">
        <f>ROUND(BN16*'[1]FY 2023 - kWh'!BO16,2)</f>
        <v>-2178.9899999999998</v>
      </c>
      <c r="BP16" s="347">
        <f>(BH16-BO16)+SUM(BI16)</f>
        <v>90460.800000000003</v>
      </c>
      <c r="BQ16" s="351">
        <f t="shared" si="2"/>
        <v>453112.63999999996</v>
      </c>
      <c r="BR16" s="351">
        <v>497198.21363995713</v>
      </c>
      <c r="BS16" s="351">
        <f t="shared" si="3"/>
        <v>-44085.573639957176</v>
      </c>
    </row>
    <row r="17" spans="1:71" ht="15.75" x14ac:dyDescent="0.3">
      <c r="A17" s="335" t="s">
        <v>110</v>
      </c>
      <c r="B17" s="344">
        <v>75795.759999999995</v>
      </c>
      <c r="C17" s="344">
        <v>74994.649999999994</v>
      </c>
      <c r="D17" s="344">
        <v>78285.55</v>
      </c>
      <c r="E17" s="344">
        <v>67249.299999999988</v>
      </c>
      <c r="F17" s="344">
        <v>65819.150000000009</v>
      </c>
      <c r="G17" s="344">
        <v>62638.709999999985</v>
      </c>
      <c r="H17" s="344">
        <v>52937.22</v>
      </c>
      <c r="I17" s="344">
        <v>53070.6</v>
      </c>
      <c r="J17" s="344">
        <v>55594.770000000019</v>
      </c>
      <c r="K17" s="344">
        <v>53765.470000000008</v>
      </c>
      <c r="L17" s="344">
        <v>92532.349999999991</v>
      </c>
      <c r="M17" s="344">
        <v>65294.429999999993</v>
      </c>
      <c r="N17" s="365">
        <v>905.4</v>
      </c>
      <c r="O17" s="365">
        <v>371.19</v>
      </c>
      <c r="P17" s="365">
        <v>1031.52</v>
      </c>
      <c r="Q17" s="365">
        <v>854.26</v>
      </c>
      <c r="R17" s="365">
        <v>936.4</v>
      </c>
      <c r="S17" s="365">
        <v>89.72</v>
      </c>
      <c r="T17" s="365">
        <v>5839.47</v>
      </c>
      <c r="U17" s="365">
        <v>5937.2599999999993</v>
      </c>
      <c r="V17" s="365">
        <v>6229.66</v>
      </c>
      <c r="W17" s="365">
        <v>6183.59</v>
      </c>
      <c r="X17" s="365">
        <v>-31952.409999999996</v>
      </c>
      <c r="Y17" s="366">
        <v>1678.06</v>
      </c>
      <c r="Z17" s="365">
        <v>-21.03</v>
      </c>
      <c r="AA17" s="365">
        <v>-2.99</v>
      </c>
      <c r="AB17" s="365">
        <v>-0.49</v>
      </c>
      <c r="AC17" s="365">
        <v>-11.51</v>
      </c>
      <c r="AD17" s="365">
        <v>9.52</v>
      </c>
      <c r="AE17" s="365">
        <v>2.65</v>
      </c>
      <c r="AF17" s="365">
        <v>9.52</v>
      </c>
      <c r="AG17" s="365">
        <v>17.93</v>
      </c>
      <c r="AH17" s="365">
        <v>7.52</v>
      </c>
      <c r="AI17" s="365">
        <v>12.47</v>
      </c>
      <c r="AJ17" s="365">
        <v>1.43</v>
      </c>
      <c r="AK17" s="366">
        <v>6.88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5">
        <v>0</v>
      </c>
      <c r="AT17" s="365">
        <v>0</v>
      </c>
      <c r="AU17" s="365">
        <v>0</v>
      </c>
      <c r="AV17" s="365">
        <v>3525.54</v>
      </c>
      <c r="AW17" s="366">
        <v>-4714.4399999999996</v>
      </c>
      <c r="AX17" s="347">
        <f t="shared" si="0"/>
        <v>76680.12999999999</v>
      </c>
      <c r="AY17" s="347">
        <f t="shared" si="0"/>
        <v>75362.849999999991</v>
      </c>
      <c r="AZ17" s="347">
        <f t="shared" si="0"/>
        <v>79316.58</v>
      </c>
      <c r="BA17" s="347">
        <f t="shared" si="0"/>
        <v>68092.049999999988</v>
      </c>
      <c r="BB17" s="347">
        <f t="shared" si="0"/>
        <v>66765.070000000007</v>
      </c>
      <c r="BC17" s="347">
        <f t="shared" si="0"/>
        <v>62731.079999999987</v>
      </c>
      <c r="BD17" s="347">
        <f t="shared" si="0"/>
        <v>58786.21</v>
      </c>
      <c r="BE17" s="347">
        <f t="shared" si="0"/>
        <v>59025.79</v>
      </c>
      <c r="BF17" s="347">
        <f t="shared" si="0"/>
        <v>61831.950000000019</v>
      </c>
      <c r="BG17" s="347">
        <f t="shared" si="0"/>
        <v>59961.530000000013</v>
      </c>
      <c r="BH17" s="347">
        <f t="shared" si="0"/>
        <v>64106.909999999996</v>
      </c>
      <c r="BI17" s="347">
        <f t="shared" si="0"/>
        <v>62264.929999999993</v>
      </c>
      <c r="BJ17" s="348">
        <f t="shared" si="1"/>
        <v>794925.08000000007</v>
      </c>
      <c r="BQ17" s="351">
        <f t="shared" si="2"/>
        <v>794925.08000000007</v>
      </c>
      <c r="BR17" s="351">
        <v>796113.9800000001</v>
      </c>
      <c r="BS17" s="351">
        <f t="shared" si="3"/>
        <v>-1188.9000000000233</v>
      </c>
    </row>
    <row r="18" spans="1:71" ht="15.75" x14ac:dyDescent="0.3">
      <c r="A18" s="335" t="s">
        <v>111</v>
      </c>
      <c r="B18" s="344">
        <v>842733.48000000021</v>
      </c>
      <c r="C18" s="344">
        <v>987325.05999999947</v>
      </c>
      <c r="D18" s="344">
        <v>853375.70999999973</v>
      </c>
      <c r="E18" s="344">
        <v>596047.83000000031</v>
      </c>
      <c r="F18" s="344">
        <v>648447.06000000017</v>
      </c>
      <c r="G18" s="344">
        <v>679062.31</v>
      </c>
      <c r="H18" s="344">
        <v>585030.88999999966</v>
      </c>
      <c r="I18" s="344">
        <v>594661.55000000016</v>
      </c>
      <c r="J18" s="344">
        <v>590091.98</v>
      </c>
      <c r="K18" s="344">
        <v>579572.25000000012</v>
      </c>
      <c r="L18" s="344">
        <v>618836.71000000031</v>
      </c>
      <c r="M18" s="344">
        <v>499564.74000000005</v>
      </c>
      <c r="N18" s="365">
        <v>-75382.67</v>
      </c>
      <c r="O18" s="365">
        <v>-78125.320000000007</v>
      </c>
      <c r="P18" s="365">
        <v>-58585.930000000008</v>
      </c>
      <c r="Q18" s="365">
        <v>-72968.899999999994</v>
      </c>
      <c r="R18" s="365">
        <v>-78261.33</v>
      </c>
      <c r="S18" s="365">
        <v>-60448.560000000005</v>
      </c>
      <c r="T18" s="365">
        <v>-66578.829999999987</v>
      </c>
      <c r="U18" s="365">
        <v>-61423.890000000007</v>
      </c>
      <c r="V18" s="365">
        <v>-67572.36</v>
      </c>
      <c r="W18" s="365">
        <v>-72302.92</v>
      </c>
      <c r="X18" s="365">
        <v>-63929.929999999993</v>
      </c>
      <c r="Y18" s="366">
        <v>-75177.739999999991</v>
      </c>
      <c r="Z18" s="365">
        <v>651.10000000000014</v>
      </c>
      <c r="AA18" s="365">
        <v>1376.9899999999998</v>
      </c>
      <c r="AB18" s="365">
        <v>-5081.130000000001</v>
      </c>
      <c r="AC18" s="365">
        <v>-5156.21</v>
      </c>
      <c r="AD18" s="365">
        <v>367.1400000000001</v>
      </c>
      <c r="AE18" s="365">
        <v>528.6</v>
      </c>
      <c r="AF18" s="365">
        <v>454.53999999999996</v>
      </c>
      <c r="AG18" s="365">
        <v>526.12000000000012</v>
      </c>
      <c r="AH18" s="365">
        <v>16333.92</v>
      </c>
      <c r="AI18" s="365">
        <v>541.81999999999994</v>
      </c>
      <c r="AJ18" s="365">
        <v>405.54999999999995</v>
      </c>
      <c r="AK18" s="366">
        <v>125.95999999999992</v>
      </c>
      <c r="AL18" s="365">
        <v>0</v>
      </c>
      <c r="AM18" s="365">
        <v>0</v>
      </c>
      <c r="AN18" s="365">
        <v>0</v>
      </c>
      <c r="AO18" s="365">
        <v>0</v>
      </c>
      <c r="AP18" s="365">
        <v>0</v>
      </c>
      <c r="AQ18" s="365">
        <v>0</v>
      </c>
      <c r="AR18" s="365">
        <v>0</v>
      </c>
      <c r="AS18" s="365">
        <v>0</v>
      </c>
      <c r="AT18" s="365">
        <v>0</v>
      </c>
      <c r="AU18" s="365">
        <v>0</v>
      </c>
      <c r="AV18" s="365">
        <v>0</v>
      </c>
      <c r="AW18" s="366">
        <v>0</v>
      </c>
      <c r="AX18" s="347">
        <f t="shared" si="0"/>
        <v>768001.91000000015</v>
      </c>
      <c r="AY18" s="347">
        <f t="shared" si="0"/>
        <v>910576.72999999952</v>
      </c>
      <c r="AZ18" s="347">
        <f t="shared" si="0"/>
        <v>789708.64999999967</v>
      </c>
      <c r="BA18" s="347">
        <f t="shared" si="0"/>
        <v>517922.72000000026</v>
      </c>
      <c r="BB18" s="347">
        <f t="shared" si="0"/>
        <v>570552.87000000023</v>
      </c>
      <c r="BC18" s="347">
        <f t="shared" si="0"/>
        <v>619142.35</v>
      </c>
      <c r="BD18" s="347">
        <f t="shared" si="0"/>
        <v>518906.59999999969</v>
      </c>
      <c r="BE18" s="347">
        <f t="shared" si="0"/>
        <v>533763.78000000014</v>
      </c>
      <c r="BF18" s="347">
        <f t="shared" si="0"/>
        <v>538853.54</v>
      </c>
      <c r="BG18" s="347">
        <f t="shared" si="0"/>
        <v>507811.15000000014</v>
      </c>
      <c r="BH18" s="347">
        <f t="shared" si="0"/>
        <v>555312.33000000031</v>
      </c>
      <c r="BI18" s="347">
        <f t="shared" si="0"/>
        <v>424512.96000000008</v>
      </c>
      <c r="BJ18" s="348">
        <f t="shared" si="1"/>
        <v>7255065.5899999999</v>
      </c>
      <c r="BQ18" s="351">
        <f t="shared" si="2"/>
        <v>7255065.5899999999</v>
      </c>
      <c r="BR18" s="351">
        <v>7262115.9699999997</v>
      </c>
      <c r="BS18" s="351">
        <f t="shared" si="3"/>
        <v>-7050.3799999998882</v>
      </c>
    </row>
    <row r="19" spans="1:71" ht="15.75" x14ac:dyDescent="0.3">
      <c r="A19" s="335" t="s">
        <v>112</v>
      </c>
      <c r="B19" s="344">
        <v>163900.15</v>
      </c>
      <c r="C19" s="344">
        <v>148378.39000000007</v>
      </c>
      <c r="D19" s="344">
        <v>144607.86999999997</v>
      </c>
      <c r="E19" s="344">
        <v>128448.77</v>
      </c>
      <c r="F19" s="344">
        <v>116329.54999999999</v>
      </c>
      <c r="G19" s="344">
        <v>129882.10999999999</v>
      </c>
      <c r="H19" s="344">
        <v>126472.99</v>
      </c>
      <c r="I19" s="344">
        <v>131455.98000000001</v>
      </c>
      <c r="J19" s="344">
        <v>134166.46000000002</v>
      </c>
      <c r="K19" s="344">
        <v>127937.03999999995</v>
      </c>
      <c r="L19" s="344">
        <v>133843.66</v>
      </c>
      <c r="M19" s="344">
        <v>106055.35</v>
      </c>
      <c r="N19" s="365">
        <v>228.39</v>
      </c>
      <c r="O19" s="365">
        <v>470.70999999999992</v>
      </c>
      <c r="P19" s="365">
        <v>1313.96</v>
      </c>
      <c r="Q19" s="365">
        <v>-2121.59</v>
      </c>
      <c r="R19" s="365">
        <v>-1595.68</v>
      </c>
      <c r="S19" s="365">
        <v>-2156.9800000000005</v>
      </c>
      <c r="T19" s="365">
        <v>-3002.8</v>
      </c>
      <c r="U19" s="365">
        <v>-2709.77</v>
      </c>
      <c r="V19" s="365">
        <v>-2807.78</v>
      </c>
      <c r="W19" s="365">
        <v>-2991.41</v>
      </c>
      <c r="X19" s="365">
        <v>-124.95</v>
      </c>
      <c r="Y19" s="366">
        <v>31664.71</v>
      </c>
      <c r="Z19" s="365">
        <v>0</v>
      </c>
      <c r="AA19" s="365">
        <v>0</v>
      </c>
      <c r="AB19" s="365">
        <v>0</v>
      </c>
      <c r="AC19" s="365">
        <v>0</v>
      </c>
      <c r="AD19" s="365">
        <v>0</v>
      </c>
      <c r="AE19" s="365">
        <v>-1417.24</v>
      </c>
      <c r="AF19" s="365">
        <v>-1616.1</v>
      </c>
      <c r="AG19" s="365">
        <v>-1554.94</v>
      </c>
      <c r="AH19" s="365">
        <v>-1481.78</v>
      </c>
      <c r="AI19" s="365">
        <v>-1624.38</v>
      </c>
      <c r="AJ19" s="365">
        <v>-1542.51</v>
      </c>
      <c r="AK19" s="366">
        <v>-1507.56</v>
      </c>
      <c r="AL19" s="365">
        <v>-833.48</v>
      </c>
      <c r="AM19" s="365">
        <v>-795.66</v>
      </c>
      <c r="AN19" s="365">
        <v>-796.65</v>
      </c>
      <c r="AO19" s="365">
        <v>-686.09</v>
      </c>
      <c r="AP19" s="365">
        <v>-596.13</v>
      </c>
      <c r="AQ19" s="365">
        <v>-662.53</v>
      </c>
      <c r="AR19" s="365">
        <v>-678.75</v>
      </c>
      <c r="AS19" s="365">
        <v>-603.16</v>
      </c>
      <c r="AT19" s="365">
        <v>-616.33000000000004</v>
      </c>
      <c r="AU19" s="365">
        <v>-605.75</v>
      </c>
      <c r="AV19" s="365">
        <v>-573.1</v>
      </c>
      <c r="AW19" s="366">
        <v>-517.83000000000004</v>
      </c>
      <c r="AX19" s="347">
        <f t="shared" si="0"/>
        <v>163295.06</v>
      </c>
      <c r="AY19" s="347">
        <f t="shared" si="0"/>
        <v>148053.44000000006</v>
      </c>
      <c r="AZ19" s="347">
        <f t="shared" si="0"/>
        <v>145125.17999999996</v>
      </c>
      <c r="BA19" s="347">
        <f t="shared" si="0"/>
        <v>125641.09000000001</v>
      </c>
      <c r="BB19" s="347">
        <f t="shared" si="0"/>
        <v>114137.73999999999</v>
      </c>
      <c r="BC19" s="347">
        <f t="shared" si="0"/>
        <v>125645.35999999999</v>
      </c>
      <c r="BD19" s="347">
        <f t="shared" si="0"/>
        <v>121175.34</v>
      </c>
      <c r="BE19" s="347">
        <f t="shared" si="0"/>
        <v>126588.11</v>
      </c>
      <c r="BF19" s="347">
        <f t="shared" si="0"/>
        <v>129260.57000000002</v>
      </c>
      <c r="BG19" s="347">
        <f t="shared" si="0"/>
        <v>122715.49999999994</v>
      </c>
      <c r="BH19" s="347">
        <f t="shared" si="0"/>
        <v>131603.09999999998</v>
      </c>
      <c r="BI19" s="347">
        <f t="shared" si="0"/>
        <v>135694.67000000001</v>
      </c>
      <c r="BJ19" s="348">
        <f t="shared" si="1"/>
        <v>1588935.1600000001</v>
      </c>
      <c r="BQ19" s="351">
        <f t="shared" si="2"/>
        <v>1588935.1600000001</v>
      </c>
      <c r="BR19" s="351">
        <v>1596900.6199999999</v>
      </c>
      <c r="BS19" s="351">
        <f t="shared" si="3"/>
        <v>-7965.4599999997299</v>
      </c>
    </row>
    <row r="20" spans="1:71" ht="15.75" x14ac:dyDescent="0.3">
      <c r="A20" s="335" t="s">
        <v>113</v>
      </c>
      <c r="B20" s="344">
        <v>117479.36</v>
      </c>
      <c r="C20" s="344">
        <v>103153.70999999999</v>
      </c>
      <c r="D20" s="344">
        <v>111019.36</v>
      </c>
      <c r="E20" s="344">
        <v>102975.45000000003</v>
      </c>
      <c r="F20" s="344">
        <v>80038.490000000005</v>
      </c>
      <c r="G20" s="344">
        <v>82654.870000000024</v>
      </c>
      <c r="H20" s="344">
        <v>89955.410000000018</v>
      </c>
      <c r="I20" s="344">
        <v>80162.060000000012</v>
      </c>
      <c r="J20" s="344">
        <v>87633.510000000009</v>
      </c>
      <c r="K20" s="344">
        <v>85003.039999999964</v>
      </c>
      <c r="L20" s="344">
        <v>108466.76999999997</v>
      </c>
      <c r="M20" s="344">
        <v>81927.889999999985</v>
      </c>
      <c r="N20" s="365">
        <v>0</v>
      </c>
      <c r="O20" s="365">
        <v>0</v>
      </c>
      <c r="P20" s="365">
        <v>850.12</v>
      </c>
      <c r="Q20" s="365">
        <v>572.32000000000005</v>
      </c>
      <c r="R20" s="365">
        <v>601.29999999999995</v>
      </c>
      <c r="S20" s="365">
        <v>563.41999999999996</v>
      </c>
      <c r="T20" s="365">
        <v>570.54</v>
      </c>
      <c r="U20" s="365">
        <v>611.74</v>
      </c>
      <c r="V20" s="365">
        <v>572.29</v>
      </c>
      <c r="W20" s="365">
        <v>549.63</v>
      </c>
      <c r="X20" s="365">
        <v>533.67999999999995</v>
      </c>
      <c r="Y20" s="366">
        <v>894.19</v>
      </c>
      <c r="Z20" s="365">
        <v>0</v>
      </c>
      <c r="AA20" s="365">
        <v>0</v>
      </c>
      <c r="AB20" s="365">
        <v>0</v>
      </c>
      <c r="AC20" s="365">
        <v>0</v>
      </c>
      <c r="AD20" s="365">
        <v>0</v>
      </c>
      <c r="AE20" s="365">
        <v>0</v>
      </c>
      <c r="AF20" s="365">
        <v>0</v>
      </c>
      <c r="AG20" s="365">
        <v>0</v>
      </c>
      <c r="AH20" s="365">
        <v>0</v>
      </c>
      <c r="AI20" s="365">
        <v>0</v>
      </c>
      <c r="AJ20" s="365">
        <v>0</v>
      </c>
      <c r="AK20" s="366">
        <v>0</v>
      </c>
      <c r="AL20" s="365">
        <v>0</v>
      </c>
      <c r="AM20" s="365">
        <v>0</v>
      </c>
      <c r="AN20" s="365">
        <v>0</v>
      </c>
      <c r="AO20" s="365">
        <v>0</v>
      </c>
      <c r="AP20" s="365">
        <v>0</v>
      </c>
      <c r="AQ20" s="365">
        <v>0</v>
      </c>
      <c r="AR20" s="365">
        <v>0</v>
      </c>
      <c r="AS20" s="365">
        <v>0</v>
      </c>
      <c r="AT20" s="365">
        <v>0</v>
      </c>
      <c r="AU20" s="365">
        <v>0</v>
      </c>
      <c r="AV20" s="365">
        <v>0</v>
      </c>
      <c r="AW20" s="366">
        <v>0</v>
      </c>
      <c r="AX20" s="347">
        <f t="shared" si="0"/>
        <v>117479.36</v>
      </c>
      <c r="AY20" s="347">
        <f t="shared" si="0"/>
        <v>103153.70999999999</v>
      </c>
      <c r="AZ20" s="347">
        <f t="shared" si="0"/>
        <v>111869.48</v>
      </c>
      <c r="BA20" s="347">
        <f t="shared" si="0"/>
        <v>103547.77000000003</v>
      </c>
      <c r="BB20" s="347">
        <f t="shared" si="0"/>
        <v>80639.790000000008</v>
      </c>
      <c r="BC20" s="347">
        <f t="shared" si="0"/>
        <v>83218.290000000023</v>
      </c>
      <c r="BD20" s="347">
        <f t="shared" si="0"/>
        <v>90525.950000000012</v>
      </c>
      <c r="BE20" s="347">
        <f t="shared" si="0"/>
        <v>80773.800000000017</v>
      </c>
      <c r="BF20" s="347">
        <f t="shared" si="0"/>
        <v>88205.8</v>
      </c>
      <c r="BG20" s="347">
        <f t="shared" si="0"/>
        <v>85552.669999999969</v>
      </c>
      <c r="BH20" s="347">
        <f t="shared" si="0"/>
        <v>109000.44999999997</v>
      </c>
      <c r="BI20" s="347">
        <f t="shared" si="0"/>
        <v>82822.079999999987</v>
      </c>
      <c r="BJ20" s="348">
        <f t="shared" si="1"/>
        <v>1136789.1500000001</v>
      </c>
      <c r="BQ20" s="351">
        <f t="shared" si="2"/>
        <v>1136789.1500000001</v>
      </c>
      <c r="BR20" s="351">
        <v>1136789.1500000001</v>
      </c>
      <c r="BS20" s="351">
        <f t="shared" si="3"/>
        <v>0</v>
      </c>
    </row>
    <row r="21" spans="1:71" ht="15.75" x14ac:dyDescent="0.3">
      <c r="A21" s="335" t="s">
        <v>114</v>
      </c>
      <c r="B21" s="344">
        <v>41500.820000000007</v>
      </c>
      <c r="C21" s="344">
        <v>38914.979999999996</v>
      </c>
      <c r="D21" s="344">
        <v>40166.39</v>
      </c>
      <c r="E21" s="344">
        <v>32815.79</v>
      </c>
      <c r="F21" s="344">
        <v>29767.449999999997</v>
      </c>
      <c r="G21" s="344">
        <v>27971.780000000006</v>
      </c>
      <c r="H21" s="344">
        <v>28400.83</v>
      </c>
      <c r="I21" s="344">
        <v>23826.030000000002</v>
      </c>
      <c r="J21" s="344">
        <v>23160.539999999997</v>
      </c>
      <c r="K21" s="344">
        <v>24540.87</v>
      </c>
      <c r="L21" s="344">
        <v>24713.05</v>
      </c>
      <c r="M21" s="344">
        <v>22793.619999999992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-568.22</v>
      </c>
      <c r="T21" s="365">
        <v>-398.18</v>
      </c>
      <c r="U21" s="365">
        <v>-516.98</v>
      </c>
      <c r="V21" s="365">
        <v>-402.23</v>
      </c>
      <c r="W21" s="365">
        <v>728.53</v>
      </c>
      <c r="X21" s="365">
        <v>684.41</v>
      </c>
      <c r="Y21" s="366">
        <v>494.8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5">
        <v>0</v>
      </c>
      <c r="AI21" s="365">
        <v>0</v>
      </c>
      <c r="AJ21" s="365">
        <v>0</v>
      </c>
      <c r="AK21" s="366">
        <v>0</v>
      </c>
      <c r="AL21" s="365">
        <v>0</v>
      </c>
      <c r="AM21" s="365">
        <v>0</v>
      </c>
      <c r="AN21" s="365">
        <v>0</v>
      </c>
      <c r="AO21" s="365">
        <v>0</v>
      </c>
      <c r="AP21" s="365">
        <v>0</v>
      </c>
      <c r="AQ21" s="365">
        <v>0</v>
      </c>
      <c r="AR21" s="365">
        <v>0</v>
      </c>
      <c r="AS21" s="365">
        <v>0</v>
      </c>
      <c r="AT21" s="365">
        <v>0</v>
      </c>
      <c r="AU21" s="365">
        <v>0</v>
      </c>
      <c r="AV21" s="365">
        <v>0</v>
      </c>
      <c r="AW21" s="366">
        <v>0</v>
      </c>
      <c r="AX21" s="347">
        <f t="shared" si="0"/>
        <v>41500.820000000007</v>
      </c>
      <c r="AY21" s="347">
        <f t="shared" si="0"/>
        <v>38914.979999999996</v>
      </c>
      <c r="AZ21" s="347">
        <f t="shared" si="0"/>
        <v>40166.39</v>
      </c>
      <c r="BA21" s="347">
        <f t="shared" si="0"/>
        <v>32815.79</v>
      </c>
      <c r="BB21" s="347">
        <f t="shared" si="0"/>
        <v>29767.449999999997</v>
      </c>
      <c r="BC21" s="347">
        <f t="shared" si="0"/>
        <v>27403.560000000005</v>
      </c>
      <c r="BD21" s="347">
        <f t="shared" si="0"/>
        <v>28002.65</v>
      </c>
      <c r="BE21" s="347">
        <f t="shared" si="0"/>
        <v>23309.050000000003</v>
      </c>
      <c r="BF21" s="347">
        <f t="shared" si="0"/>
        <v>22758.309999999998</v>
      </c>
      <c r="BG21" s="347">
        <f t="shared" si="0"/>
        <v>25269.399999999998</v>
      </c>
      <c r="BH21" s="347">
        <f t="shared" si="0"/>
        <v>25397.46</v>
      </c>
      <c r="BI21" s="347">
        <f t="shared" si="0"/>
        <v>23288.419999999991</v>
      </c>
      <c r="BJ21" s="348">
        <f t="shared" si="1"/>
        <v>358594.28</v>
      </c>
      <c r="BK21" s="349" t="s">
        <v>178</v>
      </c>
      <c r="BL21" s="347">
        <f>BD21</f>
        <v>28002.65</v>
      </c>
      <c r="BM21" s="347">
        <f>'[1]FY 2023 - kWh'!BD21</f>
        <v>93774</v>
      </c>
      <c r="BN21" s="350">
        <f>BL21/BM21</f>
        <v>0.29861848700066118</v>
      </c>
      <c r="BO21" s="347">
        <f>ROUND(BN21*'[1]FY 2023 - kWh'!BO21,2)</f>
        <v>12185.43</v>
      </c>
      <c r="BP21" s="347">
        <f>(BD21-BO21)+SUM(BE21:BI21)</f>
        <v>135839.85999999999</v>
      </c>
      <c r="BQ21" s="351">
        <f t="shared" si="2"/>
        <v>222754.42000000004</v>
      </c>
      <c r="BR21" s="351">
        <v>228085.35321048478</v>
      </c>
      <c r="BS21" s="351">
        <f t="shared" si="3"/>
        <v>-5330.9332104847417</v>
      </c>
    </row>
    <row r="22" spans="1:71" ht="15.75" x14ac:dyDescent="0.3">
      <c r="A22" s="335" t="s">
        <v>115</v>
      </c>
      <c r="B22" s="344">
        <v>30761.789999999994</v>
      </c>
      <c r="C22" s="344">
        <v>29032.39</v>
      </c>
      <c r="D22" s="344">
        <v>31173.059999999998</v>
      </c>
      <c r="E22" s="344">
        <v>25946.879999999997</v>
      </c>
      <c r="F22" s="344">
        <v>27501.550000000003</v>
      </c>
      <c r="G22" s="344">
        <v>28810.93</v>
      </c>
      <c r="H22" s="344">
        <v>23671.239999999998</v>
      </c>
      <c r="I22" s="344">
        <v>24916.479999999996</v>
      </c>
      <c r="J22" s="344">
        <v>24370.540000000008</v>
      </c>
      <c r="K22" s="344">
        <v>25553.430000000004</v>
      </c>
      <c r="L22" s="344">
        <v>29224.150000000005</v>
      </c>
      <c r="M22" s="344">
        <v>26050.270000000004</v>
      </c>
      <c r="N22" s="365">
        <v>-2001.45</v>
      </c>
      <c r="O22" s="365">
        <v>-3296.51</v>
      </c>
      <c r="P22" s="365">
        <v>-2113.71</v>
      </c>
      <c r="Q22" s="365">
        <v>-1908.93</v>
      </c>
      <c r="R22" s="365">
        <v>-949.41</v>
      </c>
      <c r="S22" s="365">
        <v>-821.64</v>
      </c>
      <c r="T22" s="365">
        <v>-1043.75</v>
      </c>
      <c r="U22" s="365">
        <v>-631.89</v>
      </c>
      <c r="V22" s="365">
        <v>-410</v>
      </c>
      <c r="W22" s="365">
        <v>-670.54</v>
      </c>
      <c r="X22" s="365">
        <v>-1001.71</v>
      </c>
      <c r="Y22" s="366">
        <v>-396.74</v>
      </c>
      <c r="Z22" s="365">
        <v>0</v>
      </c>
      <c r="AA22" s="365">
        <v>0</v>
      </c>
      <c r="AB22" s="365">
        <v>0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5">
        <v>0</v>
      </c>
      <c r="AI22" s="365">
        <v>0</v>
      </c>
      <c r="AJ22" s="365">
        <v>0</v>
      </c>
      <c r="AK22" s="366">
        <v>0</v>
      </c>
      <c r="AL22" s="365">
        <v>0</v>
      </c>
      <c r="AM22" s="365">
        <v>0</v>
      </c>
      <c r="AN22" s="365">
        <v>0</v>
      </c>
      <c r="AO22" s="365">
        <v>0</v>
      </c>
      <c r="AP22" s="365">
        <v>0</v>
      </c>
      <c r="AQ22" s="365">
        <v>0</v>
      </c>
      <c r="AR22" s="365">
        <v>0</v>
      </c>
      <c r="AS22" s="365">
        <v>0</v>
      </c>
      <c r="AT22" s="365">
        <v>0</v>
      </c>
      <c r="AU22" s="365">
        <v>0</v>
      </c>
      <c r="AV22" s="365">
        <v>0</v>
      </c>
      <c r="AW22" s="366">
        <v>0</v>
      </c>
      <c r="AX22" s="347">
        <f t="shared" si="0"/>
        <v>28760.339999999993</v>
      </c>
      <c r="AY22" s="347">
        <f t="shared" si="0"/>
        <v>25735.879999999997</v>
      </c>
      <c r="AZ22" s="347">
        <f t="shared" si="0"/>
        <v>29059.35</v>
      </c>
      <c r="BA22" s="347">
        <f t="shared" si="0"/>
        <v>24037.949999999997</v>
      </c>
      <c r="BB22" s="347">
        <f t="shared" si="0"/>
        <v>26552.140000000003</v>
      </c>
      <c r="BC22" s="347">
        <f t="shared" si="0"/>
        <v>27989.29</v>
      </c>
      <c r="BD22" s="347">
        <f t="shared" si="0"/>
        <v>22627.489999999998</v>
      </c>
      <c r="BE22" s="347">
        <f t="shared" si="0"/>
        <v>24284.589999999997</v>
      </c>
      <c r="BF22" s="347">
        <f t="shared" si="0"/>
        <v>23960.540000000008</v>
      </c>
      <c r="BG22" s="347">
        <f t="shared" si="0"/>
        <v>24882.890000000003</v>
      </c>
      <c r="BH22" s="347">
        <f t="shared" si="0"/>
        <v>28222.440000000006</v>
      </c>
      <c r="BI22" s="347">
        <f t="shared" si="0"/>
        <v>25653.530000000002</v>
      </c>
      <c r="BJ22" s="348">
        <f t="shared" si="1"/>
        <v>311766.43000000005</v>
      </c>
      <c r="BQ22" s="351">
        <f t="shared" si="2"/>
        <v>311766.43000000005</v>
      </c>
      <c r="BR22" s="351">
        <v>311766.43000000005</v>
      </c>
      <c r="BS22" s="351">
        <f t="shared" si="3"/>
        <v>0</v>
      </c>
    </row>
    <row r="23" spans="1:71" ht="15.75" x14ac:dyDescent="0.3">
      <c r="A23" s="335" t="s">
        <v>116</v>
      </c>
      <c r="B23" s="344">
        <v>88054.260000000009</v>
      </c>
      <c r="C23" s="344">
        <v>80108.290000000008</v>
      </c>
      <c r="D23" s="344">
        <v>82959.25</v>
      </c>
      <c r="E23" s="344">
        <v>71624.400000000009</v>
      </c>
      <c r="F23" s="344">
        <v>59343.66</v>
      </c>
      <c r="G23" s="344">
        <v>65586.22</v>
      </c>
      <c r="H23" s="344">
        <v>60647.55000000001</v>
      </c>
      <c r="I23" s="344">
        <v>57804.400000000023</v>
      </c>
      <c r="J23" s="344">
        <v>65340.959999999985</v>
      </c>
      <c r="K23" s="344">
        <v>63365.469999999987</v>
      </c>
      <c r="L23" s="344">
        <v>69676.800000000003</v>
      </c>
      <c r="M23" s="344">
        <v>64104.770000000011</v>
      </c>
      <c r="N23" s="365">
        <v>-662.73</v>
      </c>
      <c r="O23" s="365">
        <v>-218.76000000000005</v>
      </c>
      <c r="P23" s="365">
        <v>-2710.61</v>
      </c>
      <c r="Q23" s="365">
        <v>-2397.3000000000002</v>
      </c>
      <c r="R23" s="365">
        <v>-637.80999999999995</v>
      </c>
      <c r="S23" s="365">
        <v>-496.19</v>
      </c>
      <c r="T23" s="365">
        <v>-82.329999999999984</v>
      </c>
      <c r="U23" s="365">
        <v>-524.6</v>
      </c>
      <c r="V23" s="365">
        <v>533.77</v>
      </c>
      <c r="W23" s="365">
        <v>-294.39999999999998</v>
      </c>
      <c r="X23" s="365">
        <v>-400.03</v>
      </c>
      <c r="Y23" s="366">
        <v>1088.0600000000002</v>
      </c>
      <c r="Z23" s="365">
        <v>0</v>
      </c>
      <c r="AA23" s="365">
        <v>0</v>
      </c>
      <c r="AB23" s="365">
        <v>0</v>
      </c>
      <c r="AC23" s="365">
        <v>0</v>
      </c>
      <c r="AD23" s="365">
        <v>0</v>
      </c>
      <c r="AE23" s="365">
        <v>0</v>
      </c>
      <c r="AF23" s="365">
        <v>0</v>
      </c>
      <c r="AG23" s="365">
        <v>0</v>
      </c>
      <c r="AH23" s="365">
        <v>0</v>
      </c>
      <c r="AI23" s="365">
        <v>0</v>
      </c>
      <c r="AJ23" s="365">
        <v>0</v>
      </c>
      <c r="AK23" s="366">
        <v>0</v>
      </c>
      <c r="AL23" s="365">
        <v>0</v>
      </c>
      <c r="AM23" s="365">
        <v>0</v>
      </c>
      <c r="AN23" s="365">
        <v>0</v>
      </c>
      <c r="AO23" s="365">
        <v>0</v>
      </c>
      <c r="AP23" s="365">
        <v>0</v>
      </c>
      <c r="AQ23" s="365">
        <v>0</v>
      </c>
      <c r="AR23" s="365">
        <v>0</v>
      </c>
      <c r="AS23" s="365">
        <v>0</v>
      </c>
      <c r="AT23" s="365">
        <v>0</v>
      </c>
      <c r="AU23" s="365">
        <v>0</v>
      </c>
      <c r="AV23" s="365">
        <v>0</v>
      </c>
      <c r="AW23" s="366">
        <v>0</v>
      </c>
      <c r="AX23" s="347">
        <f t="shared" si="0"/>
        <v>87391.530000000013</v>
      </c>
      <c r="AY23" s="347">
        <f t="shared" si="0"/>
        <v>79889.530000000013</v>
      </c>
      <c r="AZ23" s="347">
        <f t="shared" si="0"/>
        <v>80248.639999999999</v>
      </c>
      <c r="BA23" s="347">
        <f t="shared" si="0"/>
        <v>69227.100000000006</v>
      </c>
      <c r="BB23" s="347">
        <f t="shared" si="0"/>
        <v>58705.850000000006</v>
      </c>
      <c r="BC23" s="347">
        <f t="shared" si="0"/>
        <v>65090.03</v>
      </c>
      <c r="BD23" s="347">
        <f t="shared" si="0"/>
        <v>60565.220000000008</v>
      </c>
      <c r="BE23" s="347">
        <f t="shared" si="0"/>
        <v>57279.800000000025</v>
      </c>
      <c r="BF23" s="347">
        <f t="shared" si="0"/>
        <v>65874.729999999981</v>
      </c>
      <c r="BG23" s="347">
        <f t="shared" si="0"/>
        <v>63071.069999999985</v>
      </c>
      <c r="BH23" s="347">
        <f t="shared" si="0"/>
        <v>69276.77</v>
      </c>
      <c r="BI23" s="347">
        <f t="shared" si="0"/>
        <v>65192.830000000009</v>
      </c>
      <c r="BJ23" s="348">
        <f t="shared" si="1"/>
        <v>821813.1</v>
      </c>
      <c r="BK23" s="352" t="s">
        <v>96</v>
      </c>
      <c r="BL23" s="347">
        <f>BG23</f>
        <v>63071.069999999985</v>
      </c>
      <c r="BM23" s="347">
        <f>'[1]FY 2023 - kWh'!BG23</f>
        <v>211648</v>
      </c>
      <c r="BN23" s="350">
        <f>BL23/BM23</f>
        <v>0.29799983935591162</v>
      </c>
      <c r="BO23" s="347">
        <f>ROUND(BN23*'[1]FY 2023 - kWh'!BO23,2)</f>
        <v>-4792.1400000000003</v>
      </c>
      <c r="BP23" s="347">
        <f>(BG23-BO23)+SUM(BH23:BI23)</f>
        <v>202332.81</v>
      </c>
      <c r="BQ23" s="351">
        <f t="shared" si="2"/>
        <v>619480.29</v>
      </c>
      <c r="BR23" s="351">
        <v>563426.78518821124</v>
      </c>
      <c r="BS23" s="351">
        <f t="shared" si="3"/>
        <v>56053.504811788793</v>
      </c>
    </row>
    <row r="24" spans="1:71" ht="15.75" x14ac:dyDescent="0.3">
      <c r="A24" s="335" t="s">
        <v>117</v>
      </c>
      <c r="B24" s="344">
        <v>78448.56</v>
      </c>
      <c r="C24" s="344">
        <v>69297.51999999999</v>
      </c>
      <c r="D24" s="344">
        <v>67270.199999999983</v>
      </c>
      <c r="E24" s="344">
        <v>52237.320000000014</v>
      </c>
      <c r="F24" s="344">
        <v>55219.930000000008</v>
      </c>
      <c r="G24" s="344">
        <v>56084.840000000004</v>
      </c>
      <c r="H24" s="344">
        <v>53260.789999999994</v>
      </c>
      <c r="I24" s="344">
        <v>65707.490000000005</v>
      </c>
      <c r="J24" s="344">
        <v>63054.859999999971</v>
      </c>
      <c r="K24" s="344">
        <v>72146.070000000007</v>
      </c>
      <c r="L24" s="344">
        <v>65520.049999999988</v>
      </c>
      <c r="M24" s="344">
        <v>58783.05000000001</v>
      </c>
      <c r="N24" s="365">
        <v>-617.57000000000005</v>
      </c>
      <c r="O24" s="365">
        <v>-403.66999999999996</v>
      </c>
      <c r="P24" s="365">
        <v>-453.71999999999997</v>
      </c>
      <c r="Q24" s="365">
        <v>-425.31</v>
      </c>
      <c r="R24" s="365">
        <v>-403.9</v>
      </c>
      <c r="S24" s="365">
        <v>-428.37</v>
      </c>
      <c r="T24" s="365">
        <v>-510.96</v>
      </c>
      <c r="U24" s="365">
        <v>-11076.090000000002</v>
      </c>
      <c r="V24" s="365">
        <v>-1499.8200000000006</v>
      </c>
      <c r="W24" s="365">
        <v>690.51000000000022</v>
      </c>
      <c r="X24" s="365">
        <v>2974.55</v>
      </c>
      <c r="Y24" s="366">
        <v>3098.0400000000004</v>
      </c>
      <c r="Z24" s="365">
        <v>-20.95</v>
      </c>
      <c r="AA24" s="365">
        <v>-20.67</v>
      </c>
      <c r="AB24" s="365">
        <v>-20.010000000000002</v>
      </c>
      <c r="AC24" s="365">
        <v>-17.13</v>
      </c>
      <c r="AD24" s="365">
        <v>-12.25</v>
      </c>
      <c r="AE24" s="365">
        <v>-16.53</v>
      </c>
      <c r="AF24" s="365">
        <v>-15.3</v>
      </c>
      <c r="AG24" s="365">
        <v>-12.87</v>
      </c>
      <c r="AH24" s="365">
        <v>-13.75</v>
      </c>
      <c r="AI24" s="365">
        <v>-13.87</v>
      </c>
      <c r="AJ24" s="365">
        <v>-14.74</v>
      </c>
      <c r="AK24" s="366">
        <v>-14.04</v>
      </c>
      <c r="AL24" s="365">
        <v>0</v>
      </c>
      <c r="AM24" s="365">
        <v>0</v>
      </c>
      <c r="AN24" s="365">
        <v>0</v>
      </c>
      <c r="AO24" s="365">
        <v>0</v>
      </c>
      <c r="AP24" s="365">
        <v>0</v>
      </c>
      <c r="AQ24" s="365">
        <v>0</v>
      </c>
      <c r="AR24" s="365">
        <v>0</v>
      </c>
      <c r="AS24" s="365">
        <v>0</v>
      </c>
      <c r="AT24" s="365">
        <v>0</v>
      </c>
      <c r="AU24" s="365">
        <v>0</v>
      </c>
      <c r="AV24" s="365">
        <v>0</v>
      </c>
      <c r="AW24" s="366">
        <v>0</v>
      </c>
      <c r="AX24" s="347">
        <f t="shared" si="0"/>
        <v>77810.039999999994</v>
      </c>
      <c r="AY24" s="347">
        <f t="shared" si="0"/>
        <v>68873.179999999993</v>
      </c>
      <c r="AZ24" s="347">
        <f t="shared" si="0"/>
        <v>66796.469999999987</v>
      </c>
      <c r="BA24" s="347">
        <f t="shared" ref="BA24:BI52" si="4">E24+Q24+AC24+AO24</f>
        <v>51794.880000000019</v>
      </c>
      <c r="BB24" s="347">
        <f t="shared" si="4"/>
        <v>54803.780000000006</v>
      </c>
      <c r="BC24" s="347">
        <f t="shared" si="4"/>
        <v>55639.94</v>
      </c>
      <c r="BD24" s="347">
        <f t="shared" si="4"/>
        <v>52734.529999999992</v>
      </c>
      <c r="BE24" s="347">
        <f t="shared" si="4"/>
        <v>54618.53</v>
      </c>
      <c r="BF24" s="347">
        <f t="shared" si="4"/>
        <v>61541.289999999972</v>
      </c>
      <c r="BG24" s="347">
        <f t="shared" si="4"/>
        <v>72822.710000000006</v>
      </c>
      <c r="BH24" s="347">
        <f t="shared" si="4"/>
        <v>68479.859999999986</v>
      </c>
      <c r="BI24" s="347">
        <f t="shared" si="4"/>
        <v>61867.05000000001</v>
      </c>
      <c r="BJ24" s="348">
        <f t="shared" si="1"/>
        <v>747782.25999999989</v>
      </c>
      <c r="BQ24" s="351">
        <f t="shared" si="2"/>
        <v>747782.25999999989</v>
      </c>
      <c r="BR24" s="351">
        <v>747782.25999999989</v>
      </c>
      <c r="BS24" s="351">
        <f t="shared" si="3"/>
        <v>0</v>
      </c>
    </row>
    <row r="25" spans="1:71" ht="15.75" x14ac:dyDescent="0.3">
      <c r="A25" s="335" t="s">
        <v>119</v>
      </c>
      <c r="B25" s="344">
        <v>92605.839999999982</v>
      </c>
      <c r="C25" s="344">
        <v>78961.440000000002</v>
      </c>
      <c r="D25" s="344">
        <v>81486.09</v>
      </c>
      <c r="E25" s="344">
        <v>67015.249999999985</v>
      </c>
      <c r="F25" s="344">
        <v>73959.19</v>
      </c>
      <c r="G25" s="344">
        <v>73473.15999999996</v>
      </c>
      <c r="H25" s="344">
        <v>69896.27</v>
      </c>
      <c r="I25" s="344">
        <v>67056.230000000025</v>
      </c>
      <c r="J25" s="344">
        <v>69313.210000000036</v>
      </c>
      <c r="K25" s="344">
        <v>67406.490000000005</v>
      </c>
      <c r="L25" s="344">
        <v>73201.67</v>
      </c>
      <c r="M25" s="344">
        <v>65834.98</v>
      </c>
      <c r="N25" s="365">
        <v>-49.11</v>
      </c>
      <c r="O25" s="365">
        <v>0</v>
      </c>
      <c r="P25" s="365">
        <v>0</v>
      </c>
      <c r="Q25" s="365">
        <v>0</v>
      </c>
      <c r="R25" s="365">
        <v>0</v>
      </c>
      <c r="S25" s="365">
        <v>0</v>
      </c>
      <c r="T25" s="365">
        <v>-62.01</v>
      </c>
      <c r="U25" s="365">
        <v>-60.67</v>
      </c>
      <c r="V25" s="365">
        <v>122.72</v>
      </c>
      <c r="W25" s="365">
        <v>113.28</v>
      </c>
      <c r="X25" s="365">
        <v>-113.27</v>
      </c>
      <c r="Y25" s="366">
        <v>1030.3300000000002</v>
      </c>
      <c r="Z25" s="365">
        <v>-187.8</v>
      </c>
      <c r="AA25" s="365">
        <v>-160.13</v>
      </c>
      <c r="AB25" s="365">
        <v>-166.81</v>
      </c>
      <c r="AC25" s="365">
        <v>-119.34</v>
      </c>
      <c r="AD25" s="365">
        <v>-122.38</v>
      </c>
      <c r="AE25" s="365">
        <v>-128.51</v>
      </c>
      <c r="AF25" s="365">
        <v>-116.27</v>
      </c>
      <c r="AG25" s="365">
        <v>-113.21</v>
      </c>
      <c r="AH25" s="365">
        <v>-119.33</v>
      </c>
      <c r="AI25" s="365">
        <v>-118.47</v>
      </c>
      <c r="AJ25" s="365">
        <v>-132.91999999999999</v>
      </c>
      <c r="AK25" s="366">
        <v>-126.4</v>
      </c>
      <c r="AL25" s="365">
        <v>0</v>
      </c>
      <c r="AM25" s="365">
        <v>0</v>
      </c>
      <c r="AN25" s="365">
        <v>0</v>
      </c>
      <c r="AO25" s="365">
        <v>0</v>
      </c>
      <c r="AP25" s="365">
        <v>0</v>
      </c>
      <c r="AQ25" s="365">
        <v>0</v>
      </c>
      <c r="AR25" s="365">
        <v>0</v>
      </c>
      <c r="AS25" s="365">
        <v>0</v>
      </c>
      <c r="AT25" s="365">
        <v>0</v>
      </c>
      <c r="AU25" s="365">
        <v>0</v>
      </c>
      <c r="AV25" s="365">
        <v>0</v>
      </c>
      <c r="AW25" s="366">
        <v>0</v>
      </c>
      <c r="AX25" s="347">
        <f t="shared" ref="AX25:BC56" si="5">B25+N25+Z25+AL25</f>
        <v>92368.929999999978</v>
      </c>
      <c r="AY25" s="347">
        <f t="shared" si="5"/>
        <v>78801.31</v>
      </c>
      <c r="AZ25" s="347">
        <f t="shared" si="5"/>
        <v>81319.28</v>
      </c>
      <c r="BA25" s="347">
        <f t="shared" si="4"/>
        <v>66895.909999999989</v>
      </c>
      <c r="BB25" s="347">
        <f t="shared" si="4"/>
        <v>73836.81</v>
      </c>
      <c r="BC25" s="347">
        <f t="shared" si="4"/>
        <v>73344.649999999965</v>
      </c>
      <c r="BD25" s="347">
        <f t="shared" si="4"/>
        <v>69717.990000000005</v>
      </c>
      <c r="BE25" s="347">
        <f t="shared" si="4"/>
        <v>66882.35000000002</v>
      </c>
      <c r="BF25" s="347">
        <f t="shared" si="4"/>
        <v>69316.600000000035</v>
      </c>
      <c r="BG25" s="347">
        <f t="shared" si="4"/>
        <v>67401.3</v>
      </c>
      <c r="BH25" s="347">
        <f t="shared" si="4"/>
        <v>72955.48</v>
      </c>
      <c r="BI25" s="347">
        <f t="shared" si="4"/>
        <v>66738.91</v>
      </c>
      <c r="BJ25" s="348">
        <f t="shared" si="1"/>
        <v>879579.52000000014</v>
      </c>
      <c r="BQ25" s="351">
        <f t="shared" si="2"/>
        <v>879579.52000000014</v>
      </c>
      <c r="BR25" s="351">
        <v>879579.52000000014</v>
      </c>
      <c r="BS25" s="351">
        <f t="shared" si="3"/>
        <v>0</v>
      </c>
    </row>
    <row r="26" spans="1:71" ht="15.75" x14ac:dyDescent="0.3">
      <c r="A26" s="335" t="s">
        <v>120</v>
      </c>
      <c r="B26" s="344">
        <v>53924.600000000006</v>
      </c>
      <c r="C26" s="344">
        <v>47828.450000000012</v>
      </c>
      <c r="D26" s="344">
        <v>49052.640000000007</v>
      </c>
      <c r="E26" s="344">
        <v>46380.160000000003</v>
      </c>
      <c r="F26" s="344">
        <v>42496.790000000015</v>
      </c>
      <c r="G26" s="344">
        <v>41346.629999999997</v>
      </c>
      <c r="H26" s="344">
        <v>39764.199999999997</v>
      </c>
      <c r="I26" s="344">
        <v>38308.57</v>
      </c>
      <c r="J26" s="344">
        <v>38934.44999999999</v>
      </c>
      <c r="K26" s="344">
        <v>39265.680000000008</v>
      </c>
      <c r="L26" s="344">
        <v>40952.1</v>
      </c>
      <c r="M26" s="344">
        <v>36212.26</v>
      </c>
      <c r="N26" s="365">
        <v>-21703.95</v>
      </c>
      <c r="O26" s="365">
        <v>-18752.030000000002</v>
      </c>
      <c r="P26" s="365">
        <v>-19027.580000000002</v>
      </c>
      <c r="Q26" s="365">
        <v>-16009.04</v>
      </c>
      <c r="R26" s="365">
        <v>-13978.65</v>
      </c>
      <c r="S26" s="365">
        <v>-15755.84</v>
      </c>
      <c r="T26" s="365">
        <v>-16325.470000000001</v>
      </c>
      <c r="U26" s="365">
        <v>-14630.83</v>
      </c>
      <c r="V26" s="365">
        <v>-15397.21</v>
      </c>
      <c r="W26" s="365">
        <v>-15499.439999999999</v>
      </c>
      <c r="X26" s="365">
        <v>-15244.599999999999</v>
      </c>
      <c r="Y26" s="366">
        <v>-9916.4600000000009</v>
      </c>
      <c r="Z26" s="365">
        <v>-62.12</v>
      </c>
      <c r="AA26" s="365">
        <v>-55.05</v>
      </c>
      <c r="AB26" s="365">
        <v>-53.38</v>
      </c>
      <c r="AC26" s="365">
        <v>-44.05</v>
      </c>
      <c r="AD26" s="365">
        <v>-46.21</v>
      </c>
      <c r="AE26" s="365">
        <v>-45.9</v>
      </c>
      <c r="AF26" s="365">
        <v>-44.05</v>
      </c>
      <c r="AG26" s="365">
        <v>-43.15</v>
      </c>
      <c r="AH26" s="365">
        <v>135.24</v>
      </c>
      <c r="AI26" s="365">
        <v>319.09999999999997</v>
      </c>
      <c r="AJ26" s="365">
        <v>1209.97</v>
      </c>
      <c r="AK26" s="366">
        <v>835.95</v>
      </c>
      <c r="AL26" s="365">
        <v>0</v>
      </c>
      <c r="AM26" s="365">
        <v>0</v>
      </c>
      <c r="AN26" s="365">
        <v>0</v>
      </c>
      <c r="AO26" s="365">
        <v>0</v>
      </c>
      <c r="AP26" s="365">
        <v>0</v>
      </c>
      <c r="AQ26" s="365">
        <v>0</v>
      </c>
      <c r="AR26" s="365">
        <v>0</v>
      </c>
      <c r="AS26" s="365">
        <v>0</v>
      </c>
      <c r="AT26" s="365">
        <v>0</v>
      </c>
      <c r="AU26" s="365">
        <v>0</v>
      </c>
      <c r="AV26" s="365">
        <v>0</v>
      </c>
      <c r="AW26" s="366">
        <v>0</v>
      </c>
      <c r="AX26" s="347">
        <f t="shared" si="5"/>
        <v>32158.530000000006</v>
      </c>
      <c r="AY26" s="347">
        <f t="shared" si="5"/>
        <v>29021.37000000001</v>
      </c>
      <c r="AZ26" s="347">
        <f t="shared" si="5"/>
        <v>29971.680000000004</v>
      </c>
      <c r="BA26" s="347">
        <f t="shared" si="4"/>
        <v>30327.070000000003</v>
      </c>
      <c r="BB26" s="347">
        <f t="shared" si="4"/>
        <v>28471.930000000015</v>
      </c>
      <c r="BC26" s="347">
        <f t="shared" si="4"/>
        <v>25544.889999999996</v>
      </c>
      <c r="BD26" s="347">
        <f t="shared" si="4"/>
        <v>23394.679999999997</v>
      </c>
      <c r="BE26" s="347">
        <f t="shared" si="4"/>
        <v>23634.589999999997</v>
      </c>
      <c r="BF26" s="347">
        <f t="shared" si="4"/>
        <v>23672.479999999992</v>
      </c>
      <c r="BG26" s="347">
        <f t="shared" si="4"/>
        <v>24085.340000000007</v>
      </c>
      <c r="BH26" s="347">
        <f t="shared" si="4"/>
        <v>26917.47</v>
      </c>
      <c r="BI26" s="347">
        <f t="shared" si="4"/>
        <v>27131.750000000004</v>
      </c>
      <c r="BJ26" s="348">
        <f t="shared" si="1"/>
        <v>324331.78000000003</v>
      </c>
      <c r="BQ26" s="351">
        <f t="shared" si="2"/>
        <v>324331.78000000003</v>
      </c>
      <c r="BR26" s="351">
        <v>324331.78000000003</v>
      </c>
      <c r="BS26" s="351">
        <f t="shared" si="3"/>
        <v>0</v>
      </c>
    </row>
    <row r="27" spans="1:71" ht="15.75" x14ac:dyDescent="0.3">
      <c r="A27" s="335" t="s">
        <v>121</v>
      </c>
      <c r="B27" s="344">
        <v>10762.789999999997</v>
      </c>
      <c r="C27" s="344">
        <v>8073.86</v>
      </c>
      <c r="D27" s="344">
        <v>9399.5700000000033</v>
      </c>
      <c r="E27" s="344">
        <v>8306.0600000000013</v>
      </c>
      <c r="F27" s="344">
        <v>8340.0099999999984</v>
      </c>
      <c r="G27" s="344">
        <v>8090.65</v>
      </c>
      <c r="H27" s="344">
        <v>7518.2199999999993</v>
      </c>
      <c r="I27" s="344">
        <v>8001.9599999999991</v>
      </c>
      <c r="J27" s="344">
        <v>7615.8500000000013</v>
      </c>
      <c r="K27" s="344">
        <v>7765.34</v>
      </c>
      <c r="L27" s="344">
        <v>9748.7900000000009</v>
      </c>
      <c r="M27" s="344">
        <v>8790.4200000000019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6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6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365">
        <v>0</v>
      </c>
      <c r="AT27" s="365">
        <v>0</v>
      </c>
      <c r="AU27" s="365">
        <v>0</v>
      </c>
      <c r="AV27" s="365">
        <v>0</v>
      </c>
      <c r="AW27" s="366">
        <v>0</v>
      </c>
      <c r="AX27" s="347">
        <f t="shared" si="5"/>
        <v>10762.789999999997</v>
      </c>
      <c r="AY27" s="347">
        <f t="shared" si="5"/>
        <v>8073.86</v>
      </c>
      <c r="AZ27" s="347">
        <f t="shared" si="5"/>
        <v>9399.5700000000033</v>
      </c>
      <c r="BA27" s="347">
        <f t="shared" si="4"/>
        <v>8306.0600000000013</v>
      </c>
      <c r="BB27" s="347">
        <f t="shared" si="4"/>
        <v>8340.0099999999984</v>
      </c>
      <c r="BC27" s="347">
        <f t="shared" si="4"/>
        <v>8090.65</v>
      </c>
      <c r="BD27" s="347">
        <f t="shared" si="4"/>
        <v>7518.2199999999993</v>
      </c>
      <c r="BE27" s="347">
        <f t="shared" si="4"/>
        <v>8001.9599999999991</v>
      </c>
      <c r="BF27" s="347">
        <f t="shared" si="4"/>
        <v>7615.8500000000013</v>
      </c>
      <c r="BG27" s="347">
        <f t="shared" si="4"/>
        <v>7765.34</v>
      </c>
      <c r="BH27" s="347">
        <f t="shared" si="4"/>
        <v>9748.7900000000009</v>
      </c>
      <c r="BI27" s="347">
        <f t="shared" si="4"/>
        <v>8790.4200000000019</v>
      </c>
      <c r="BJ27" s="348">
        <f t="shared" si="1"/>
        <v>102413.52</v>
      </c>
      <c r="BQ27" s="351">
        <f t="shared" si="2"/>
        <v>102413.52</v>
      </c>
      <c r="BR27" s="351">
        <v>102413.52</v>
      </c>
      <c r="BS27" s="351">
        <f t="shared" si="3"/>
        <v>0</v>
      </c>
    </row>
    <row r="28" spans="1:71" ht="15.75" x14ac:dyDescent="0.3">
      <c r="A28" s="335" t="s">
        <v>122</v>
      </c>
      <c r="B28" s="344">
        <v>68772.279999999984</v>
      </c>
      <c r="C28" s="344">
        <v>69349.679999999978</v>
      </c>
      <c r="D28" s="344">
        <v>58362.39</v>
      </c>
      <c r="E28" s="344">
        <v>68914.179999999993</v>
      </c>
      <c r="F28" s="344">
        <v>57469.44000000001</v>
      </c>
      <c r="G28" s="344">
        <v>62200.049999999988</v>
      </c>
      <c r="H28" s="344">
        <v>59726.810000000012</v>
      </c>
      <c r="I28" s="344">
        <v>54534.48000000001</v>
      </c>
      <c r="J28" s="344">
        <v>55519.58</v>
      </c>
      <c r="K28" s="344">
        <v>54321.68</v>
      </c>
      <c r="L28" s="344">
        <v>60809.090000000011</v>
      </c>
      <c r="M28" s="344">
        <v>53620.17</v>
      </c>
      <c r="N28" s="365">
        <v>-320.44000000000005</v>
      </c>
      <c r="O28" s="365">
        <v>-213.57999999999993</v>
      </c>
      <c r="P28" s="365">
        <v>-260.04000000000008</v>
      </c>
      <c r="Q28" s="365">
        <v>-490.53</v>
      </c>
      <c r="R28" s="365">
        <v>566.03</v>
      </c>
      <c r="S28" s="365">
        <v>508.97</v>
      </c>
      <c r="T28" s="365">
        <v>133.44</v>
      </c>
      <c r="U28" s="365">
        <v>309.15999999999997</v>
      </c>
      <c r="V28" s="365">
        <v>595.58000000000015</v>
      </c>
      <c r="W28" s="365">
        <v>389.45</v>
      </c>
      <c r="X28" s="365">
        <v>-2134.3200000000002</v>
      </c>
      <c r="Y28" s="366">
        <v>-888.78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6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</v>
      </c>
      <c r="AR28" s="365">
        <v>0</v>
      </c>
      <c r="AS28" s="365">
        <v>0</v>
      </c>
      <c r="AT28" s="365">
        <v>0</v>
      </c>
      <c r="AU28" s="365">
        <v>0</v>
      </c>
      <c r="AV28" s="365">
        <v>0</v>
      </c>
      <c r="AW28" s="366">
        <v>0</v>
      </c>
      <c r="AX28" s="347">
        <f t="shared" si="5"/>
        <v>68451.839999999982</v>
      </c>
      <c r="AY28" s="347">
        <f t="shared" si="5"/>
        <v>69136.099999999977</v>
      </c>
      <c r="AZ28" s="347">
        <f t="shared" si="5"/>
        <v>58102.35</v>
      </c>
      <c r="BA28" s="347">
        <f t="shared" si="4"/>
        <v>68423.649999999994</v>
      </c>
      <c r="BB28" s="347">
        <f t="shared" si="4"/>
        <v>58035.470000000008</v>
      </c>
      <c r="BC28" s="347">
        <f t="shared" si="4"/>
        <v>62709.01999999999</v>
      </c>
      <c r="BD28" s="347">
        <f t="shared" si="4"/>
        <v>59860.250000000015</v>
      </c>
      <c r="BE28" s="347">
        <f t="shared" si="4"/>
        <v>54843.640000000014</v>
      </c>
      <c r="BF28" s="347">
        <f t="shared" si="4"/>
        <v>56115.16</v>
      </c>
      <c r="BG28" s="347">
        <f t="shared" si="4"/>
        <v>54711.13</v>
      </c>
      <c r="BH28" s="347">
        <f t="shared" si="4"/>
        <v>58674.770000000011</v>
      </c>
      <c r="BI28" s="347">
        <f t="shared" si="4"/>
        <v>52731.39</v>
      </c>
      <c r="BJ28" s="348">
        <f t="shared" si="1"/>
        <v>721794.77</v>
      </c>
      <c r="BQ28" s="351">
        <f t="shared" si="2"/>
        <v>721794.77</v>
      </c>
      <c r="BR28" s="351">
        <v>721794.77</v>
      </c>
      <c r="BS28" s="351">
        <f t="shared" si="3"/>
        <v>0</v>
      </c>
    </row>
    <row r="29" spans="1:71" ht="15.75" x14ac:dyDescent="0.3">
      <c r="A29" s="335" t="s">
        <v>123</v>
      </c>
      <c r="B29" s="344">
        <v>152242.92000000001</v>
      </c>
      <c r="C29" s="344">
        <v>132740.31000000003</v>
      </c>
      <c r="D29" s="344">
        <v>127662.42000000007</v>
      </c>
      <c r="E29" s="344">
        <v>111257.80999999997</v>
      </c>
      <c r="F29" s="344">
        <v>111884.73999999998</v>
      </c>
      <c r="G29" s="344">
        <v>108177.10999999999</v>
      </c>
      <c r="H29" s="344">
        <v>106226.60000000005</v>
      </c>
      <c r="I29" s="344">
        <v>91680.229999999967</v>
      </c>
      <c r="J29" s="344">
        <v>94128.480000000025</v>
      </c>
      <c r="K29" s="344">
        <v>121935.01999999999</v>
      </c>
      <c r="L29" s="344">
        <v>108540.48999999999</v>
      </c>
      <c r="M29" s="344">
        <v>95105.820000000051</v>
      </c>
      <c r="N29" s="365">
        <v>1645.3199999999997</v>
      </c>
      <c r="O29" s="365">
        <v>799.94</v>
      </c>
      <c r="P29" s="365">
        <v>2040.91</v>
      </c>
      <c r="Q29" s="365">
        <v>1805.24</v>
      </c>
      <c r="R29" s="365">
        <v>2067.2000000000003</v>
      </c>
      <c r="S29" s="365">
        <v>1702.6399999999999</v>
      </c>
      <c r="T29" s="365">
        <v>1364.53</v>
      </c>
      <c r="U29" s="365">
        <v>1509.5399999999997</v>
      </c>
      <c r="V29" s="365">
        <v>15304.05</v>
      </c>
      <c r="W29" s="365">
        <v>-13307.91</v>
      </c>
      <c r="X29" s="365">
        <v>-670.17000000000007</v>
      </c>
      <c r="Y29" s="366">
        <v>33298.83</v>
      </c>
      <c r="Z29" s="365">
        <v>-411.32</v>
      </c>
      <c r="AA29" s="365">
        <v>-364.69</v>
      </c>
      <c r="AB29" s="365">
        <v>-334.43</v>
      </c>
      <c r="AC29" s="365">
        <v>-293.37</v>
      </c>
      <c r="AD29" s="365">
        <v>-181.38</v>
      </c>
      <c r="AE29" s="365">
        <v>-112.27</v>
      </c>
      <c r="AF29" s="365">
        <v>41.22</v>
      </c>
      <c r="AG29" s="365">
        <v>35.1</v>
      </c>
      <c r="AH29" s="365">
        <v>97.72</v>
      </c>
      <c r="AI29" s="365">
        <v>11.9</v>
      </c>
      <c r="AJ29" s="365">
        <v>4.42</v>
      </c>
      <c r="AK29" s="366">
        <v>-15.96</v>
      </c>
      <c r="AL29" s="365">
        <v>0</v>
      </c>
      <c r="AM29" s="365">
        <v>0</v>
      </c>
      <c r="AN29" s="365">
        <v>0</v>
      </c>
      <c r="AO29" s="365">
        <v>0</v>
      </c>
      <c r="AP29" s="365">
        <v>0</v>
      </c>
      <c r="AQ29" s="365">
        <v>0</v>
      </c>
      <c r="AR29" s="365">
        <v>0</v>
      </c>
      <c r="AS29" s="365">
        <v>0</v>
      </c>
      <c r="AT29" s="365">
        <v>0</v>
      </c>
      <c r="AU29" s="365">
        <v>0</v>
      </c>
      <c r="AV29" s="365">
        <v>0</v>
      </c>
      <c r="AW29" s="366">
        <v>0</v>
      </c>
      <c r="AX29" s="347">
        <f t="shared" si="5"/>
        <v>153476.92000000001</v>
      </c>
      <c r="AY29" s="347">
        <f t="shared" si="5"/>
        <v>133175.56000000003</v>
      </c>
      <c r="AZ29" s="347">
        <f t="shared" si="5"/>
        <v>129368.90000000008</v>
      </c>
      <c r="BA29" s="347">
        <f t="shared" si="4"/>
        <v>112769.67999999998</v>
      </c>
      <c r="BB29" s="347">
        <f t="shared" si="4"/>
        <v>113770.55999999997</v>
      </c>
      <c r="BC29" s="347">
        <f t="shared" si="4"/>
        <v>109767.47999999998</v>
      </c>
      <c r="BD29" s="347">
        <f t="shared" si="4"/>
        <v>107632.35000000005</v>
      </c>
      <c r="BE29" s="347">
        <f t="shared" si="4"/>
        <v>93224.869999999966</v>
      </c>
      <c r="BF29" s="347">
        <f t="shared" si="4"/>
        <v>109530.25000000003</v>
      </c>
      <c r="BG29" s="347">
        <f t="shared" si="4"/>
        <v>108639.00999999998</v>
      </c>
      <c r="BH29" s="347">
        <f t="shared" si="4"/>
        <v>107874.73999999999</v>
      </c>
      <c r="BI29" s="347">
        <f t="shared" si="4"/>
        <v>128388.69000000005</v>
      </c>
      <c r="BJ29" s="348">
        <f t="shared" si="1"/>
        <v>1407619.01</v>
      </c>
      <c r="BK29" s="352" t="s">
        <v>96</v>
      </c>
      <c r="BL29" s="347">
        <f>BG29</f>
        <v>108639.00999999998</v>
      </c>
      <c r="BM29" s="347">
        <f>'[1]FY 2023 - kWh'!BG29</f>
        <v>341265</v>
      </c>
      <c r="BN29" s="350">
        <f>BL29/BM29</f>
        <v>0.31834208020160282</v>
      </c>
      <c r="BO29" s="347">
        <f>ROUND(BN29*'[1]FY 2023 - kWh'!BO29,2)</f>
        <v>-1263.82</v>
      </c>
      <c r="BP29" s="347">
        <f>(BG29-BO29)+SUM(BH29:BI29)</f>
        <v>346166.26</v>
      </c>
      <c r="BQ29" s="351">
        <f t="shared" si="2"/>
        <v>1061452.75</v>
      </c>
      <c r="BR29" s="351">
        <v>953324.62214333774</v>
      </c>
      <c r="BS29" s="351">
        <f t="shared" si="3"/>
        <v>108128.12785666226</v>
      </c>
    </row>
    <row r="30" spans="1:71" ht="15.75" x14ac:dyDescent="0.3">
      <c r="A30" s="335" t="s">
        <v>124</v>
      </c>
      <c r="B30" s="344">
        <v>31362.299999999988</v>
      </c>
      <c r="C30" s="344">
        <v>26045.690000000002</v>
      </c>
      <c r="D30" s="344">
        <v>30654.360000000022</v>
      </c>
      <c r="E30" s="344">
        <v>24078.18</v>
      </c>
      <c r="F30" s="344">
        <v>25273.599999999995</v>
      </c>
      <c r="G30" s="344">
        <v>23200.53</v>
      </c>
      <c r="H30" s="344">
        <v>21532.84</v>
      </c>
      <c r="I30" s="344">
        <v>21942.78</v>
      </c>
      <c r="J30" s="344">
        <v>24402.189999999995</v>
      </c>
      <c r="K30" s="344">
        <v>24682.389999999996</v>
      </c>
      <c r="L30" s="344">
        <v>26610.809999999994</v>
      </c>
      <c r="M30" s="344">
        <v>23725.429999999997</v>
      </c>
      <c r="N30" s="365">
        <v>-3.25</v>
      </c>
      <c r="O30" s="365">
        <v>-2.69</v>
      </c>
      <c r="P30" s="365">
        <v>141.44</v>
      </c>
      <c r="Q30" s="365">
        <v>-263.44</v>
      </c>
      <c r="R30" s="365">
        <v>-258.54000000000002</v>
      </c>
      <c r="S30" s="365">
        <v>327.89000000000004</v>
      </c>
      <c r="T30" s="365">
        <v>63.259999999999991</v>
      </c>
      <c r="U30" s="365">
        <v>-854.11000000000013</v>
      </c>
      <c r="V30" s="365">
        <v>-1343.56</v>
      </c>
      <c r="W30" s="365">
        <v>-965.72</v>
      </c>
      <c r="X30" s="365">
        <v>-527.24</v>
      </c>
      <c r="Y30" s="366">
        <v>-757.88</v>
      </c>
      <c r="Z30" s="365">
        <v>-668.7</v>
      </c>
      <c r="AA30" s="365">
        <v>219.81</v>
      </c>
      <c r="AB30" s="365">
        <v>0</v>
      </c>
      <c r="AC30" s="365">
        <v>0</v>
      </c>
      <c r="AD30" s="365">
        <v>0</v>
      </c>
      <c r="AE30" s="365">
        <v>0</v>
      </c>
      <c r="AF30" s="365">
        <v>-682.17</v>
      </c>
      <c r="AG30" s="365">
        <v>-707.85</v>
      </c>
      <c r="AH30" s="365">
        <v>-654.04</v>
      </c>
      <c r="AI30" s="365">
        <v>-683.55</v>
      </c>
      <c r="AJ30" s="365">
        <v>-642.46</v>
      </c>
      <c r="AK30" s="366">
        <v>-554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365">
        <v>0</v>
      </c>
      <c r="AT30" s="365">
        <v>0</v>
      </c>
      <c r="AU30" s="365">
        <v>0</v>
      </c>
      <c r="AV30" s="365">
        <v>0</v>
      </c>
      <c r="AW30" s="366">
        <v>0</v>
      </c>
      <c r="AX30" s="347">
        <f t="shared" si="5"/>
        <v>30690.349999999988</v>
      </c>
      <c r="AY30" s="347">
        <f t="shared" si="5"/>
        <v>26262.810000000005</v>
      </c>
      <c r="AZ30" s="347">
        <f t="shared" si="5"/>
        <v>30795.800000000021</v>
      </c>
      <c r="BA30" s="347">
        <f t="shared" si="4"/>
        <v>23814.74</v>
      </c>
      <c r="BB30" s="347">
        <f t="shared" si="4"/>
        <v>25015.059999999994</v>
      </c>
      <c r="BC30" s="347">
        <f t="shared" si="4"/>
        <v>23528.42</v>
      </c>
      <c r="BD30" s="347">
        <f t="shared" si="4"/>
        <v>20913.93</v>
      </c>
      <c r="BE30" s="347">
        <f t="shared" si="4"/>
        <v>20380.82</v>
      </c>
      <c r="BF30" s="347">
        <f t="shared" si="4"/>
        <v>22404.589999999993</v>
      </c>
      <c r="BG30" s="347">
        <f t="shared" si="4"/>
        <v>23033.119999999995</v>
      </c>
      <c r="BH30" s="347">
        <f t="shared" si="4"/>
        <v>25441.109999999993</v>
      </c>
      <c r="BI30" s="347">
        <f t="shared" si="4"/>
        <v>22413.549999999996</v>
      </c>
      <c r="BJ30" s="348">
        <f t="shared" si="1"/>
        <v>294694.3</v>
      </c>
      <c r="BQ30" s="351">
        <f t="shared" si="2"/>
        <v>294694.3</v>
      </c>
      <c r="BR30" s="351">
        <v>294694.3</v>
      </c>
      <c r="BS30" s="351">
        <f t="shared" si="3"/>
        <v>0</v>
      </c>
    </row>
    <row r="31" spans="1:71" ht="15.75" x14ac:dyDescent="0.3">
      <c r="A31" s="335" t="s">
        <v>125</v>
      </c>
      <c r="B31" s="344">
        <v>47486.469999999987</v>
      </c>
      <c r="C31" s="344">
        <v>48570.490000000013</v>
      </c>
      <c r="D31" s="344">
        <v>44278.060000000012</v>
      </c>
      <c r="E31" s="344">
        <v>30204.579999999994</v>
      </c>
      <c r="F31" s="344">
        <v>33744.940000000024</v>
      </c>
      <c r="G31" s="344">
        <v>34999.199999999997</v>
      </c>
      <c r="H31" s="344">
        <v>33696.500000000007</v>
      </c>
      <c r="I31" s="344">
        <v>32894.979999999989</v>
      </c>
      <c r="J31" s="344">
        <v>34688.369999999988</v>
      </c>
      <c r="K31" s="344">
        <v>32222.909999999989</v>
      </c>
      <c r="L31" s="344">
        <v>34350.529999999992</v>
      </c>
      <c r="M31" s="344">
        <v>32963.869999999995</v>
      </c>
      <c r="N31" s="365">
        <v>-850.14</v>
      </c>
      <c r="O31" s="365">
        <v>-902.73</v>
      </c>
      <c r="P31" s="365">
        <v>-758.64</v>
      </c>
      <c r="Q31" s="365">
        <v>-769.23</v>
      </c>
      <c r="R31" s="365">
        <v>-636.11</v>
      </c>
      <c r="S31" s="365">
        <v>-721.5</v>
      </c>
      <c r="T31" s="365">
        <v>-771.67</v>
      </c>
      <c r="U31" s="365">
        <v>-684.46</v>
      </c>
      <c r="V31" s="365">
        <v>-657.82</v>
      </c>
      <c r="W31" s="365">
        <v>-662.29</v>
      </c>
      <c r="X31" s="365">
        <v>-673.3</v>
      </c>
      <c r="Y31" s="366">
        <v>-713.66000000000008</v>
      </c>
      <c r="Z31" s="365">
        <v>-5610.07</v>
      </c>
      <c r="AA31" s="365">
        <v>-5814</v>
      </c>
      <c r="AB31" s="365">
        <v>-5085.22</v>
      </c>
      <c r="AC31" s="365">
        <v>-1703.6</v>
      </c>
      <c r="AD31" s="365">
        <v>-2364.3200000000002</v>
      </c>
      <c r="AE31" s="365">
        <v>-2180.14</v>
      </c>
      <c r="AF31" s="365">
        <v>-2377.6799999999998</v>
      </c>
      <c r="AG31" s="365">
        <v>-2118.5100000000002</v>
      </c>
      <c r="AH31" s="365">
        <v>-2118.39</v>
      </c>
      <c r="AI31" s="365">
        <v>-1929.2</v>
      </c>
      <c r="AJ31" s="365">
        <v>-2330.02</v>
      </c>
      <c r="AK31" s="366">
        <v>-1965.6200000000001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  <c r="AS31" s="365">
        <v>0</v>
      </c>
      <c r="AT31" s="365">
        <v>0</v>
      </c>
      <c r="AU31" s="365">
        <v>0</v>
      </c>
      <c r="AV31" s="365">
        <v>0</v>
      </c>
      <c r="AW31" s="366">
        <v>0</v>
      </c>
      <c r="AX31" s="347">
        <f t="shared" si="5"/>
        <v>41026.259999999987</v>
      </c>
      <c r="AY31" s="347">
        <f t="shared" si="5"/>
        <v>41853.760000000009</v>
      </c>
      <c r="AZ31" s="347">
        <f t="shared" si="5"/>
        <v>38434.200000000012</v>
      </c>
      <c r="BA31" s="347">
        <f t="shared" si="4"/>
        <v>27731.749999999996</v>
      </c>
      <c r="BB31" s="347">
        <f t="shared" si="4"/>
        <v>30744.510000000024</v>
      </c>
      <c r="BC31" s="347">
        <f t="shared" si="4"/>
        <v>32097.559999999998</v>
      </c>
      <c r="BD31" s="347">
        <f t="shared" si="4"/>
        <v>30547.150000000009</v>
      </c>
      <c r="BE31" s="347">
        <f t="shared" si="4"/>
        <v>30092.009999999987</v>
      </c>
      <c r="BF31" s="347">
        <f t="shared" si="4"/>
        <v>31912.159999999989</v>
      </c>
      <c r="BG31" s="347">
        <f t="shared" si="4"/>
        <v>29631.419999999987</v>
      </c>
      <c r="BH31" s="347">
        <f t="shared" si="4"/>
        <v>31347.209999999988</v>
      </c>
      <c r="BI31" s="347">
        <f t="shared" si="4"/>
        <v>30284.589999999997</v>
      </c>
      <c r="BJ31" s="348">
        <f t="shared" si="1"/>
        <v>395702.57999999996</v>
      </c>
      <c r="BQ31" s="351">
        <f t="shared" si="2"/>
        <v>395702.57999999996</v>
      </c>
      <c r="BR31" s="351">
        <v>395702.57999999996</v>
      </c>
      <c r="BS31" s="351">
        <f t="shared" si="3"/>
        <v>0</v>
      </c>
    </row>
    <row r="32" spans="1:71" ht="15.75" x14ac:dyDescent="0.3">
      <c r="A32" s="335" t="s">
        <v>126</v>
      </c>
      <c r="B32" s="344">
        <v>115557.73</v>
      </c>
      <c r="C32" s="344">
        <v>85767.200000000026</v>
      </c>
      <c r="D32" s="344">
        <v>98895.510000000038</v>
      </c>
      <c r="E32" s="344">
        <v>77883.650000000009</v>
      </c>
      <c r="F32" s="344">
        <v>82250.34</v>
      </c>
      <c r="G32" s="344">
        <v>80003.780000000013</v>
      </c>
      <c r="H32" s="344">
        <v>78511.350000000006</v>
      </c>
      <c r="I32" s="344">
        <v>77453.049999999988</v>
      </c>
      <c r="J32" s="344">
        <v>80484.840000000026</v>
      </c>
      <c r="K32" s="344">
        <v>79346.37999999999</v>
      </c>
      <c r="L32" s="344">
        <v>86018.26999999999</v>
      </c>
      <c r="M32" s="344">
        <v>72725.51999999999</v>
      </c>
      <c r="N32" s="365">
        <v>-324.17999999999995</v>
      </c>
      <c r="O32" s="365">
        <v>-216.48</v>
      </c>
      <c r="P32" s="365">
        <v>-622.48</v>
      </c>
      <c r="Q32" s="365">
        <v>-522.80000000000007</v>
      </c>
      <c r="R32" s="365">
        <v>-81.360000000000014</v>
      </c>
      <c r="S32" s="365">
        <v>904.59</v>
      </c>
      <c r="T32" s="365">
        <v>1288.3500000000001</v>
      </c>
      <c r="U32" s="365">
        <v>564.58999999999992</v>
      </c>
      <c r="V32" s="365">
        <v>-12.019999999999996</v>
      </c>
      <c r="W32" s="365">
        <v>-247.32</v>
      </c>
      <c r="X32" s="365">
        <v>-35.929999999999993</v>
      </c>
      <c r="Y32" s="366">
        <v>-82.320000000000022</v>
      </c>
      <c r="Z32" s="365">
        <v>-294.39</v>
      </c>
      <c r="AA32" s="365">
        <v>-230.2</v>
      </c>
      <c r="AB32" s="365">
        <v>-245.82</v>
      </c>
      <c r="AC32" s="365">
        <v>-219.65</v>
      </c>
      <c r="AD32" s="365">
        <v>-189.26</v>
      </c>
      <c r="AE32" s="365">
        <v>-165.03</v>
      </c>
      <c r="AF32" s="365">
        <v>-192.25</v>
      </c>
      <c r="AG32" s="365">
        <v>-163.9</v>
      </c>
      <c r="AH32" s="365">
        <v>-216.38</v>
      </c>
      <c r="AI32" s="365">
        <v>-44.11</v>
      </c>
      <c r="AJ32" s="365">
        <v>-127.95</v>
      </c>
      <c r="AK32" s="366">
        <v>-54.76</v>
      </c>
      <c r="AL32" s="365">
        <v>0</v>
      </c>
      <c r="AM32" s="365">
        <v>0</v>
      </c>
      <c r="AN32" s="365">
        <v>0</v>
      </c>
      <c r="AO32" s="365">
        <v>0</v>
      </c>
      <c r="AP32" s="365">
        <v>0</v>
      </c>
      <c r="AQ32" s="365">
        <v>0</v>
      </c>
      <c r="AR32" s="365">
        <v>0</v>
      </c>
      <c r="AS32" s="365">
        <v>0</v>
      </c>
      <c r="AT32" s="365">
        <v>0</v>
      </c>
      <c r="AU32" s="365">
        <v>0</v>
      </c>
      <c r="AV32" s="365">
        <v>0</v>
      </c>
      <c r="AW32" s="366">
        <v>0</v>
      </c>
      <c r="AX32" s="347">
        <f t="shared" si="5"/>
        <v>114939.16</v>
      </c>
      <c r="AY32" s="347">
        <f t="shared" si="5"/>
        <v>85320.520000000033</v>
      </c>
      <c r="AZ32" s="347">
        <f t="shared" si="5"/>
        <v>98027.210000000036</v>
      </c>
      <c r="BA32" s="347">
        <f t="shared" si="4"/>
        <v>77141.200000000012</v>
      </c>
      <c r="BB32" s="347">
        <f t="shared" si="4"/>
        <v>81979.72</v>
      </c>
      <c r="BC32" s="347">
        <f t="shared" si="4"/>
        <v>80743.340000000011</v>
      </c>
      <c r="BD32" s="347">
        <f t="shared" si="4"/>
        <v>79607.450000000012</v>
      </c>
      <c r="BE32" s="347">
        <f t="shared" si="4"/>
        <v>77853.739999999991</v>
      </c>
      <c r="BF32" s="347">
        <f t="shared" si="4"/>
        <v>80256.440000000017</v>
      </c>
      <c r="BG32" s="347">
        <f t="shared" si="4"/>
        <v>79054.949999999983</v>
      </c>
      <c r="BH32" s="347">
        <f t="shared" si="4"/>
        <v>85854.39</v>
      </c>
      <c r="BI32" s="347">
        <f t="shared" si="4"/>
        <v>72588.439999999988</v>
      </c>
      <c r="BJ32" s="348">
        <f t="shared" si="1"/>
        <v>1013366.56</v>
      </c>
      <c r="BQ32" s="351">
        <f t="shared" si="2"/>
        <v>1013366.56</v>
      </c>
      <c r="BR32" s="351">
        <v>1013366.56</v>
      </c>
      <c r="BS32" s="351">
        <f t="shared" si="3"/>
        <v>0</v>
      </c>
    </row>
    <row r="33" spans="1:71" ht="15.75" x14ac:dyDescent="0.3">
      <c r="A33" s="335" t="s">
        <v>127</v>
      </c>
      <c r="B33" s="344">
        <v>51510.00999999998</v>
      </c>
      <c r="C33" s="344">
        <v>47656.77</v>
      </c>
      <c r="D33" s="344">
        <v>46887.669999999984</v>
      </c>
      <c r="E33" s="344">
        <v>38821.739999999991</v>
      </c>
      <c r="F33" s="344">
        <v>41150.019999999997</v>
      </c>
      <c r="G33" s="344">
        <v>41395.250000000007</v>
      </c>
      <c r="H33" s="344">
        <v>40764.89</v>
      </c>
      <c r="I33" s="344">
        <v>40013.399999999994</v>
      </c>
      <c r="J33" s="344">
        <v>39416.900000000016</v>
      </c>
      <c r="K33" s="344">
        <v>41651.220000000008</v>
      </c>
      <c r="L33" s="344">
        <v>59778.079999999994</v>
      </c>
      <c r="M33" s="344">
        <v>53266.75</v>
      </c>
      <c r="N33" s="365">
        <v>709.16000000000008</v>
      </c>
      <c r="O33" s="365">
        <v>2475.5699999999997</v>
      </c>
      <c r="P33" s="365">
        <v>2557.2900000000004</v>
      </c>
      <c r="Q33" s="365">
        <v>799.15</v>
      </c>
      <c r="R33" s="365">
        <v>1931.59</v>
      </c>
      <c r="S33" s="365">
        <v>1765.5299999999997</v>
      </c>
      <c r="T33" s="365">
        <v>3163.82</v>
      </c>
      <c r="U33" s="365">
        <v>1648.3600000000001</v>
      </c>
      <c r="V33" s="365">
        <v>1832.2399999999998</v>
      </c>
      <c r="W33" s="365">
        <v>2147.04</v>
      </c>
      <c r="X33" s="365">
        <v>2282.06</v>
      </c>
      <c r="Y33" s="366">
        <v>4736.7599999999984</v>
      </c>
      <c r="Z33" s="365">
        <v>0</v>
      </c>
      <c r="AA33" s="365">
        <v>0</v>
      </c>
      <c r="AB33" s="365">
        <v>0</v>
      </c>
      <c r="AC33" s="365">
        <v>0</v>
      </c>
      <c r="AD33" s="365">
        <v>0</v>
      </c>
      <c r="AE33" s="365">
        <v>0</v>
      </c>
      <c r="AF33" s="365">
        <v>0</v>
      </c>
      <c r="AG33" s="365">
        <v>0</v>
      </c>
      <c r="AH33" s="365">
        <v>0</v>
      </c>
      <c r="AI33" s="365">
        <v>0</v>
      </c>
      <c r="AJ33" s="365">
        <v>0</v>
      </c>
      <c r="AK33" s="366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0</v>
      </c>
      <c r="AS33" s="365">
        <v>-71.91</v>
      </c>
      <c r="AT33" s="365">
        <v>-72.209999999999994</v>
      </c>
      <c r="AU33" s="365">
        <v>-73.11</v>
      </c>
      <c r="AV33" s="365">
        <v>-74.849999999999994</v>
      </c>
      <c r="AW33" s="366">
        <v>-66.7</v>
      </c>
      <c r="AX33" s="347">
        <f t="shared" si="5"/>
        <v>52219.169999999984</v>
      </c>
      <c r="AY33" s="347">
        <f t="shared" si="5"/>
        <v>50132.34</v>
      </c>
      <c r="AZ33" s="347">
        <f t="shared" si="5"/>
        <v>49444.959999999985</v>
      </c>
      <c r="BA33" s="347">
        <f t="shared" si="4"/>
        <v>39620.889999999992</v>
      </c>
      <c r="BB33" s="347">
        <f t="shared" si="4"/>
        <v>43081.609999999993</v>
      </c>
      <c r="BC33" s="347">
        <f t="shared" si="4"/>
        <v>43160.780000000006</v>
      </c>
      <c r="BD33" s="347">
        <f t="shared" si="4"/>
        <v>43928.71</v>
      </c>
      <c r="BE33" s="347">
        <f t="shared" si="4"/>
        <v>41589.849999999991</v>
      </c>
      <c r="BF33" s="347">
        <f t="shared" si="4"/>
        <v>41176.930000000015</v>
      </c>
      <c r="BG33" s="347">
        <f t="shared" si="4"/>
        <v>43725.150000000009</v>
      </c>
      <c r="BH33" s="347">
        <f t="shared" si="4"/>
        <v>61985.289999999994</v>
      </c>
      <c r="BI33" s="347">
        <f t="shared" si="4"/>
        <v>57936.81</v>
      </c>
      <c r="BJ33" s="348">
        <f t="shared" si="1"/>
        <v>568002.49</v>
      </c>
      <c r="BK33" s="353" t="s">
        <v>99</v>
      </c>
      <c r="BL33" s="347">
        <f>BI33</f>
        <v>57936.81</v>
      </c>
      <c r="BM33" s="347">
        <f>'[1]FY 2023 - kWh'!BI33</f>
        <v>224920</v>
      </c>
      <c r="BN33" s="350">
        <f>BL33/BM33</f>
        <v>0.25758852036279567</v>
      </c>
      <c r="BO33" s="347">
        <f>ROUND(BN33*'[1]FY 2023 - kWh'!BO33,2)</f>
        <v>30477.62</v>
      </c>
      <c r="BP33" s="347">
        <f>(BI33-BO33)</f>
        <v>27459.19</v>
      </c>
      <c r="BQ33" s="351">
        <f t="shared" si="2"/>
        <v>540543.30000000005</v>
      </c>
      <c r="BR33" s="351">
        <v>521323.56567606574</v>
      </c>
      <c r="BS33" s="351">
        <f t="shared" si="3"/>
        <v>19219.734323934303</v>
      </c>
    </row>
    <row r="34" spans="1:71" ht="15.75" x14ac:dyDescent="0.3">
      <c r="A34" s="335" t="s">
        <v>128</v>
      </c>
      <c r="B34" s="344">
        <v>434214.45000000007</v>
      </c>
      <c r="C34" s="344">
        <v>385018.7099999995</v>
      </c>
      <c r="D34" s="344">
        <v>383218.26</v>
      </c>
      <c r="E34" s="344">
        <v>342452.32000000007</v>
      </c>
      <c r="F34" s="344">
        <v>307739.07</v>
      </c>
      <c r="G34" s="344">
        <v>340585.00999999983</v>
      </c>
      <c r="H34" s="344">
        <v>286351.64</v>
      </c>
      <c r="I34" s="344">
        <v>287945.62</v>
      </c>
      <c r="J34" s="344">
        <v>320877.50000000006</v>
      </c>
      <c r="K34" s="344">
        <v>307852.77000000008</v>
      </c>
      <c r="L34" s="344">
        <v>327763.33999999985</v>
      </c>
      <c r="M34" s="344">
        <v>299420.05999999994</v>
      </c>
      <c r="N34" s="365">
        <v>-5007.53</v>
      </c>
      <c r="O34" s="365">
        <v>-6604.04</v>
      </c>
      <c r="P34" s="365">
        <v>-4982.6399999999994</v>
      </c>
      <c r="Q34" s="365">
        <v>-4888.34</v>
      </c>
      <c r="R34" s="365">
        <v>-3811.08</v>
      </c>
      <c r="S34" s="365">
        <v>-3527.7999999999997</v>
      </c>
      <c r="T34" s="365">
        <v>-4794.4500000000007</v>
      </c>
      <c r="U34" s="365">
        <v>-3965.88</v>
      </c>
      <c r="V34" s="365">
        <v>-3322.82</v>
      </c>
      <c r="W34" s="365">
        <v>-3768.25</v>
      </c>
      <c r="X34" s="365">
        <v>-3727.7000000000003</v>
      </c>
      <c r="Y34" s="366">
        <v>-1956.7099999999998</v>
      </c>
      <c r="Z34" s="365">
        <v>-276.12</v>
      </c>
      <c r="AA34" s="365">
        <v>-276.5</v>
      </c>
      <c r="AB34" s="365">
        <v>-237.64</v>
      </c>
      <c r="AC34" s="365">
        <v>-286.16000000000003</v>
      </c>
      <c r="AD34" s="365">
        <v>-266.20999999999998</v>
      </c>
      <c r="AE34" s="365">
        <v>-171.90000000000003</v>
      </c>
      <c r="AF34" s="365">
        <v>-444.74</v>
      </c>
      <c r="AG34" s="365">
        <v>-739.56</v>
      </c>
      <c r="AH34" s="365">
        <v>-644.36</v>
      </c>
      <c r="AI34" s="365">
        <v>-358.86</v>
      </c>
      <c r="AJ34" s="365">
        <v>1050.7999999999997</v>
      </c>
      <c r="AK34" s="366">
        <v>-189.09999999999988</v>
      </c>
      <c r="AL34" s="365">
        <v>118943.48</v>
      </c>
      <c r="AM34" s="365">
        <v>89709.329999999987</v>
      </c>
      <c r="AN34" s="365">
        <v>93593.590000000011</v>
      </c>
      <c r="AO34" s="365">
        <v>80710.260000000009</v>
      </c>
      <c r="AP34" s="365">
        <v>82894.39</v>
      </c>
      <c r="AQ34" s="365">
        <v>84341.75</v>
      </c>
      <c r="AR34" s="365">
        <v>64541.24</v>
      </c>
      <c r="AS34" s="365">
        <v>55696.649999999994</v>
      </c>
      <c r="AT34" s="365">
        <v>75017.939999999988</v>
      </c>
      <c r="AU34" s="365">
        <v>69654.929999999993</v>
      </c>
      <c r="AV34" s="365">
        <v>90988.17</v>
      </c>
      <c r="AW34" s="366">
        <v>80704.27</v>
      </c>
      <c r="AX34" s="347">
        <f t="shared" si="5"/>
        <v>547874.28</v>
      </c>
      <c r="AY34" s="347">
        <f t="shared" si="5"/>
        <v>467847.49999999953</v>
      </c>
      <c r="AZ34" s="347">
        <f t="shared" si="5"/>
        <v>471591.57</v>
      </c>
      <c r="BA34" s="347">
        <f t="shared" si="4"/>
        <v>417988.08000000007</v>
      </c>
      <c r="BB34" s="347">
        <f t="shared" si="4"/>
        <v>386556.17</v>
      </c>
      <c r="BC34" s="347">
        <f t="shared" si="4"/>
        <v>421227.05999999982</v>
      </c>
      <c r="BD34" s="347">
        <f t="shared" si="4"/>
        <v>345653.69</v>
      </c>
      <c r="BE34" s="347">
        <f t="shared" si="4"/>
        <v>338936.82999999996</v>
      </c>
      <c r="BF34" s="347">
        <f t="shared" si="4"/>
        <v>391928.26000000007</v>
      </c>
      <c r="BG34" s="347">
        <f t="shared" si="4"/>
        <v>373380.59000000008</v>
      </c>
      <c r="BH34" s="347">
        <f t="shared" si="4"/>
        <v>416074.60999999981</v>
      </c>
      <c r="BI34" s="347">
        <f t="shared" si="4"/>
        <v>377978.51999999996</v>
      </c>
      <c r="BJ34" s="348">
        <f t="shared" si="1"/>
        <v>4957037.1599999983</v>
      </c>
      <c r="BK34" s="353" t="s">
        <v>99</v>
      </c>
      <c r="BL34" s="347">
        <f>BI34</f>
        <v>377978.51999999996</v>
      </c>
      <c r="BM34" s="347">
        <f>'[1]FY 2023 - kWh'!BI34</f>
        <v>1612412</v>
      </c>
      <c r="BN34" s="350">
        <f>BL34/BM34</f>
        <v>0.23441807676946089</v>
      </c>
      <c r="BO34" s="347">
        <f>ROUND(BN34*'[1]FY 2023 - kWh'!BO34,2)</f>
        <v>278120.64</v>
      </c>
      <c r="BP34" s="347">
        <f>(BI34-BO34)</f>
        <v>99857.879999999946</v>
      </c>
      <c r="BQ34" s="351">
        <f t="shared" si="2"/>
        <v>4857179.2799999984</v>
      </c>
      <c r="BR34" s="351">
        <v>3970241.1599999997</v>
      </c>
      <c r="BS34" s="351">
        <f t="shared" si="3"/>
        <v>886938.11999999871</v>
      </c>
    </row>
    <row r="35" spans="1:71" ht="15.75" x14ac:dyDescent="0.3">
      <c r="A35" s="335" t="s">
        <v>130</v>
      </c>
      <c r="B35" s="344">
        <v>211473.13000000003</v>
      </c>
      <c r="C35" s="344">
        <v>171346.11</v>
      </c>
      <c r="D35" s="344">
        <v>171496.95999999993</v>
      </c>
      <c r="E35" s="344">
        <v>165162.30000000008</v>
      </c>
      <c r="F35" s="344">
        <v>150624.59000000003</v>
      </c>
      <c r="G35" s="344">
        <v>169620.19000000003</v>
      </c>
      <c r="H35" s="344">
        <v>164253.85999999996</v>
      </c>
      <c r="I35" s="344">
        <v>61942.319999999963</v>
      </c>
      <c r="J35" s="344">
        <v>67246.369999999908</v>
      </c>
      <c r="K35" s="344">
        <v>74745.469999999958</v>
      </c>
      <c r="L35" s="344">
        <v>71008.819999999963</v>
      </c>
      <c r="M35" s="344">
        <v>171703.06999999998</v>
      </c>
      <c r="N35" s="365">
        <v>61.94</v>
      </c>
      <c r="O35" s="365">
        <v>110.3</v>
      </c>
      <c r="P35" s="365">
        <v>-6141.92</v>
      </c>
      <c r="Q35" s="365">
        <v>5201.88</v>
      </c>
      <c r="R35" s="365">
        <v>-37.699999999999989</v>
      </c>
      <c r="S35" s="365">
        <v>440.90999999999997</v>
      </c>
      <c r="T35" s="365">
        <v>158.69</v>
      </c>
      <c r="U35" s="365">
        <v>405.82000000000005</v>
      </c>
      <c r="V35" s="365">
        <v>344.26</v>
      </c>
      <c r="W35" s="365">
        <v>152.47999999999999</v>
      </c>
      <c r="X35" s="365">
        <v>109.32000000000001</v>
      </c>
      <c r="Y35" s="366">
        <v>1033.8699999999999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0</v>
      </c>
      <c r="AH35" s="365">
        <v>-26.58</v>
      </c>
      <c r="AI35" s="365">
        <v>24.54</v>
      </c>
      <c r="AJ35" s="365">
        <v>36.799999999999997</v>
      </c>
      <c r="AK35" s="366">
        <v>-26.93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0</v>
      </c>
      <c r="AS35" s="365">
        <v>0</v>
      </c>
      <c r="AT35" s="365">
        <v>0</v>
      </c>
      <c r="AU35" s="365">
        <v>0</v>
      </c>
      <c r="AV35" s="365">
        <v>0</v>
      </c>
      <c r="AW35" s="366">
        <v>0</v>
      </c>
      <c r="AX35" s="347">
        <f t="shared" si="5"/>
        <v>211535.07000000004</v>
      </c>
      <c r="AY35" s="347">
        <f t="shared" si="5"/>
        <v>171456.40999999997</v>
      </c>
      <c r="AZ35" s="347">
        <f t="shared" si="5"/>
        <v>165355.03999999992</v>
      </c>
      <c r="BA35" s="347">
        <f t="shared" si="4"/>
        <v>170364.18000000008</v>
      </c>
      <c r="BB35" s="347">
        <f t="shared" si="4"/>
        <v>150586.89000000001</v>
      </c>
      <c r="BC35" s="347">
        <f t="shared" si="4"/>
        <v>170061.10000000003</v>
      </c>
      <c r="BD35" s="347">
        <f t="shared" si="4"/>
        <v>164412.54999999996</v>
      </c>
      <c r="BE35" s="347">
        <f t="shared" si="4"/>
        <v>62348.139999999963</v>
      </c>
      <c r="BF35" s="347">
        <f t="shared" si="4"/>
        <v>67564.049999999901</v>
      </c>
      <c r="BG35" s="347">
        <f t="shared" si="4"/>
        <v>74922.489999999947</v>
      </c>
      <c r="BH35" s="347">
        <f t="shared" si="4"/>
        <v>71154.939999999973</v>
      </c>
      <c r="BI35" s="347">
        <f t="shared" si="4"/>
        <v>172710.00999999998</v>
      </c>
      <c r="BJ35" s="348">
        <f t="shared" si="1"/>
        <v>1652470.8699999996</v>
      </c>
      <c r="BK35" s="353" t="s">
        <v>99</v>
      </c>
      <c r="BL35" s="347">
        <f>BI35</f>
        <v>172710.00999999998</v>
      </c>
      <c r="BM35" s="347">
        <f>'[1]FY 2023 - kWh'!BI35</f>
        <v>289199</v>
      </c>
      <c r="BN35" s="350">
        <f>BL35/BM35</f>
        <v>0.59720126971393395</v>
      </c>
      <c r="BO35" s="347">
        <f>ROUND(BN35*'[1]FY 2023 - kWh'!BO35,2)</f>
        <v>-19893.97</v>
      </c>
      <c r="BP35" s="347">
        <f>(BI35-BO35)</f>
        <v>192603.97999999998</v>
      </c>
      <c r="BQ35" s="351">
        <f t="shared" si="2"/>
        <v>1459866.8899999997</v>
      </c>
      <c r="BR35" s="351">
        <v>1418956.1803720042</v>
      </c>
      <c r="BS35" s="351">
        <f t="shared" si="3"/>
        <v>40910.7096279955</v>
      </c>
    </row>
    <row r="36" spans="1:71" ht="15.75" x14ac:dyDescent="0.3">
      <c r="A36" s="335" t="s">
        <v>131</v>
      </c>
      <c r="B36" s="344">
        <v>85295.909999999945</v>
      </c>
      <c r="C36" s="344">
        <v>79117.760000000038</v>
      </c>
      <c r="D36" s="344">
        <v>83761.239999999976</v>
      </c>
      <c r="E36" s="344">
        <v>59806.69999999999</v>
      </c>
      <c r="F36" s="344">
        <v>64299.420000000013</v>
      </c>
      <c r="G36" s="344">
        <v>66819.370000000024</v>
      </c>
      <c r="H36" s="344">
        <v>59743.529999999992</v>
      </c>
      <c r="I36" s="344">
        <v>62013.8</v>
      </c>
      <c r="J36" s="344">
        <v>64165.93</v>
      </c>
      <c r="K36" s="344">
        <v>65222.089999999982</v>
      </c>
      <c r="L36" s="344">
        <v>71903.05</v>
      </c>
      <c r="M36" s="344">
        <v>63163.869999999981</v>
      </c>
      <c r="N36" s="365">
        <v>-5.78</v>
      </c>
      <c r="O36" s="365">
        <v>-3.33</v>
      </c>
      <c r="P36" s="365">
        <v>100.75</v>
      </c>
      <c r="Q36" s="365">
        <v>853.63</v>
      </c>
      <c r="R36" s="365">
        <v>1059.58</v>
      </c>
      <c r="S36" s="365">
        <v>931.68</v>
      </c>
      <c r="T36" s="365">
        <v>912.39</v>
      </c>
      <c r="U36" s="365">
        <v>926.78</v>
      </c>
      <c r="V36" s="365">
        <v>923.12</v>
      </c>
      <c r="W36" s="365">
        <v>874.39</v>
      </c>
      <c r="X36" s="365">
        <v>860.54</v>
      </c>
      <c r="Y36" s="366">
        <v>1996.29</v>
      </c>
      <c r="Z36" s="365">
        <v>-429.44</v>
      </c>
      <c r="AA36" s="365">
        <v>-372.64</v>
      </c>
      <c r="AB36" s="365">
        <v>-375.3</v>
      </c>
      <c r="AC36" s="365">
        <v>-206.51</v>
      </c>
      <c r="AD36" s="365">
        <v>-275.68</v>
      </c>
      <c r="AE36" s="365">
        <v>-271.68</v>
      </c>
      <c r="AF36" s="365">
        <v>-218.76999999999998</v>
      </c>
      <c r="AG36" s="365">
        <v>-218.15</v>
      </c>
      <c r="AH36" s="365">
        <v>-235.91</v>
      </c>
      <c r="AI36" s="365">
        <v>-240.42999999999998</v>
      </c>
      <c r="AJ36" s="365">
        <v>-293.90000000000003</v>
      </c>
      <c r="AK36" s="366">
        <v>-322.76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0</v>
      </c>
      <c r="AS36" s="365">
        <v>0</v>
      </c>
      <c r="AT36" s="365">
        <v>0</v>
      </c>
      <c r="AU36" s="365">
        <v>0</v>
      </c>
      <c r="AV36" s="365">
        <v>0</v>
      </c>
      <c r="AW36" s="366">
        <v>0</v>
      </c>
      <c r="AX36" s="347">
        <f t="shared" si="5"/>
        <v>84860.689999999944</v>
      </c>
      <c r="AY36" s="347">
        <f t="shared" si="5"/>
        <v>78741.790000000037</v>
      </c>
      <c r="AZ36" s="347">
        <f t="shared" si="5"/>
        <v>83486.689999999973</v>
      </c>
      <c r="BA36" s="347">
        <f t="shared" si="4"/>
        <v>60453.819999999985</v>
      </c>
      <c r="BB36" s="347">
        <f t="shared" si="4"/>
        <v>65083.320000000014</v>
      </c>
      <c r="BC36" s="347">
        <f t="shared" si="4"/>
        <v>67479.370000000024</v>
      </c>
      <c r="BD36" s="347">
        <f t="shared" si="4"/>
        <v>60437.149999999994</v>
      </c>
      <c r="BE36" s="347">
        <f t="shared" si="4"/>
        <v>62722.43</v>
      </c>
      <c r="BF36" s="347">
        <f t="shared" si="4"/>
        <v>64853.14</v>
      </c>
      <c r="BG36" s="347">
        <f t="shared" si="4"/>
        <v>65856.049999999988</v>
      </c>
      <c r="BH36" s="347">
        <f t="shared" si="4"/>
        <v>72469.69</v>
      </c>
      <c r="BI36" s="347">
        <f t="shared" si="4"/>
        <v>64837.39999999998</v>
      </c>
      <c r="BJ36" s="348">
        <f t="shared" si="1"/>
        <v>831281.53999999992</v>
      </c>
      <c r="BQ36" s="351">
        <f t="shared" si="2"/>
        <v>831281.53999999992</v>
      </c>
      <c r="BR36" s="351">
        <v>831281.53999999992</v>
      </c>
      <c r="BS36" s="351">
        <f t="shared" si="3"/>
        <v>0</v>
      </c>
    </row>
    <row r="37" spans="1:71" ht="15.75" x14ac:dyDescent="0.3">
      <c r="A37" s="335" t="s">
        <v>132</v>
      </c>
      <c r="B37" s="344">
        <v>49607.329999999994</v>
      </c>
      <c r="C37" s="344">
        <v>40943.710000000006</v>
      </c>
      <c r="D37" s="344">
        <v>46929.7</v>
      </c>
      <c r="E37" s="344">
        <v>36638.590000000004</v>
      </c>
      <c r="F37" s="344">
        <v>33167.340000000004</v>
      </c>
      <c r="G37" s="344">
        <v>37605.020000000011</v>
      </c>
      <c r="H37" s="344">
        <v>35932.870000000003</v>
      </c>
      <c r="I37" s="344">
        <v>35729.510000000009</v>
      </c>
      <c r="J37" s="344">
        <v>36915.800000000003</v>
      </c>
      <c r="K37" s="344">
        <v>33990.549999999988</v>
      </c>
      <c r="L37" s="344">
        <v>40338.719999999994</v>
      </c>
      <c r="M37" s="344">
        <v>34192.320000000007</v>
      </c>
      <c r="N37" s="365">
        <v>-657.26000000000022</v>
      </c>
      <c r="O37" s="365">
        <v>-425.10000000000014</v>
      </c>
      <c r="P37" s="365">
        <v>-283.05999999999995</v>
      </c>
      <c r="Q37" s="365">
        <v>-537.45000000000005</v>
      </c>
      <c r="R37" s="365">
        <v>-234.26999999999998</v>
      </c>
      <c r="S37" s="365">
        <v>39.849999999999909</v>
      </c>
      <c r="T37" s="365">
        <v>-88.369999999999891</v>
      </c>
      <c r="U37" s="365">
        <v>320.62000000000012</v>
      </c>
      <c r="V37" s="365">
        <v>680.65</v>
      </c>
      <c r="W37" s="365">
        <v>5086.7299999999996</v>
      </c>
      <c r="X37" s="365">
        <v>1203.1599999999999</v>
      </c>
      <c r="Y37" s="366">
        <v>4421.8500000000004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6">
        <v>0</v>
      </c>
      <c r="AL37" s="365">
        <v>-103.29</v>
      </c>
      <c r="AM37" s="365">
        <v>-107.41</v>
      </c>
      <c r="AN37" s="365">
        <v>-2262.5300000000002</v>
      </c>
      <c r="AO37" s="365">
        <v>0</v>
      </c>
      <c r="AP37" s="365">
        <v>0</v>
      </c>
      <c r="AQ37" s="365">
        <v>0</v>
      </c>
      <c r="AR37" s="365">
        <v>0</v>
      </c>
      <c r="AS37" s="365">
        <v>0</v>
      </c>
      <c r="AT37" s="365">
        <v>0</v>
      </c>
      <c r="AU37" s="365">
        <v>0</v>
      </c>
      <c r="AV37" s="365">
        <v>0</v>
      </c>
      <c r="AW37" s="366">
        <v>0</v>
      </c>
      <c r="AX37" s="347">
        <f t="shared" si="5"/>
        <v>48846.779999999992</v>
      </c>
      <c r="AY37" s="347">
        <f t="shared" si="5"/>
        <v>40411.200000000004</v>
      </c>
      <c r="AZ37" s="347">
        <f t="shared" si="5"/>
        <v>44384.11</v>
      </c>
      <c r="BA37" s="347">
        <f t="shared" si="4"/>
        <v>36101.140000000007</v>
      </c>
      <c r="BB37" s="347">
        <f t="shared" si="4"/>
        <v>32933.070000000007</v>
      </c>
      <c r="BC37" s="347">
        <f t="shared" si="4"/>
        <v>37644.87000000001</v>
      </c>
      <c r="BD37" s="347">
        <f t="shared" si="4"/>
        <v>35844.5</v>
      </c>
      <c r="BE37" s="347">
        <f t="shared" si="4"/>
        <v>36050.130000000012</v>
      </c>
      <c r="BF37" s="347">
        <f t="shared" si="4"/>
        <v>37596.450000000004</v>
      </c>
      <c r="BG37" s="347">
        <f t="shared" si="4"/>
        <v>39077.279999999984</v>
      </c>
      <c r="BH37" s="347">
        <f t="shared" si="4"/>
        <v>41541.87999999999</v>
      </c>
      <c r="BI37" s="347">
        <f t="shared" si="4"/>
        <v>38614.170000000006</v>
      </c>
      <c r="BJ37" s="348">
        <f t="shared" si="1"/>
        <v>469045.58</v>
      </c>
      <c r="BQ37" s="351">
        <f t="shared" si="2"/>
        <v>469045.58</v>
      </c>
      <c r="BR37" s="351">
        <v>471518.81</v>
      </c>
      <c r="BS37" s="351">
        <f t="shared" si="3"/>
        <v>-2473.2299999999814</v>
      </c>
    </row>
    <row r="38" spans="1:71" ht="15.75" x14ac:dyDescent="0.3">
      <c r="A38" s="335" t="s">
        <v>133</v>
      </c>
      <c r="B38" s="344">
        <v>239256.65999999992</v>
      </c>
      <c r="C38" s="344">
        <v>228922.42000000004</v>
      </c>
      <c r="D38" s="344">
        <v>230826.58000000016</v>
      </c>
      <c r="E38" s="344">
        <v>172411.82000000009</v>
      </c>
      <c r="F38" s="344">
        <v>201551.70000000007</v>
      </c>
      <c r="G38" s="344">
        <v>195413.38000000003</v>
      </c>
      <c r="H38" s="344">
        <v>199282.06999999998</v>
      </c>
      <c r="I38" s="344">
        <v>172904.13</v>
      </c>
      <c r="J38" s="344">
        <v>190473.75</v>
      </c>
      <c r="K38" s="344">
        <v>201583.03999999992</v>
      </c>
      <c r="L38" s="344">
        <v>214876.20999999993</v>
      </c>
      <c r="M38" s="344">
        <v>184996.44</v>
      </c>
      <c r="N38" s="365">
        <v>-2934.87</v>
      </c>
      <c r="O38" s="365">
        <v>-2734.0299999999997</v>
      </c>
      <c r="P38" s="365">
        <v>-2430.7800000000002</v>
      </c>
      <c r="Q38" s="365">
        <v>-3757</v>
      </c>
      <c r="R38" s="365">
        <v>-1659.8600000000001</v>
      </c>
      <c r="S38" s="365">
        <v>-3354.41</v>
      </c>
      <c r="T38" s="365">
        <v>-3751.62</v>
      </c>
      <c r="U38" s="365">
        <v>-3283.1299999999997</v>
      </c>
      <c r="V38" s="365">
        <v>-2723.3</v>
      </c>
      <c r="W38" s="365">
        <v>-2542.15</v>
      </c>
      <c r="X38" s="365">
        <v>139.67000000000002</v>
      </c>
      <c r="Y38" s="366">
        <v>71107.13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5">
        <v>-89.65</v>
      </c>
      <c r="AH38" s="365">
        <v>-373.59</v>
      </c>
      <c r="AI38" s="365">
        <v>-386.05</v>
      </c>
      <c r="AJ38" s="365">
        <v>-380.84</v>
      </c>
      <c r="AK38" s="366">
        <v>-350.16</v>
      </c>
      <c r="AL38" s="365">
        <v>0</v>
      </c>
      <c r="AM38" s="365">
        <v>-963.79</v>
      </c>
      <c r="AN38" s="365">
        <v>-934.76</v>
      </c>
      <c r="AO38" s="365">
        <v>-799.8</v>
      </c>
      <c r="AP38" s="365">
        <v>-563.91999999999996</v>
      </c>
      <c r="AQ38" s="365">
        <v>-772.89</v>
      </c>
      <c r="AR38" s="365">
        <v>-708.63</v>
      </c>
      <c r="AS38" s="365">
        <v>-599.38</v>
      </c>
      <c r="AT38" s="365">
        <v>-624.79</v>
      </c>
      <c r="AU38" s="365">
        <v>-659.12</v>
      </c>
      <c r="AV38" s="365">
        <v>-658.85</v>
      </c>
      <c r="AW38" s="366">
        <v>-652.79</v>
      </c>
      <c r="AX38" s="347">
        <f t="shared" si="5"/>
        <v>236321.78999999992</v>
      </c>
      <c r="AY38" s="347">
        <f t="shared" si="5"/>
        <v>225224.60000000003</v>
      </c>
      <c r="AZ38" s="347">
        <f t="shared" si="5"/>
        <v>227461.04000000015</v>
      </c>
      <c r="BA38" s="347">
        <f t="shared" si="4"/>
        <v>167855.02000000011</v>
      </c>
      <c r="BB38" s="347">
        <f t="shared" si="4"/>
        <v>199327.92000000007</v>
      </c>
      <c r="BC38" s="347">
        <f t="shared" si="4"/>
        <v>191286.08000000002</v>
      </c>
      <c r="BD38" s="347">
        <f t="shared" si="4"/>
        <v>194821.81999999998</v>
      </c>
      <c r="BE38" s="347">
        <f t="shared" si="4"/>
        <v>168931.97</v>
      </c>
      <c r="BF38" s="347">
        <f t="shared" si="4"/>
        <v>186752.07</v>
      </c>
      <c r="BG38" s="347">
        <f t="shared" si="4"/>
        <v>197995.71999999994</v>
      </c>
      <c r="BH38" s="347">
        <f t="shared" si="4"/>
        <v>213976.18999999994</v>
      </c>
      <c r="BI38" s="347">
        <f t="shared" si="4"/>
        <v>255100.62</v>
      </c>
      <c r="BJ38" s="348">
        <f t="shared" si="1"/>
        <v>2465054.8400000008</v>
      </c>
      <c r="BQ38" s="351">
        <f t="shared" si="2"/>
        <v>2465054.8400000008</v>
      </c>
      <c r="BR38" s="351">
        <v>2472993.56</v>
      </c>
      <c r="BS38" s="351">
        <f t="shared" si="3"/>
        <v>-7938.7199999992736</v>
      </c>
    </row>
    <row r="39" spans="1:71" ht="15.75" x14ac:dyDescent="0.3">
      <c r="A39" s="335" t="s">
        <v>134</v>
      </c>
      <c r="B39" s="344">
        <v>52990.199999999975</v>
      </c>
      <c r="C39" s="344">
        <v>47164.52</v>
      </c>
      <c r="D39" s="344">
        <v>51350.200000000004</v>
      </c>
      <c r="E39" s="344">
        <v>39553.299999999996</v>
      </c>
      <c r="F39" s="344">
        <v>41986.909999999982</v>
      </c>
      <c r="G39" s="344">
        <v>47350.900000000023</v>
      </c>
      <c r="H39" s="344">
        <v>41650.429999999993</v>
      </c>
      <c r="I39" s="344">
        <v>41517.33</v>
      </c>
      <c r="J39" s="344">
        <v>41832.890000000007</v>
      </c>
      <c r="K39" s="344">
        <v>43648.319999999992</v>
      </c>
      <c r="L39" s="344">
        <v>48653.75</v>
      </c>
      <c r="M39" s="344">
        <v>41347.739999999991</v>
      </c>
      <c r="N39" s="365">
        <v>0</v>
      </c>
      <c r="O39" s="365">
        <v>0</v>
      </c>
      <c r="P39" s="365">
        <v>0</v>
      </c>
      <c r="Q39" s="365">
        <v>0</v>
      </c>
      <c r="R39" s="365">
        <v>0.61000000000000032</v>
      </c>
      <c r="S39" s="365">
        <v>0</v>
      </c>
      <c r="T39" s="365">
        <v>0</v>
      </c>
      <c r="U39" s="365">
        <v>133.09</v>
      </c>
      <c r="V39" s="365">
        <v>-183.8</v>
      </c>
      <c r="W39" s="365">
        <v>-290.44</v>
      </c>
      <c r="X39" s="365">
        <v>-1864.25</v>
      </c>
      <c r="Y39" s="366">
        <v>510.79000000000019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6">
        <v>-346.74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0</v>
      </c>
      <c r="AS39" s="365">
        <v>0</v>
      </c>
      <c r="AT39" s="365">
        <v>0</v>
      </c>
      <c r="AU39" s="365">
        <v>0</v>
      </c>
      <c r="AV39" s="365">
        <v>0</v>
      </c>
      <c r="AW39" s="366">
        <v>0</v>
      </c>
      <c r="AX39" s="347">
        <f t="shared" si="5"/>
        <v>52990.199999999975</v>
      </c>
      <c r="AY39" s="347">
        <f t="shared" si="5"/>
        <v>47164.52</v>
      </c>
      <c r="AZ39" s="347">
        <f t="shared" si="5"/>
        <v>51350.200000000004</v>
      </c>
      <c r="BA39" s="347">
        <f t="shared" si="4"/>
        <v>39553.299999999996</v>
      </c>
      <c r="BB39" s="347">
        <f t="shared" si="4"/>
        <v>41987.519999999982</v>
      </c>
      <c r="BC39" s="347">
        <f t="shared" si="4"/>
        <v>47350.900000000023</v>
      </c>
      <c r="BD39" s="347">
        <f t="shared" si="4"/>
        <v>41650.429999999993</v>
      </c>
      <c r="BE39" s="347">
        <f t="shared" si="4"/>
        <v>41650.42</v>
      </c>
      <c r="BF39" s="347">
        <f t="shared" si="4"/>
        <v>41649.090000000004</v>
      </c>
      <c r="BG39" s="347">
        <f t="shared" si="4"/>
        <v>43357.87999999999</v>
      </c>
      <c r="BH39" s="347">
        <f t="shared" si="4"/>
        <v>46789.5</v>
      </c>
      <c r="BI39" s="347">
        <f t="shared" si="4"/>
        <v>41511.789999999994</v>
      </c>
      <c r="BJ39" s="348">
        <f t="shared" si="1"/>
        <v>537005.75</v>
      </c>
      <c r="BQ39" s="351">
        <f t="shared" si="2"/>
        <v>537005.75</v>
      </c>
      <c r="BR39" s="351">
        <v>537352.49</v>
      </c>
      <c r="BS39" s="351">
        <f t="shared" si="3"/>
        <v>-346.73999999999069</v>
      </c>
    </row>
    <row r="40" spans="1:71" ht="15.75" x14ac:dyDescent="0.3">
      <c r="A40" s="335" t="s">
        <v>135</v>
      </c>
      <c r="B40" s="344">
        <v>49199.079999999994</v>
      </c>
      <c r="C40" s="344">
        <v>42895.14999999998</v>
      </c>
      <c r="D40" s="344">
        <v>44492.819999999985</v>
      </c>
      <c r="E40" s="344">
        <v>34306.69</v>
      </c>
      <c r="F40" s="344">
        <v>43467.719999999979</v>
      </c>
      <c r="G40" s="344">
        <v>54777.270000000004</v>
      </c>
      <c r="H40" s="344">
        <v>50578.63</v>
      </c>
      <c r="I40" s="344">
        <v>52561.340000000004</v>
      </c>
      <c r="J40" s="344">
        <v>50108.440000000031</v>
      </c>
      <c r="K40" s="344">
        <v>49995.610000000015</v>
      </c>
      <c r="L40" s="344">
        <v>53299.44000000001</v>
      </c>
      <c r="M40" s="344">
        <v>45556.630000000026</v>
      </c>
      <c r="N40" s="365">
        <v>402.26</v>
      </c>
      <c r="O40" s="365">
        <v>452.65</v>
      </c>
      <c r="P40" s="365">
        <v>662.58</v>
      </c>
      <c r="Q40" s="365">
        <v>258.92</v>
      </c>
      <c r="R40" s="365">
        <v>289.27999999999997</v>
      </c>
      <c r="S40" s="365">
        <v>599.55999999999995</v>
      </c>
      <c r="T40" s="365">
        <v>301.89</v>
      </c>
      <c r="U40" s="365">
        <v>287.5</v>
      </c>
      <c r="V40" s="365">
        <v>391.13</v>
      </c>
      <c r="W40" s="365">
        <v>314.71999999999997</v>
      </c>
      <c r="X40" s="365">
        <v>586.54</v>
      </c>
      <c r="Y40" s="366">
        <v>500.19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6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0</v>
      </c>
      <c r="AS40" s="365">
        <v>0</v>
      </c>
      <c r="AT40" s="365">
        <v>0</v>
      </c>
      <c r="AU40" s="365">
        <v>0</v>
      </c>
      <c r="AV40" s="365">
        <v>0</v>
      </c>
      <c r="AW40" s="366">
        <v>0</v>
      </c>
      <c r="AX40" s="347">
        <f t="shared" si="5"/>
        <v>49601.34</v>
      </c>
      <c r="AY40" s="347">
        <f t="shared" si="5"/>
        <v>43347.799999999981</v>
      </c>
      <c r="AZ40" s="347">
        <f t="shared" si="5"/>
        <v>45155.399999999987</v>
      </c>
      <c r="BA40" s="347">
        <f t="shared" si="4"/>
        <v>34565.61</v>
      </c>
      <c r="BB40" s="347">
        <f t="shared" si="4"/>
        <v>43756.999999999978</v>
      </c>
      <c r="BC40" s="347">
        <f t="shared" si="4"/>
        <v>55376.83</v>
      </c>
      <c r="BD40" s="347">
        <f t="shared" si="4"/>
        <v>50880.52</v>
      </c>
      <c r="BE40" s="347">
        <f t="shared" si="4"/>
        <v>52848.840000000004</v>
      </c>
      <c r="BF40" s="347">
        <f t="shared" si="4"/>
        <v>50499.570000000029</v>
      </c>
      <c r="BG40" s="347">
        <f t="shared" si="4"/>
        <v>50310.330000000016</v>
      </c>
      <c r="BH40" s="347">
        <f t="shared" si="4"/>
        <v>53885.98000000001</v>
      </c>
      <c r="BI40" s="347">
        <f t="shared" si="4"/>
        <v>46056.820000000029</v>
      </c>
      <c r="BJ40" s="348">
        <f t="shared" si="1"/>
        <v>576286.04</v>
      </c>
      <c r="BQ40" s="351">
        <f t="shared" si="2"/>
        <v>576286.04</v>
      </c>
      <c r="BR40" s="351">
        <v>576286.04</v>
      </c>
      <c r="BS40" s="351">
        <f t="shared" si="3"/>
        <v>0</v>
      </c>
    </row>
    <row r="41" spans="1:71" ht="15.75" x14ac:dyDescent="0.3">
      <c r="A41" s="335" t="s">
        <v>136</v>
      </c>
      <c r="B41" s="344">
        <v>117889.58</v>
      </c>
      <c r="C41" s="344">
        <v>103779.98000000001</v>
      </c>
      <c r="D41" s="344">
        <v>100340.91999999998</v>
      </c>
      <c r="E41" s="344">
        <v>19757.319999999992</v>
      </c>
      <c r="F41" s="344">
        <v>130083.14000000004</v>
      </c>
      <c r="G41" s="344">
        <v>75682.85000000002</v>
      </c>
      <c r="H41" s="344">
        <v>80587</v>
      </c>
      <c r="I41" s="344">
        <v>79543.530000000028</v>
      </c>
      <c r="J41" s="344">
        <v>82097.73000000001</v>
      </c>
      <c r="K41" s="344">
        <v>102320.15000000004</v>
      </c>
      <c r="L41" s="344">
        <v>89061.440000000002</v>
      </c>
      <c r="M41" s="344">
        <v>84455.99000000002</v>
      </c>
      <c r="N41" s="365">
        <v>-4398.8399999999983</v>
      </c>
      <c r="O41" s="365">
        <v>-3796.77</v>
      </c>
      <c r="P41" s="365">
        <v>-4584.1499999999996</v>
      </c>
      <c r="Q41" s="365">
        <v>9103.07</v>
      </c>
      <c r="R41" s="365">
        <v>-17814</v>
      </c>
      <c r="S41" s="365">
        <v>-424.86999999999989</v>
      </c>
      <c r="T41" s="365">
        <v>-3359.25</v>
      </c>
      <c r="U41" s="365">
        <v>-3241.0499999999997</v>
      </c>
      <c r="V41" s="365">
        <v>-1561.71</v>
      </c>
      <c r="W41" s="365">
        <v>-5295.9000000000005</v>
      </c>
      <c r="X41" s="365">
        <v>-5189.16</v>
      </c>
      <c r="Y41" s="366">
        <v>674.06999999999994</v>
      </c>
      <c r="Z41" s="365">
        <v>6.14</v>
      </c>
      <c r="AA41" s="365">
        <v>5.99</v>
      </c>
      <c r="AB41" s="365">
        <v>5.99</v>
      </c>
      <c r="AC41" s="365">
        <v>10.199999999999999</v>
      </c>
      <c r="AD41" s="365">
        <v>0.64</v>
      </c>
      <c r="AE41" s="365">
        <v>5.49</v>
      </c>
      <c r="AF41" s="365">
        <v>5.49</v>
      </c>
      <c r="AG41" s="365">
        <v>5.49</v>
      </c>
      <c r="AH41" s="365">
        <v>5.2</v>
      </c>
      <c r="AI41" s="365">
        <v>5.49</v>
      </c>
      <c r="AJ41" s="365">
        <v>5.49</v>
      </c>
      <c r="AK41" s="366">
        <v>4.2</v>
      </c>
      <c r="AL41" s="365">
        <v>0</v>
      </c>
      <c r="AM41" s="365">
        <v>0</v>
      </c>
      <c r="AN41" s="365">
        <v>0</v>
      </c>
      <c r="AO41" s="365">
        <v>0</v>
      </c>
      <c r="AP41" s="365">
        <v>-80.98</v>
      </c>
      <c r="AQ41" s="365">
        <v>0</v>
      </c>
      <c r="AR41" s="365">
        <v>0</v>
      </c>
      <c r="AS41" s="365">
        <v>0</v>
      </c>
      <c r="AT41" s="365">
        <v>0</v>
      </c>
      <c r="AU41" s="365">
        <v>0</v>
      </c>
      <c r="AV41" s="365">
        <v>0</v>
      </c>
      <c r="AW41" s="366">
        <v>0</v>
      </c>
      <c r="AX41" s="347">
        <f t="shared" si="5"/>
        <v>113496.88</v>
      </c>
      <c r="AY41" s="347">
        <f t="shared" si="5"/>
        <v>99989.200000000012</v>
      </c>
      <c r="AZ41" s="347">
        <f t="shared" si="5"/>
        <v>95762.76</v>
      </c>
      <c r="BA41" s="347">
        <f t="shared" si="4"/>
        <v>28870.589999999993</v>
      </c>
      <c r="BB41" s="347">
        <f t="shared" si="4"/>
        <v>112188.80000000005</v>
      </c>
      <c r="BC41" s="347">
        <f t="shared" si="4"/>
        <v>75263.47000000003</v>
      </c>
      <c r="BD41" s="347">
        <f t="shared" si="4"/>
        <v>77233.240000000005</v>
      </c>
      <c r="BE41" s="347">
        <f t="shared" si="4"/>
        <v>76307.97000000003</v>
      </c>
      <c r="BF41" s="347">
        <f t="shared" si="4"/>
        <v>80541.22</v>
      </c>
      <c r="BG41" s="347">
        <f t="shared" si="4"/>
        <v>97029.740000000049</v>
      </c>
      <c r="BH41" s="347">
        <f t="shared" si="4"/>
        <v>83877.77</v>
      </c>
      <c r="BI41" s="347">
        <f t="shared" si="4"/>
        <v>85134.260000000024</v>
      </c>
      <c r="BJ41" s="348">
        <f t="shared" si="1"/>
        <v>1025695.9000000001</v>
      </c>
      <c r="BQ41" s="351">
        <f t="shared" si="2"/>
        <v>1025695.9000000001</v>
      </c>
      <c r="BR41" s="351">
        <v>1025711.0700000001</v>
      </c>
      <c r="BS41" s="351">
        <f t="shared" si="3"/>
        <v>-15.169999999925494</v>
      </c>
    </row>
    <row r="42" spans="1:71" ht="15.75" x14ac:dyDescent="0.3">
      <c r="A42" s="335" t="s">
        <v>137</v>
      </c>
      <c r="B42" s="344">
        <v>191463.16000000009</v>
      </c>
      <c r="C42" s="344">
        <v>160046.32000000004</v>
      </c>
      <c r="D42" s="344">
        <v>121010.57</v>
      </c>
      <c r="E42" s="344">
        <v>98043.850000000049</v>
      </c>
      <c r="F42" s="344">
        <v>115426.07999999996</v>
      </c>
      <c r="G42" s="344">
        <v>123757.54999999999</v>
      </c>
      <c r="H42" s="344">
        <v>133911.37</v>
      </c>
      <c r="I42" s="344">
        <v>112195.09000000003</v>
      </c>
      <c r="J42" s="344">
        <v>116297.84000000001</v>
      </c>
      <c r="K42" s="344">
        <v>116494.37000000001</v>
      </c>
      <c r="L42" s="344">
        <v>127322.08999999998</v>
      </c>
      <c r="M42" s="344">
        <v>116737.38999999997</v>
      </c>
      <c r="N42" s="365">
        <v>-75.400000000000119</v>
      </c>
      <c r="O42" s="365">
        <v>383.9899999999999</v>
      </c>
      <c r="P42" s="365">
        <v>141.75000000000003</v>
      </c>
      <c r="Q42" s="365">
        <v>-323.63</v>
      </c>
      <c r="R42" s="365">
        <v>623.43000000000006</v>
      </c>
      <c r="S42" s="365">
        <v>-17106.030000000002</v>
      </c>
      <c r="T42" s="365">
        <v>-21646.420000000002</v>
      </c>
      <c r="U42" s="365">
        <v>-8109.4400000000005</v>
      </c>
      <c r="V42" s="365">
        <v>-4344.7299999999996</v>
      </c>
      <c r="W42" s="365">
        <v>-5182.7</v>
      </c>
      <c r="X42" s="365">
        <v>-5404.2800000000007</v>
      </c>
      <c r="Y42" s="366">
        <v>-1759.1299999999999</v>
      </c>
      <c r="Z42" s="365">
        <v>-1565.87</v>
      </c>
      <c r="AA42" s="365">
        <v>-2567.5500000000002</v>
      </c>
      <c r="AB42" s="365">
        <v>-890.59</v>
      </c>
      <c r="AC42" s="365">
        <v>-1639.13</v>
      </c>
      <c r="AD42" s="365">
        <v>-1498.38</v>
      </c>
      <c r="AE42" s="365">
        <v>-1133.1300000000001</v>
      </c>
      <c r="AF42" s="365">
        <v>-2600.67</v>
      </c>
      <c r="AG42" s="365">
        <v>-1587.52</v>
      </c>
      <c r="AH42" s="365">
        <v>-1918.49</v>
      </c>
      <c r="AI42" s="365">
        <v>-1901.2</v>
      </c>
      <c r="AJ42" s="365">
        <v>-422.69</v>
      </c>
      <c r="AK42" s="366">
        <v>-557.75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0</v>
      </c>
      <c r="AS42" s="365">
        <v>0</v>
      </c>
      <c r="AT42" s="365">
        <v>0</v>
      </c>
      <c r="AU42" s="365">
        <v>0</v>
      </c>
      <c r="AV42" s="365">
        <v>0</v>
      </c>
      <c r="AW42" s="366">
        <v>0</v>
      </c>
      <c r="AX42" s="347">
        <f t="shared" si="5"/>
        <v>189821.8900000001</v>
      </c>
      <c r="AY42" s="347">
        <f t="shared" si="5"/>
        <v>157862.76000000004</v>
      </c>
      <c r="AZ42" s="347">
        <f t="shared" si="5"/>
        <v>120261.73000000001</v>
      </c>
      <c r="BA42" s="347">
        <f t="shared" si="4"/>
        <v>96081.09000000004</v>
      </c>
      <c r="BB42" s="347">
        <f t="shared" si="4"/>
        <v>114551.12999999995</v>
      </c>
      <c r="BC42" s="347">
        <f t="shared" si="4"/>
        <v>105518.38999999998</v>
      </c>
      <c r="BD42" s="347">
        <f t="shared" si="4"/>
        <v>109664.28</v>
      </c>
      <c r="BE42" s="347">
        <f t="shared" si="4"/>
        <v>102498.13000000002</v>
      </c>
      <c r="BF42" s="347">
        <f t="shared" si="4"/>
        <v>110034.62000000001</v>
      </c>
      <c r="BG42" s="347">
        <f t="shared" si="4"/>
        <v>109410.47000000002</v>
      </c>
      <c r="BH42" s="347">
        <f t="shared" si="4"/>
        <v>121495.11999999998</v>
      </c>
      <c r="BI42" s="347">
        <f t="shared" si="4"/>
        <v>114420.50999999997</v>
      </c>
      <c r="BJ42" s="348">
        <f t="shared" si="1"/>
        <v>1451620.12</v>
      </c>
      <c r="BQ42" s="351">
        <f t="shared" si="2"/>
        <v>1451620.12</v>
      </c>
      <c r="BR42" s="351">
        <v>1451620.12</v>
      </c>
      <c r="BS42" s="351">
        <f t="shared" si="3"/>
        <v>0</v>
      </c>
    </row>
    <row r="43" spans="1:71" ht="15.75" x14ac:dyDescent="0.3">
      <c r="A43" s="335" t="s">
        <v>138</v>
      </c>
      <c r="B43" s="344">
        <v>56058.930000000008</v>
      </c>
      <c r="C43" s="344">
        <v>48329.710000000006</v>
      </c>
      <c r="D43" s="344">
        <v>46345.179999999993</v>
      </c>
      <c r="E43" s="344">
        <v>23403.229999999996</v>
      </c>
      <c r="F43" s="344">
        <v>52521.819999999992</v>
      </c>
      <c r="G43" s="344">
        <v>40344.020000000026</v>
      </c>
      <c r="H43" s="344">
        <v>36933.219999999994</v>
      </c>
      <c r="I43" s="344">
        <v>40584.300000000003</v>
      </c>
      <c r="J43" s="344">
        <v>38890.11</v>
      </c>
      <c r="K43" s="344">
        <v>41570.580000000009</v>
      </c>
      <c r="L43" s="344">
        <v>44732.69000000001</v>
      </c>
      <c r="M43" s="344">
        <v>40808.420000000006</v>
      </c>
      <c r="N43" s="365">
        <v>-48.4</v>
      </c>
      <c r="O43" s="365">
        <v>-42.69</v>
      </c>
      <c r="P43" s="365">
        <v>-2325.1</v>
      </c>
      <c r="Q43" s="365">
        <v>1732.7</v>
      </c>
      <c r="R43" s="365">
        <v>-15443.92</v>
      </c>
      <c r="S43" s="365">
        <v>-3418.57</v>
      </c>
      <c r="T43" s="365">
        <v>-2528.65</v>
      </c>
      <c r="U43" s="365">
        <v>-1712.03</v>
      </c>
      <c r="V43" s="365">
        <v>-860.52</v>
      </c>
      <c r="W43" s="365">
        <v>-1437.52</v>
      </c>
      <c r="X43" s="365">
        <v>555.4100000000002</v>
      </c>
      <c r="Y43" s="366">
        <v>37.499999999999993</v>
      </c>
      <c r="Z43" s="365">
        <v>1.45</v>
      </c>
      <c r="AA43" s="365">
        <v>1.34</v>
      </c>
      <c r="AB43" s="365">
        <v>1.34</v>
      </c>
      <c r="AC43" s="365">
        <v>0.91</v>
      </c>
      <c r="AD43" s="365">
        <v>1.23</v>
      </c>
      <c r="AE43" s="365">
        <v>1.23</v>
      </c>
      <c r="AF43" s="365">
        <v>1.23</v>
      </c>
      <c r="AG43" s="365">
        <v>0.91</v>
      </c>
      <c r="AH43" s="365">
        <v>1.23</v>
      </c>
      <c r="AI43" s="365">
        <v>1.1499999999999999</v>
      </c>
      <c r="AJ43" s="365">
        <v>1.1499999999999999</v>
      </c>
      <c r="AK43" s="366">
        <v>0.94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0</v>
      </c>
      <c r="AS43" s="365">
        <v>0</v>
      </c>
      <c r="AT43" s="365">
        <v>0</v>
      </c>
      <c r="AU43" s="365">
        <v>0</v>
      </c>
      <c r="AV43" s="365">
        <v>0</v>
      </c>
      <c r="AW43" s="366">
        <v>0</v>
      </c>
      <c r="AX43" s="347">
        <f t="shared" si="5"/>
        <v>56011.98</v>
      </c>
      <c r="AY43" s="347">
        <f t="shared" si="5"/>
        <v>48288.36</v>
      </c>
      <c r="AZ43" s="347">
        <f t="shared" si="5"/>
        <v>44021.419999999991</v>
      </c>
      <c r="BA43" s="347">
        <f t="shared" si="4"/>
        <v>25136.839999999997</v>
      </c>
      <c r="BB43" s="347">
        <f t="shared" si="4"/>
        <v>37079.129999999997</v>
      </c>
      <c r="BC43" s="347">
        <f t="shared" si="4"/>
        <v>36926.680000000029</v>
      </c>
      <c r="BD43" s="347">
        <f t="shared" si="4"/>
        <v>34405.799999999996</v>
      </c>
      <c r="BE43" s="347">
        <f t="shared" si="4"/>
        <v>38873.180000000008</v>
      </c>
      <c r="BF43" s="347">
        <f t="shared" si="4"/>
        <v>38030.820000000007</v>
      </c>
      <c r="BG43" s="347">
        <f t="shared" si="4"/>
        <v>40134.210000000014</v>
      </c>
      <c r="BH43" s="347">
        <f t="shared" si="4"/>
        <v>45289.250000000015</v>
      </c>
      <c r="BI43" s="347">
        <f t="shared" si="4"/>
        <v>40846.860000000008</v>
      </c>
      <c r="BJ43" s="348">
        <f t="shared" si="1"/>
        <v>485044.53</v>
      </c>
      <c r="BQ43" s="351">
        <f t="shared" si="2"/>
        <v>485044.53</v>
      </c>
      <c r="BR43" s="351">
        <v>485044.53</v>
      </c>
      <c r="BS43" s="351">
        <f t="shared" si="3"/>
        <v>0</v>
      </c>
    </row>
    <row r="44" spans="1:71" ht="15.75" x14ac:dyDescent="0.3">
      <c r="A44" s="335" t="s">
        <v>139</v>
      </c>
      <c r="B44" s="344">
        <v>49039.549999999988</v>
      </c>
      <c r="C44" s="344">
        <v>43072.770000000011</v>
      </c>
      <c r="D44" s="344">
        <v>44584.880000000026</v>
      </c>
      <c r="E44" s="344">
        <v>38683.5</v>
      </c>
      <c r="F44" s="344">
        <v>40466.040000000008</v>
      </c>
      <c r="G44" s="344">
        <v>38595.670000000006</v>
      </c>
      <c r="H44" s="344">
        <v>37615.610000000008</v>
      </c>
      <c r="I44" s="344">
        <v>38315.560000000005</v>
      </c>
      <c r="J44" s="344">
        <v>35665.610000000015</v>
      </c>
      <c r="K44" s="344">
        <v>36575.03</v>
      </c>
      <c r="L44" s="344">
        <v>41269.03</v>
      </c>
      <c r="M44" s="344">
        <v>37319.280000000006</v>
      </c>
      <c r="N44" s="365">
        <v>-231.8</v>
      </c>
      <c r="O44" s="365">
        <v>26.35</v>
      </c>
      <c r="P44" s="365">
        <v>24.669999999999998</v>
      </c>
      <c r="Q44" s="365">
        <v>22.939999999999998</v>
      </c>
      <c r="R44" s="365">
        <v>68.540000000000006</v>
      </c>
      <c r="S44" s="365">
        <v>9.48</v>
      </c>
      <c r="T44" s="365">
        <v>4.28</v>
      </c>
      <c r="U44" s="365">
        <v>23.86</v>
      </c>
      <c r="V44" s="365">
        <v>26</v>
      </c>
      <c r="W44" s="365">
        <v>10.98</v>
      </c>
      <c r="X44" s="365">
        <v>19.05</v>
      </c>
      <c r="Y44" s="366">
        <v>179.8</v>
      </c>
      <c r="Z44" s="365">
        <v>-4330.04</v>
      </c>
      <c r="AA44" s="365">
        <v>-4229.7</v>
      </c>
      <c r="AB44" s="365">
        <v>-4303.79</v>
      </c>
      <c r="AC44" s="365">
        <v>-420.35000000000036</v>
      </c>
      <c r="AD44" s="365">
        <v>-705.32999999999993</v>
      </c>
      <c r="AE44" s="365">
        <v>-2740.3100000000004</v>
      </c>
      <c r="AF44" s="365">
        <v>-5858.1200000000008</v>
      </c>
      <c r="AG44" s="365">
        <v>-4762.7299999999996</v>
      </c>
      <c r="AH44" s="365">
        <v>-5129.7199999999993</v>
      </c>
      <c r="AI44" s="365">
        <v>-4813.92</v>
      </c>
      <c r="AJ44" s="365">
        <v>-4838.82</v>
      </c>
      <c r="AK44" s="366">
        <v>-3958.3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0</v>
      </c>
      <c r="AS44" s="365">
        <v>0</v>
      </c>
      <c r="AT44" s="365">
        <v>0</v>
      </c>
      <c r="AU44" s="365">
        <v>0</v>
      </c>
      <c r="AV44" s="365">
        <v>0</v>
      </c>
      <c r="AW44" s="366">
        <v>0</v>
      </c>
      <c r="AX44" s="347">
        <f t="shared" si="5"/>
        <v>44477.709999999985</v>
      </c>
      <c r="AY44" s="347">
        <f t="shared" si="5"/>
        <v>38869.420000000013</v>
      </c>
      <c r="AZ44" s="347">
        <f t="shared" si="5"/>
        <v>40305.760000000024</v>
      </c>
      <c r="BA44" s="347">
        <f t="shared" si="4"/>
        <v>38286.090000000004</v>
      </c>
      <c r="BB44" s="347">
        <f t="shared" si="4"/>
        <v>39829.250000000007</v>
      </c>
      <c r="BC44" s="347">
        <f t="shared" si="4"/>
        <v>35864.840000000011</v>
      </c>
      <c r="BD44" s="347">
        <f t="shared" si="4"/>
        <v>31761.770000000004</v>
      </c>
      <c r="BE44" s="347">
        <f t="shared" si="4"/>
        <v>33576.69</v>
      </c>
      <c r="BF44" s="347">
        <f t="shared" si="4"/>
        <v>30561.890000000014</v>
      </c>
      <c r="BG44" s="347">
        <f t="shared" si="4"/>
        <v>31772.090000000004</v>
      </c>
      <c r="BH44" s="347">
        <f t="shared" si="4"/>
        <v>36449.26</v>
      </c>
      <c r="BI44" s="347">
        <f t="shared" si="4"/>
        <v>33540.780000000006</v>
      </c>
      <c r="BJ44" s="348">
        <f t="shared" si="1"/>
        <v>435295.55000000016</v>
      </c>
      <c r="BK44" s="353"/>
      <c r="BL44" s="347"/>
      <c r="BM44" s="347"/>
      <c r="BN44" s="350"/>
      <c r="BO44" s="347"/>
      <c r="BP44" s="347"/>
      <c r="BQ44" s="351">
        <f t="shared" si="2"/>
        <v>435295.55000000016</v>
      </c>
      <c r="BR44" s="351">
        <v>435295.55000000005</v>
      </c>
      <c r="BS44" s="351">
        <f t="shared" si="3"/>
        <v>0</v>
      </c>
    </row>
    <row r="45" spans="1:71" ht="15.75" x14ac:dyDescent="0.3">
      <c r="A45" s="335" t="s">
        <v>140</v>
      </c>
      <c r="B45" s="344">
        <v>31999.479999999996</v>
      </c>
      <c r="C45" s="344">
        <v>29125.730000000007</v>
      </c>
      <c r="D45" s="344">
        <v>23919.01</v>
      </c>
      <c r="E45" s="344">
        <v>18984.519999999997</v>
      </c>
      <c r="F45" s="344">
        <v>16124.140000000001</v>
      </c>
      <c r="G45" s="344">
        <v>19092.2</v>
      </c>
      <c r="H45" s="344">
        <v>16890.68</v>
      </c>
      <c r="I45" s="344">
        <v>16859.809999999998</v>
      </c>
      <c r="J45" s="344">
        <v>17492.37</v>
      </c>
      <c r="K45" s="344">
        <v>17484.439999999999</v>
      </c>
      <c r="L45" s="344">
        <v>20120.23</v>
      </c>
      <c r="M45" s="344">
        <v>17292.04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-28.78</v>
      </c>
      <c r="V45" s="365">
        <v>363.4</v>
      </c>
      <c r="W45" s="365">
        <v>367.67</v>
      </c>
      <c r="X45" s="365">
        <v>490.69999999999709</v>
      </c>
      <c r="Y45" s="366">
        <v>954.49</v>
      </c>
      <c r="Z45" s="365">
        <v>0</v>
      </c>
      <c r="AA45" s="365">
        <v>0</v>
      </c>
      <c r="AB45" s="365">
        <v>0</v>
      </c>
      <c r="AC45" s="365">
        <v>0</v>
      </c>
      <c r="AD45" s="365">
        <v>0</v>
      </c>
      <c r="AE45" s="365">
        <v>0</v>
      </c>
      <c r="AF45" s="365">
        <v>0</v>
      </c>
      <c r="AG45" s="365">
        <v>0</v>
      </c>
      <c r="AH45" s="365">
        <v>0</v>
      </c>
      <c r="AI45" s="365">
        <v>0</v>
      </c>
      <c r="AJ45" s="365">
        <v>0</v>
      </c>
      <c r="AK45" s="366">
        <v>0</v>
      </c>
      <c r="AL45" s="365">
        <v>0</v>
      </c>
      <c r="AM45" s="365">
        <v>0</v>
      </c>
      <c r="AN45" s="365">
        <v>0</v>
      </c>
      <c r="AO45" s="365">
        <v>0</v>
      </c>
      <c r="AP45" s="365">
        <v>0</v>
      </c>
      <c r="AQ45" s="365">
        <v>0</v>
      </c>
      <c r="AR45" s="365">
        <v>0</v>
      </c>
      <c r="AS45" s="365">
        <v>0</v>
      </c>
      <c r="AT45" s="365">
        <v>0</v>
      </c>
      <c r="AU45" s="365">
        <v>0</v>
      </c>
      <c r="AV45" s="365">
        <v>0</v>
      </c>
      <c r="AW45" s="366">
        <v>0</v>
      </c>
      <c r="AX45" s="347">
        <f t="shared" si="5"/>
        <v>31999.479999999996</v>
      </c>
      <c r="AY45" s="347">
        <f t="shared" si="5"/>
        <v>29125.730000000007</v>
      </c>
      <c r="AZ45" s="347">
        <f t="shared" si="5"/>
        <v>23919.01</v>
      </c>
      <c r="BA45" s="347">
        <f t="shared" si="4"/>
        <v>18984.519999999997</v>
      </c>
      <c r="BB45" s="347">
        <f t="shared" si="4"/>
        <v>16124.140000000001</v>
      </c>
      <c r="BC45" s="347">
        <f t="shared" si="4"/>
        <v>19092.2</v>
      </c>
      <c r="BD45" s="347">
        <f t="shared" si="4"/>
        <v>16890.68</v>
      </c>
      <c r="BE45" s="347">
        <f t="shared" si="4"/>
        <v>16831.03</v>
      </c>
      <c r="BF45" s="347">
        <f t="shared" si="4"/>
        <v>17855.77</v>
      </c>
      <c r="BG45" s="347">
        <f t="shared" si="4"/>
        <v>17852.109999999997</v>
      </c>
      <c r="BH45" s="347">
        <f t="shared" si="4"/>
        <v>20610.929999999997</v>
      </c>
      <c r="BI45" s="347">
        <f t="shared" si="4"/>
        <v>18246.530000000002</v>
      </c>
      <c r="BJ45" s="348">
        <f t="shared" si="1"/>
        <v>247532.12999999995</v>
      </c>
      <c r="BK45" s="349" t="s">
        <v>178</v>
      </c>
      <c r="BL45" s="347">
        <f>BD45</f>
        <v>16890.68</v>
      </c>
      <c r="BM45" s="347">
        <f>'[1]FY 2023 - kWh'!BD45</f>
        <v>49558</v>
      </c>
      <c r="BN45" s="350">
        <f>BL45/BM45</f>
        <v>0.34082650631583195</v>
      </c>
      <c r="BO45" s="347">
        <f>ROUND(BN45*'[1]FY 2023 - kWh'!BO45,2)</f>
        <v>19969.37</v>
      </c>
      <c r="BP45" s="347">
        <f>(BD45-BO45)+SUM(BE45:BI45)</f>
        <v>88317.68</v>
      </c>
      <c r="BQ45" s="351">
        <f t="shared" si="2"/>
        <v>159214.44999999995</v>
      </c>
      <c r="BR45" s="351">
        <v>143152.655894911</v>
      </c>
      <c r="BS45" s="351">
        <f t="shared" si="3"/>
        <v>16061.794105088949</v>
      </c>
    </row>
    <row r="46" spans="1:71" ht="15.75" x14ac:dyDescent="0.3">
      <c r="A46" s="335" t="s">
        <v>141</v>
      </c>
      <c r="B46" s="344">
        <v>70705.070000000022</v>
      </c>
      <c r="C46" s="344">
        <v>66983.319999999992</v>
      </c>
      <c r="D46" s="344">
        <v>67082.75999999998</v>
      </c>
      <c r="E46" s="344">
        <v>67757.819999999992</v>
      </c>
      <c r="F46" s="344">
        <v>60064.480000000003</v>
      </c>
      <c r="G46" s="344">
        <v>58161.679999999986</v>
      </c>
      <c r="H46" s="344">
        <v>57014.559999999998</v>
      </c>
      <c r="I46" s="344">
        <v>57562.14</v>
      </c>
      <c r="J46" s="344">
        <v>53988.1</v>
      </c>
      <c r="K46" s="344">
        <v>54839.570000000007</v>
      </c>
      <c r="L46" s="344">
        <v>54244.030000000013</v>
      </c>
      <c r="M46" s="344">
        <v>57895.87</v>
      </c>
      <c r="N46" s="365">
        <v>-2424.5499999999997</v>
      </c>
      <c r="O46" s="365">
        <v>-2466.4100000000003</v>
      </c>
      <c r="P46" s="365">
        <v>-2699.33</v>
      </c>
      <c r="Q46" s="365">
        <v>-2523.4299999999998</v>
      </c>
      <c r="R46" s="365">
        <v>-1787.54</v>
      </c>
      <c r="S46" s="365">
        <v>-1193.7</v>
      </c>
      <c r="T46" s="365">
        <v>-1613.58</v>
      </c>
      <c r="U46" s="365">
        <v>-1595.72</v>
      </c>
      <c r="V46" s="365">
        <v>-1353.48</v>
      </c>
      <c r="W46" s="365">
        <v>-1218.5900000000001</v>
      </c>
      <c r="X46" s="365">
        <v>-705.75</v>
      </c>
      <c r="Y46" s="366">
        <v>1018.86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6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365">
        <v>0</v>
      </c>
      <c r="AT46" s="365">
        <v>0</v>
      </c>
      <c r="AU46" s="365">
        <v>0</v>
      </c>
      <c r="AV46" s="365">
        <v>0</v>
      </c>
      <c r="AW46" s="366">
        <v>0</v>
      </c>
      <c r="AX46" s="347">
        <f t="shared" si="5"/>
        <v>68280.520000000019</v>
      </c>
      <c r="AY46" s="347">
        <f t="shared" si="5"/>
        <v>64516.909999999989</v>
      </c>
      <c r="AZ46" s="347">
        <f t="shared" si="5"/>
        <v>64383.429999999978</v>
      </c>
      <c r="BA46" s="347">
        <f t="shared" si="4"/>
        <v>65234.389999999992</v>
      </c>
      <c r="BB46" s="347">
        <f t="shared" si="4"/>
        <v>58276.94</v>
      </c>
      <c r="BC46" s="347">
        <f t="shared" si="4"/>
        <v>56967.979999999989</v>
      </c>
      <c r="BD46" s="347">
        <f t="shared" si="4"/>
        <v>55400.979999999996</v>
      </c>
      <c r="BE46" s="347">
        <f t="shared" si="4"/>
        <v>55966.42</v>
      </c>
      <c r="BF46" s="347">
        <f t="shared" si="4"/>
        <v>52634.619999999995</v>
      </c>
      <c r="BG46" s="347">
        <f t="shared" si="4"/>
        <v>53620.98000000001</v>
      </c>
      <c r="BH46" s="347">
        <f t="shared" si="4"/>
        <v>53538.280000000013</v>
      </c>
      <c r="BI46" s="347">
        <f t="shared" si="4"/>
        <v>58914.73</v>
      </c>
      <c r="BJ46" s="348">
        <f t="shared" si="1"/>
        <v>707736.17999999993</v>
      </c>
      <c r="BK46" s="353" t="s">
        <v>99</v>
      </c>
      <c r="BL46" s="347">
        <f>BI46</f>
        <v>58914.73</v>
      </c>
      <c r="BM46" s="347">
        <f>'[1]FY 2023 - kWh'!BI46</f>
        <v>240273</v>
      </c>
      <c r="BN46" s="350">
        <f>BL46/BM46</f>
        <v>0.24519912765895463</v>
      </c>
      <c r="BO46" s="347">
        <f>ROUND(BN46*'[1]FY 2023 - kWh'!BO46,2)</f>
        <v>47017.18</v>
      </c>
      <c r="BP46" s="347">
        <f>(BI46-BO46)</f>
        <v>11897.550000000003</v>
      </c>
      <c r="BQ46" s="351">
        <f t="shared" si="2"/>
        <v>695838.62999999989</v>
      </c>
      <c r="BR46" s="351">
        <v>660676.09222492739</v>
      </c>
      <c r="BS46" s="351">
        <f t="shared" si="3"/>
        <v>35162.537775072502</v>
      </c>
    </row>
    <row r="47" spans="1:71" ht="15.75" x14ac:dyDescent="0.3">
      <c r="A47" s="335" t="s">
        <v>142</v>
      </c>
      <c r="B47" s="344">
        <v>29116.419999999995</v>
      </c>
      <c r="C47" s="344">
        <v>25794.269999999993</v>
      </c>
      <c r="D47" s="344">
        <v>26759.44999999999</v>
      </c>
      <c r="E47" s="344">
        <v>23565.350000000002</v>
      </c>
      <c r="F47" s="344">
        <v>25741.29</v>
      </c>
      <c r="G47" s="344">
        <v>24394.28</v>
      </c>
      <c r="H47" s="344">
        <v>21753.209999999992</v>
      </c>
      <c r="I47" s="344">
        <v>23065.31</v>
      </c>
      <c r="J47" s="344">
        <v>22631.059999999998</v>
      </c>
      <c r="K47" s="344">
        <v>23307.129999999997</v>
      </c>
      <c r="L47" s="344">
        <v>24672.869999999992</v>
      </c>
      <c r="M47" s="344">
        <v>20445.73</v>
      </c>
      <c r="N47" s="365">
        <v>3911.53</v>
      </c>
      <c r="O47" s="365">
        <v>3418.68</v>
      </c>
      <c r="P47" s="365">
        <v>3343.76</v>
      </c>
      <c r="Q47" s="365">
        <v>3358.66</v>
      </c>
      <c r="R47" s="365">
        <v>3176.01</v>
      </c>
      <c r="S47" s="365">
        <v>3154.8</v>
      </c>
      <c r="T47" s="365">
        <v>3295.19</v>
      </c>
      <c r="U47" s="365">
        <v>3161.37</v>
      </c>
      <c r="V47" s="365">
        <v>3257.69</v>
      </c>
      <c r="W47" s="365">
        <v>3238.59</v>
      </c>
      <c r="X47" s="365">
        <v>3124.96</v>
      </c>
      <c r="Y47" s="366">
        <v>18684.95</v>
      </c>
      <c r="Z47" s="365">
        <v>-529.75</v>
      </c>
      <c r="AA47" s="365">
        <v>-467.06</v>
      </c>
      <c r="AB47" s="365">
        <v>-455.71</v>
      </c>
      <c r="AC47" s="365">
        <v>-379.2</v>
      </c>
      <c r="AD47" s="365">
        <v>-397.86</v>
      </c>
      <c r="AE47" s="365">
        <v>-393.28</v>
      </c>
      <c r="AF47" s="365">
        <v>-379.2</v>
      </c>
      <c r="AG47" s="365">
        <v>-369.09</v>
      </c>
      <c r="AH47" s="365">
        <v>-368.18</v>
      </c>
      <c r="AI47" s="365">
        <v>-383.54</v>
      </c>
      <c r="AJ47" s="365">
        <v>-386.72</v>
      </c>
      <c r="AK47" s="366">
        <v>-360.32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0</v>
      </c>
      <c r="AR47" s="365">
        <v>0</v>
      </c>
      <c r="AS47" s="365">
        <v>0</v>
      </c>
      <c r="AT47" s="365">
        <v>0</v>
      </c>
      <c r="AU47" s="365">
        <v>0</v>
      </c>
      <c r="AV47" s="365">
        <v>0</v>
      </c>
      <c r="AW47" s="366">
        <v>0</v>
      </c>
      <c r="AX47" s="347">
        <f t="shared" si="5"/>
        <v>32498.199999999997</v>
      </c>
      <c r="AY47" s="347">
        <f t="shared" si="5"/>
        <v>28745.889999999992</v>
      </c>
      <c r="AZ47" s="347">
        <f t="shared" si="5"/>
        <v>29647.499999999993</v>
      </c>
      <c r="BA47" s="347">
        <f t="shared" si="4"/>
        <v>26544.81</v>
      </c>
      <c r="BB47" s="347">
        <f t="shared" si="4"/>
        <v>28519.440000000002</v>
      </c>
      <c r="BC47" s="347">
        <f t="shared" si="4"/>
        <v>27155.8</v>
      </c>
      <c r="BD47" s="347">
        <f t="shared" si="4"/>
        <v>24669.19999999999</v>
      </c>
      <c r="BE47" s="347">
        <f t="shared" si="4"/>
        <v>25857.59</v>
      </c>
      <c r="BF47" s="347">
        <f t="shared" si="4"/>
        <v>25520.569999999996</v>
      </c>
      <c r="BG47" s="347">
        <f t="shared" si="4"/>
        <v>26162.179999999997</v>
      </c>
      <c r="BH47" s="347">
        <f t="shared" si="4"/>
        <v>27411.10999999999</v>
      </c>
      <c r="BI47" s="347">
        <f t="shared" si="4"/>
        <v>38770.36</v>
      </c>
      <c r="BJ47" s="348">
        <f t="shared" si="1"/>
        <v>341502.64999999991</v>
      </c>
      <c r="BQ47" s="351">
        <f t="shared" si="2"/>
        <v>341502.64999999991</v>
      </c>
      <c r="BR47" s="351">
        <v>341502.64999999991</v>
      </c>
      <c r="BS47" s="351">
        <f t="shared" si="3"/>
        <v>0</v>
      </c>
    </row>
    <row r="48" spans="1:71" ht="15.75" x14ac:dyDescent="0.3">
      <c r="A48" s="335" t="s">
        <v>143</v>
      </c>
      <c r="B48" s="344">
        <v>32652.519999999993</v>
      </c>
      <c r="C48" s="344">
        <v>30759.149999999991</v>
      </c>
      <c r="D48" s="344">
        <v>30985.010000000002</v>
      </c>
      <c r="E48" s="344">
        <v>25556.340000000004</v>
      </c>
      <c r="F48" s="344">
        <v>26938.640000000003</v>
      </c>
      <c r="G48" s="344">
        <v>26775.760000000002</v>
      </c>
      <c r="H48" s="344">
        <v>25958.28</v>
      </c>
      <c r="I48" s="344">
        <v>24726.709999999995</v>
      </c>
      <c r="J48" s="344">
        <v>25751.51</v>
      </c>
      <c r="K48" s="344">
        <v>25355.310000000005</v>
      </c>
      <c r="L48" s="344">
        <v>26737.55</v>
      </c>
      <c r="M48" s="344">
        <v>22564.33</v>
      </c>
      <c r="N48" s="365">
        <v>35.03</v>
      </c>
      <c r="O48" s="365">
        <v>426.83</v>
      </c>
      <c r="P48" s="365">
        <v>-438.35</v>
      </c>
      <c r="Q48" s="365">
        <v>-831.65</v>
      </c>
      <c r="R48" s="365">
        <v>75.849999999999994</v>
      </c>
      <c r="S48" s="365">
        <v>-58.37</v>
      </c>
      <c r="T48" s="365">
        <v>-508.17</v>
      </c>
      <c r="U48" s="365">
        <v>-457.40000000000003</v>
      </c>
      <c r="V48" s="365">
        <v>-221.06</v>
      </c>
      <c r="W48" s="365">
        <v>-174.01000000000002</v>
      </c>
      <c r="X48" s="365">
        <v>-50.190000000000005</v>
      </c>
      <c r="Y48" s="366">
        <v>189.39999999999998</v>
      </c>
      <c r="Z48" s="365">
        <v>-1765.08</v>
      </c>
      <c r="AA48" s="365">
        <v>-2200.73</v>
      </c>
      <c r="AB48" s="365">
        <v>-1406.59</v>
      </c>
      <c r="AC48" s="365">
        <v>-3127.3</v>
      </c>
      <c r="AD48" s="365">
        <v>-1150.08</v>
      </c>
      <c r="AE48" s="365">
        <v>-1517.21</v>
      </c>
      <c r="AF48" s="365">
        <v>-1857.49</v>
      </c>
      <c r="AG48" s="365">
        <v>-1577.48</v>
      </c>
      <c r="AH48" s="365">
        <v>-1165.48</v>
      </c>
      <c r="AI48" s="365">
        <v>-1891.76</v>
      </c>
      <c r="AJ48" s="365">
        <v>-1047.93</v>
      </c>
      <c r="AK48" s="366">
        <v>-522.19000000000005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0</v>
      </c>
      <c r="AR48" s="365">
        <v>0</v>
      </c>
      <c r="AS48" s="365">
        <v>0</v>
      </c>
      <c r="AT48" s="365">
        <v>0</v>
      </c>
      <c r="AU48" s="365">
        <v>0</v>
      </c>
      <c r="AV48" s="365">
        <v>0</v>
      </c>
      <c r="AW48" s="366">
        <v>0</v>
      </c>
      <c r="AX48" s="347">
        <f t="shared" si="5"/>
        <v>30922.469999999994</v>
      </c>
      <c r="AY48" s="347">
        <f t="shared" si="5"/>
        <v>28985.249999999993</v>
      </c>
      <c r="AZ48" s="347">
        <f t="shared" si="5"/>
        <v>29140.070000000003</v>
      </c>
      <c r="BA48" s="347">
        <f t="shared" si="4"/>
        <v>21597.390000000003</v>
      </c>
      <c r="BB48" s="347">
        <f t="shared" si="4"/>
        <v>25864.410000000003</v>
      </c>
      <c r="BC48" s="347">
        <f t="shared" si="4"/>
        <v>25200.180000000004</v>
      </c>
      <c r="BD48" s="347">
        <f t="shared" si="4"/>
        <v>23592.62</v>
      </c>
      <c r="BE48" s="347">
        <f t="shared" si="4"/>
        <v>22691.829999999994</v>
      </c>
      <c r="BF48" s="347">
        <f t="shared" si="4"/>
        <v>24364.969999999998</v>
      </c>
      <c r="BG48" s="347">
        <f t="shared" si="4"/>
        <v>23289.540000000008</v>
      </c>
      <c r="BH48" s="347">
        <f t="shared" si="4"/>
        <v>25639.43</v>
      </c>
      <c r="BI48" s="347">
        <f t="shared" si="4"/>
        <v>22231.540000000005</v>
      </c>
      <c r="BJ48" s="348">
        <f t="shared" si="1"/>
        <v>303519.69999999995</v>
      </c>
      <c r="BQ48" s="351">
        <f t="shared" si="2"/>
        <v>303519.69999999995</v>
      </c>
      <c r="BR48" s="351">
        <v>322749.01999999996</v>
      </c>
      <c r="BS48" s="351">
        <f t="shared" si="3"/>
        <v>-19229.320000000007</v>
      </c>
    </row>
    <row r="49" spans="1:71" ht="15.75" x14ac:dyDescent="0.3">
      <c r="A49" s="335" t="s">
        <v>144</v>
      </c>
      <c r="B49" s="344">
        <v>142033.15000000002</v>
      </c>
      <c r="C49" s="344">
        <v>127191.75</v>
      </c>
      <c r="D49" s="344">
        <v>130385.58000000002</v>
      </c>
      <c r="E49" s="344">
        <v>96844.159999999945</v>
      </c>
      <c r="F49" s="344">
        <v>104076.99000000002</v>
      </c>
      <c r="G49" s="344">
        <v>96927.749999999985</v>
      </c>
      <c r="H49" s="344">
        <v>94082.500000000015</v>
      </c>
      <c r="I49" s="344">
        <v>98808.63</v>
      </c>
      <c r="J49" s="344">
        <v>94990.77999999997</v>
      </c>
      <c r="K49" s="344">
        <v>94176.459999999963</v>
      </c>
      <c r="L49" s="344">
        <v>101295.09</v>
      </c>
      <c r="M49" s="344">
        <v>86335.329999999973</v>
      </c>
      <c r="N49" s="365">
        <v>-46.96</v>
      </c>
      <c r="O49" s="365">
        <v>-1013.72</v>
      </c>
      <c r="P49" s="365">
        <v>549.41</v>
      </c>
      <c r="Q49" s="365">
        <v>-295.89999999999998</v>
      </c>
      <c r="R49" s="365">
        <v>247.09</v>
      </c>
      <c r="S49" s="365">
        <v>2010.45</v>
      </c>
      <c r="T49" s="365">
        <v>2190.7199999999998</v>
      </c>
      <c r="U49" s="365">
        <v>1911.52</v>
      </c>
      <c r="V49" s="365">
        <v>2226.6099999999997</v>
      </c>
      <c r="W49" s="365">
        <v>1838.67</v>
      </c>
      <c r="X49" s="365">
        <v>1621.27</v>
      </c>
      <c r="Y49" s="366">
        <v>1093.54</v>
      </c>
      <c r="Z49" s="365">
        <v>-4283.1099999999997</v>
      </c>
      <c r="AA49" s="365">
        <v>-4216.99</v>
      </c>
      <c r="AB49" s="365">
        <v>-3828.03</v>
      </c>
      <c r="AC49" s="365">
        <v>-2954.85</v>
      </c>
      <c r="AD49" s="365">
        <v>-3037.0299999999997</v>
      </c>
      <c r="AE49" s="365">
        <v>-2899.99</v>
      </c>
      <c r="AF49" s="365">
        <v>-3220.58</v>
      </c>
      <c r="AG49" s="365">
        <v>-2548.5100000000002</v>
      </c>
      <c r="AH49" s="365">
        <v>-3665.83</v>
      </c>
      <c r="AI49" s="365">
        <v>-3489.5099999999998</v>
      </c>
      <c r="AJ49" s="365">
        <v>-3631.63</v>
      </c>
      <c r="AK49" s="366">
        <v>-1566.96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5">
        <v>0</v>
      </c>
      <c r="AU49" s="365">
        <v>0</v>
      </c>
      <c r="AV49" s="365">
        <v>0</v>
      </c>
      <c r="AW49" s="366">
        <v>0</v>
      </c>
      <c r="AX49" s="347">
        <f t="shared" si="5"/>
        <v>137703.08000000005</v>
      </c>
      <c r="AY49" s="347">
        <f t="shared" si="5"/>
        <v>121961.04</v>
      </c>
      <c r="AZ49" s="347">
        <f t="shared" si="5"/>
        <v>127106.96000000002</v>
      </c>
      <c r="BA49" s="347">
        <f t="shared" si="4"/>
        <v>93593.409999999945</v>
      </c>
      <c r="BB49" s="347">
        <f t="shared" si="4"/>
        <v>101287.05000000002</v>
      </c>
      <c r="BC49" s="347">
        <f t="shared" si="4"/>
        <v>96038.209999999977</v>
      </c>
      <c r="BD49" s="347">
        <f t="shared" si="4"/>
        <v>93052.640000000014</v>
      </c>
      <c r="BE49" s="347">
        <f t="shared" si="4"/>
        <v>98171.640000000014</v>
      </c>
      <c r="BF49" s="347">
        <f t="shared" si="4"/>
        <v>93551.559999999969</v>
      </c>
      <c r="BG49" s="347">
        <f t="shared" si="4"/>
        <v>92525.619999999966</v>
      </c>
      <c r="BH49" s="347">
        <f t="shared" si="4"/>
        <v>99284.73</v>
      </c>
      <c r="BI49" s="347">
        <f t="shared" si="4"/>
        <v>85861.90999999996</v>
      </c>
      <c r="BJ49" s="348">
        <f t="shared" si="1"/>
        <v>1240137.8499999999</v>
      </c>
      <c r="BQ49" s="351">
        <f t="shared" si="2"/>
        <v>1240137.8499999999</v>
      </c>
      <c r="BR49" s="351">
        <v>1240137.8499999999</v>
      </c>
      <c r="BS49" s="351">
        <f t="shared" si="3"/>
        <v>0</v>
      </c>
    </row>
    <row r="50" spans="1:71" ht="15.75" x14ac:dyDescent="0.3">
      <c r="A50" s="335" t="s">
        <v>145</v>
      </c>
      <c r="B50" s="344">
        <v>12513.690000000002</v>
      </c>
      <c r="C50" s="344">
        <v>11966.980000000001</v>
      </c>
      <c r="D50" s="344">
        <v>12668.970000000001</v>
      </c>
      <c r="E50" s="344">
        <v>10248.44</v>
      </c>
      <c r="F50" s="344">
        <v>10524.949999999997</v>
      </c>
      <c r="G50" s="344">
        <v>10040.450000000001</v>
      </c>
      <c r="H50" s="344">
        <v>9745.5399999999991</v>
      </c>
      <c r="I50" s="344">
        <v>10581.479999999996</v>
      </c>
      <c r="J50" s="344">
        <v>10628.619999999999</v>
      </c>
      <c r="K50" s="344">
        <v>10667.95</v>
      </c>
      <c r="L50" s="344">
        <v>11923.960000000001</v>
      </c>
      <c r="M50" s="344">
        <v>10296.470000000001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0.28999999999999998</v>
      </c>
      <c r="X50" s="365">
        <v>0</v>
      </c>
      <c r="Y50" s="366">
        <v>0</v>
      </c>
      <c r="Z50" s="365">
        <v>0</v>
      </c>
      <c r="AA50" s="365">
        <v>0</v>
      </c>
      <c r="AB50" s="365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0</v>
      </c>
      <c r="AK50" s="366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0</v>
      </c>
      <c r="AS50" s="365">
        <v>0</v>
      </c>
      <c r="AT50" s="365">
        <v>0</v>
      </c>
      <c r="AU50" s="365">
        <v>0</v>
      </c>
      <c r="AV50" s="365">
        <v>0</v>
      </c>
      <c r="AW50" s="366">
        <v>0</v>
      </c>
      <c r="AX50" s="347">
        <f t="shared" si="5"/>
        <v>12513.690000000002</v>
      </c>
      <c r="AY50" s="347">
        <f t="shared" si="5"/>
        <v>11966.980000000001</v>
      </c>
      <c r="AZ50" s="347">
        <f t="shared" si="5"/>
        <v>12668.970000000001</v>
      </c>
      <c r="BA50" s="347">
        <f t="shared" si="4"/>
        <v>10248.44</v>
      </c>
      <c r="BB50" s="347">
        <f t="shared" si="4"/>
        <v>10524.949999999997</v>
      </c>
      <c r="BC50" s="347">
        <f t="shared" si="4"/>
        <v>10040.450000000001</v>
      </c>
      <c r="BD50" s="347">
        <f t="shared" si="4"/>
        <v>9745.5399999999991</v>
      </c>
      <c r="BE50" s="347">
        <f t="shared" si="4"/>
        <v>10581.479999999996</v>
      </c>
      <c r="BF50" s="347">
        <f t="shared" si="4"/>
        <v>10628.619999999999</v>
      </c>
      <c r="BG50" s="347">
        <f t="shared" si="4"/>
        <v>10668.240000000002</v>
      </c>
      <c r="BH50" s="347">
        <f t="shared" si="4"/>
        <v>11923.960000000001</v>
      </c>
      <c r="BI50" s="347">
        <f t="shared" si="4"/>
        <v>10296.470000000001</v>
      </c>
      <c r="BJ50" s="348">
        <f t="shared" si="1"/>
        <v>131807.79</v>
      </c>
      <c r="BQ50" s="351">
        <f t="shared" si="2"/>
        <v>131807.79</v>
      </c>
      <c r="BR50" s="351">
        <v>131807.79</v>
      </c>
      <c r="BS50" s="351">
        <f t="shared" si="3"/>
        <v>0</v>
      </c>
    </row>
    <row r="51" spans="1:71" ht="15.75" x14ac:dyDescent="0.3">
      <c r="A51" s="335" t="s">
        <v>146</v>
      </c>
      <c r="B51" s="344">
        <v>32469.18</v>
      </c>
      <c r="C51" s="344">
        <v>30384.579999999998</v>
      </c>
      <c r="D51" s="344">
        <v>31636.48</v>
      </c>
      <c r="E51" s="344">
        <v>27733.559999999994</v>
      </c>
      <c r="F51" s="344">
        <v>18468.63</v>
      </c>
      <c r="G51" s="344">
        <v>29604.609999999993</v>
      </c>
      <c r="H51" s="344">
        <v>32270.12</v>
      </c>
      <c r="I51" s="344">
        <v>33766.080000000002</v>
      </c>
      <c r="J51" s="344">
        <v>43685.180000000008</v>
      </c>
      <c r="K51" s="344">
        <v>42404.920000000006</v>
      </c>
      <c r="L51" s="344">
        <v>40512.210000000014</v>
      </c>
      <c r="M51" s="344">
        <v>33469.410000000003</v>
      </c>
      <c r="N51" s="365">
        <v>-39.409999999999997</v>
      </c>
      <c r="O51" s="365">
        <v>-23.689999999999998</v>
      </c>
      <c r="P51" s="365">
        <v>-32.049999999999997</v>
      </c>
      <c r="Q51" s="365">
        <v>118.72</v>
      </c>
      <c r="R51" s="365">
        <v>34.239999999999995</v>
      </c>
      <c r="S51" s="365">
        <v>45.57</v>
      </c>
      <c r="T51" s="365">
        <v>90.24</v>
      </c>
      <c r="U51" s="365">
        <v>107.41</v>
      </c>
      <c r="V51" s="365">
        <v>91.45</v>
      </c>
      <c r="W51" s="365">
        <v>93.3</v>
      </c>
      <c r="X51" s="365">
        <v>39</v>
      </c>
      <c r="Y51" s="366">
        <v>-7.740000000000002</v>
      </c>
      <c r="Z51" s="365">
        <v>0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0</v>
      </c>
      <c r="AH51" s="365">
        <v>0</v>
      </c>
      <c r="AI51" s="365">
        <v>0</v>
      </c>
      <c r="AJ51" s="365">
        <v>0</v>
      </c>
      <c r="AK51" s="366">
        <v>0</v>
      </c>
      <c r="AL51" s="365">
        <v>0</v>
      </c>
      <c r="AM51" s="365">
        <v>0</v>
      </c>
      <c r="AN51" s="365">
        <v>0</v>
      </c>
      <c r="AO51" s="365">
        <v>-161.52000000000001</v>
      </c>
      <c r="AP51" s="365">
        <v>141.51</v>
      </c>
      <c r="AQ51" s="365">
        <v>0</v>
      </c>
      <c r="AR51" s="365">
        <v>0</v>
      </c>
      <c r="AS51" s="365">
        <v>0</v>
      </c>
      <c r="AT51" s="365">
        <v>0</v>
      </c>
      <c r="AU51" s="365">
        <v>0</v>
      </c>
      <c r="AV51" s="365">
        <v>0</v>
      </c>
      <c r="AW51" s="366">
        <v>121</v>
      </c>
      <c r="AX51" s="347">
        <f t="shared" si="5"/>
        <v>32429.77</v>
      </c>
      <c r="AY51" s="347">
        <f t="shared" si="5"/>
        <v>30360.89</v>
      </c>
      <c r="AZ51" s="347">
        <f t="shared" si="5"/>
        <v>31604.43</v>
      </c>
      <c r="BA51" s="347">
        <f t="shared" si="4"/>
        <v>27690.759999999995</v>
      </c>
      <c r="BB51" s="347">
        <f t="shared" si="4"/>
        <v>18644.38</v>
      </c>
      <c r="BC51" s="347">
        <f t="shared" si="4"/>
        <v>29650.179999999993</v>
      </c>
      <c r="BD51" s="347">
        <f t="shared" si="4"/>
        <v>32360.36</v>
      </c>
      <c r="BE51" s="347">
        <f t="shared" si="4"/>
        <v>33873.490000000005</v>
      </c>
      <c r="BF51" s="347">
        <f t="shared" si="4"/>
        <v>43776.630000000005</v>
      </c>
      <c r="BG51" s="347">
        <f t="shared" si="4"/>
        <v>42498.220000000008</v>
      </c>
      <c r="BH51" s="347">
        <f t="shared" si="4"/>
        <v>40551.210000000014</v>
      </c>
      <c r="BI51" s="347">
        <f t="shared" si="4"/>
        <v>33582.670000000006</v>
      </c>
      <c r="BJ51" s="348">
        <f t="shared" si="1"/>
        <v>397022.99</v>
      </c>
      <c r="BQ51" s="351">
        <f t="shared" si="2"/>
        <v>397022.99</v>
      </c>
      <c r="BR51" s="351">
        <v>396922</v>
      </c>
      <c r="BS51" s="351">
        <f t="shared" si="3"/>
        <v>100.98999999999069</v>
      </c>
    </row>
    <row r="52" spans="1:71" ht="15.75" x14ac:dyDescent="0.3">
      <c r="A52" s="335" t="s">
        <v>147</v>
      </c>
      <c r="B52" s="344">
        <v>614298.64000000025</v>
      </c>
      <c r="C52" s="344">
        <v>536778.35999999975</v>
      </c>
      <c r="D52" s="344">
        <v>545306.02000000025</v>
      </c>
      <c r="E52" s="344">
        <v>521435.33999999997</v>
      </c>
      <c r="F52" s="344">
        <v>486051.52999999968</v>
      </c>
      <c r="G52" s="344">
        <v>472291.60000000033</v>
      </c>
      <c r="H52" s="344">
        <v>466171.64999999997</v>
      </c>
      <c r="I52" s="344">
        <v>464079.06000000017</v>
      </c>
      <c r="J52" s="344">
        <v>459800.90999999986</v>
      </c>
      <c r="K52" s="344">
        <v>472551.17999999993</v>
      </c>
      <c r="L52" s="344">
        <v>482980.09999999963</v>
      </c>
      <c r="M52" s="344">
        <v>391869.2799999998</v>
      </c>
      <c r="N52" s="365">
        <v>-845.28</v>
      </c>
      <c r="O52" s="365">
        <v>-892.04999999999961</v>
      </c>
      <c r="P52" s="365">
        <v>-958.55</v>
      </c>
      <c r="Q52" s="365">
        <v>-2639.26</v>
      </c>
      <c r="R52" s="365">
        <v>-2300.86</v>
      </c>
      <c r="S52" s="365">
        <v>-1704.29</v>
      </c>
      <c r="T52" s="365">
        <v>-3572.79</v>
      </c>
      <c r="U52" s="365">
        <v>-3933.77</v>
      </c>
      <c r="V52" s="365">
        <v>-3108.46</v>
      </c>
      <c r="W52" s="365">
        <v>-3658.45</v>
      </c>
      <c r="X52" s="365">
        <v>-4043.92</v>
      </c>
      <c r="Y52" s="366">
        <v>-3782.13</v>
      </c>
      <c r="Z52" s="365">
        <v>0</v>
      </c>
      <c r="AA52" s="365">
        <v>-350.23</v>
      </c>
      <c r="AB52" s="365">
        <v>350.24</v>
      </c>
      <c r="AC52" s="365">
        <v>-176.51000000000002</v>
      </c>
      <c r="AD52" s="365">
        <v>101.11</v>
      </c>
      <c r="AE52" s="365">
        <v>-154.04</v>
      </c>
      <c r="AF52" s="365">
        <v>-200.87</v>
      </c>
      <c r="AG52" s="365">
        <v>-226.44</v>
      </c>
      <c r="AH52" s="365">
        <v>-171.41</v>
      </c>
      <c r="AI52" s="365">
        <v>-121.51000000000002</v>
      </c>
      <c r="AJ52" s="365">
        <v>-231.27</v>
      </c>
      <c r="AK52" s="366">
        <v>-192.65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0</v>
      </c>
      <c r="AS52" s="365">
        <v>0</v>
      </c>
      <c r="AT52" s="365">
        <v>0</v>
      </c>
      <c r="AU52" s="365">
        <v>0</v>
      </c>
      <c r="AV52" s="365">
        <v>0</v>
      </c>
      <c r="AW52" s="366">
        <v>0</v>
      </c>
      <c r="AX52" s="347">
        <f t="shared" si="5"/>
        <v>613453.36000000022</v>
      </c>
      <c r="AY52" s="347">
        <f t="shared" si="5"/>
        <v>535536.07999999973</v>
      </c>
      <c r="AZ52" s="347">
        <f t="shared" si="5"/>
        <v>544697.7100000002</v>
      </c>
      <c r="BA52" s="347">
        <f t="shared" si="4"/>
        <v>518619.56999999995</v>
      </c>
      <c r="BB52" s="347">
        <f t="shared" si="4"/>
        <v>483851.77999999968</v>
      </c>
      <c r="BC52" s="347">
        <f t="shared" si="4"/>
        <v>470433.27000000037</v>
      </c>
      <c r="BD52" s="347">
        <f t="shared" ref="BD52:BI80" si="6">H52+T52+AF52+AR52</f>
        <v>462397.99</v>
      </c>
      <c r="BE52" s="347">
        <f t="shared" si="6"/>
        <v>459918.85000000015</v>
      </c>
      <c r="BF52" s="347">
        <f t="shared" si="6"/>
        <v>456521.03999999986</v>
      </c>
      <c r="BG52" s="347">
        <f t="shared" si="6"/>
        <v>468771.21999999991</v>
      </c>
      <c r="BH52" s="347">
        <f t="shared" si="6"/>
        <v>478704.90999999963</v>
      </c>
      <c r="BI52" s="347">
        <f t="shared" si="6"/>
        <v>387894.49999999977</v>
      </c>
      <c r="BJ52" s="348">
        <f t="shared" si="1"/>
        <v>5880800.2799999993</v>
      </c>
      <c r="BQ52" s="351">
        <f t="shared" si="2"/>
        <v>5880800.2799999993</v>
      </c>
      <c r="BR52" s="351">
        <v>5880800.2799999993</v>
      </c>
      <c r="BS52" s="351">
        <f t="shared" si="3"/>
        <v>0</v>
      </c>
    </row>
    <row r="53" spans="1:71" ht="15.75" x14ac:dyDescent="0.3">
      <c r="A53" s="335" t="s">
        <v>148</v>
      </c>
      <c r="B53" s="344">
        <v>51314.94</v>
      </c>
      <c r="C53" s="344">
        <v>39025.069999999992</v>
      </c>
      <c r="D53" s="344">
        <v>44026.140000000007</v>
      </c>
      <c r="E53" s="344">
        <v>32225.980000000007</v>
      </c>
      <c r="F53" s="344">
        <v>39339.71</v>
      </c>
      <c r="G53" s="344">
        <v>44653.8</v>
      </c>
      <c r="H53" s="344">
        <v>34420.719999999994</v>
      </c>
      <c r="I53" s="344">
        <v>30596.349999999995</v>
      </c>
      <c r="J53" s="344">
        <v>50130.290000000008</v>
      </c>
      <c r="K53" s="344">
        <v>42318.369999999995</v>
      </c>
      <c r="L53" s="344">
        <v>45246.220000000008</v>
      </c>
      <c r="M53" s="344">
        <v>33590.19</v>
      </c>
      <c r="N53" s="365">
        <v>-1703.03</v>
      </c>
      <c r="O53" s="365">
        <v>-3154.18</v>
      </c>
      <c r="P53" s="365">
        <v>-1357.38</v>
      </c>
      <c r="Q53" s="365">
        <v>-3075.4900000000002</v>
      </c>
      <c r="R53" s="365">
        <v>-1786.11</v>
      </c>
      <c r="S53" s="365">
        <v>-1596.1</v>
      </c>
      <c r="T53" s="365">
        <v>-2881.73</v>
      </c>
      <c r="U53" s="365">
        <v>-2884.12</v>
      </c>
      <c r="V53" s="365">
        <v>-21365.86</v>
      </c>
      <c r="W53" s="365">
        <v>-13302.390000000001</v>
      </c>
      <c r="X53" s="365">
        <v>-15101.460000000001</v>
      </c>
      <c r="Y53" s="366">
        <v>-5035.38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6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  <c r="AS53" s="365">
        <v>0</v>
      </c>
      <c r="AT53" s="365">
        <v>0</v>
      </c>
      <c r="AU53" s="365">
        <v>0</v>
      </c>
      <c r="AV53" s="365">
        <v>0</v>
      </c>
      <c r="AW53" s="366">
        <v>0</v>
      </c>
      <c r="AX53" s="347">
        <f t="shared" si="5"/>
        <v>49611.91</v>
      </c>
      <c r="AY53" s="347">
        <f t="shared" si="5"/>
        <v>35870.889999999992</v>
      </c>
      <c r="AZ53" s="347">
        <f t="shared" si="5"/>
        <v>42668.760000000009</v>
      </c>
      <c r="BA53" s="347">
        <f t="shared" si="5"/>
        <v>29150.490000000005</v>
      </c>
      <c r="BB53" s="347">
        <f t="shared" si="5"/>
        <v>37553.599999999999</v>
      </c>
      <c r="BC53" s="347">
        <f t="shared" si="5"/>
        <v>43057.700000000004</v>
      </c>
      <c r="BD53" s="347">
        <f t="shared" si="6"/>
        <v>31538.989999999994</v>
      </c>
      <c r="BE53" s="347">
        <f t="shared" si="6"/>
        <v>27712.229999999996</v>
      </c>
      <c r="BF53" s="347">
        <f t="shared" si="6"/>
        <v>28764.430000000008</v>
      </c>
      <c r="BG53" s="347">
        <f t="shared" si="6"/>
        <v>29015.979999999996</v>
      </c>
      <c r="BH53" s="347">
        <f t="shared" si="6"/>
        <v>30144.760000000009</v>
      </c>
      <c r="BI53" s="347">
        <f t="shared" si="6"/>
        <v>28554.81</v>
      </c>
      <c r="BJ53" s="348">
        <f t="shared" si="1"/>
        <v>413644.55</v>
      </c>
      <c r="BQ53" s="351">
        <f t="shared" si="2"/>
        <v>413644.55</v>
      </c>
      <c r="BR53" s="351">
        <v>413644.55</v>
      </c>
      <c r="BS53" s="351">
        <f t="shared" si="3"/>
        <v>0</v>
      </c>
    </row>
    <row r="54" spans="1:71" ht="15.75" x14ac:dyDescent="0.3">
      <c r="A54" s="335" t="s">
        <v>149</v>
      </c>
      <c r="B54" s="344">
        <v>47305.380000000063</v>
      </c>
      <c r="C54" s="344">
        <v>39796.15000000014</v>
      </c>
      <c r="D54" s="344">
        <v>42534.059999999939</v>
      </c>
      <c r="E54" s="344">
        <v>33619.050000000105</v>
      </c>
      <c r="F54" s="344">
        <v>40993.929999999818</v>
      </c>
      <c r="G54" s="344">
        <v>36626.009999999893</v>
      </c>
      <c r="H54" s="344">
        <v>33131.12999999983</v>
      </c>
      <c r="I54" s="344">
        <v>37442.110000000044</v>
      </c>
      <c r="J54" s="344">
        <v>35453.679999999993</v>
      </c>
      <c r="K54" s="344">
        <v>36744.469999999681</v>
      </c>
      <c r="L54" s="344">
        <v>40721.140000000014</v>
      </c>
      <c r="M54" s="344">
        <v>28905.590000000011</v>
      </c>
      <c r="N54" s="365">
        <v>-15.15</v>
      </c>
      <c r="O54" s="365">
        <v>-14.71</v>
      </c>
      <c r="P54" s="365">
        <v>-30.03</v>
      </c>
      <c r="Q54" s="365">
        <v>-30.91</v>
      </c>
      <c r="R54" s="365">
        <v>-15.6</v>
      </c>
      <c r="S54" s="365">
        <v>-0.34000000000000058</v>
      </c>
      <c r="T54" s="365">
        <v>-22.009999999999998</v>
      </c>
      <c r="U54" s="365">
        <v>4.2900000000000009</v>
      </c>
      <c r="V54" s="365">
        <v>-21.419999999999998</v>
      </c>
      <c r="W54" s="365">
        <v>-6.6700000000000008</v>
      </c>
      <c r="X54" s="365">
        <v>-13.89</v>
      </c>
      <c r="Y54" s="366">
        <v>38.769999999999996</v>
      </c>
      <c r="Z54" s="365">
        <v>0</v>
      </c>
      <c r="AA54" s="365">
        <v>0</v>
      </c>
      <c r="AB54" s="365">
        <v>0</v>
      </c>
      <c r="AC54" s="365">
        <v>0</v>
      </c>
      <c r="AD54" s="365">
        <v>0</v>
      </c>
      <c r="AE54" s="365">
        <v>0</v>
      </c>
      <c r="AF54" s="365">
        <v>0</v>
      </c>
      <c r="AG54" s="365">
        <v>0</v>
      </c>
      <c r="AH54" s="365">
        <v>0</v>
      </c>
      <c r="AI54" s="365">
        <v>0</v>
      </c>
      <c r="AJ54" s="365">
        <v>0</v>
      </c>
      <c r="AK54" s="366">
        <v>0</v>
      </c>
      <c r="AL54" s="365">
        <v>0</v>
      </c>
      <c r="AM54" s="365">
        <v>0</v>
      </c>
      <c r="AN54" s="365">
        <v>0</v>
      </c>
      <c r="AO54" s="365">
        <v>0</v>
      </c>
      <c r="AP54" s="365">
        <v>0</v>
      </c>
      <c r="AQ54" s="365">
        <v>0</v>
      </c>
      <c r="AR54" s="365">
        <v>0</v>
      </c>
      <c r="AS54" s="365">
        <v>0</v>
      </c>
      <c r="AT54" s="365">
        <v>0</v>
      </c>
      <c r="AU54" s="365">
        <v>0</v>
      </c>
      <c r="AV54" s="365">
        <v>0</v>
      </c>
      <c r="AW54" s="366">
        <v>0</v>
      </c>
      <c r="AX54" s="347">
        <f t="shared" si="5"/>
        <v>47290.230000000061</v>
      </c>
      <c r="AY54" s="347">
        <f t="shared" si="5"/>
        <v>39781.440000000141</v>
      </c>
      <c r="AZ54" s="347">
        <f t="shared" si="5"/>
        <v>42504.029999999941</v>
      </c>
      <c r="BA54" s="347">
        <f t="shared" si="5"/>
        <v>33588.140000000101</v>
      </c>
      <c r="BB54" s="347">
        <f t="shared" si="5"/>
        <v>40978.32999999982</v>
      </c>
      <c r="BC54" s="347">
        <f t="shared" si="5"/>
        <v>36625.669999999896</v>
      </c>
      <c r="BD54" s="347">
        <f t="shared" si="6"/>
        <v>33109.119999999828</v>
      </c>
      <c r="BE54" s="347">
        <f t="shared" si="6"/>
        <v>37446.400000000045</v>
      </c>
      <c r="BF54" s="347">
        <f t="shared" si="6"/>
        <v>35432.259999999995</v>
      </c>
      <c r="BG54" s="347">
        <f t="shared" si="6"/>
        <v>36737.799999999683</v>
      </c>
      <c r="BH54" s="347">
        <f t="shared" si="6"/>
        <v>40707.250000000015</v>
      </c>
      <c r="BI54" s="347">
        <f t="shared" si="6"/>
        <v>28944.360000000011</v>
      </c>
      <c r="BJ54" s="348">
        <f t="shared" si="1"/>
        <v>453145.0299999995</v>
      </c>
      <c r="BK54" s="355" t="s">
        <v>129</v>
      </c>
      <c r="BL54" s="347">
        <f>BF54</f>
        <v>35432.259999999995</v>
      </c>
      <c r="BM54" s="347">
        <f>'[1]FY 2023 - kWh'!BF54</f>
        <v>107964</v>
      </c>
      <c r="BN54" s="350">
        <f>BL54/BM54</f>
        <v>0.32818587677373934</v>
      </c>
      <c r="BO54" s="347">
        <f>ROUND(BN54*'[1]FY 2023 - kWh'!BO54,2)</f>
        <v>9879.3799999999992</v>
      </c>
      <c r="BP54" s="347">
        <f>(BF54-BO54)+SUM(BG54:BI54)</f>
        <v>131942.28999999972</v>
      </c>
      <c r="BQ54" s="351">
        <f t="shared" si="2"/>
        <v>321202.73999999976</v>
      </c>
      <c r="BR54" s="351">
        <v>337108.26796635898</v>
      </c>
      <c r="BS54" s="351">
        <f t="shared" si="3"/>
        <v>-15905.527966359223</v>
      </c>
    </row>
    <row r="55" spans="1:71" ht="15.75" x14ac:dyDescent="0.3">
      <c r="A55" s="335" t="s">
        <v>150</v>
      </c>
      <c r="B55" s="344">
        <v>47639.09</v>
      </c>
      <c r="C55" s="344">
        <v>66703.5</v>
      </c>
      <c r="D55" s="344">
        <v>36305.49</v>
      </c>
      <c r="E55" s="344">
        <v>65561.14</v>
      </c>
      <c r="F55" s="344">
        <v>97396.770000000019</v>
      </c>
      <c r="G55" s="344">
        <v>67042.88999999997</v>
      </c>
      <c r="H55" s="344">
        <v>68430.05</v>
      </c>
      <c r="I55" s="344">
        <v>64404.939999999995</v>
      </c>
      <c r="J55" s="344">
        <v>67180.739999999976</v>
      </c>
      <c r="K55" s="344">
        <v>67899.829999999987</v>
      </c>
      <c r="L55" s="344">
        <v>79137.750000000015</v>
      </c>
      <c r="M55" s="344">
        <v>68422.910000000018</v>
      </c>
      <c r="N55" s="365">
        <v>215.97000000000014</v>
      </c>
      <c r="O55" s="365">
        <v>-8909.9699999999993</v>
      </c>
      <c r="P55" s="365">
        <v>527.75000000000011</v>
      </c>
      <c r="Q55" s="365">
        <v>-41816.36</v>
      </c>
      <c r="R55" s="365">
        <v>-32225.480000000003</v>
      </c>
      <c r="S55" s="365">
        <v>-30373.61</v>
      </c>
      <c r="T55" s="365">
        <v>-33704.949999999997</v>
      </c>
      <c r="U55" s="365">
        <v>-30134.45</v>
      </c>
      <c r="V55" s="365">
        <v>-30456.280000000002</v>
      </c>
      <c r="W55" s="365">
        <v>-32371.58</v>
      </c>
      <c r="X55" s="365">
        <v>-33453.429999999993</v>
      </c>
      <c r="Y55" s="366">
        <v>-37162.67</v>
      </c>
      <c r="Z55" s="365">
        <v>0</v>
      </c>
      <c r="AA55" s="365">
        <v>0</v>
      </c>
      <c r="AB55" s="365">
        <v>0</v>
      </c>
      <c r="AC55" s="365">
        <v>0</v>
      </c>
      <c r="AD55" s="365">
        <v>0</v>
      </c>
      <c r="AE55" s="365">
        <v>0</v>
      </c>
      <c r="AF55" s="365">
        <v>0</v>
      </c>
      <c r="AG55" s="365">
        <v>0</v>
      </c>
      <c r="AH55" s="365">
        <v>0</v>
      </c>
      <c r="AI55" s="365">
        <v>0</v>
      </c>
      <c r="AJ55" s="365">
        <v>0</v>
      </c>
      <c r="AK55" s="366">
        <v>0</v>
      </c>
      <c r="AL55" s="365">
        <v>0</v>
      </c>
      <c r="AM55" s="365">
        <v>0</v>
      </c>
      <c r="AN55" s="365">
        <v>0</v>
      </c>
      <c r="AO55" s="365">
        <v>0</v>
      </c>
      <c r="AP55" s="365">
        <v>0</v>
      </c>
      <c r="AQ55" s="365">
        <v>0</v>
      </c>
      <c r="AR55" s="365">
        <v>0</v>
      </c>
      <c r="AS55" s="365">
        <v>0</v>
      </c>
      <c r="AT55" s="365">
        <v>0</v>
      </c>
      <c r="AU55" s="365">
        <v>0</v>
      </c>
      <c r="AV55" s="365">
        <v>0</v>
      </c>
      <c r="AW55" s="366">
        <v>0</v>
      </c>
      <c r="AX55" s="347">
        <f t="shared" si="5"/>
        <v>47855.06</v>
      </c>
      <c r="AY55" s="347">
        <f t="shared" si="5"/>
        <v>57793.53</v>
      </c>
      <c r="AZ55" s="347">
        <f t="shared" si="5"/>
        <v>36833.24</v>
      </c>
      <c r="BA55" s="347">
        <f t="shared" si="5"/>
        <v>23744.78</v>
      </c>
      <c r="BB55" s="347">
        <f t="shared" si="5"/>
        <v>65171.290000000015</v>
      </c>
      <c r="BC55" s="347">
        <f t="shared" si="5"/>
        <v>36669.27999999997</v>
      </c>
      <c r="BD55" s="347">
        <f t="shared" si="6"/>
        <v>34725.100000000006</v>
      </c>
      <c r="BE55" s="347">
        <f t="shared" si="6"/>
        <v>34270.489999999991</v>
      </c>
      <c r="BF55" s="347">
        <f t="shared" si="6"/>
        <v>36724.459999999977</v>
      </c>
      <c r="BG55" s="347">
        <f t="shared" si="6"/>
        <v>35528.249999999985</v>
      </c>
      <c r="BH55" s="347">
        <f t="shared" si="6"/>
        <v>45684.320000000022</v>
      </c>
      <c r="BI55" s="347">
        <f t="shared" si="6"/>
        <v>31260.24000000002</v>
      </c>
      <c r="BJ55" s="348">
        <f t="shared" si="1"/>
        <v>486260.03999999992</v>
      </c>
      <c r="BQ55" s="351">
        <f t="shared" si="2"/>
        <v>486260.03999999992</v>
      </c>
      <c r="BR55" s="351">
        <v>486260.03999999992</v>
      </c>
      <c r="BS55" s="351">
        <f t="shared" si="3"/>
        <v>0</v>
      </c>
    </row>
    <row r="56" spans="1:71" ht="15.75" x14ac:dyDescent="0.3">
      <c r="A56" s="335" t="s">
        <v>151</v>
      </c>
      <c r="B56" s="344">
        <v>23157.639999999996</v>
      </c>
      <c r="C56" s="344">
        <v>18445.010000000006</v>
      </c>
      <c r="D56" s="344">
        <v>21480.969999999994</v>
      </c>
      <c r="E56" s="344">
        <v>18616.03</v>
      </c>
      <c r="F56" s="344">
        <v>18299.04</v>
      </c>
      <c r="G56" s="344">
        <v>19393.45</v>
      </c>
      <c r="H56" s="344">
        <v>17654.140000000003</v>
      </c>
      <c r="I56" s="344">
        <v>17054.53</v>
      </c>
      <c r="J56" s="344">
        <v>17768.809999999998</v>
      </c>
      <c r="K56" s="344">
        <v>35270.580000000009</v>
      </c>
      <c r="L56" s="344">
        <v>18948.509999999998</v>
      </c>
      <c r="M56" s="344">
        <v>19619.18</v>
      </c>
      <c r="N56" s="365">
        <v>0</v>
      </c>
      <c r="O56" s="365">
        <v>0</v>
      </c>
      <c r="P56" s="365">
        <v>0</v>
      </c>
      <c r="Q56" s="365">
        <v>0</v>
      </c>
      <c r="R56" s="365">
        <v>0</v>
      </c>
      <c r="S56" s="365">
        <v>-26.58</v>
      </c>
      <c r="T56" s="365">
        <v>0</v>
      </c>
      <c r="U56" s="365">
        <v>761.20999999999992</v>
      </c>
      <c r="V56" s="365">
        <v>631.79999999999995</v>
      </c>
      <c r="W56" s="365">
        <v>-15263.67</v>
      </c>
      <c r="X56" s="365">
        <v>631.18000000000006</v>
      </c>
      <c r="Y56" s="366">
        <v>-1073.8600000000001</v>
      </c>
      <c r="Z56" s="365">
        <v>0</v>
      </c>
      <c r="AA56" s="365">
        <v>0</v>
      </c>
      <c r="AB56" s="365">
        <v>0</v>
      </c>
      <c r="AC56" s="365">
        <v>0</v>
      </c>
      <c r="AD56" s="365">
        <v>-89.64</v>
      </c>
      <c r="AE56" s="365">
        <v>-89.64</v>
      </c>
      <c r="AF56" s="365">
        <v>-85.67</v>
      </c>
      <c r="AG56" s="365">
        <v>-83.52</v>
      </c>
      <c r="AH56" s="365">
        <v>-83.22</v>
      </c>
      <c r="AI56" s="365">
        <v>-86.99</v>
      </c>
      <c r="AJ56" s="365">
        <v>-70.81</v>
      </c>
      <c r="AK56" s="366">
        <v>-2.81</v>
      </c>
      <c r="AL56" s="365">
        <v>877.58</v>
      </c>
      <c r="AM56" s="365">
        <v>789.64</v>
      </c>
      <c r="AN56" s="365">
        <v>-63.72</v>
      </c>
      <c r="AO56" s="365">
        <v>800.73</v>
      </c>
      <c r="AP56" s="365">
        <v>818.47</v>
      </c>
      <c r="AQ56" s="365">
        <v>836.52</v>
      </c>
      <c r="AR56" s="365">
        <v>800.41</v>
      </c>
      <c r="AS56" s="365">
        <v>819.08</v>
      </c>
      <c r="AT56" s="365">
        <v>873.55</v>
      </c>
      <c r="AU56" s="365">
        <v>755.64</v>
      </c>
      <c r="AV56" s="365">
        <v>824.41</v>
      </c>
      <c r="AW56" s="366">
        <v>639.45000000000005</v>
      </c>
      <c r="AX56" s="347">
        <f t="shared" si="5"/>
        <v>24035.219999999998</v>
      </c>
      <c r="AY56" s="347">
        <f t="shared" si="5"/>
        <v>19234.650000000005</v>
      </c>
      <c r="AZ56" s="347">
        <f t="shared" si="5"/>
        <v>21417.249999999993</v>
      </c>
      <c r="BA56" s="347">
        <f t="shared" si="5"/>
        <v>19416.759999999998</v>
      </c>
      <c r="BB56" s="347">
        <f t="shared" si="5"/>
        <v>19027.870000000003</v>
      </c>
      <c r="BC56" s="347">
        <f t="shared" si="5"/>
        <v>20113.75</v>
      </c>
      <c r="BD56" s="347">
        <f t="shared" si="6"/>
        <v>18368.880000000005</v>
      </c>
      <c r="BE56" s="347">
        <f t="shared" si="6"/>
        <v>18551.3</v>
      </c>
      <c r="BF56" s="347">
        <f t="shared" si="6"/>
        <v>19190.939999999995</v>
      </c>
      <c r="BG56" s="347">
        <f t="shared" si="6"/>
        <v>20675.560000000009</v>
      </c>
      <c r="BH56" s="347">
        <f t="shared" si="6"/>
        <v>20333.289999999997</v>
      </c>
      <c r="BI56" s="347">
        <f t="shared" si="6"/>
        <v>19181.96</v>
      </c>
      <c r="BJ56" s="348">
        <f t="shared" si="1"/>
        <v>239547.43</v>
      </c>
      <c r="BQ56" s="351">
        <f t="shared" si="2"/>
        <v>239547.43</v>
      </c>
      <c r="BR56" s="351">
        <v>230775.67</v>
      </c>
      <c r="BS56" s="351">
        <f t="shared" si="3"/>
        <v>8771.7599999999802</v>
      </c>
    </row>
    <row r="57" spans="1:71" ht="15.75" x14ac:dyDescent="0.3">
      <c r="A57" s="335" t="s">
        <v>152</v>
      </c>
      <c r="B57" s="344">
        <v>39069.229999999989</v>
      </c>
      <c r="C57" s="344">
        <v>36360.569999999992</v>
      </c>
      <c r="D57" s="344">
        <v>37369.76999999999</v>
      </c>
      <c r="E57" s="344">
        <v>30760.009999999991</v>
      </c>
      <c r="F57" s="344">
        <v>31449.650000000005</v>
      </c>
      <c r="G57" s="344">
        <v>44601.710000000006</v>
      </c>
      <c r="H57" s="344">
        <v>42168.619999999988</v>
      </c>
      <c r="I57" s="344">
        <v>42392.12000000001</v>
      </c>
      <c r="J57" s="344">
        <v>43152.250000000007</v>
      </c>
      <c r="K57" s="344">
        <v>42894.850000000006</v>
      </c>
      <c r="L57" s="344">
        <v>36561.750000000015</v>
      </c>
      <c r="M57" s="344">
        <v>29844.110000000019</v>
      </c>
      <c r="N57" s="365">
        <v>0</v>
      </c>
      <c r="O57" s="365">
        <v>0</v>
      </c>
      <c r="P57" s="365">
        <v>0</v>
      </c>
      <c r="Q57" s="365">
        <v>0</v>
      </c>
      <c r="R57" s="365">
        <v>2</v>
      </c>
      <c r="S57" s="365">
        <v>0</v>
      </c>
      <c r="T57" s="365">
        <v>120.23</v>
      </c>
      <c r="U57" s="365">
        <v>164</v>
      </c>
      <c r="V57" s="365">
        <v>126.43</v>
      </c>
      <c r="W57" s="365">
        <v>1120.8900000000001</v>
      </c>
      <c r="X57" s="365">
        <v>1081.3300000000002</v>
      </c>
      <c r="Y57" s="366">
        <v>918.56999999999994</v>
      </c>
      <c r="Z57" s="365">
        <v>2167.42</v>
      </c>
      <c r="AA57" s="365">
        <v>1988.01</v>
      </c>
      <c r="AB57" s="365">
        <v>2417.98</v>
      </c>
      <c r="AC57" s="365">
        <v>702.59</v>
      </c>
      <c r="AD57" s="365">
        <v>2481.34</v>
      </c>
      <c r="AE57" s="365">
        <v>1094.1000000000001</v>
      </c>
      <c r="AF57" s="365">
        <v>-206.28000000000009</v>
      </c>
      <c r="AG57" s="365">
        <v>840.18</v>
      </c>
      <c r="AH57" s="365">
        <v>1159.42</v>
      </c>
      <c r="AI57" s="365">
        <v>1299.29</v>
      </c>
      <c r="AJ57" s="365">
        <v>1133.21</v>
      </c>
      <c r="AK57" s="366">
        <v>1475.6999999999998</v>
      </c>
      <c r="AL57" s="365">
        <v>0</v>
      </c>
      <c r="AM57" s="365">
        <v>0</v>
      </c>
      <c r="AN57" s="365">
        <v>0</v>
      </c>
      <c r="AO57" s="365">
        <v>0</v>
      </c>
      <c r="AP57" s="365">
        <v>0</v>
      </c>
      <c r="AQ57" s="365">
        <v>0</v>
      </c>
      <c r="AR57" s="365">
        <v>0</v>
      </c>
      <c r="AS57" s="365">
        <v>0</v>
      </c>
      <c r="AT57" s="365">
        <v>0</v>
      </c>
      <c r="AU57" s="365">
        <v>0</v>
      </c>
      <c r="AV57" s="365">
        <v>0</v>
      </c>
      <c r="AW57" s="366">
        <v>0</v>
      </c>
      <c r="AX57" s="347">
        <f t="shared" ref="AX57:BC80" si="7">B57+N57+Z57+AL57</f>
        <v>41236.649999999987</v>
      </c>
      <c r="AY57" s="347">
        <f t="shared" si="7"/>
        <v>38348.579999999994</v>
      </c>
      <c r="AZ57" s="347">
        <f t="shared" si="7"/>
        <v>39787.749999999993</v>
      </c>
      <c r="BA57" s="347">
        <f t="shared" si="7"/>
        <v>31462.599999999991</v>
      </c>
      <c r="BB57" s="347">
        <f t="shared" si="7"/>
        <v>33932.990000000005</v>
      </c>
      <c r="BC57" s="347">
        <f t="shared" si="7"/>
        <v>45695.810000000005</v>
      </c>
      <c r="BD57" s="347">
        <f t="shared" si="6"/>
        <v>42082.569999999992</v>
      </c>
      <c r="BE57" s="347">
        <f t="shared" si="6"/>
        <v>43396.30000000001</v>
      </c>
      <c r="BF57" s="347">
        <f t="shared" si="6"/>
        <v>44438.100000000006</v>
      </c>
      <c r="BG57" s="347">
        <f t="shared" si="6"/>
        <v>45315.030000000006</v>
      </c>
      <c r="BH57" s="347">
        <f t="shared" si="6"/>
        <v>38776.290000000015</v>
      </c>
      <c r="BI57" s="347">
        <f t="shared" si="6"/>
        <v>32238.380000000019</v>
      </c>
      <c r="BJ57" s="348">
        <f t="shared" si="1"/>
        <v>476711.05000000005</v>
      </c>
      <c r="BK57" s="353" t="s">
        <v>99</v>
      </c>
      <c r="BL57" s="347">
        <f>BI57</f>
        <v>32238.380000000019</v>
      </c>
      <c r="BM57" s="347">
        <f>'[1]FY 2023 - kWh'!BI57</f>
        <v>123721</v>
      </c>
      <c r="BN57" s="350">
        <f>BL57/BM57</f>
        <v>0.26057322524066262</v>
      </c>
      <c r="BO57" s="347">
        <f>ROUND(BN57*'[1]FY 2023 - kWh'!BO57,2)</f>
        <v>-2244.3200000000002</v>
      </c>
      <c r="BP57" s="347">
        <f>(BI57-BO57)</f>
        <v>34482.700000000019</v>
      </c>
      <c r="BQ57" s="351">
        <f t="shared" si="2"/>
        <v>442228.35000000003</v>
      </c>
      <c r="BR57" s="351">
        <v>408325.036275986</v>
      </c>
      <c r="BS57" s="351">
        <f t="shared" si="3"/>
        <v>33903.313724014035</v>
      </c>
    </row>
    <row r="58" spans="1:71" ht="15.75" x14ac:dyDescent="0.3">
      <c r="A58" s="335" t="s">
        <v>153</v>
      </c>
      <c r="B58" s="344">
        <v>21321.96</v>
      </c>
      <c r="C58" s="344">
        <v>19967.139999999996</v>
      </c>
      <c r="D58" s="344">
        <v>21002.28999999999</v>
      </c>
      <c r="E58" s="344">
        <v>16972.410000000003</v>
      </c>
      <c r="F58" s="344">
        <v>17858.150000000001</v>
      </c>
      <c r="G58" s="344">
        <v>17140.109999999997</v>
      </c>
      <c r="H58" s="344">
        <v>16113.439999999999</v>
      </c>
      <c r="I58" s="344">
        <v>15905.169999999998</v>
      </c>
      <c r="J58" s="344">
        <v>16315.8</v>
      </c>
      <c r="K58" s="344">
        <v>16957.920000000002</v>
      </c>
      <c r="L58" s="344">
        <v>17928.820000000007</v>
      </c>
      <c r="M58" s="344">
        <v>16901.659999999996</v>
      </c>
      <c r="N58" s="365">
        <v>16.960000000000008</v>
      </c>
      <c r="O58" s="365">
        <v>60.69</v>
      </c>
      <c r="P58" s="365">
        <v>131.76000000000002</v>
      </c>
      <c r="Q58" s="365">
        <v>28.480000000000004</v>
      </c>
      <c r="R58" s="365">
        <v>26.000000000000014</v>
      </c>
      <c r="S58" s="365">
        <v>-9.769999999999996</v>
      </c>
      <c r="T58" s="365">
        <v>2.460000000000008</v>
      </c>
      <c r="U58" s="365">
        <v>211.75</v>
      </c>
      <c r="V58" s="365">
        <v>103.43</v>
      </c>
      <c r="W58" s="365">
        <v>-17.019999999999982</v>
      </c>
      <c r="X58" s="365">
        <v>147.67999999999998</v>
      </c>
      <c r="Y58" s="366">
        <v>352.05999999999995</v>
      </c>
      <c r="Z58" s="365">
        <v>0</v>
      </c>
      <c r="AA58" s="365">
        <v>0</v>
      </c>
      <c r="AB58" s="365">
        <v>0</v>
      </c>
      <c r="AC58" s="365">
        <v>0</v>
      </c>
      <c r="AD58" s="365">
        <v>0</v>
      </c>
      <c r="AE58" s="365">
        <v>0</v>
      </c>
      <c r="AF58" s="365">
        <v>0</v>
      </c>
      <c r="AG58" s="365">
        <v>0</v>
      </c>
      <c r="AH58" s="365">
        <v>0</v>
      </c>
      <c r="AI58" s="365">
        <v>0</v>
      </c>
      <c r="AJ58" s="365">
        <v>0</v>
      </c>
      <c r="AK58" s="366">
        <v>0</v>
      </c>
      <c r="AL58" s="365">
        <v>0</v>
      </c>
      <c r="AM58" s="365">
        <v>0</v>
      </c>
      <c r="AN58" s="365">
        <v>0</v>
      </c>
      <c r="AO58" s="365">
        <v>0</v>
      </c>
      <c r="AP58" s="365">
        <v>0</v>
      </c>
      <c r="AQ58" s="365">
        <v>0</v>
      </c>
      <c r="AR58" s="365">
        <v>0</v>
      </c>
      <c r="AS58" s="365">
        <v>0</v>
      </c>
      <c r="AT58" s="365">
        <v>0</v>
      </c>
      <c r="AU58" s="365">
        <v>0</v>
      </c>
      <c r="AV58" s="365">
        <v>0</v>
      </c>
      <c r="AW58" s="366">
        <v>0</v>
      </c>
      <c r="AX58" s="347">
        <f t="shared" si="7"/>
        <v>21338.92</v>
      </c>
      <c r="AY58" s="347">
        <f t="shared" si="7"/>
        <v>20027.829999999994</v>
      </c>
      <c r="AZ58" s="347">
        <f t="shared" si="7"/>
        <v>21134.049999999988</v>
      </c>
      <c r="BA58" s="347">
        <f t="shared" si="7"/>
        <v>17000.890000000003</v>
      </c>
      <c r="BB58" s="347">
        <f t="shared" si="7"/>
        <v>17884.150000000001</v>
      </c>
      <c r="BC58" s="347">
        <f t="shared" si="7"/>
        <v>17130.339999999997</v>
      </c>
      <c r="BD58" s="347">
        <f t="shared" si="6"/>
        <v>16115.899999999998</v>
      </c>
      <c r="BE58" s="347">
        <f t="shared" si="6"/>
        <v>16116.919999999998</v>
      </c>
      <c r="BF58" s="347">
        <f t="shared" si="6"/>
        <v>16419.23</v>
      </c>
      <c r="BG58" s="347">
        <f t="shared" si="6"/>
        <v>16940.900000000001</v>
      </c>
      <c r="BH58" s="347">
        <f t="shared" si="6"/>
        <v>18076.500000000007</v>
      </c>
      <c r="BI58" s="347">
        <f t="shared" si="6"/>
        <v>17253.719999999998</v>
      </c>
      <c r="BJ58" s="348">
        <f t="shared" si="1"/>
        <v>215439.35</v>
      </c>
      <c r="BQ58" s="351">
        <f t="shared" si="2"/>
        <v>215439.35</v>
      </c>
      <c r="BR58" s="351">
        <v>215439.35</v>
      </c>
      <c r="BS58" s="351">
        <f t="shared" si="3"/>
        <v>0</v>
      </c>
    </row>
    <row r="59" spans="1:71" ht="15.75" x14ac:dyDescent="0.3">
      <c r="A59" s="335" t="s">
        <v>154</v>
      </c>
      <c r="B59" s="344">
        <v>40645.659999999996</v>
      </c>
      <c r="C59" s="344">
        <v>36552.129999999997</v>
      </c>
      <c r="D59" s="344">
        <v>34388.439999999995</v>
      </c>
      <c r="E59" s="344">
        <v>26874.629999999994</v>
      </c>
      <c r="F59" s="344">
        <v>30339.31</v>
      </c>
      <c r="G59" s="344">
        <v>32177.339999999997</v>
      </c>
      <c r="H59" s="344">
        <v>26620.059999999994</v>
      </c>
      <c r="I59" s="344">
        <v>29021.41</v>
      </c>
      <c r="J59" s="344">
        <v>36304.089999999989</v>
      </c>
      <c r="K59" s="344">
        <v>29939.41</v>
      </c>
      <c r="L59" s="344">
        <v>32597.95</v>
      </c>
      <c r="M59" s="344">
        <v>27613.630000000005</v>
      </c>
      <c r="N59" s="365">
        <v>17.720000000000002</v>
      </c>
      <c r="O59" s="365">
        <v>103.09</v>
      </c>
      <c r="P59" s="365">
        <v>3.9899999999999984</v>
      </c>
      <c r="Q59" s="365">
        <v>2.75</v>
      </c>
      <c r="R59" s="365">
        <v>0.26999999999999957</v>
      </c>
      <c r="S59" s="365">
        <v>41.28</v>
      </c>
      <c r="T59" s="365">
        <v>26.6</v>
      </c>
      <c r="U59" s="365">
        <v>37.03</v>
      </c>
      <c r="V59" s="365">
        <v>34.549999999999997</v>
      </c>
      <c r="W59" s="365">
        <v>78.3</v>
      </c>
      <c r="X59" s="365">
        <v>52.010000000000005</v>
      </c>
      <c r="Y59" s="366">
        <v>16.61999999999999</v>
      </c>
      <c r="Z59" s="365">
        <v>-9.75</v>
      </c>
      <c r="AA59" s="365">
        <v>-8.68</v>
      </c>
      <c r="AB59" s="365">
        <v>-8.33</v>
      </c>
      <c r="AC59" s="365">
        <v>-7.03</v>
      </c>
      <c r="AD59" s="365">
        <v>-7.35</v>
      </c>
      <c r="AE59" s="365">
        <v>-7.35</v>
      </c>
      <c r="AF59" s="365">
        <v>-7.03</v>
      </c>
      <c r="AG59" s="365">
        <v>-961.65</v>
      </c>
      <c r="AH59" s="365">
        <v>-1015.34</v>
      </c>
      <c r="AI59" s="365">
        <v>-918.63000000000011</v>
      </c>
      <c r="AJ59" s="365">
        <v>-905.78</v>
      </c>
      <c r="AK59" s="366">
        <v>-666.38000000000011</v>
      </c>
      <c r="AL59" s="365">
        <v>0</v>
      </c>
      <c r="AM59" s="365">
        <v>0</v>
      </c>
      <c r="AN59" s="365">
        <v>0</v>
      </c>
      <c r="AO59" s="365">
        <v>0</v>
      </c>
      <c r="AP59" s="365">
        <v>0</v>
      </c>
      <c r="AQ59" s="365">
        <v>0</v>
      </c>
      <c r="AR59" s="365">
        <v>0</v>
      </c>
      <c r="AS59" s="365">
        <v>0</v>
      </c>
      <c r="AT59" s="365">
        <v>0</v>
      </c>
      <c r="AU59" s="365">
        <v>0</v>
      </c>
      <c r="AV59" s="365">
        <v>0</v>
      </c>
      <c r="AW59" s="366">
        <v>0</v>
      </c>
      <c r="AX59" s="347">
        <f t="shared" si="7"/>
        <v>40653.629999999997</v>
      </c>
      <c r="AY59" s="347">
        <f t="shared" si="7"/>
        <v>36646.539999999994</v>
      </c>
      <c r="AZ59" s="347">
        <f t="shared" si="7"/>
        <v>34384.099999999991</v>
      </c>
      <c r="BA59" s="347">
        <f t="shared" si="7"/>
        <v>26870.349999999995</v>
      </c>
      <c r="BB59" s="347">
        <f t="shared" si="7"/>
        <v>30332.230000000003</v>
      </c>
      <c r="BC59" s="347">
        <f t="shared" si="7"/>
        <v>32211.269999999997</v>
      </c>
      <c r="BD59" s="347">
        <f t="shared" si="6"/>
        <v>26639.629999999994</v>
      </c>
      <c r="BE59" s="347">
        <f t="shared" si="6"/>
        <v>28096.789999999997</v>
      </c>
      <c r="BF59" s="347">
        <f t="shared" si="6"/>
        <v>35323.299999999996</v>
      </c>
      <c r="BG59" s="347">
        <f t="shared" si="6"/>
        <v>29099.079999999998</v>
      </c>
      <c r="BH59" s="347">
        <f t="shared" si="6"/>
        <v>31744.18</v>
      </c>
      <c r="BI59" s="347">
        <f t="shared" si="6"/>
        <v>26963.870000000003</v>
      </c>
      <c r="BJ59" s="348">
        <f t="shared" si="1"/>
        <v>378964.97</v>
      </c>
      <c r="BQ59" s="351">
        <f t="shared" si="2"/>
        <v>378964.97</v>
      </c>
      <c r="BR59" s="351">
        <v>378964.97</v>
      </c>
      <c r="BS59" s="351">
        <f t="shared" si="3"/>
        <v>0</v>
      </c>
    </row>
    <row r="60" spans="1:71" ht="15.75" x14ac:dyDescent="0.3">
      <c r="A60" s="335" t="s">
        <v>155</v>
      </c>
      <c r="B60" s="344">
        <v>634002.72000000009</v>
      </c>
      <c r="C60" s="344">
        <v>564215.24</v>
      </c>
      <c r="D60" s="344">
        <v>552127.97000000009</v>
      </c>
      <c r="E60" s="344">
        <v>492807.79000000004</v>
      </c>
      <c r="F60" s="344">
        <v>484654.74999999994</v>
      </c>
      <c r="G60" s="344">
        <v>494310.49</v>
      </c>
      <c r="H60" s="344">
        <v>488081.4500000003</v>
      </c>
      <c r="I60" s="344">
        <v>504641.36999999965</v>
      </c>
      <c r="J60" s="344">
        <v>498281.83000000025</v>
      </c>
      <c r="K60" s="344">
        <v>503537.83000000019</v>
      </c>
      <c r="L60" s="344">
        <v>474522.65000000014</v>
      </c>
      <c r="M60" s="344">
        <v>445030.97999999975</v>
      </c>
      <c r="N60" s="365">
        <v>-1271.7000000000005</v>
      </c>
      <c r="O60" s="365">
        <v>1079.7899999999997</v>
      </c>
      <c r="P60" s="365">
        <v>-150814.63</v>
      </c>
      <c r="Q60" s="365">
        <v>-161666.19</v>
      </c>
      <c r="R60" s="365">
        <v>-184638.33000000002</v>
      </c>
      <c r="S60" s="365">
        <v>-162800.91</v>
      </c>
      <c r="T60" s="365">
        <v>-172171</v>
      </c>
      <c r="U60" s="365">
        <v>-188387.15000000002</v>
      </c>
      <c r="V60" s="365">
        <v>-176126.36</v>
      </c>
      <c r="W60" s="365">
        <v>-156225.65999999997</v>
      </c>
      <c r="X60" s="365">
        <v>-147817.34</v>
      </c>
      <c r="Y60" s="366">
        <v>-151243.1</v>
      </c>
      <c r="Z60" s="365">
        <v>-6554.7</v>
      </c>
      <c r="AA60" s="365">
        <v>-4540.9799999999996</v>
      </c>
      <c r="AB60" s="365">
        <v>-4057.7999999999997</v>
      </c>
      <c r="AC60" s="365">
        <v>-1773.9400000000003</v>
      </c>
      <c r="AD60" s="365">
        <v>-303.28999999999996</v>
      </c>
      <c r="AE60" s="365">
        <v>-1879.2</v>
      </c>
      <c r="AF60" s="365">
        <v>-3450.9900000000002</v>
      </c>
      <c r="AG60" s="365">
        <v>-2261.5300000000002</v>
      </c>
      <c r="AH60" s="365">
        <v>-2257.84</v>
      </c>
      <c r="AI60" s="365">
        <v>-2662.54</v>
      </c>
      <c r="AJ60" s="365">
        <v>-3291.02</v>
      </c>
      <c r="AK60" s="366">
        <v>-4256.8</v>
      </c>
      <c r="AL60" s="365">
        <v>0</v>
      </c>
      <c r="AM60" s="365">
        <v>0</v>
      </c>
      <c r="AN60" s="365">
        <v>0</v>
      </c>
      <c r="AO60" s="365">
        <v>0</v>
      </c>
      <c r="AP60" s="365">
        <v>0</v>
      </c>
      <c r="AQ60" s="365">
        <v>0</v>
      </c>
      <c r="AR60" s="365">
        <v>0</v>
      </c>
      <c r="AS60" s="365">
        <v>0</v>
      </c>
      <c r="AT60" s="365">
        <v>11165.59</v>
      </c>
      <c r="AU60" s="365">
        <v>-11725.15</v>
      </c>
      <c r="AV60" s="365">
        <v>0</v>
      </c>
      <c r="AW60" s="366">
        <v>0</v>
      </c>
      <c r="AX60" s="347">
        <f t="shared" si="7"/>
        <v>626176.32000000018</v>
      </c>
      <c r="AY60" s="347">
        <f t="shared" si="7"/>
        <v>560754.05000000005</v>
      </c>
      <c r="AZ60" s="347">
        <f t="shared" si="7"/>
        <v>397255.5400000001</v>
      </c>
      <c r="BA60" s="347">
        <f t="shared" si="7"/>
        <v>329367.66000000003</v>
      </c>
      <c r="BB60" s="347">
        <f t="shared" si="7"/>
        <v>299713.12999999995</v>
      </c>
      <c r="BC60" s="347">
        <f t="shared" si="7"/>
        <v>329630.37999999995</v>
      </c>
      <c r="BD60" s="347">
        <f t="shared" si="6"/>
        <v>312459.46000000031</v>
      </c>
      <c r="BE60" s="347">
        <f t="shared" si="6"/>
        <v>313992.68999999959</v>
      </c>
      <c r="BF60" s="347">
        <f t="shared" si="6"/>
        <v>331063.22000000026</v>
      </c>
      <c r="BG60" s="347">
        <f t="shared" si="6"/>
        <v>332924.48000000021</v>
      </c>
      <c r="BH60" s="347">
        <f t="shared" si="6"/>
        <v>323414.29000000015</v>
      </c>
      <c r="BI60" s="347">
        <f t="shared" si="6"/>
        <v>289531.07999999978</v>
      </c>
      <c r="BJ60" s="348">
        <f t="shared" si="1"/>
        <v>4446282.3000000007</v>
      </c>
      <c r="BQ60" s="351">
        <f t="shared" si="2"/>
        <v>4446282.3000000007</v>
      </c>
      <c r="BR60" s="351">
        <v>4446841.8600000003</v>
      </c>
      <c r="BS60" s="351">
        <f t="shared" si="3"/>
        <v>-559.55999999959022</v>
      </c>
    </row>
    <row r="61" spans="1:71" ht="15.75" x14ac:dyDescent="0.3">
      <c r="A61" s="335" t="s">
        <v>156</v>
      </c>
      <c r="B61" s="344">
        <v>25196.81</v>
      </c>
      <c r="C61" s="344">
        <v>21390.810000000005</v>
      </c>
      <c r="D61" s="344">
        <v>23856.960000000003</v>
      </c>
      <c r="E61" s="344">
        <v>20424.080000000005</v>
      </c>
      <c r="F61" s="344">
        <v>20948.489999999994</v>
      </c>
      <c r="G61" s="344">
        <v>22840.810000000005</v>
      </c>
      <c r="H61" s="344">
        <v>21206.290000000005</v>
      </c>
      <c r="I61" s="344">
        <v>20116.88</v>
      </c>
      <c r="J61" s="344">
        <v>21377.529999999995</v>
      </c>
      <c r="K61" s="344">
        <v>23195.889999999992</v>
      </c>
      <c r="L61" s="344">
        <v>22966.98</v>
      </c>
      <c r="M61" s="344">
        <v>22553.070000000003</v>
      </c>
      <c r="N61" s="365">
        <v>-32.86</v>
      </c>
      <c r="O61" s="365">
        <v>-13.670000000000002</v>
      </c>
      <c r="P61" s="365">
        <v>2.980000000000004</v>
      </c>
      <c r="Q61" s="365">
        <v>-134.30999999999997</v>
      </c>
      <c r="R61" s="365">
        <v>371.45</v>
      </c>
      <c r="S61" s="365">
        <v>70.97</v>
      </c>
      <c r="T61" s="365">
        <v>1259.04</v>
      </c>
      <c r="U61" s="365">
        <v>784.48</v>
      </c>
      <c r="V61" s="365">
        <v>-113.83000000000003</v>
      </c>
      <c r="W61" s="365">
        <v>164.44</v>
      </c>
      <c r="X61" s="365">
        <v>97.960000000000022</v>
      </c>
      <c r="Y61" s="366">
        <v>128.09</v>
      </c>
      <c r="Z61" s="365">
        <v>0</v>
      </c>
      <c r="AA61" s="365">
        <v>0</v>
      </c>
      <c r="AB61" s="365">
        <v>0</v>
      </c>
      <c r="AC61" s="365">
        <v>-606.15</v>
      </c>
      <c r="AD61" s="365">
        <v>-446.05</v>
      </c>
      <c r="AE61" s="365">
        <v>-479.46</v>
      </c>
      <c r="AF61" s="365">
        <v>-787.16</v>
      </c>
      <c r="AG61" s="365">
        <v>-711.39</v>
      </c>
      <c r="AH61" s="365">
        <v>-795.11</v>
      </c>
      <c r="AI61" s="365">
        <v>-815.1</v>
      </c>
      <c r="AJ61" s="365">
        <v>-260.70999999999998</v>
      </c>
      <c r="AK61" s="366">
        <v>-23.4</v>
      </c>
      <c r="AL61" s="365">
        <v>0</v>
      </c>
      <c r="AM61" s="365">
        <v>0</v>
      </c>
      <c r="AN61" s="365">
        <v>0</v>
      </c>
      <c r="AO61" s="365">
        <v>0</v>
      </c>
      <c r="AP61" s="365">
        <v>0</v>
      </c>
      <c r="AQ61" s="365">
        <v>0</v>
      </c>
      <c r="AR61" s="365">
        <v>0</v>
      </c>
      <c r="AS61" s="365">
        <v>0</v>
      </c>
      <c r="AT61" s="365">
        <v>0</v>
      </c>
      <c r="AU61" s="365">
        <v>0</v>
      </c>
      <c r="AV61" s="365">
        <v>0</v>
      </c>
      <c r="AW61" s="366">
        <v>0</v>
      </c>
      <c r="AX61" s="347">
        <f t="shared" si="7"/>
        <v>25163.95</v>
      </c>
      <c r="AY61" s="347">
        <f t="shared" si="7"/>
        <v>21377.140000000007</v>
      </c>
      <c r="AZ61" s="347">
        <f t="shared" si="7"/>
        <v>23859.940000000002</v>
      </c>
      <c r="BA61" s="347">
        <f t="shared" si="7"/>
        <v>19683.620000000003</v>
      </c>
      <c r="BB61" s="347">
        <f t="shared" si="7"/>
        <v>20873.889999999996</v>
      </c>
      <c r="BC61" s="347">
        <f t="shared" si="7"/>
        <v>22432.320000000007</v>
      </c>
      <c r="BD61" s="347">
        <f t="shared" si="6"/>
        <v>21678.170000000006</v>
      </c>
      <c r="BE61" s="347">
        <f t="shared" si="6"/>
        <v>20189.97</v>
      </c>
      <c r="BF61" s="347">
        <f t="shared" si="6"/>
        <v>20468.589999999993</v>
      </c>
      <c r="BG61" s="347">
        <f t="shared" si="6"/>
        <v>22545.229999999992</v>
      </c>
      <c r="BH61" s="347">
        <f t="shared" si="6"/>
        <v>22804.23</v>
      </c>
      <c r="BI61" s="347">
        <f t="shared" si="6"/>
        <v>22657.760000000002</v>
      </c>
      <c r="BJ61" s="348">
        <f t="shared" si="1"/>
        <v>263734.81000000006</v>
      </c>
      <c r="BQ61" s="351">
        <f t="shared" si="2"/>
        <v>263734.81000000006</v>
      </c>
      <c r="BR61" s="351">
        <v>263734.81</v>
      </c>
      <c r="BS61" s="351">
        <f t="shared" si="3"/>
        <v>0</v>
      </c>
    </row>
    <row r="62" spans="1:71" ht="15.75" x14ac:dyDescent="0.3">
      <c r="A62" s="335" t="s">
        <v>157</v>
      </c>
      <c r="B62" s="344">
        <v>40165.569999999992</v>
      </c>
      <c r="C62" s="344">
        <v>34829.78</v>
      </c>
      <c r="D62" s="344">
        <v>37144.049999999996</v>
      </c>
      <c r="E62" s="344">
        <v>30457.099999999948</v>
      </c>
      <c r="F62" s="344">
        <v>31223.56</v>
      </c>
      <c r="G62" s="344">
        <v>35320.959999999999</v>
      </c>
      <c r="H62" s="344">
        <v>31412.810000000009</v>
      </c>
      <c r="I62" s="344">
        <v>31264.649999999998</v>
      </c>
      <c r="J62" s="344">
        <v>31733.069999999992</v>
      </c>
      <c r="K62" s="344">
        <v>30213.30999999999</v>
      </c>
      <c r="L62" s="344">
        <v>29231.069999999996</v>
      </c>
      <c r="M62" s="344">
        <v>28283.03</v>
      </c>
      <c r="N62" s="365">
        <v>-70.28</v>
      </c>
      <c r="O62" s="365">
        <v>85.22</v>
      </c>
      <c r="P62" s="365">
        <v>-34.629999999999995</v>
      </c>
      <c r="Q62" s="365">
        <v>-99.759999999999991</v>
      </c>
      <c r="R62" s="365">
        <v>-102.85</v>
      </c>
      <c r="S62" s="365">
        <v>-35.379999999999995</v>
      </c>
      <c r="T62" s="365">
        <v>39.590000000000003</v>
      </c>
      <c r="U62" s="365">
        <v>-448.71</v>
      </c>
      <c r="V62" s="365">
        <v>-334.4</v>
      </c>
      <c r="W62" s="365">
        <v>-331.15</v>
      </c>
      <c r="X62" s="365">
        <v>-406.52</v>
      </c>
      <c r="Y62" s="366">
        <v>459.61</v>
      </c>
      <c r="Z62" s="365">
        <v>44.78</v>
      </c>
      <c r="AA62" s="365">
        <v>46.37</v>
      </c>
      <c r="AB62" s="365">
        <v>-122.78</v>
      </c>
      <c r="AC62" s="365">
        <v>-155.44</v>
      </c>
      <c r="AD62" s="365">
        <v>-133.41</v>
      </c>
      <c r="AE62" s="365">
        <v>-152.06</v>
      </c>
      <c r="AF62" s="365">
        <v>-149.02000000000001</v>
      </c>
      <c r="AG62" s="365">
        <v>-134.63</v>
      </c>
      <c r="AH62" s="365">
        <v>-162.15</v>
      </c>
      <c r="AI62" s="365">
        <v>-178.59</v>
      </c>
      <c r="AJ62" s="365">
        <v>-175.13</v>
      </c>
      <c r="AK62" s="366">
        <v>-162.65</v>
      </c>
      <c r="AL62" s="365">
        <v>0</v>
      </c>
      <c r="AM62" s="365">
        <v>0</v>
      </c>
      <c r="AN62" s="365">
        <v>0</v>
      </c>
      <c r="AO62" s="365">
        <v>0</v>
      </c>
      <c r="AP62" s="365">
        <v>0</v>
      </c>
      <c r="AQ62" s="365">
        <v>0</v>
      </c>
      <c r="AR62" s="365">
        <v>0</v>
      </c>
      <c r="AS62" s="365">
        <v>0</v>
      </c>
      <c r="AT62" s="365">
        <v>0</v>
      </c>
      <c r="AU62" s="365">
        <v>0</v>
      </c>
      <c r="AV62" s="365">
        <v>0</v>
      </c>
      <c r="AW62" s="366">
        <v>0</v>
      </c>
      <c r="AX62" s="347">
        <f t="shared" si="7"/>
        <v>40140.069999999992</v>
      </c>
      <c r="AY62" s="347">
        <f t="shared" si="7"/>
        <v>34961.370000000003</v>
      </c>
      <c r="AZ62" s="347">
        <f t="shared" si="7"/>
        <v>36986.639999999999</v>
      </c>
      <c r="BA62" s="347">
        <f t="shared" si="7"/>
        <v>30201.899999999951</v>
      </c>
      <c r="BB62" s="347">
        <f t="shared" si="7"/>
        <v>30987.300000000003</v>
      </c>
      <c r="BC62" s="347">
        <f t="shared" si="7"/>
        <v>35133.520000000004</v>
      </c>
      <c r="BD62" s="347">
        <f t="shared" si="6"/>
        <v>31303.380000000008</v>
      </c>
      <c r="BE62" s="347">
        <f t="shared" si="6"/>
        <v>30681.309999999998</v>
      </c>
      <c r="BF62" s="347">
        <f t="shared" si="6"/>
        <v>31236.51999999999</v>
      </c>
      <c r="BG62" s="347">
        <f t="shared" si="6"/>
        <v>29703.569999999989</v>
      </c>
      <c r="BH62" s="347">
        <f t="shared" si="6"/>
        <v>28649.419999999995</v>
      </c>
      <c r="BI62" s="347">
        <f t="shared" si="6"/>
        <v>28579.989999999998</v>
      </c>
      <c r="BJ62" s="348">
        <f t="shared" si="1"/>
        <v>388564.99</v>
      </c>
      <c r="BQ62" s="351">
        <f t="shared" si="2"/>
        <v>388564.99</v>
      </c>
      <c r="BR62" s="351">
        <v>388564.98999999987</v>
      </c>
      <c r="BS62" s="351">
        <f t="shared" si="3"/>
        <v>0</v>
      </c>
    </row>
    <row r="63" spans="1:71" ht="15.75" x14ac:dyDescent="0.3">
      <c r="A63" s="335" t="s">
        <v>158</v>
      </c>
      <c r="B63" s="344">
        <v>54284.51</v>
      </c>
      <c r="C63" s="344">
        <v>49402.070000000014</v>
      </c>
      <c r="D63" s="344">
        <v>51395.909999999974</v>
      </c>
      <c r="E63" s="344">
        <v>45539.149999999994</v>
      </c>
      <c r="F63" s="344">
        <v>43050.970000000016</v>
      </c>
      <c r="G63" s="344">
        <v>43763.25</v>
      </c>
      <c r="H63" s="344">
        <v>43259.159999999996</v>
      </c>
      <c r="I63" s="344">
        <v>40884.17</v>
      </c>
      <c r="J63" s="344">
        <v>43818.290000000015</v>
      </c>
      <c r="K63" s="344">
        <v>42918.19999999999</v>
      </c>
      <c r="L63" s="344">
        <v>44738.249999999993</v>
      </c>
      <c r="M63" s="344">
        <v>41041.699999999997</v>
      </c>
      <c r="N63" s="365">
        <v>-73.38</v>
      </c>
      <c r="O63" s="365">
        <v>9.0700000000000038</v>
      </c>
      <c r="P63" s="365">
        <v>20.940000000000012</v>
      </c>
      <c r="Q63" s="365">
        <v>18.069999999999993</v>
      </c>
      <c r="R63" s="365">
        <v>26.379999999999995</v>
      </c>
      <c r="S63" s="365">
        <v>54.609999999999992</v>
      </c>
      <c r="T63" s="365">
        <v>-163.26999999999998</v>
      </c>
      <c r="U63" s="365">
        <v>-128.05000000000001</v>
      </c>
      <c r="V63" s="365">
        <v>-135.13</v>
      </c>
      <c r="W63" s="365">
        <v>-169.95</v>
      </c>
      <c r="X63" s="365">
        <v>-155.84</v>
      </c>
      <c r="Y63" s="366">
        <v>-48.92</v>
      </c>
      <c r="Z63" s="365">
        <v>0</v>
      </c>
      <c r="AA63" s="365">
        <v>0</v>
      </c>
      <c r="AB63" s="365">
        <v>0</v>
      </c>
      <c r="AC63" s="365">
        <v>0</v>
      </c>
      <c r="AD63" s="365">
        <v>0</v>
      </c>
      <c r="AE63" s="365">
        <v>73.09</v>
      </c>
      <c r="AF63" s="365">
        <v>933.31</v>
      </c>
      <c r="AG63" s="365">
        <v>0</v>
      </c>
      <c r="AH63" s="365">
        <v>0</v>
      </c>
      <c r="AI63" s="365">
        <v>0</v>
      </c>
      <c r="AJ63" s="365">
        <v>0</v>
      </c>
      <c r="AK63" s="366">
        <v>0</v>
      </c>
      <c r="AL63" s="365">
        <v>54.17</v>
      </c>
      <c r="AM63" s="365">
        <v>20.010000000000002</v>
      </c>
      <c r="AN63" s="365">
        <v>0</v>
      </c>
      <c r="AO63" s="365">
        <v>6.11</v>
      </c>
      <c r="AP63" s="365">
        <v>0</v>
      </c>
      <c r="AQ63" s="365">
        <v>0</v>
      </c>
      <c r="AR63" s="365">
        <v>0</v>
      </c>
      <c r="AS63" s="365">
        <v>0</v>
      </c>
      <c r="AT63" s="365">
        <v>0</v>
      </c>
      <c r="AU63" s="365">
        <v>0</v>
      </c>
      <c r="AV63" s="365">
        <v>0</v>
      </c>
      <c r="AW63" s="366">
        <v>14.04</v>
      </c>
      <c r="AX63" s="347">
        <f t="shared" si="7"/>
        <v>54265.3</v>
      </c>
      <c r="AY63" s="347">
        <f t="shared" si="7"/>
        <v>49431.150000000016</v>
      </c>
      <c r="AZ63" s="347">
        <f t="shared" si="7"/>
        <v>51416.849999999977</v>
      </c>
      <c r="BA63" s="347">
        <f t="shared" si="7"/>
        <v>45563.329999999994</v>
      </c>
      <c r="BB63" s="347">
        <f t="shared" si="7"/>
        <v>43077.350000000013</v>
      </c>
      <c r="BC63" s="347">
        <f t="shared" si="7"/>
        <v>43890.95</v>
      </c>
      <c r="BD63" s="347">
        <f t="shared" si="6"/>
        <v>44029.2</v>
      </c>
      <c r="BE63" s="347">
        <f t="shared" si="6"/>
        <v>40756.119999999995</v>
      </c>
      <c r="BF63" s="347">
        <f t="shared" si="6"/>
        <v>43683.160000000018</v>
      </c>
      <c r="BG63" s="347">
        <f t="shared" si="6"/>
        <v>42748.249999999993</v>
      </c>
      <c r="BH63" s="347">
        <f t="shared" si="6"/>
        <v>44582.409999999996</v>
      </c>
      <c r="BI63" s="347">
        <f t="shared" si="6"/>
        <v>41006.82</v>
      </c>
      <c r="BJ63" s="348">
        <f t="shared" si="1"/>
        <v>544450.89</v>
      </c>
      <c r="BQ63" s="351">
        <f t="shared" si="2"/>
        <v>544450.89</v>
      </c>
      <c r="BR63" s="351">
        <v>544356.56000000006</v>
      </c>
      <c r="BS63" s="351">
        <f t="shared" si="3"/>
        <v>94.32999999995809</v>
      </c>
    </row>
    <row r="64" spans="1:71" ht="15.75" x14ac:dyDescent="0.3">
      <c r="A64" s="335" t="s">
        <v>159</v>
      </c>
      <c r="B64" s="344">
        <v>47733.909999999989</v>
      </c>
      <c r="C64" s="344">
        <v>41592.179999999993</v>
      </c>
      <c r="D64" s="344">
        <v>41915.930000000022</v>
      </c>
      <c r="E64" s="344">
        <v>29936.210000000014</v>
      </c>
      <c r="F64" s="344">
        <v>35829.100000000028</v>
      </c>
      <c r="G64" s="344">
        <v>27366.919999999976</v>
      </c>
      <c r="H64" s="344">
        <v>40463.730000000018</v>
      </c>
      <c r="I64" s="344">
        <v>34449.03</v>
      </c>
      <c r="J64" s="344">
        <v>35045.339999999997</v>
      </c>
      <c r="K64" s="344">
        <v>38259.91000000004</v>
      </c>
      <c r="L64" s="344">
        <v>41225.58</v>
      </c>
      <c r="M64" s="344">
        <v>34561.259999999987</v>
      </c>
      <c r="N64" s="365">
        <v>628.04000000000008</v>
      </c>
      <c r="O64" s="365">
        <v>648.85</v>
      </c>
      <c r="P64" s="365">
        <v>578.81999999999994</v>
      </c>
      <c r="Q64" s="365">
        <v>415.82</v>
      </c>
      <c r="R64" s="365">
        <v>405.69999999999993</v>
      </c>
      <c r="S64" s="365">
        <v>467.81</v>
      </c>
      <c r="T64" s="365">
        <v>615.32000000000005</v>
      </c>
      <c r="U64" s="365">
        <v>594.66000000000008</v>
      </c>
      <c r="V64" s="365">
        <v>538.06999999999994</v>
      </c>
      <c r="W64" s="365">
        <v>-76.420000000000016</v>
      </c>
      <c r="X64" s="365">
        <v>2678.01</v>
      </c>
      <c r="Y64" s="366">
        <v>3553.32</v>
      </c>
      <c r="Z64" s="365">
        <v>271.95</v>
      </c>
      <c r="AA64" s="365">
        <v>-1000.6000000000001</v>
      </c>
      <c r="AB64" s="365">
        <v>1100.49</v>
      </c>
      <c r="AC64" s="365">
        <v>100.71000000000004</v>
      </c>
      <c r="AD64" s="365">
        <v>45.39</v>
      </c>
      <c r="AE64" s="365">
        <v>0</v>
      </c>
      <c r="AF64" s="365">
        <v>-1436.37</v>
      </c>
      <c r="AG64" s="365">
        <v>-2611.1299999999997</v>
      </c>
      <c r="AH64" s="365">
        <v>-3452.71</v>
      </c>
      <c r="AI64" s="365">
        <v>-3541.5</v>
      </c>
      <c r="AJ64" s="365">
        <v>-3568.24</v>
      </c>
      <c r="AK64" s="366">
        <v>-3166.95</v>
      </c>
      <c r="AL64" s="365">
        <v>0</v>
      </c>
      <c r="AM64" s="365">
        <v>0</v>
      </c>
      <c r="AN64" s="365">
        <v>0</v>
      </c>
      <c r="AO64" s="365">
        <v>0</v>
      </c>
      <c r="AP64" s="365">
        <v>0</v>
      </c>
      <c r="AQ64" s="365">
        <v>0</v>
      </c>
      <c r="AR64" s="365">
        <v>0</v>
      </c>
      <c r="AS64" s="365">
        <v>0</v>
      </c>
      <c r="AT64" s="365">
        <v>0</v>
      </c>
      <c r="AU64" s="365">
        <v>0</v>
      </c>
      <c r="AV64" s="365">
        <v>0</v>
      </c>
      <c r="AW64" s="366">
        <v>0</v>
      </c>
      <c r="AX64" s="347">
        <f t="shared" si="7"/>
        <v>48633.899999999987</v>
      </c>
      <c r="AY64" s="347">
        <f t="shared" si="7"/>
        <v>41240.429999999993</v>
      </c>
      <c r="AZ64" s="347">
        <f t="shared" si="7"/>
        <v>43595.24000000002</v>
      </c>
      <c r="BA64" s="347">
        <f t="shared" si="7"/>
        <v>30452.740000000013</v>
      </c>
      <c r="BB64" s="347">
        <f t="shared" si="7"/>
        <v>36280.190000000024</v>
      </c>
      <c r="BC64" s="347">
        <f t="shared" si="7"/>
        <v>27834.729999999978</v>
      </c>
      <c r="BD64" s="347">
        <f t="shared" si="6"/>
        <v>39642.680000000015</v>
      </c>
      <c r="BE64" s="347">
        <f t="shared" si="6"/>
        <v>32432.560000000001</v>
      </c>
      <c r="BF64" s="347">
        <f t="shared" si="6"/>
        <v>32130.699999999997</v>
      </c>
      <c r="BG64" s="347">
        <f t="shared" si="6"/>
        <v>34641.990000000042</v>
      </c>
      <c r="BH64" s="347">
        <f t="shared" si="6"/>
        <v>40335.350000000006</v>
      </c>
      <c r="BI64" s="347">
        <f t="shared" si="6"/>
        <v>34947.62999999999</v>
      </c>
      <c r="BJ64" s="348">
        <f t="shared" si="1"/>
        <v>442168.14000000013</v>
      </c>
      <c r="BQ64" s="351">
        <f t="shared" si="2"/>
        <v>442168.14000000013</v>
      </c>
      <c r="BR64" s="351">
        <v>442168.14000000013</v>
      </c>
      <c r="BS64" s="351">
        <f t="shared" si="3"/>
        <v>0</v>
      </c>
    </row>
    <row r="65" spans="1:71" ht="15.75" x14ac:dyDescent="0.3">
      <c r="A65" s="335" t="s">
        <v>160</v>
      </c>
      <c r="B65" s="344">
        <v>29904.029999999992</v>
      </c>
      <c r="C65" s="344">
        <v>24639.910000000003</v>
      </c>
      <c r="D65" s="344">
        <v>26978.499999999993</v>
      </c>
      <c r="E65" s="344">
        <v>20426.690000000002</v>
      </c>
      <c r="F65" s="344">
        <v>25264.509999999977</v>
      </c>
      <c r="G65" s="344">
        <v>24803.059999999979</v>
      </c>
      <c r="H65" s="344">
        <v>22841.55</v>
      </c>
      <c r="I65" s="344">
        <v>24627.02</v>
      </c>
      <c r="J65" s="344">
        <v>23617.669999999987</v>
      </c>
      <c r="K65" s="344">
        <v>22903.490000000009</v>
      </c>
      <c r="L65" s="344">
        <v>24155.759999999995</v>
      </c>
      <c r="M65" s="344">
        <v>21573.639999999992</v>
      </c>
      <c r="N65" s="365">
        <v>2091.06</v>
      </c>
      <c r="O65" s="365">
        <v>2335.5599999999995</v>
      </c>
      <c r="P65" s="365">
        <v>2022.32</v>
      </c>
      <c r="Q65" s="365">
        <v>993.75999999999988</v>
      </c>
      <c r="R65" s="365">
        <v>1194.1799999999998</v>
      </c>
      <c r="S65" s="365">
        <v>1040.3099999999997</v>
      </c>
      <c r="T65" s="365">
        <v>812.27</v>
      </c>
      <c r="U65" s="365">
        <v>979.9</v>
      </c>
      <c r="V65" s="365">
        <v>1441.61</v>
      </c>
      <c r="W65" s="365">
        <v>2439.31</v>
      </c>
      <c r="X65" s="365">
        <v>2480.9300000000003</v>
      </c>
      <c r="Y65" s="366">
        <v>7306.14</v>
      </c>
      <c r="Z65" s="365">
        <v>0</v>
      </c>
      <c r="AA65" s="365">
        <v>0</v>
      </c>
      <c r="AB65" s="365">
        <v>0</v>
      </c>
      <c r="AC65" s="365">
        <v>0</v>
      </c>
      <c r="AD65" s="365">
        <v>0</v>
      </c>
      <c r="AE65" s="365">
        <v>0</v>
      </c>
      <c r="AF65" s="365">
        <v>0</v>
      </c>
      <c r="AG65" s="365">
        <v>0</v>
      </c>
      <c r="AH65" s="365">
        <v>0</v>
      </c>
      <c r="AI65" s="365">
        <v>0</v>
      </c>
      <c r="AJ65" s="365">
        <v>0</v>
      </c>
      <c r="AK65" s="366">
        <v>0</v>
      </c>
      <c r="AL65" s="365">
        <v>-1069.3699999999999</v>
      </c>
      <c r="AM65" s="365">
        <v>-921.75</v>
      </c>
      <c r="AN65" s="365">
        <v>-1040.18</v>
      </c>
      <c r="AO65" s="365">
        <v>-800.41</v>
      </c>
      <c r="AP65" s="365">
        <v>-971.46</v>
      </c>
      <c r="AQ65" s="365">
        <v>-937.18</v>
      </c>
      <c r="AR65" s="365">
        <v>-915.15</v>
      </c>
      <c r="AS65" s="365">
        <v>-889.12</v>
      </c>
      <c r="AT65" s="365">
        <v>-874.46</v>
      </c>
      <c r="AU65" s="365">
        <v>-760.27</v>
      </c>
      <c r="AV65" s="365">
        <v>-849.84</v>
      </c>
      <c r="AW65" s="366">
        <v>-732.84</v>
      </c>
      <c r="AX65" s="347">
        <f t="shared" si="7"/>
        <v>30925.719999999994</v>
      </c>
      <c r="AY65" s="347">
        <f t="shared" si="7"/>
        <v>26053.72</v>
      </c>
      <c r="AZ65" s="347">
        <f t="shared" si="7"/>
        <v>27960.639999999992</v>
      </c>
      <c r="BA65" s="347">
        <f t="shared" si="7"/>
        <v>20620.04</v>
      </c>
      <c r="BB65" s="347">
        <f t="shared" si="7"/>
        <v>25487.229999999978</v>
      </c>
      <c r="BC65" s="347">
        <f t="shared" si="7"/>
        <v>24906.189999999981</v>
      </c>
      <c r="BD65" s="347">
        <f t="shared" si="6"/>
        <v>22738.67</v>
      </c>
      <c r="BE65" s="347">
        <f t="shared" si="6"/>
        <v>24717.800000000003</v>
      </c>
      <c r="BF65" s="347">
        <f t="shared" si="6"/>
        <v>24184.819999999989</v>
      </c>
      <c r="BG65" s="347">
        <f t="shared" si="6"/>
        <v>24582.53000000001</v>
      </c>
      <c r="BH65" s="347">
        <f t="shared" si="6"/>
        <v>25786.849999999995</v>
      </c>
      <c r="BI65" s="347">
        <f t="shared" si="6"/>
        <v>28146.939999999991</v>
      </c>
      <c r="BJ65" s="348">
        <f t="shared" si="1"/>
        <v>306111.14999999991</v>
      </c>
      <c r="BQ65" s="351">
        <f t="shared" si="2"/>
        <v>306111.14999999991</v>
      </c>
      <c r="BR65" s="351">
        <v>316873.17999999993</v>
      </c>
      <c r="BS65" s="351">
        <f t="shared" si="3"/>
        <v>-10762.030000000028</v>
      </c>
    </row>
    <row r="66" spans="1:71" ht="15.75" x14ac:dyDescent="0.3">
      <c r="A66" s="335" t="s">
        <v>161</v>
      </c>
      <c r="B66" s="344">
        <v>119128.27</v>
      </c>
      <c r="C66" s="344">
        <v>107280.61999999997</v>
      </c>
      <c r="D66" s="344">
        <v>113677.53999999998</v>
      </c>
      <c r="E66" s="344">
        <v>95009.449999999983</v>
      </c>
      <c r="F66" s="344">
        <v>89261.560000000012</v>
      </c>
      <c r="G66" s="344">
        <v>91601.75</v>
      </c>
      <c r="H66" s="344">
        <v>94093.92</v>
      </c>
      <c r="I66" s="344">
        <v>86966.03</v>
      </c>
      <c r="J66" s="344">
        <v>88379</v>
      </c>
      <c r="K66" s="344">
        <v>89869.980000000025</v>
      </c>
      <c r="L66" s="344">
        <v>90412.939999999988</v>
      </c>
      <c r="M66" s="344">
        <v>86285.63</v>
      </c>
      <c r="N66" s="365">
        <v>-269.15999999999985</v>
      </c>
      <c r="O66" s="365">
        <v>-1129.3600000000006</v>
      </c>
      <c r="P66" s="365">
        <v>-2190.1800000000003</v>
      </c>
      <c r="Q66" s="365">
        <v>-1838.9500000000007</v>
      </c>
      <c r="R66" s="365">
        <v>2003.3400000000011</v>
      </c>
      <c r="S66" s="365">
        <v>2887.5299999999988</v>
      </c>
      <c r="T66" s="365">
        <v>3276.99</v>
      </c>
      <c r="U66" s="365">
        <v>2103.6400000000003</v>
      </c>
      <c r="V66" s="365">
        <v>2667.2799999999997</v>
      </c>
      <c r="W66" s="365">
        <v>3704.3899999999985</v>
      </c>
      <c r="X66" s="365">
        <v>4636.7599999999984</v>
      </c>
      <c r="Y66" s="366">
        <v>2049.1000000000004</v>
      </c>
      <c r="Z66" s="365">
        <v>0</v>
      </c>
      <c r="AA66" s="365">
        <v>0</v>
      </c>
      <c r="AB66" s="365">
        <v>0</v>
      </c>
      <c r="AC66" s="365">
        <v>-250.9</v>
      </c>
      <c r="AD66" s="365">
        <v>-295.01</v>
      </c>
      <c r="AE66" s="365">
        <v>-245.69</v>
      </c>
      <c r="AF66" s="365">
        <v>-245.95</v>
      </c>
      <c r="AG66" s="365">
        <v>-235.41000000000003</v>
      </c>
      <c r="AH66" s="365">
        <v>-230.34</v>
      </c>
      <c r="AI66" s="365">
        <v>-240.65</v>
      </c>
      <c r="AJ66" s="365">
        <v>-249.14</v>
      </c>
      <c r="AK66" s="366">
        <v>-223.53</v>
      </c>
      <c r="AL66" s="365">
        <v>0</v>
      </c>
      <c r="AM66" s="365">
        <v>0</v>
      </c>
      <c r="AN66" s="365">
        <v>0</v>
      </c>
      <c r="AO66" s="365">
        <v>0</v>
      </c>
      <c r="AP66" s="365">
        <v>0</v>
      </c>
      <c r="AQ66" s="365">
        <v>0</v>
      </c>
      <c r="AR66" s="365">
        <v>0</v>
      </c>
      <c r="AS66" s="365">
        <v>0</v>
      </c>
      <c r="AT66" s="365">
        <v>0</v>
      </c>
      <c r="AU66" s="365">
        <v>0</v>
      </c>
      <c r="AV66" s="365">
        <v>0</v>
      </c>
      <c r="AW66" s="366">
        <v>0</v>
      </c>
      <c r="AX66" s="347">
        <f t="shared" si="7"/>
        <v>118859.11</v>
      </c>
      <c r="AY66" s="347">
        <f t="shared" si="7"/>
        <v>106151.25999999997</v>
      </c>
      <c r="AZ66" s="347">
        <f t="shared" si="7"/>
        <v>111487.35999999999</v>
      </c>
      <c r="BA66" s="347">
        <f t="shared" si="7"/>
        <v>92919.599999999991</v>
      </c>
      <c r="BB66" s="347">
        <f t="shared" si="7"/>
        <v>90969.890000000014</v>
      </c>
      <c r="BC66" s="347">
        <f t="shared" si="7"/>
        <v>94243.59</v>
      </c>
      <c r="BD66" s="347">
        <f t="shared" si="6"/>
        <v>97124.96</v>
      </c>
      <c r="BE66" s="347">
        <f t="shared" si="6"/>
        <v>88834.26</v>
      </c>
      <c r="BF66" s="347">
        <f t="shared" si="6"/>
        <v>90815.94</v>
      </c>
      <c r="BG66" s="347">
        <f t="shared" si="6"/>
        <v>93333.72000000003</v>
      </c>
      <c r="BH66" s="347">
        <f t="shared" si="6"/>
        <v>94800.559999999983</v>
      </c>
      <c r="BI66" s="347">
        <f t="shared" si="6"/>
        <v>88111.200000000012</v>
      </c>
      <c r="BJ66" s="348">
        <f t="shared" si="1"/>
        <v>1167651.45</v>
      </c>
      <c r="BK66" s="356" t="s">
        <v>94</v>
      </c>
      <c r="BL66" s="347">
        <f>BH66</f>
        <v>94800.559999999983</v>
      </c>
      <c r="BM66" s="347">
        <f>'[1]FY 2023 - kWh'!BH66</f>
        <v>308719</v>
      </c>
      <c r="BN66" s="350">
        <f>BL66/BM66</f>
        <v>0.30707718021890451</v>
      </c>
      <c r="BO66" s="347">
        <f>ROUND(BN66*'[1]FY 2023 - kWh'!BO66,2)</f>
        <v>75686.539999999994</v>
      </c>
      <c r="BP66" s="347">
        <f>(BH66-BO66)+SUM(BI66)</f>
        <v>107225.22</v>
      </c>
      <c r="BQ66" s="351">
        <f t="shared" si="2"/>
        <v>1060426.23</v>
      </c>
      <c r="BR66" s="351">
        <v>1003671.3052376757</v>
      </c>
      <c r="BS66" s="351">
        <f t="shared" si="3"/>
        <v>56754.924762324314</v>
      </c>
    </row>
    <row r="67" spans="1:71" ht="15.75" x14ac:dyDescent="0.3">
      <c r="A67" s="335" t="s">
        <v>162</v>
      </c>
      <c r="B67" s="344">
        <v>1451395.9599999979</v>
      </c>
      <c r="C67" s="344">
        <v>1310234.9899999993</v>
      </c>
      <c r="D67" s="344">
        <v>1276878.04</v>
      </c>
      <c r="E67" s="344">
        <v>1109298.310000001</v>
      </c>
      <c r="F67" s="344">
        <v>1079542.7</v>
      </c>
      <c r="G67" s="344">
        <v>1056087.7000000014</v>
      </c>
      <c r="H67" s="344">
        <v>1074539.7099999988</v>
      </c>
      <c r="I67" s="344">
        <v>1020626.1299999993</v>
      </c>
      <c r="J67" s="344">
        <v>1077844.3299999996</v>
      </c>
      <c r="K67" s="344">
        <v>1075362.5800000008</v>
      </c>
      <c r="L67" s="344">
        <v>1148262.3999999997</v>
      </c>
      <c r="M67" s="344">
        <v>999226.04999999877</v>
      </c>
      <c r="N67" s="365">
        <v>2521.8599999999997</v>
      </c>
      <c r="O67" s="365">
        <v>4532.2</v>
      </c>
      <c r="P67" s="365">
        <v>51120.979999999996</v>
      </c>
      <c r="Q67" s="365">
        <v>19032.640000000003</v>
      </c>
      <c r="R67" s="365">
        <v>44031.790000000008</v>
      </c>
      <c r="S67" s="365">
        <v>39940.55999999999</v>
      </c>
      <c r="T67" s="365">
        <v>33608.820000000007</v>
      </c>
      <c r="U67" s="365">
        <v>29484.260000000009</v>
      </c>
      <c r="V67" s="365">
        <v>777.22000000000094</v>
      </c>
      <c r="W67" s="365">
        <v>5880.650000000006</v>
      </c>
      <c r="X67" s="365">
        <v>-73.840000000000089</v>
      </c>
      <c r="Y67" s="366">
        <v>-18634.510000000002</v>
      </c>
      <c r="Z67" s="365">
        <v>-1099.0799999999986</v>
      </c>
      <c r="AA67" s="365">
        <v>386.12000000000057</v>
      </c>
      <c r="AB67" s="365">
        <v>-11555.849999999999</v>
      </c>
      <c r="AC67" s="365">
        <v>-7842.1299999999974</v>
      </c>
      <c r="AD67" s="365">
        <v>-5897.9199999999983</v>
      </c>
      <c r="AE67" s="365">
        <v>-7245.2800000000007</v>
      </c>
      <c r="AF67" s="365">
        <v>-16809.11</v>
      </c>
      <c r="AG67" s="365">
        <v>-14852.569999999998</v>
      </c>
      <c r="AH67" s="365">
        <v>-988.84999999999559</v>
      </c>
      <c r="AI67" s="365">
        <v>-1273.7299999999998</v>
      </c>
      <c r="AJ67" s="365">
        <v>-4823.5599999999959</v>
      </c>
      <c r="AK67" s="366">
        <v>-4482.4899999999961</v>
      </c>
      <c r="AL67" s="365">
        <v>0</v>
      </c>
      <c r="AM67" s="365">
        <v>0</v>
      </c>
      <c r="AN67" s="365">
        <v>0</v>
      </c>
      <c r="AO67" s="365">
        <v>-376.74</v>
      </c>
      <c r="AP67" s="365">
        <v>-813.93</v>
      </c>
      <c r="AQ67" s="365">
        <v>-804.63</v>
      </c>
      <c r="AR67" s="365">
        <v>-795.33</v>
      </c>
      <c r="AS67" s="365">
        <v>2706.18</v>
      </c>
      <c r="AT67" s="365">
        <v>-744.17</v>
      </c>
      <c r="AU67" s="365">
        <v>-760.02</v>
      </c>
      <c r="AV67" s="365">
        <v>1140.1500000000001</v>
      </c>
      <c r="AW67" s="366">
        <v>-615.63</v>
      </c>
      <c r="AX67" s="347">
        <f t="shared" si="7"/>
        <v>1452818.7399999979</v>
      </c>
      <c r="AY67" s="347">
        <f t="shared" si="7"/>
        <v>1315153.3099999994</v>
      </c>
      <c r="AZ67" s="347">
        <f t="shared" si="7"/>
        <v>1316443.17</v>
      </c>
      <c r="BA67" s="347">
        <f t="shared" si="7"/>
        <v>1120112.080000001</v>
      </c>
      <c r="BB67" s="347">
        <f t="shared" si="7"/>
        <v>1116862.6400000001</v>
      </c>
      <c r="BC67" s="347">
        <f t="shared" si="7"/>
        <v>1087978.3500000015</v>
      </c>
      <c r="BD67" s="347">
        <f t="shared" si="6"/>
        <v>1090544.0899999987</v>
      </c>
      <c r="BE67" s="347">
        <f t="shared" si="6"/>
        <v>1037963.9999999993</v>
      </c>
      <c r="BF67" s="347">
        <f t="shared" si="6"/>
        <v>1076888.5299999996</v>
      </c>
      <c r="BG67" s="347">
        <f t="shared" si="6"/>
        <v>1079209.4800000007</v>
      </c>
      <c r="BH67" s="347">
        <f t="shared" si="6"/>
        <v>1144505.1499999994</v>
      </c>
      <c r="BI67" s="347">
        <f t="shared" si="6"/>
        <v>975493.41999999876</v>
      </c>
      <c r="BJ67" s="348">
        <f t="shared" si="1"/>
        <v>13813972.959999993</v>
      </c>
      <c r="BQ67" s="351">
        <f t="shared" si="2"/>
        <v>13813972.959999993</v>
      </c>
      <c r="BR67" s="351">
        <v>13815037.079999996</v>
      </c>
      <c r="BS67" s="351">
        <f t="shared" si="3"/>
        <v>-1064.1200000029057</v>
      </c>
    </row>
    <row r="68" spans="1:71" ht="15.75" x14ac:dyDescent="0.3">
      <c r="A68" s="335" t="s">
        <v>163</v>
      </c>
      <c r="B68" s="344">
        <v>47297.38</v>
      </c>
      <c r="C68" s="344">
        <v>42547.299999999996</v>
      </c>
      <c r="D68" s="344">
        <v>55983.28</v>
      </c>
      <c r="E68" s="344">
        <v>53014.389999999992</v>
      </c>
      <c r="F68" s="344">
        <v>48789.779999999984</v>
      </c>
      <c r="G68" s="344">
        <v>47086.579999999994</v>
      </c>
      <c r="H68" s="344">
        <v>43919.91</v>
      </c>
      <c r="I68" s="344">
        <v>44729.30000000001</v>
      </c>
      <c r="J68" s="344">
        <v>45043.420000000006</v>
      </c>
      <c r="K68" s="344">
        <v>46159.189999999988</v>
      </c>
      <c r="L68" s="344">
        <v>48521.150000000009</v>
      </c>
      <c r="M68" s="344">
        <v>43334.049999999988</v>
      </c>
      <c r="N68" s="365">
        <v>162.49</v>
      </c>
      <c r="O68" s="365">
        <v>44.699999999999996</v>
      </c>
      <c r="P68" s="365">
        <v>132.44999999999999</v>
      </c>
      <c r="Q68" s="365">
        <v>-82.92</v>
      </c>
      <c r="R68" s="365">
        <v>-46.190000000000005</v>
      </c>
      <c r="S68" s="365">
        <v>-70.990000000000009</v>
      </c>
      <c r="T68" s="365">
        <v>-68.22</v>
      </c>
      <c r="U68" s="365">
        <v>-52.6</v>
      </c>
      <c r="V68" s="365">
        <v>-70.650000000000006</v>
      </c>
      <c r="W68" s="365">
        <v>-69.350000000000009</v>
      </c>
      <c r="X68" s="365">
        <v>-56.4</v>
      </c>
      <c r="Y68" s="366">
        <v>-107.65999999999785</v>
      </c>
      <c r="Z68" s="365">
        <v>0</v>
      </c>
      <c r="AA68" s="365">
        <v>0</v>
      </c>
      <c r="AB68" s="365">
        <v>0</v>
      </c>
      <c r="AC68" s="365">
        <v>-10743.25</v>
      </c>
      <c r="AD68" s="365">
        <v>-10010.93</v>
      </c>
      <c r="AE68" s="365">
        <v>-10066.17</v>
      </c>
      <c r="AF68" s="365">
        <v>-8648.14</v>
      </c>
      <c r="AG68" s="365">
        <v>-8123.24</v>
      </c>
      <c r="AH68" s="365">
        <v>-7444.09</v>
      </c>
      <c r="AI68" s="365">
        <v>-7434.99</v>
      </c>
      <c r="AJ68" s="365">
        <v>-6832.01</v>
      </c>
      <c r="AK68" s="366">
        <v>-5315.04</v>
      </c>
      <c r="AL68" s="365">
        <v>0</v>
      </c>
      <c r="AM68" s="365">
        <v>0</v>
      </c>
      <c r="AN68" s="365">
        <v>0</v>
      </c>
      <c r="AO68" s="365">
        <v>0</v>
      </c>
      <c r="AP68" s="365">
        <v>0</v>
      </c>
      <c r="AQ68" s="365">
        <v>0</v>
      </c>
      <c r="AR68" s="365">
        <v>0</v>
      </c>
      <c r="AS68" s="365">
        <v>0</v>
      </c>
      <c r="AT68" s="365">
        <v>0</v>
      </c>
      <c r="AU68" s="365">
        <v>0</v>
      </c>
      <c r="AV68" s="365">
        <v>0</v>
      </c>
      <c r="AW68" s="366">
        <v>0</v>
      </c>
      <c r="AX68" s="347">
        <f t="shared" si="7"/>
        <v>47459.869999999995</v>
      </c>
      <c r="AY68" s="347">
        <f t="shared" si="7"/>
        <v>42591.999999999993</v>
      </c>
      <c r="AZ68" s="347">
        <f t="shared" si="7"/>
        <v>56115.729999999996</v>
      </c>
      <c r="BA68" s="347">
        <f t="shared" si="7"/>
        <v>42188.219999999994</v>
      </c>
      <c r="BB68" s="347">
        <f t="shared" si="7"/>
        <v>38732.659999999982</v>
      </c>
      <c r="BC68" s="347">
        <f t="shared" si="7"/>
        <v>36949.42</v>
      </c>
      <c r="BD68" s="347">
        <f t="shared" si="6"/>
        <v>35203.550000000003</v>
      </c>
      <c r="BE68" s="347">
        <f t="shared" si="6"/>
        <v>36553.460000000014</v>
      </c>
      <c r="BF68" s="347">
        <f t="shared" si="6"/>
        <v>37528.680000000008</v>
      </c>
      <c r="BG68" s="347">
        <f t="shared" si="6"/>
        <v>38654.849999999991</v>
      </c>
      <c r="BH68" s="347">
        <f t="shared" si="6"/>
        <v>41632.740000000005</v>
      </c>
      <c r="BI68" s="347">
        <f t="shared" si="6"/>
        <v>37911.349999999991</v>
      </c>
      <c r="BJ68" s="348">
        <f t="shared" ref="BJ68:BJ80" si="8">SUM(AX68:BI68)</f>
        <v>491522.52999999991</v>
      </c>
      <c r="BQ68" s="351">
        <f t="shared" ref="BQ68:BQ80" si="9">+BJ68-BP68</f>
        <v>491522.52999999991</v>
      </c>
      <c r="BR68" s="351">
        <v>491522.52999999991</v>
      </c>
      <c r="BS68" s="351">
        <f t="shared" ref="BS68:BS80" si="10">BQ68-BR68</f>
        <v>0</v>
      </c>
    </row>
    <row r="69" spans="1:71" ht="15.75" x14ac:dyDescent="0.3">
      <c r="A69" s="335" t="s">
        <v>164</v>
      </c>
      <c r="B69" s="344">
        <v>93906.459999999963</v>
      </c>
      <c r="C69" s="344">
        <v>81562.360000000015</v>
      </c>
      <c r="D69" s="344">
        <v>86226.38</v>
      </c>
      <c r="E69" s="344">
        <v>71152.479999999981</v>
      </c>
      <c r="F69" s="344">
        <v>74372.280000000013</v>
      </c>
      <c r="G69" s="344">
        <v>74162.51999999999</v>
      </c>
      <c r="H69" s="344">
        <v>70971.279999999984</v>
      </c>
      <c r="I69" s="344">
        <v>68920.939999999973</v>
      </c>
      <c r="J69" s="344">
        <v>68214.929999999978</v>
      </c>
      <c r="K69" s="344">
        <v>98789.21</v>
      </c>
      <c r="L69" s="344">
        <v>74355.520000000004</v>
      </c>
      <c r="M69" s="344">
        <v>67195.969999999987</v>
      </c>
      <c r="N69" s="365">
        <v>-5849.6200000000008</v>
      </c>
      <c r="O69" s="365">
        <v>-2513.5200000000004</v>
      </c>
      <c r="P69" s="365">
        <v>-5231.8199999999988</v>
      </c>
      <c r="Q69" s="365">
        <v>-4746.3599999999988</v>
      </c>
      <c r="R69" s="365">
        <v>2907.4400000000005</v>
      </c>
      <c r="S69" s="365">
        <v>-4597.41</v>
      </c>
      <c r="T69" s="365">
        <v>-6691.83</v>
      </c>
      <c r="U69" s="365">
        <v>-4547.9300000000512</v>
      </c>
      <c r="V69" s="365">
        <v>-1809.8000000000004</v>
      </c>
      <c r="W69" s="365">
        <v>-34526.400000000001</v>
      </c>
      <c r="X69" s="365">
        <v>-8556.51</v>
      </c>
      <c r="Y69" s="366">
        <v>-489.3600000000007</v>
      </c>
      <c r="Z69" s="365">
        <v>-46.96</v>
      </c>
      <c r="AA69" s="365">
        <v>-40.04</v>
      </c>
      <c r="AB69" s="365">
        <v>-212.94</v>
      </c>
      <c r="AC69" s="365">
        <v>-155.43</v>
      </c>
      <c r="AD69" s="365">
        <v>-113.38000000000001</v>
      </c>
      <c r="AE69" s="365">
        <v>-248.36999999999998</v>
      </c>
      <c r="AF69" s="365">
        <v>-236.63000000000002</v>
      </c>
      <c r="AG69" s="365">
        <v>-182.46</v>
      </c>
      <c r="AH69" s="365">
        <v>-232.75</v>
      </c>
      <c r="AI69" s="365">
        <v>-205.31</v>
      </c>
      <c r="AJ69" s="365">
        <v>-398.99</v>
      </c>
      <c r="AK69" s="366">
        <v>-202.28</v>
      </c>
      <c r="AL69" s="365">
        <v>0</v>
      </c>
      <c r="AM69" s="365">
        <v>0</v>
      </c>
      <c r="AN69" s="365">
        <v>0</v>
      </c>
      <c r="AO69" s="365">
        <v>0</v>
      </c>
      <c r="AP69" s="365">
        <v>0</v>
      </c>
      <c r="AQ69" s="365">
        <v>0</v>
      </c>
      <c r="AR69" s="365">
        <v>0</v>
      </c>
      <c r="AS69" s="365">
        <v>0</v>
      </c>
      <c r="AT69" s="365">
        <v>0</v>
      </c>
      <c r="AU69" s="365">
        <v>0</v>
      </c>
      <c r="AV69" s="365">
        <v>0</v>
      </c>
      <c r="AW69" s="366">
        <v>0</v>
      </c>
      <c r="AX69" s="347">
        <f t="shared" si="7"/>
        <v>88009.879999999961</v>
      </c>
      <c r="AY69" s="347">
        <f t="shared" si="7"/>
        <v>79008.800000000017</v>
      </c>
      <c r="AZ69" s="347">
        <f t="shared" si="7"/>
        <v>80781.62000000001</v>
      </c>
      <c r="BA69" s="347">
        <f t="shared" si="7"/>
        <v>66250.689999999988</v>
      </c>
      <c r="BB69" s="347">
        <f t="shared" si="7"/>
        <v>77166.340000000011</v>
      </c>
      <c r="BC69" s="347">
        <f t="shared" si="7"/>
        <v>69316.739999999991</v>
      </c>
      <c r="BD69" s="347">
        <f t="shared" si="6"/>
        <v>64042.819999999985</v>
      </c>
      <c r="BE69" s="347">
        <f t="shared" si="6"/>
        <v>64190.549999999923</v>
      </c>
      <c r="BF69" s="347">
        <f t="shared" si="6"/>
        <v>66172.379999999976</v>
      </c>
      <c r="BG69" s="347">
        <f t="shared" si="6"/>
        <v>64057.500000000007</v>
      </c>
      <c r="BH69" s="347">
        <f t="shared" si="6"/>
        <v>65400.020000000011</v>
      </c>
      <c r="BI69" s="347">
        <f t="shared" si="6"/>
        <v>66504.329999999987</v>
      </c>
      <c r="BJ69" s="348">
        <f t="shared" si="8"/>
        <v>850901.66999999993</v>
      </c>
      <c r="BQ69" s="351">
        <f t="shared" si="9"/>
        <v>850901.66999999993</v>
      </c>
      <c r="BR69" s="351">
        <v>850901.66999999993</v>
      </c>
      <c r="BS69" s="351">
        <f t="shared" si="10"/>
        <v>0</v>
      </c>
    </row>
    <row r="70" spans="1:71" ht="15.75" x14ac:dyDescent="0.3">
      <c r="A70" s="335" t="s">
        <v>165</v>
      </c>
      <c r="B70" s="344">
        <v>35837.349999999991</v>
      </c>
      <c r="C70" s="344">
        <v>31366.099999999995</v>
      </c>
      <c r="D70" s="344">
        <v>36041.24</v>
      </c>
      <c r="E70" s="344">
        <v>25822.94</v>
      </c>
      <c r="F70" s="344">
        <v>29609.24</v>
      </c>
      <c r="G70" s="344">
        <v>30088.989999999998</v>
      </c>
      <c r="H70" s="344">
        <v>30359.370000000003</v>
      </c>
      <c r="I70" s="344">
        <v>27693.469999999998</v>
      </c>
      <c r="J70" s="344">
        <v>26600.169999999995</v>
      </c>
      <c r="K70" s="344">
        <v>27935.840000000007</v>
      </c>
      <c r="L70" s="344">
        <v>29093.61</v>
      </c>
      <c r="M70" s="344">
        <v>28360.840000000007</v>
      </c>
      <c r="N70" s="365">
        <v>-1318.72</v>
      </c>
      <c r="O70" s="365">
        <v>-1367.79</v>
      </c>
      <c r="P70" s="365">
        <v>-1005.15</v>
      </c>
      <c r="Q70" s="365">
        <v>-1115.18</v>
      </c>
      <c r="R70" s="365">
        <v>-1272.98</v>
      </c>
      <c r="S70" s="365">
        <v>-1295.6400000000001</v>
      </c>
      <c r="T70" s="365">
        <v>-1144.76</v>
      </c>
      <c r="U70" s="365">
        <v>-604.63</v>
      </c>
      <c r="V70" s="365">
        <v>-932.5</v>
      </c>
      <c r="W70" s="365">
        <v>-1068.29</v>
      </c>
      <c r="X70" s="365">
        <v>530.45999999999992</v>
      </c>
      <c r="Y70" s="366">
        <v>572.55999999999995</v>
      </c>
      <c r="Z70" s="365">
        <v>-14.45</v>
      </c>
      <c r="AA70" s="365">
        <v>-14.02</v>
      </c>
      <c r="AB70" s="365">
        <v>-13.69</v>
      </c>
      <c r="AC70" s="365">
        <v>-12.24</v>
      </c>
      <c r="AD70" s="365">
        <v>-10.42</v>
      </c>
      <c r="AE70" s="365">
        <v>-12.24</v>
      </c>
      <c r="AF70" s="365">
        <v>-11.64</v>
      </c>
      <c r="AG70" s="365">
        <v>-10.73</v>
      </c>
      <c r="AH70" s="365">
        <v>-10.73</v>
      </c>
      <c r="AI70" s="365">
        <v>-10.98</v>
      </c>
      <c r="AJ70" s="365">
        <v>-1618.43</v>
      </c>
      <c r="AK70" s="366">
        <v>-1906.6999999999998</v>
      </c>
      <c r="AL70" s="365">
        <v>0</v>
      </c>
      <c r="AM70" s="365">
        <v>0</v>
      </c>
      <c r="AN70" s="365">
        <v>0</v>
      </c>
      <c r="AO70" s="365">
        <v>0</v>
      </c>
      <c r="AP70" s="365">
        <v>0</v>
      </c>
      <c r="AQ70" s="365">
        <v>0</v>
      </c>
      <c r="AR70" s="365">
        <v>0</v>
      </c>
      <c r="AS70" s="365">
        <v>0</v>
      </c>
      <c r="AT70" s="365">
        <v>0</v>
      </c>
      <c r="AU70" s="365">
        <v>0</v>
      </c>
      <c r="AV70" s="365">
        <v>0</v>
      </c>
      <c r="AW70" s="366">
        <v>0</v>
      </c>
      <c r="AX70" s="347">
        <f t="shared" si="7"/>
        <v>34504.179999999993</v>
      </c>
      <c r="AY70" s="347">
        <f t="shared" si="7"/>
        <v>29984.289999999994</v>
      </c>
      <c r="AZ70" s="347">
        <f t="shared" si="7"/>
        <v>35022.399999999994</v>
      </c>
      <c r="BA70" s="347">
        <f t="shared" si="7"/>
        <v>24695.519999999997</v>
      </c>
      <c r="BB70" s="347">
        <f t="shared" si="7"/>
        <v>28325.840000000004</v>
      </c>
      <c r="BC70" s="347">
        <f t="shared" si="7"/>
        <v>28781.109999999997</v>
      </c>
      <c r="BD70" s="347">
        <f t="shared" si="6"/>
        <v>29202.970000000005</v>
      </c>
      <c r="BE70" s="347">
        <f t="shared" si="6"/>
        <v>27078.109999999997</v>
      </c>
      <c r="BF70" s="347">
        <f t="shared" si="6"/>
        <v>25656.939999999995</v>
      </c>
      <c r="BG70" s="347">
        <f t="shared" si="6"/>
        <v>26856.570000000007</v>
      </c>
      <c r="BH70" s="347">
        <f t="shared" si="6"/>
        <v>28005.64</v>
      </c>
      <c r="BI70" s="347">
        <f t="shared" si="6"/>
        <v>27026.700000000008</v>
      </c>
      <c r="BJ70" s="348">
        <f t="shared" si="8"/>
        <v>345140.26999999996</v>
      </c>
      <c r="BQ70" s="351">
        <f t="shared" si="9"/>
        <v>345140.26999999996</v>
      </c>
      <c r="BR70" s="351">
        <v>345140.26999999996</v>
      </c>
      <c r="BS70" s="351">
        <f t="shared" si="10"/>
        <v>0</v>
      </c>
    </row>
    <row r="71" spans="1:71" ht="15.75" x14ac:dyDescent="0.3">
      <c r="A71" s="335" t="s">
        <v>166</v>
      </c>
      <c r="B71" s="344">
        <v>35537.120000000003</v>
      </c>
      <c r="C71" s="344">
        <v>32295.239999999994</v>
      </c>
      <c r="D71" s="344">
        <v>33546.6</v>
      </c>
      <c r="E71" s="344">
        <v>27350.959999999992</v>
      </c>
      <c r="F71" s="344">
        <v>29035.86</v>
      </c>
      <c r="G71" s="344">
        <v>27199.059999999994</v>
      </c>
      <c r="H71" s="344">
        <v>23570.719999999994</v>
      </c>
      <c r="I71" s="344">
        <v>24970.480000000007</v>
      </c>
      <c r="J71" s="344">
        <v>25277.049999999996</v>
      </c>
      <c r="K71" s="344">
        <v>28644.220000000005</v>
      </c>
      <c r="L71" s="344">
        <v>47029.349999999991</v>
      </c>
      <c r="M71" s="344">
        <v>37491.71</v>
      </c>
      <c r="N71" s="365">
        <v>-438.44</v>
      </c>
      <c r="O71" s="365">
        <v>-413.34</v>
      </c>
      <c r="P71" s="365">
        <v>-439.68</v>
      </c>
      <c r="Q71" s="365">
        <v>-301.99</v>
      </c>
      <c r="R71" s="365">
        <v>-338.1</v>
      </c>
      <c r="S71" s="365">
        <v>-345.44</v>
      </c>
      <c r="T71" s="365">
        <v>-253.03</v>
      </c>
      <c r="U71" s="365">
        <v>-312.39</v>
      </c>
      <c r="V71" s="365">
        <v>-317.58</v>
      </c>
      <c r="W71" s="365">
        <v>-304</v>
      </c>
      <c r="X71" s="365">
        <v>-17653.62</v>
      </c>
      <c r="Y71" s="366">
        <v>-12847.83</v>
      </c>
      <c r="Z71" s="365">
        <v>0</v>
      </c>
      <c r="AA71" s="365">
        <v>0</v>
      </c>
      <c r="AB71" s="365">
        <v>0</v>
      </c>
      <c r="AC71" s="365">
        <v>0</v>
      </c>
      <c r="AD71" s="365">
        <v>0</v>
      </c>
      <c r="AE71" s="365">
        <v>0</v>
      </c>
      <c r="AF71" s="365">
        <v>0</v>
      </c>
      <c r="AG71" s="365">
        <v>0</v>
      </c>
      <c r="AH71" s="365">
        <v>0</v>
      </c>
      <c r="AI71" s="365">
        <v>0</v>
      </c>
      <c r="AJ71" s="365">
        <v>0</v>
      </c>
      <c r="AK71" s="366">
        <v>0</v>
      </c>
      <c r="AL71" s="365">
        <v>0</v>
      </c>
      <c r="AM71" s="365">
        <v>0</v>
      </c>
      <c r="AN71" s="365">
        <v>0</v>
      </c>
      <c r="AO71" s="365">
        <v>0</v>
      </c>
      <c r="AP71" s="365">
        <v>0</v>
      </c>
      <c r="AQ71" s="365">
        <v>0</v>
      </c>
      <c r="AR71" s="365">
        <v>0</v>
      </c>
      <c r="AS71" s="365">
        <v>0</v>
      </c>
      <c r="AT71" s="365">
        <v>0</v>
      </c>
      <c r="AU71" s="365">
        <v>0</v>
      </c>
      <c r="AV71" s="365">
        <v>0</v>
      </c>
      <c r="AW71" s="366">
        <v>0</v>
      </c>
      <c r="AX71" s="347">
        <f t="shared" si="7"/>
        <v>35098.68</v>
      </c>
      <c r="AY71" s="347">
        <f t="shared" si="7"/>
        <v>31881.899999999994</v>
      </c>
      <c r="AZ71" s="347">
        <f t="shared" si="7"/>
        <v>33106.92</v>
      </c>
      <c r="BA71" s="347">
        <f t="shared" si="7"/>
        <v>27048.96999999999</v>
      </c>
      <c r="BB71" s="347">
        <f t="shared" si="7"/>
        <v>28697.760000000002</v>
      </c>
      <c r="BC71" s="347">
        <f t="shared" si="7"/>
        <v>26853.619999999995</v>
      </c>
      <c r="BD71" s="347">
        <f t="shared" si="6"/>
        <v>23317.689999999995</v>
      </c>
      <c r="BE71" s="347">
        <f t="shared" si="6"/>
        <v>24658.090000000007</v>
      </c>
      <c r="BF71" s="347">
        <f t="shared" si="6"/>
        <v>24959.469999999994</v>
      </c>
      <c r="BG71" s="347">
        <f t="shared" si="6"/>
        <v>28340.220000000005</v>
      </c>
      <c r="BH71" s="347">
        <f t="shared" si="6"/>
        <v>29375.729999999992</v>
      </c>
      <c r="BI71" s="347">
        <f t="shared" si="6"/>
        <v>24643.879999999997</v>
      </c>
      <c r="BJ71" s="348">
        <f t="shared" si="8"/>
        <v>337982.93</v>
      </c>
      <c r="BQ71" s="351">
        <f t="shared" si="9"/>
        <v>337982.93</v>
      </c>
      <c r="BR71" s="351">
        <v>337982.93</v>
      </c>
      <c r="BS71" s="351">
        <f t="shared" si="10"/>
        <v>0</v>
      </c>
    </row>
    <row r="72" spans="1:71" ht="15.75" x14ac:dyDescent="0.3">
      <c r="A72" s="335" t="s">
        <v>167</v>
      </c>
      <c r="B72" s="344">
        <v>88557.890000000014</v>
      </c>
      <c r="C72" s="344">
        <v>82603.370000000024</v>
      </c>
      <c r="D72" s="344">
        <v>84896.359999999957</v>
      </c>
      <c r="E72" s="344">
        <v>76037.81</v>
      </c>
      <c r="F72" s="344">
        <v>69669.7</v>
      </c>
      <c r="G72" s="344">
        <v>68231.479999999981</v>
      </c>
      <c r="H72" s="344">
        <v>69779.5</v>
      </c>
      <c r="I72" s="344">
        <v>65362.800000000017</v>
      </c>
      <c r="J72" s="344">
        <v>64328.29</v>
      </c>
      <c r="K72" s="344">
        <v>64465.990000000013</v>
      </c>
      <c r="L72" s="344">
        <v>68278.829999999973</v>
      </c>
      <c r="M72" s="344">
        <v>59903.389999999985</v>
      </c>
      <c r="N72" s="365">
        <v>3156.37</v>
      </c>
      <c r="O72" s="365">
        <v>2852.52</v>
      </c>
      <c r="P72" s="365">
        <v>2566.6999999999998</v>
      </c>
      <c r="Q72" s="365">
        <v>2252.31</v>
      </c>
      <c r="R72" s="365">
        <v>2688.19</v>
      </c>
      <c r="S72" s="365">
        <v>4387.3</v>
      </c>
      <c r="T72" s="365">
        <v>2726.9900000000002</v>
      </c>
      <c r="U72" s="365">
        <v>2867.08</v>
      </c>
      <c r="V72" s="365">
        <v>2383.04</v>
      </c>
      <c r="W72" s="365">
        <v>2554.67</v>
      </c>
      <c r="X72" s="365">
        <v>2535.73</v>
      </c>
      <c r="Y72" s="366">
        <v>3456.9700000000003</v>
      </c>
      <c r="Z72" s="365">
        <v>-176.9</v>
      </c>
      <c r="AA72" s="365">
        <v>-173.49</v>
      </c>
      <c r="AB72" s="365">
        <v>-169.79999999999998</v>
      </c>
      <c r="AC72" s="365">
        <v>-11544.539999999999</v>
      </c>
      <c r="AD72" s="365">
        <v>-10228.950000000001</v>
      </c>
      <c r="AE72" s="365">
        <v>-13599.1</v>
      </c>
      <c r="AF72" s="365">
        <v>-18246.400000000001</v>
      </c>
      <c r="AG72" s="365">
        <v>-16769.78</v>
      </c>
      <c r="AH72" s="365">
        <v>-14510.46</v>
      </c>
      <c r="AI72" s="365">
        <v>-16876.580000000002</v>
      </c>
      <c r="AJ72" s="365">
        <v>-16976.86</v>
      </c>
      <c r="AK72" s="366">
        <v>-12835.77</v>
      </c>
      <c r="AL72" s="365">
        <v>0</v>
      </c>
      <c r="AM72" s="365">
        <v>0</v>
      </c>
      <c r="AN72" s="365">
        <v>0</v>
      </c>
      <c r="AO72" s="365">
        <v>0</v>
      </c>
      <c r="AP72" s="365">
        <v>0</v>
      </c>
      <c r="AQ72" s="365">
        <v>0</v>
      </c>
      <c r="AR72" s="365">
        <v>0</v>
      </c>
      <c r="AS72" s="365">
        <v>0</v>
      </c>
      <c r="AT72" s="365">
        <v>0</v>
      </c>
      <c r="AU72" s="365">
        <v>0</v>
      </c>
      <c r="AV72" s="365">
        <v>0</v>
      </c>
      <c r="AW72" s="366">
        <v>0</v>
      </c>
      <c r="AX72" s="347">
        <f t="shared" si="7"/>
        <v>91537.360000000015</v>
      </c>
      <c r="AY72" s="347">
        <f t="shared" si="7"/>
        <v>85282.400000000023</v>
      </c>
      <c r="AZ72" s="347">
        <f t="shared" si="7"/>
        <v>87293.259999999951</v>
      </c>
      <c r="BA72" s="347">
        <f t="shared" si="7"/>
        <v>66745.58</v>
      </c>
      <c r="BB72" s="347">
        <f t="shared" si="7"/>
        <v>62128.94</v>
      </c>
      <c r="BC72" s="347">
        <f t="shared" si="7"/>
        <v>59019.679999999986</v>
      </c>
      <c r="BD72" s="347">
        <f t="shared" si="6"/>
        <v>54260.090000000004</v>
      </c>
      <c r="BE72" s="347">
        <f t="shared" si="6"/>
        <v>51460.10000000002</v>
      </c>
      <c r="BF72" s="347">
        <f t="shared" si="6"/>
        <v>52200.87</v>
      </c>
      <c r="BG72" s="347">
        <f t="shared" si="6"/>
        <v>50144.080000000016</v>
      </c>
      <c r="BH72" s="347">
        <f t="shared" si="6"/>
        <v>53837.699999999968</v>
      </c>
      <c r="BI72" s="347">
        <f t="shared" si="6"/>
        <v>50524.589999999982</v>
      </c>
      <c r="BJ72" s="348">
        <f t="shared" si="8"/>
        <v>764434.65</v>
      </c>
      <c r="BQ72" s="351">
        <f t="shared" si="9"/>
        <v>764434.65</v>
      </c>
      <c r="BR72" s="351">
        <v>764434.64999999991</v>
      </c>
      <c r="BS72" s="351">
        <f t="shared" si="10"/>
        <v>0</v>
      </c>
    </row>
    <row r="73" spans="1:71" ht="15.75" x14ac:dyDescent="0.3">
      <c r="A73" s="335" t="s">
        <v>168</v>
      </c>
      <c r="B73" s="344">
        <v>132984.46000000005</v>
      </c>
      <c r="C73" s="344">
        <v>133450.15999999995</v>
      </c>
      <c r="D73" s="344">
        <v>126226.33</v>
      </c>
      <c r="E73" s="344">
        <v>106093.05999999998</v>
      </c>
      <c r="F73" s="344">
        <v>124591.93</v>
      </c>
      <c r="G73" s="344">
        <v>119026.83</v>
      </c>
      <c r="H73" s="344">
        <v>98576.04</v>
      </c>
      <c r="I73" s="344">
        <v>93153.37000000001</v>
      </c>
      <c r="J73" s="344">
        <v>99178.509999999966</v>
      </c>
      <c r="K73" s="344">
        <v>97185.390000000014</v>
      </c>
      <c r="L73" s="344">
        <v>104041.41000000002</v>
      </c>
      <c r="M73" s="344">
        <v>95382.3</v>
      </c>
      <c r="N73" s="365">
        <v>-1403.45</v>
      </c>
      <c r="O73" s="365">
        <v>-1329.42</v>
      </c>
      <c r="P73" s="365">
        <v>-1298.0900000000001</v>
      </c>
      <c r="Q73" s="365">
        <v>-1204.9100000000001</v>
      </c>
      <c r="R73" s="365">
        <v>-1011.8499999999999</v>
      </c>
      <c r="S73" s="365">
        <v>-1148.9399999999998</v>
      </c>
      <c r="T73" s="365">
        <v>-1117.73</v>
      </c>
      <c r="U73" s="365">
        <v>-1021.0400000000001</v>
      </c>
      <c r="V73" s="365">
        <v>-1037.8799999999999</v>
      </c>
      <c r="W73" s="365">
        <v>-1238.56</v>
      </c>
      <c r="X73" s="365">
        <v>4586.42</v>
      </c>
      <c r="Y73" s="366">
        <v>5755.17</v>
      </c>
      <c r="Z73" s="365">
        <v>-4597.25</v>
      </c>
      <c r="AA73" s="365">
        <v>-5117.87</v>
      </c>
      <c r="AB73" s="365">
        <v>-4684.76</v>
      </c>
      <c r="AC73" s="365">
        <v>-3807.18</v>
      </c>
      <c r="AD73" s="365">
        <v>-4162.1400000000003</v>
      </c>
      <c r="AE73" s="365">
        <v>-3336.93</v>
      </c>
      <c r="AF73" s="365">
        <v>-3824.4700000000003</v>
      </c>
      <c r="AG73" s="365">
        <v>-2822.0800000000004</v>
      </c>
      <c r="AH73" s="365">
        <v>-3213.7599999999998</v>
      </c>
      <c r="AI73" s="365">
        <v>-3433.48</v>
      </c>
      <c r="AJ73" s="365">
        <v>-1719.2500000000002</v>
      </c>
      <c r="AK73" s="366">
        <v>-1378.71</v>
      </c>
      <c r="AL73" s="365">
        <v>0</v>
      </c>
      <c r="AM73" s="365">
        <v>0</v>
      </c>
      <c r="AN73" s="365">
        <v>0</v>
      </c>
      <c r="AO73" s="365">
        <v>0</v>
      </c>
      <c r="AP73" s="365">
        <v>0</v>
      </c>
      <c r="AQ73" s="365">
        <v>0</v>
      </c>
      <c r="AR73" s="365">
        <v>0</v>
      </c>
      <c r="AS73" s="365">
        <v>0</v>
      </c>
      <c r="AT73" s="365">
        <v>0</v>
      </c>
      <c r="AU73" s="365">
        <v>0</v>
      </c>
      <c r="AV73" s="365">
        <v>0</v>
      </c>
      <c r="AW73" s="366">
        <v>0</v>
      </c>
      <c r="AX73" s="347">
        <f t="shared" si="7"/>
        <v>126983.76000000004</v>
      </c>
      <c r="AY73" s="347">
        <f t="shared" si="7"/>
        <v>127002.86999999994</v>
      </c>
      <c r="AZ73" s="347">
        <f t="shared" si="7"/>
        <v>120243.48000000001</v>
      </c>
      <c r="BA73" s="347">
        <f t="shared" si="7"/>
        <v>101080.96999999999</v>
      </c>
      <c r="BB73" s="347">
        <f t="shared" si="7"/>
        <v>119417.93999999999</v>
      </c>
      <c r="BC73" s="347">
        <f t="shared" si="7"/>
        <v>114540.96</v>
      </c>
      <c r="BD73" s="347">
        <f t="shared" si="6"/>
        <v>93633.84</v>
      </c>
      <c r="BE73" s="347">
        <f t="shared" si="6"/>
        <v>89310.250000000015</v>
      </c>
      <c r="BF73" s="347">
        <f t="shared" si="6"/>
        <v>94926.869999999966</v>
      </c>
      <c r="BG73" s="347">
        <f t="shared" si="6"/>
        <v>92513.35000000002</v>
      </c>
      <c r="BH73" s="347">
        <f t="shared" si="6"/>
        <v>106908.58000000002</v>
      </c>
      <c r="BI73" s="347">
        <f t="shared" si="6"/>
        <v>99758.76</v>
      </c>
      <c r="BJ73" s="348">
        <f t="shared" si="8"/>
        <v>1286321.6299999999</v>
      </c>
      <c r="BQ73" s="351">
        <f t="shared" si="9"/>
        <v>1286321.6299999999</v>
      </c>
      <c r="BR73" s="351">
        <v>1286321.6299999999</v>
      </c>
      <c r="BS73" s="351">
        <f t="shared" si="10"/>
        <v>0</v>
      </c>
    </row>
    <row r="74" spans="1:71" ht="15.75" x14ac:dyDescent="0.3">
      <c r="A74" s="335" t="s">
        <v>169</v>
      </c>
      <c r="B74" s="344">
        <v>75636.179999999469</v>
      </c>
      <c r="C74" s="344">
        <v>67472.079999999842</v>
      </c>
      <c r="D74" s="344">
        <v>53375.140000000014</v>
      </c>
      <c r="E74" s="344">
        <v>45731.539999999688</v>
      </c>
      <c r="F74" s="344">
        <v>44035.869999999879</v>
      </c>
      <c r="G74" s="344">
        <v>52169.800000000163</v>
      </c>
      <c r="H74" s="344">
        <v>51262.65000000014</v>
      </c>
      <c r="I74" s="344">
        <v>45155.799999999814</v>
      </c>
      <c r="J74" s="344">
        <v>49456.569999999832</v>
      </c>
      <c r="K74" s="344">
        <v>46982.989999999874</v>
      </c>
      <c r="L74" s="344">
        <v>47455.710000000079</v>
      </c>
      <c r="M74" s="344">
        <v>42347.200000000004</v>
      </c>
      <c r="N74" s="365">
        <v>0</v>
      </c>
      <c r="O74" s="365">
        <v>0</v>
      </c>
      <c r="P74" s="365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65">
        <v>0</v>
      </c>
      <c r="W74" s="365">
        <v>6.3599999999999994</v>
      </c>
      <c r="X74" s="365">
        <v>-12.73</v>
      </c>
      <c r="Y74" s="366">
        <v>4806.22</v>
      </c>
      <c r="Z74" s="365">
        <v>-93.79</v>
      </c>
      <c r="AA74" s="365">
        <v>-104.38</v>
      </c>
      <c r="AB74" s="365">
        <v>-23.67</v>
      </c>
      <c r="AC74" s="365">
        <v>-98.34</v>
      </c>
      <c r="AD74" s="365">
        <v>-42.09</v>
      </c>
      <c r="AE74" s="365">
        <v>-76.849999999999994</v>
      </c>
      <c r="AF74" s="365">
        <v>-222.36</v>
      </c>
      <c r="AG74" s="365">
        <v>-157.24</v>
      </c>
      <c r="AH74" s="365">
        <v>-144.4</v>
      </c>
      <c r="AI74" s="365">
        <v>-234.11</v>
      </c>
      <c r="AJ74" s="365">
        <v>-200.38</v>
      </c>
      <c r="AK74" s="366">
        <v>-175.60000000000002</v>
      </c>
      <c r="AL74" s="365">
        <v>0</v>
      </c>
      <c r="AM74" s="365">
        <v>0</v>
      </c>
      <c r="AN74" s="365">
        <v>0</v>
      </c>
      <c r="AO74" s="365">
        <v>0</v>
      </c>
      <c r="AP74" s="365">
        <v>0</v>
      </c>
      <c r="AQ74" s="365">
        <v>0</v>
      </c>
      <c r="AR74" s="365">
        <v>0</v>
      </c>
      <c r="AS74" s="365">
        <v>0</v>
      </c>
      <c r="AT74" s="365">
        <v>0</v>
      </c>
      <c r="AU74" s="365">
        <v>0</v>
      </c>
      <c r="AV74" s="365">
        <v>0</v>
      </c>
      <c r="AW74" s="366">
        <v>0</v>
      </c>
      <c r="AX74" s="347">
        <f t="shared" si="7"/>
        <v>75542.389999999476</v>
      </c>
      <c r="AY74" s="347">
        <f t="shared" si="7"/>
        <v>67367.699999999837</v>
      </c>
      <c r="AZ74" s="347">
        <f t="shared" si="7"/>
        <v>53351.470000000016</v>
      </c>
      <c r="BA74" s="347">
        <f t="shared" si="7"/>
        <v>45633.199999999691</v>
      </c>
      <c r="BB74" s="347">
        <f t="shared" si="7"/>
        <v>43993.779999999882</v>
      </c>
      <c r="BC74" s="347">
        <f t="shared" si="7"/>
        <v>52092.950000000164</v>
      </c>
      <c r="BD74" s="347">
        <f t="shared" si="6"/>
        <v>51040.290000000139</v>
      </c>
      <c r="BE74" s="347">
        <f t="shared" si="6"/>
        <v>44998.559999999816</v>
      </c>
      <c r="BF74" s="347">
        <f t="shared" si="6"/>
        <v>49312.169999999831</v>
      </c>
      <c r="BG74" s="347">
        <f t="shared" si="6"/>
        <v>46755.239999999874</v>
      </c>
      <c r="BH74" s="347">
        <f t="shared" si="6"/>
        <v>47242.600000000079</v>
      </c>
      <c r="BI74" s="347">
        <f t="shared" si="6"/>
        <v>46977.820000000007</v>
      </c>
      <c r="BJ74" s="348">
        <f t="shared" si="8"/>
        <v>624308.16999999899</v>
      </c>
      <c r="BK74" s="354" t="s">
        <v>118</v>
      </c>
      <c r="BL74" s="347">
        <f>BE74</f>
        <v>44998.559999999816</v>
      </c>
      <c r="BM74" s="347">
        <f>'[1]FY 2023 - kWh'!BE74</f>
        <v>139286</v>
      </c>
      <c r="BN74" s="350">
        <f>BL74/BM74</f>
        <v>0.32306592191605626</v>
      </c>
      <c r="BO74" s="347">
        <f>ROUND(BN74*'[1]FY 2023 - kWh'!BO74,2)</f>
        <v>127921.51</v>
      </c>
      <c r="BP74" s="347">
        <f>(BE74-BO74)+SUM(BF74:BI74)</f>
        <v>107364.8799999996</v>
      </c>
      <c r="BQ74" s="351">
        <f t="shared" si="9"/>
        <v>516943.2899999994</v>
      </c>
      <c r="BR74" s="351">
        <v>467799.53395727306</v>
      </c>
      <c r="BS74" s="351">
        <f t="shared" si="10"/>
        <v>49143.756042726338</v>
      </c>
    </row>
    <row r="75" spans="1:71" ht="15.75" x14ac:dyDescent="0.3">
      <c r="A75" s="335" t="s">
        <v>170</v>
      </c>
      <c r="B75" s="344">
        <v>62698.640000000007</v>
      </c>
      <c r="C75" s="344">
        <v>57065.780000000006</v>
      </c>
      <c r="D75" s="344">
        <v>61914.420000000006</v>
      </c>
      <c r="E75" s="344">
        <v>49485.39</v>
      </c>
      <c r="F75" s="344">
        <v>55870.250000000015</v>
      </c>
      <c r="G75" s="344">
        <v>53015.930000000008</v>
      </c>
      <c r="H75" s="344">
        <v>51746.590000000004</v>
      </c>
      <c r="I75" s="344">
        <v>47842.219999999994</v>
      </c>
      <c r="J75" s="344">
        <v>47805.840000000018</v>
      </c>
      <c r="K75" s="344">
        <v>48601.200000000012</v>
      </c>
      <c r="L75" s="344">
        <v>53076.999999999993</v>
      </c>
      <c r="M75" s="344">
        <v>58554.609999999993</v>
      </c>
      <c r="N75" s="365">
        <v>5.42</v>
      </c>
      <c r="O75" s="365">
        <v>7.34</v>
      </c>
      <c r="P75" s="365">
        <v>8.33</v>
      </c>
      <c r="Q75" s="365">
        <v>-33.959999999999994</v>
      </c>
      <c r="R75" s="365">
        <v>46.82</v>
      </c>
      <c r="S75" s="365">
        <v>12.24</v>
      </c>
      <c r="T75" s="365">
        <v>-16.22</v>
      </c>
      <c r="U75" s="365">
        <v>-9.8000000000000007</v>
      </c>
      <c r="V75" s="365">
        <v>-18.059999999999999</v>
      </c>
      <c r="W75" s="365">
        <v>-52.69</v>
      </c>
      <c r="X75" s="365">
        <v>-51.83</v>
      </c>
      <c r="Y75" s="366">
        <v>-21.200000000000003</v>
      </c>
      <c r="Z75" s="365">
        <v>-213.08</v>
      </c>
      <c r="AA75" s="365">
        <v>-235.18</v>
      </c>
      <c r="AB75" s="365">
        <v>-253.87</v>
      </c>
      <c r="AC75" s="365">
        <v>-1331.5700000000002</v>
      </c>
      <c r="AD75" s="365">
        <v>-1375.95</v>
      </c>
      <c r="AE75" s="365">
        <v>-1327.9099999999999</v>
      </c>
      <c r="AF75" s="365">
        <v>-1360.35</v>
      </c>
      <c r="AG75" s="365">
        <v>-1290.8699999999999</v>
      </c>
      <c r="AH75" s="365">
        <v>-1303.73</v>
      </c>
      <c r="AI75" s="365">
        <v>-1314.78</v>
      </c>
      <c r="AJ75" s="365">
        <v>-1325.75</v>
      </c>
      <c r="AK75" s="366">
        <v>-1096.1000000000001</v>
      </c>
      <c r="AL75" s="365">
        <v>64.63</v>
      </c>
      <c r="AM75" s="365">
        <v>67.73</v>
      </c>
      <c r="AN75" s="365">
        <v>59.71</v>
      </c>
      <c r="AO75" s="365">
        <v>75.27</v>
      </c>
      <c r="AP75" s="365">
        <v>78.94</v>
      </c>
      <c r="AQ75" s="365">
        <v>68.849999999999994</v>
      </c>
      <c r="AR75" s="365">
        <v>82.31</v>
      </c>
      <c r="AS75" s="365">
        <v>75.569999999999993</v>
      </c>
      <c r="AT75" s="365">
        <v>73.430000000000007</v>
      </c>
      <c r="AU75" s="365">
        <v>74.260000000000005</v>
      </c>
      <c r="AV75" s="365">
        <v>67.92</v>
      </c>
      <c r="AW75" s="366">
        <v>46.12</v>
      </c>
      <c r="AX75" s="347">
        <f t="shared" si="7"/>
        <v>62555.61</v>
      </c>
      <c r="AY75" s="347">
        <f t="shared" si="7"/>
        <v>56905.670000000006</v>
      </c>
      <c r="AZ75" s="347">
        <f t="shared" si="7"/>
        <v>61728.590000000004</v>
      </c>
      <c r="BA75" s="347">
        <f t="shared" si="7"/>
        <v>48195.13</v>
      </c>
      <c r="BB75" s="347">
        <f t="shared" si="7"/>
        <v>54620.060000000019</v>
      </c>
      <c r="BC75" s="347">
        <f t="shared" si="7"/>
        <v>51769.110000000008</v>
      </c>
      <c r="BD75" s="347">
        <f t="shared" si="6"/>
        <v>50452.33</v>
      </c>
      <c r="BE75" s="347">
        <f t="shared" si="6"/>
        <v>46617.119999999988</v>
      </c>
      <c r="BF75" s="347">
        <f t="shared" si="6"/>
        <v>46557.480000000018</v>
      </c>
      <c r="BG75" s="347">
        <f t="shared" si="6"/>
        <v>47307.990000000013</v>
      </c>
      <c r="BH75" s="347">
        <f t="shared" si="6"/>
        <v>51767.339999999989</v>
      </c>
      <c r="BI75" s="347">
        <f t="shared" si="6"/>
        <v>57483.43</v>
      </c>
      <c r="BJ75" s="348">
        <f t="shared" si="8"/>
        <v>635959.8600000001</v>
      </c>
      <c r="BQ75" s="351">
        <f t="shared" si="9"/>
        <v>635959.8600000001</v>
      </c>
      <c r="BR75" s="351">
        <v>635125.12</v>
      </c>
      <c r="BS75" s="351">
        <f t="shared" si="10"/>
        <v>834.7400000001071</v>
      </c>
    </row>
    <row r="76" spans="1:71" ht="15.75" x14ac:dyDescent="0.3">
      <c r="A76" s="335" t="s">
        <v>171</v>
      </c>
      <c r="B76" s="344">
        <v>87771.999999999985</v>
      </c>
      <c r="C76" s="344">
        <v>72748.939999999988</v>
      </c>
      <c r="D76" s="344">
        <v>87335.76999999999</v>
      </c>
      <c r="E76" s="344">
        <v>69065.640000000014</v>
      </c>
      <c r="F76" s="344">
        <v>78111.899999999965</v>
      </c>
      <c r="G76" s="344">
        <v>73967.650000000023</v>
      </c>
      <c r="H76" s="344">
        <v>67383.430000000008</v>
      </c>
      <c r="I76" s="344">
        <v>61442.609999999993</v>
      </c>
      <c r="J76" s="344">
        <v>64791.770000000019</v>
      </c>
      <c r="K76" s="344">
        <v>61754.559999999998</v>
      </c>
      <c r="L76" s="344">
        <v>70698.98</v>
      </c>
      <c r="M76" s="344">
        <v>64011.37000000001</v>
      </c>
      <c r="N76" s="365">
        <v>108.69999999999999</v>
      </c>
      <c r="O76" s="365">
        <v>65.710000000000008</v>
      </c>
      <c r="P76" s="365">
        <v>63.38000000000001</v>
      </c>
      <c r="Q76" s="365">
        <v>49.88</v>
      </c>
      <c r="R76" s="365">
        <v>55.69</v>
      </c>
      <c r="S76" s="365">
        <v>67.59</v>
      </c>
      <c r="T76" s="365">
        <v>138.28</v>
      </c>
      <c r="U76" s="365">
        <v>92.12</v>
      </c>
      <c r="V76" s="365">
        <v>96.66</v>
      </c>
      <c r="W76" s="365">
        <v>96.210000000000008</v>
      </c>
      <c r="X76" s="365">
        <v>99.699999999999989</v>
      </c>
      <c r="Y76" s="366">
        <v>128.28</v>
      </c>
      <c r="Z76" s="365">
        <v>0</v>
      </c>
      <c r="AA76" s="365">
        <v>0</v>
      </c>
      <c r="AB76" s="365">
        <v>0</v>
      </c>
      <c r="AC76" s="365">
        <v>0</v>
      </c>
      <c r="AD76" s="365">
        <v>0</v>
      </c>
      <c r="AE76" s="365">
        <v>0</v>
      </c>
      <c r="AF76" s="365">
        <v>0</v>
      </c>
      <c r="AG76" s="365">
        <v>0</v>
      </c>
      <c r="AH76" s="365">
        <v>-1798.99</v>
      </c>
      <c r="AI76" s="365">
        <v>1710.37</v>
      </c>
      <c r="AJ76" s="365">
        <v>0</v>
      </c>
      <c r="AK76" s="366">
        <v>0</v>
      </c>
      <c r="AL76" s="365">
        <v>0</v>
      </c>
      <c r="AM76" s="365">
        <v>0</v>
      </c>
      <c r="AN76" s="365">
        <v>0</v>
      </c>
      <c r="AO76" s="365">
        <v>0</v>
      </c>
      <c r="AP76" s="365">
        <v>0</v>
      </c>
      <c r="AQ76" s="365">
        <v>0</v>
      </c>
      <c r="AR76" s="365">
        <v>0</v>
      </c>
      <c r="AS76" s="365">
        <v>0</v>
      </c>
      <c r="AT76" s="365">
        <v>0</v>
      </c>
      <c r="AU76" s="365">
        <v>0</v>
      </c>
      <c r="AV76" s="365">
        <v>0</v>
      </c>
      <c r="AW76" s="366">
        <v>0</v>
      </c>
      <c r="AX76" s="347">
        <f t="shared" si="7"/>
        <v>87880.699999999983</v>
      </c>
      <c r="AY76" s="347">
        <f t="shared" si="7"/>
        <v>72814.649999999994</v>
      </c>
      <c r="AZ76" s="347">
        <f t="shared" si="7"/>
        <v>87399.15</v>
      </c>
      <c r="BA76" s="347">
        <f t="shared" si="7"/>
        <v>69115.520000000019</v>
      </c>
      <c r="BB76" s="347">
        <f t="shared" si="7"/>
        <v>78167.589999999967</v>
      </c>
      <c r="BC76" s="347">
        <f t="shared" si="7"/>
        <v>74035.24000000002</v>
      </c>
      <c r="BD76" s="347">
        <f t="shared" si="6"/>
        <v>67521.710000000006</v>
      </c>
      <c r="BE76" s="347">
        <f t="shared" si="6"/>
        <v>61534.729999999996</v>
      </c>
      <c r="BF76" s="347">
        <f t="shared" si="6"/>
        <v>63089.440000000024</v>
      </c>
      <c r="BG76" s="347">
        <f t="shared" si="6"/>
        <v>63561.14</v>
      </c>
      <c r="BH76" s="347">
        <f t="shared" si="6"/>
        <v>70798.679999999993</v>
      </c>
      <c r="BI76" s="347">
        <f t="shared" si="6"/>
        <v>64139.650000000009</v>
      </c>
      <c r="BJ76" s="348">
        <f t="shared" si="8"/>
        <v>860058.20000000007</v>
      </c>
      <c r="BQ76" s="351">
        <f t="shared" si="9"/>
        <v>860058.20000000007</v>
      </c>
      <c r="BR76" s="351">
        <v>860058.20000000007</v>
      </c>
      <c r="BS76" s="351">
        <f t="shared" si="10"/>
        <v>0</v>
      </c>
    </row>
    <row r="77" spans="1:71" ht="15.75" x14ac:dyDescent="0.3">
      <c r="A77" s="335" t="s">
        <v>172</v>
      </c>
      <c r="B77" s="344">
        <v>34087.169999999984</v>
      </c>
      <c r="C77" s="344">
        <v>28928.280000000006</v>
      </c>
      <c r="D77" s="344">
        <v>27250.920000000006</v>
      </c>
      <c r="E77" s="344">
        <v>22345.270000000004</v>
      </c>
      <c r="F77" s="344">
        <v>22316.99</v>
      </c>
      <c r="G77" s="344">
        <v>20633.380000000005</v>
      </c>
      <c r="H77" s="344">
        <v>26401.67</v>
      </c>
      <c r="I77" s="344">
        <v>18806.32</v>
      </c>
      <c r="J77" s="344">
        <v>19537.3</v>
      </c>
      <c r="K77" s="344">
        <v>19223.05</v>
      </c>
      <c r="L77" s="344">
        <v>22462.370000000003</v>
      </c>
      <c r="M77" s="344">
        <v>20465.750000000004</v>
      </c>
      <c r="N77" s="365">
        <v>27.810000000000002</v>
      </c>
      <c r="O77" s="365">
        <v>-51.03</v>
      </c>
      <c r="P77" s="365">
        <v>-34.010000000000019</v>
      </c>
      <c r="Q77" s="365">
        <v>-14.379999999999995</v>
      </c>
      <c r="R77" s="365">
        <v>15.920000000000002</v>
      </c>
      <c r="S77" s="365">
        <v>16.809999999999988</v>
      </c>
      <c r="T77" s="365">
        <v>-51.72</v>
      </c>
      <c r="U77" s="365">
        <v>-9.9999999999909051E-3</v>
      </c>
      <c r="V77" s="365">
        <v>-6.1200000000000045</v>
      </c>
      <c r="W77" s="365">
        <v>-11.539999999999992</v>
      </c>
      <c r="X77" s="365">
        <v>-54.900000000000006</v>
      </c>
      <c r="Y77" s="366">
        <v>6647.71</v>
      </c>
      <c r="Z77" s="365">
        <v>0</v>
      </c>
      <c r="AA77" s="365">
        <v>0</v>
      </c>
      <c r="AB77" s="365">
        <v>0</v>
      </c>
      <c r="AC77" s="365">
        <v>0</v>
      </c>
      <c r="AD77" s="365">
        <v>0</v>
      </c>
      <c r="AE77" s="365">
        <v>0</v>
      </c>
      <c r="AF77" s="365">
        <v>0</v>
      </c>
      <c r="AG77" s="365">
        <v>0</v>
      </c>
      <c r="AH77" s="365">
        <v>0</v>
      </c>
      <c r="AI77" s="365">
        <v>0</v>
      </c>
      <c r="AJ77" s="365">
        <v>0</v>
      </c>
      <c r="AK77" s="366">
        <v>0</v>
      </c>
      <c r="AL77" s="365">
        <v>0</v>
      </c>
      <c r="AM77" s="365">
        <v>0</v>
      </c>
      <c r="AN77" s="365">
        <v>0</v>
      </c>
      <c r="AO77" s="365">
        <v>0</v>
      </c>
      <c r="AP77" s="365">
        <v>0</v>
      </c>
      <c r="AQ77" s="365">
        <v>0</v>
      </c>
      <c r="AR77" s="365">
        <v>0</v>
      </c>
      <c r="AS77" s="365">
        <v>0</v>
      </c>
      <c r="AT77" s="365">
        <v>0</v>
      </c>
      <c r="AU77" s="365">
        <v>0</v>
      </c>
      <c r="AV77" s="365">
        <v>0</v>
      </c>
      <c r="AW77" s="366">
        <v>0</v>
      </c>
      <c r="AX77" s="347">
        <f t="shared" si="7"/>
        <v>34114.979999999981</v>
      </c>
      <c r="AY77" s="347">
        <f t="shared" si="7"/>
        <v>28877.250000000007</v>
      </c>
      <c r="AZ77" s="347">
        <f t="shared" si="7"/>
        <v>27216.910000000007</v>
      </c>
      <c r="BA77" s="347">
        <f t="shared" si="7"/>
        <v>22330.890000000003</v>
      </c>
      <c r="BB77" s="347">
        <f t="shared" si="7"/>
        <v>22332.91</v>
      </c>
      <c r="BC77" s="347">
        <f t="shared" si="7"/>
        <v>20650.190000000006</v>
      </c>
      <c r="BD77" s="347">
        <f t="shared" si="6"/>
        <v>26349.949999999997</v>
      </c>
      <c r="BE77" s="347">
        <f t="shared" si="6"/>
        <v>18806.310000000001</v>
      </c>
      <c r="BF77" s="347">
        <f t="shared" si="6"/>
        <v>19531.18</v>
      </c>
      <c r="BG77" s="347">
        <f t="shared" si="6"/>
        <v>19211.509999999998</v>
      </c>
      <c r="BH77" s="347">
        <f t="shared" si="6"/>
        <v>22407.47</v>
      </c>
      <c r="BI77" s="347">
        <f t="shared" si="6"/>
        <v>27113.460000000003</v>
      </c>
      <c r="BJ77" s="348">
        <f t="shared" si="8"/>
        <v>288943.01</v>
      </c>
      <c r="BQ77" s="351">
        <f t="shared" si="9"/>
        <v>288943.01</v>
      </c>
      <c r="BR77" s="351">
        <v>288943.01</v>
      </c>
      <c r="BS77" s="351">
        <f t="shared" si="10"/>
        <v>0</v>
      </c>
    </row>
    <row r="78" spans="1:71" ht="15.75" x14ac:dyDescent="0.3">
      <c r="A78" s="335" t="s">
        <v>173</v>
      </c>
      <c r="B78" s="344">
        <v>33880.229999999996</v>
      </c>
      <c r="C78" s="344">
        <v>30654.440000000002</v>
      </c>
      <c r="D78" s="344">
        <v>31188.300000000003</v>
      </c>
      <c r="E78" s="344">
        <v>24407.439999999995</v>
      </c>
      <c r="F78" s="344">
        <v>25288.290000000005</v>
      </c>
      <c r="G78" s="344">
        <v>24136.68</v>
      </c>
      <c r="H78" s="344">
        <v>29196.14</v>
      </c>
      <c r="I78" s="344">
        <v>28797.919999999991</v>
      </c>
      <c r="J78" s="344">
        <v>29694.799999999996</v>
      </c>
      <c r="K78" s="344">
        <v>29109.040000000001</v>
      </c>
      <c r="L78" s="344">
        <v>29451.550000000003</v>
      </c>
      <c r="M78" s="344">
        <v>25025.530000000002</v>
      </c>
      <c r="N78" s="365">
        <v>-210.89000000000001</v>
      </c>
      <c r="O78" s="365">
        <v>-226.52</v>
      </c>
      <c r="P78" s="365">
        <v>-172.81</v>
      </c>
      <c r="Q78" s="365">
        <v>-902.62</v>
      </c>
      <c r="R78" s="365">
        <v>-506.67000000000007</v>
      </c>
      <c r="S78" s="365">
        <v>-663.03</v>
      </c>
      <c r="T78" s="365">
        <v>-640.99</v>
      </c>
      <c r="U78" s="365">
        <v>-198.84</v>
      </c>
      <c r="V78" s="365">
        <v>-497.90000000000003</v>
      </c>
      <c r="W78" s="365">
        <v>-482.35</v>
      </c>
      <c r="X78" s="365">
        <v>-574.31000000000006</v>
      </c>
      <c r="Y78" s="366">
        <v>-503.4</v>
      </c>
      <c r="Z78" s="365">
        <v>906.05</v>
      </c>
      <c r="AA78" s="365">
        <v>785.21</v>
      </c>
      <c r="AB78" s="365">
        <v>800.66</v>
      </c>
      <c r="AC78" s="365">
        <v>725.34</v>
      </c>
      <c r="AD78" s="365">
        <v>698.1</v>
      </c>
      <c r="AE78" s="365">
        <v>698.1</v>
      </c>
      <c r="AF78" s="365">
        <v>725.34</v>
      </c>
      <c r="AG78" s="365">
        <v>698.1</v>
      </c>
      <c r="AH78" s="365">
        <v>314.72000000000003</v>
      </c>
      <c r="AI78" s="365">
        <v>315.91000000000003</v>
      </c>
      <c r="AJ78" s="365">
        <v>303.23</v>
      </c>
      <c r="AK78" s="366">
        <v>231.09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365">
        <v>0</v>
      </c>
      <c r="AW78" s="366">
        <v>0</v>
      </c>
      <c r="AX78" s="347">
        <f t="shared" si="7"/>
        <v>34575.39</v>
      </c>
      <c r="AY78" s="347">
        <f t="shared" si="7"/>
        <v>31213.13</v>
      </c>
      <c r="AZ78" s="347">
        <f t="shared" si="7"/>
        <v>31816.15</v>
      </c>
      <c r="BA78" s="347">
        <f t="shared" si="7"/>
        <v>24230.159999999996</v>
      </c>
      <c r="BB78" s="347">
        <f t="shared" si="7"/>
        <v>25479.72</v>
      </c>
      <c r="BC78" s="347">
        <f t="shared" si="7"/>
        <v>24171.75</v>
      </c>
      <c r="BD78" s="347">
        <f t="shared" si="6"/>
        <v>29280.489999999998</v>
      </c>
      <c r="BE78" s="347">
        <f t="shared" si="6"/>
        <v>29297.179999999989</v>
      </c>
      <c r="BF78" s="347">
        <f t="shared" si="6"/>
        <v>29511.619999999995</v>
      </c>
      <c r="BG78" s="347">
        <f t="shared" si="6"/>
        <v>28942.600000000002</v>
      </c>
      <c r="BH78" s="347">
        <f t="shared" si="6"/>
        <v>29180.47</v>
      </c>
      <c r="BI78" s="347">
        <f t="shared" si="6"/>
        <v>24753.22</v>
      </c>
      <c r="BJ78" s="348">
        <f t="shared" si="8"/>
        <v>342451.88</v>
      </c>
      <c r="BQ78" s="351">
        <f t="shared" si="9"/>
        <v>342451.88</v>
      </c>
      <c r="BR78" s="351">
        <v>335250.02999999997</v>
      </c>
      <c r="BS78" s="351">
        <f t="shared" si="10"/>
        <v>7201.8500000000349</v>
      </c>
    </row>
    <row r="79" spans="1:71" ht="15.75" x14ac:dyDescent="0.3">
      <c r="A79" s="335" t="s">
        <v>174</v>
      </c>
      <c r="B79" s="344">
        <v>115970.87999999999</v>
      </c>
      <c r="C79" s="344">
        <v>111748.66000000002</v>
      </c>
      <c r="D79" s="344">
        <v>83362.719999999987</v>
      </c>
      <c r="E79" s="344">
        <v>66389.49000000002</v>
      </c>
      <c r="F79" s="344">
        <v>74367.61</v>
      </c>
      <c r="G79" s="344">
        <v>71347.83</v>
      </c>
      <c r="H79" s="344">
        <v>66359.509999999995</v>
      </c>
      <c r="I79" s="344">
        <v>65992.430000000008</v>
      </c>
      <c r="J79" s="344">
        <v>67781.78</v>
      </c>
      <c r="K79" s="344">
        <v>66891.95</v>
      </c>
      <c r="L79" s="344">
        <v>70513.789999999979</v>
      </c>
      <c r="M79" s="344">
        <v>59783.87000000001</v>
      </c>
      <c r="N79" s="365">
        <v>-4606.59</v>
      </c>
      <c r="O79" s="365">
        <v>-4233.8600000000006</v>
      </c>
      <c r="P79" s="365">
        <v>-4151.3200000000006</v>
      </c>
      <c r="Q79" s="365">
        <v>383.69</v>
      </c>
      <c r="R79" s="365">
        <v>425.93</v>
      </c>
      <c r="S79" s="365">
        <v>398.07999999999993</v>
      </c>
      <c r="T79" s="365">
        <v>275.99</v>
      </c>
      <c r="U79" s="365">
        <v>233.11999999999998</v>
      </c>
      <c r="V79" s="365">
        <v>225.81</v>
      </c>
      <c r="W79" s="365">
        <v>284.94</v>
      </c>
      <c r="X79" s="365">
        <v>294.76</v>
      </c>
      <c r="Y79" s="366">
        <v>233.10999999999996</v>
      </c>
      <c r="Z79" s="365">
        <v>-91.31</v>
      </c>
      <c r="AA79" s="365">
        <v>-109.86</v>
      </c>
      <c r="AB79" s="365">
        <v>-105.39</v>
      </c>
      <c r="AC79" s="365">
        <v>-114.06</v>
      </c>
      <c r="AD79" s="365">
        <v>-59.14</v>
      </c>
      <c r="AE79" s="365">
        <v>-76.86</v>
      </c>
      <c r="AF79" s="365">
        <v>-87.03</v>
      </c>
      <c r="AG79" s="365">
        <v>-71.540000000000006</v>
      </c>
      <c r="AH79" s="365">
        <v>-34.78</v>
      </c>
      <c r="AI79" s="365">
        <v>-77.91</v>
      </c>
      <c r="AJ79" s="365">
        <v>-49.49</v>
      </c>
      <c r="AK79" s="366">
        <v>-71.650000000000006</v>
      </c>
      <c r="AL79" s="365">
        <v>0</v>
      </c>
      <c r="AM79" s="365">
        <v>0</v>
      </c>
      <c r="AN79" s="365">
        <v>0</v>
      </c>
      <c r="AO79" s="365">
        <v>0</v>
      </c>
      <c r="AP79" s="365">
        <v>0</v>
      </c>
      <c r="AQ79" s="365">
        <v>0</v>
      </c>
      <c r="AR79" s="365">
        <v>0</v>
      </c>
      <c r="AS79" s="365">
        <v>0</v>
      </c>
      <c r="AT79" s="365">
        <v>0</v>
      </c>
      <c r="AU79" s="365">
        <v>0</v>
      </c>
      <c r="AV79" s="365">
        <v>0</v>
      </c>
      <c r="AW79" s="366">
        <v>0</v>
      </c>
      <c r="AX79" s="347">
        <f t="shared" si="7"/>
        <v>111272.98</v>
      </c>
      <c r="AY79" s="347">
        <f t="shared" si="7"/>
        <v>107404.94000000002</v>
      </c>
      <c r="AZ79" s="347">
        <f t="shared" si="7"/>
        <v>79106.00999999998</v>
      </c>
      <c r="BA79" s="347">
        <f t="shared" si="7"/>
        <v>66659.120000000024</v>
      </c>
      <c r="BB79" s="347">
        <f t="shared" si="7"/>
        <v>74734.399999999994</v>
      </c>
      <c r="BC79" s="347">
        <f t="shared" si="7"/>
        <v>71669.05</v>
      </c>
      <c r="BD79" s="347">
        <f t="shared" si="6"/>
        <v>66548.47</v>
      </c>
      <c r="BE79" s="347">
        <f t="shared" si="6"/>
        <v>66154.010000000009</v>
      </c>
      <c r="BF79" s="347">
        <f t="shared" si="6"/>
        <v>67972.81</v>
      </c>
      <c r="BG79" s="347">
        <f t="shared" si="6"/>
        <v>67098.98</v>
      </c>
      <c r="BH79" s="347">
        <f t="shared" si="6"/>
        <v>70759.059999999969</v>
      </c>
      <c r="BI79" s="347">
        <f t="shared" si="6"/>
        <v>59945.330000000009</v>
      </c>
      <c r="BJ79" s="348">
        <f t="shared" si="8"/>
        <v>909325.15999999992</v>
      </c>
      <c r="BK79" s="353" t="s">
        <v>99</v>
      </c>
      <c r="BL79" s="347">
        <f>BI79</f>
        <v>59945.330000000009</v>
      </c>
      <c r="BM79" s="347">
        <f>'[1]FY 2023 - kWh'!BI79</f>
        <v>242455</v>
      </c>
      <c r="BN79" s="350">
        <f>BL79/BM79</f>
        <v>0.24724311727949519</v>
      </c>
      <c r="BO79" s="347">
        <f>ROUND(BN79*'[1]FY 2023 - kWh'!BO79,2)</f>
        <v>28429.99</v>
      </c>
      <c r="BP79" s="347">
        <f>(BI79-BO79)</f>
        <v>31515.340000000007</v>
      </c>
      <c r="BQ79" s="351">
        <f t="shared" si="9"/>
        <v>877809.82</v>
      </c>
      <c r="BR79" s="351">
        <v>885525.29028755846</v>
      </c>
      <c r="BS79" s="351">
        <f t="shared" si="10"/>
        <v>-7715.4702875585062</v>
      </c>
    </row>
    <row r="80" spans="1:71" ht="15.75" x14ac:dyDescent="0.3">
      <c r="A80" s="335" t="s">
        <v>175</v>
      </c>
      <c r="B80" s="344">
        <v>46233.719999999994</v>
      </c>
      <c r="C80" s="344">
        <v>42846.959999999985</v>
      </c>
      <c r="D80" s="344">
        <v>43753.959999999992</v>
      </c>
      <c r="E80" s="344">
        <v>35034.28</v>
      </c>
      <c r="F80" s="344">
        <v>50094.649999999987</v>
      </c>
      <c r="G80" s="344">
        <v>37700.020000000011</v>
      </c>
      <c r="H80" s="344">
        <v>35811.24</v>
      </c>
      <c r="I80" s="344">
        <v>35644.6</v>
      </c>
      <c r="J80" s="344">
        <v>33306.720000000008</v>
      </c>
      <c r="K80" s="344">
        <v>35085.869999999988</v>
      </c>
      <c r="L80" s="344">
        <v>36941.790000000015</v>
      </c>
      <c r="M80" s="344">
        <v>32447.639999999992</v>
      </c>
      <c r="N80" s="365">
        <v>91.859999999999985</v>
      </c>
      <c r="O80" s="365">
        <v>-178.07</v>
      </c>
      <c r="P80" s="365">
        <v>1.4900000000000091</v>
      </c>
      <c r="Q80" s="365">
        <v>1141.82</v>
      </c>
      <c r="R80" s="365">
        <v>-257.37</v>
      </c>
      <c r="S80" s="365">
        <v>-165.6</v>
      </c>
      <c r="T80" s="365">
        <v>-253.65999999999997</v>
      </c>
      <c r="U80" s="365">
        <v>-66.540000000000006</v>
      </c>
      <c r="V80" s="365">
        <v>-77.429999999999978</v>
      </c>
      <c r="W80" s="365">
        <v>-93.799999999999983</v>
      </c>
      <c r="X80" s="365">
        <v>-47.790000000000013</v>
      </c>
      <c r="Y80" s="366">
        <v>188.82999999999998</v>
      </c>
      <c r="Z80" s="365">
        <v>0</v>
      </c>
      <c r="AA80" s="365">
        <v>0</v>
      </c>
      <c r="AB80" s="365">
        <v>0</v>
      </c>
      <c r="AC80" s="365">
        <v>0</v>
      </c>
      <c r="AD80" s="365">
        <v>0</v>
      </c>
      <c r="AE80" s="365">
        <v>0</v>
      </c>
      <c r="AF80" s="365">
        <v>0</v>
      </c>
      <c r="AG80" s="365">
        <v>0</v>
      </c>
      <c r="AH80" s="365">
        <v>0</v>
      </c>
      <c r="AI80" s="365">
        <v>0</v>
      </c>
      <c r="AJ80" s="365">
        <v>0</v>
      </c>
      <c r="AK80" s="366">
        <v>0</v>
      </c>
      <c r="AL80" s="365">
        <v>0</v>
      </c>
      <c r="AM80" s="365">
        <v>0</v>
      </c>
      <c r="AN80" s="365">
        <v>0</v>
      </c>
      <c r="AO80" s="365">
        <v>0</v>
      </c>
      <c r="AP80" s="365">
        <v>0</v>
      </c>
      <c r="AQ80" s="365">
        <v>0</v>
      </c>
      <c r="AR80" s="365">
        <v>0</v>
      </c>
      <c r="AS80" s="365">
        <v>0</v>
      </c>
      <c r="AT80" s="365">
        <v>0</v>
      </c>
      <c r="AU80" s="365">
        <v>0</v>
      </c>
      <c r="AV80" s="365">
        <v>0</v>
      </c>
      <c r="AW80" s="366">
        <v>0</v>
      </c>
      <c r="AX80" s="347">
        <f t="shared" si="7"/>
        <v>46325.579999999994</v>
      </c>
      <c r="AY80" s="347">
        <f t="shared" si="7"/>
        <v>42668.889999999985</v>
      </c>
      <c r="AZ80" s="347">
        <f t="shared" si="7"/>
        <v>43755.44999999999</v>
      </c>
      <c r="BA80" s="347">
        <f t="shared" si="7"/>
        <v>36176.1</v>
      </c>
      <c r="BB80" s="347">
        <f t="shared" si="7"/>
        <v>49837.279999999984</v>
      </c>
      <c r="BC80" s="347">
        <f t="shared" si="7"/>
        <v>37534.420000000013</v>
      </c>
      <c r="BD80" s="347">
        <f t="shared" si="6"/>
        <v>35557.579999999994</v>
      </c>
      <c r="BE80" s="347">
        <f t="shared" si="6"/>
        <v>35578.06</v>
      </c>
      <c r="BF80" s="347">
        <f t="shared" si="6"/>
        <v>33229.290000000008</v>
      </c>
      <c r="BG80" s="347">
        <f t="shared" si="6"/>
        <v>34992.069999999985</v>
      </c>
      <c r="BH80" s="347">
        <f t="shared" si="6"/>
        <v>36894.000000000015</v>
      </c>
      <c r="BI80" s="347">
        <f t="shared" si="6"/>
        <v>32636.469999999994</v>
      </c>
      <c r="BJ80" s="348">
        <f t="shared" si="8"/>
        <v>465185.18999999989</v>
      </c>
      <c r="BK80" s="356" t="s">
        <v>94</v>
      </c>
      <c r="BL80" s="347">
        <f>BH80</f>
        <v>36894.000000000015</v>
      </c>
      <c r="BM80" s="347">
        <f>'[1]FY 2023 - kWh'!BH80</f>
        <v>118991</v>
      </c>
      <c r="BN80" s="350">
        <f>BL80/BM80</f>
        <v>0.31005706313922915</v>
      </c>
      <c r="BO80" s="347">
        <f>ROUND(BN80*'[1]FY 2023 - kWh'!BO80,2)</f>
        <v>554.69000000000005</v>
      </c>
      <c r="BP80" s="347">
        <f>(BH80-BO80)+SUM(BI80)</f>
        <v>68975.78</v>
      </c>
      <c r="BQ80" s="351">
        <f t="shared" si="9"/>
        <v>396209.40999999992</v>
      </c>
      <c r="BR80" s="351">
        <v>432136.03404896159</v>
      </c>
      <c r="BS80" s="351">
        <f t="shared" si="10"/>
        <v>-35926.624048961676</v>
      </c>
    </row>
    <row r="81" spans="69:71" x14ac:dyDescent="0.25">
      <c r="BQ81" s="351">
        <f>SUM(BQ3:BQ80)</f>
        <v>93022968.450000003</v>
      </c>
      <c r="BR81" s="351">
        <f>SUM(BR3:BR80)</f>
        <v>90638183.680041432</v>
      </c>
      <c r="BS81" s="351">
        <f>SUM(BS3:BS80)</f>
        <v>2384784.7699585892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Sheet160">
    <pageSetUpPr fitToPage="1"/>
  </sheetPr>
  <dimension ref="A1:K56"/>
  <sheetViews>
    <sheetView topLeftCell="A36"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5" width="9.140625" style="29"/>
    <col min="6" max="6" width="9.5703125" style="29" bestFit="1" customWidth="1"/>
    <col min="7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30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106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106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50" t="s">
        <v>262</v>
      </c>
      <c r="C32" s="193"/>
      <c r="D32" s="193"/>
      <c r="E32" s="193"/>
    </row>
    <row r="33" spans="1:5" s="30" customFormat="1" ht="18" x14ac:dyDescent="0.35">
      <c r="A33" s="45"/>
      <c r="B33" s="50"/>
      <c r="C33" s="193"/>
      <c r="D33" s="193"/>
      <c r="E33" s="193"/>
    </row>
    <row r="34" spans="1:5" s="30" customFormat="1" ht="18" x14ac:dyDescent="0.35">
      <c r="A34" s="45"/>
      <c r="B34" s="50"/>
      <c r="C34" s="193"/>
      <c r="D34" s="193"/>
      <c r="E34" s="193"/>
    </row>
    <row r="35" spans="1:5" s="30" customFormat="1" ht="18" x14ac:dyDescent="0.35">
      <c r="A35" s="45"/>
      <c r="B35" s="50"/>
      <c r="C35" s="193"/>
      <c r="D35" s="193"/>
      <c r="E35" s="193"/>
    </row>
    <row r="36" spans="1:5" s="30" customFormat="1" ht="18" x14ac:dyDescent="0.35">
      <c r="A36" s="44"/>
      <c r="B36" s="193" t="s">
        <v>277</v>
      </c>
      <c r="C36" s="193"/>
      <c r="D36" s="193"/>
      <c r="E36" s="205"/>
    </row>
    <row r="37" spans="1:5" s="30" customFormat="1" ht="18" x14ac:dyDescent="0.35">
      <c r="A37" s="193"/>
      <c r="B37" s="193" t="s">
        <v>286</v>
      </c>
      <c r="C37" s="193"/>
      <c r="D37" s="193"/>
      <c r="E37" s="193"/>
    </row>
    <row r="38" spans="1:5" s="30" customFormat="1" ht="18" x14ac:dyDescent="0.35">
      <c r="A38" s="193"/>
      <c r="B38" s="193" t="s">
        <v>264</v>
      </c>
      <c r="C38" s="193"/>
      <c r="D38" s="193"/>
      <c r="E38" s="193"/>
    </row>
    <row r="39" spans="1:5" s="30" customFormat="1" ht="18" x14ac:dyDescent="0.35">
      <c r="A39" s="193"/>
      <c r="B39" s="193"/>
      <c r="C39" s="193"/>
      <c r="D39" s="193"/>
      <c r="E39" s="193"/>
    </row>
    <row r="40" spans="1:5" s="30" customFormat="1" ht="18" x14ac:dyDescent="0.35">
      <c r="A40" s="193"/>
      <c r="B40" s="193"/>
      <c r="C40" s="35"/>
      <c r="D40" s="35"/>
      <c r="E40" s="193"/>
    </row>
    <row r="41" spans="1:5" s="30" customFormat="1" ht="18" x14ac:dyDescent="0.35">
      <c r="A41" s="193"/>
      <c r="B41" s="51" t="s">
        <v>265</v>
      </c>
      <c r="C41" s="35"/>
      <c r="D41" s="35"/>
      <c r="E41" s="193"/>
    </row>
    <row r="42" spans="1:5" s="30" customFormat="1" ht="18" x14ac:dyDescent="0.35">
      <c r="A42" s="193"/>
      <c r="B42" s="193"/>
      <c r="C42" s="35"/>
      <c r="D42" s="35"/>
      <c r="E42" s="193"/>
    </row>
    <row r="43" spans="1:5" s="30" customFormat="1" ht="18" x14ac:dyDescent="0.35">
      <c r="A43" s="193"/>
      <c r="B43" s="193"/>
      <c r="C43" s="35"/>
      <c r="D43" s="35"/>
      <c r="E43" s="193"/>
    </row>
    <row r="44" spans="1:5" s="30" customFormat="1" ht="18" x14ac:dyDescent="0.35">
      <c r="A44" s="193"/>
      <c r="B44" s="193"/>
      <c r="C44" s="35"/>
      <c r="D44" s="35"/>
      <c r="E44" s="193"/>
    </row>
    <row r="45" spans="1:5" s="30" customFormat="1" ht="18" x14ac:dyDescent="0.35">
      <c r="A45" s="193"/>
      <c r="B45" s="193" t="s">
        <v>282</v>
      </c>
      <c r="C45" s="35"/>
      <c r="D45" s="35"/>
      <c r="E45" s="193"/>
    </row>
    <row r="46" spans="1:5" s="30" customFormat="1" ht="18" x14ac:dyDescent="0.35">
      <c r="A46" s="193"/>
      <c r="B46" s="193" t="s">
        <v>283</v>
      </c>
      <c r="C46" s="35"/>
      <c r="D46" s="35"/>
      <c r="E46" s="193"/>
    </row>
    <row r="47" spans="1:5" s="30" customFormat="1" ht="18" x14ac:dyDescent="0.35">
      <c r="A47" s="193"/>
      <c r="B47" s="193" t="s">
        <v>267</v>
      </c>
      <c r="C47" s="35"/>
      <c r="D47" s="35"/>
      <c r="E47" s="193"/>
    </row>
    <row r="48" spans="1:5" s="30" customFormat="1" ht="18" x14ac:dyDescent="0.35">
      <c r="A48" s="193"/>
      <c r="B48" s="193"/>
      <c r="C48" s="35"/>
      <c r="D48" s="35"/>
      <c r="E48" s="193"/>
    </row>
    <row r="49" spans="1:4" s="30" customFormat="1" ht="18" x14ac:dyDescent="0.35">
      <c r="C49" s="52"/>
      <c r="D49" s="52"/>
    </row>
    <row r="50" spans="1:4" x14ac:dyDescent="0.25">
      <c r="A50" s="53"/>
    </row>
    <row r="53" spans="1:4" x14ac:dyDescent="0.25">
      <c r="B53" s="55"/>
    </row>
    <row r="54" spans="1:4" x14ac:dyDescent="0.25">
      <c r="B54" s="56"/>
    </row>
    <row r="55" spans="1:4" x14ac:dyDescent="0.25">
      <c r="B55" s="56"/>
    </row>
    <row r="56" spans="1:4" x14ac:dyDescent="0.25">
      <c r="B56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Sheet161">
    <pageSetUpPr fitToPage="1"/>
  </sheetPr>
  <dimension ref="A1:J68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47.710937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31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45"/>
      <c r="B33" s="50"/>
      <c r="C33" s="35"/>
      <c r="D33" s="193"/>
      <c r="E33" s="193"/>
    </row>
    <row r="34" spans="1:5" s="30" customFormat="1" ht="18" x14ac:dyDescent="0.35">
      <c r="A34" s="45"/>
      <c r="B34" s="50"/>
      <c r="C34" s="35"/>
      <c r="D34" s="193"/>
      <c r="E34" s="193"/>
    </row>
    <row r="35" spans="1:5" s="30" customFormat="1" ht="18" x14ac:dyDescent="0.35">
      <c r="A35" s="45"/>
      <c r="B35" s="50"/>
      <c r="C35" s="35"/>
      <c r="D35" s="193"/>
      <c r="E35" s="193"/>
    </row>
    <row r="36" spans="1:5" s="30" customFormat="1" ht="18" x14ac:dyDescent="0.35">
      <c r="A36" s="193"/>
      <c r="B36" s="193" t="s">
        <v>277</v>
      </c>
      <c r="C36" s="35"/>
      <c r="D36" s="193"/>
      <c r="E36" s="193"/>
    </row>
    <row r="37" spans="1:5" s="30" customFormat="1" ht="18" x14ac:dyDescent="0.35">
      <c r="A37" s="193"/>
      <c r="B37" s="193" t="s">
        <v>286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282</v>
      </c>
      <c r="C45" s="35"/>
      <c r="D45" s="193"/>
      <c r="E45" s="193"/>
    </row>
    <row r="46" spans="1:5" s="30" customFormat="1" ht="18" x14ac:dyDescent="0.35">
      <c r="A46" s="193"/>
      <c r="B46" s="193" t="s">
        <v>283</v>
      </c>
      <c r="C46" s="35"/>
      <c r="D46" s="193"/>
      <c r="E46" s="193"/>
    </row>
    <row r="47" spans="1:5" s="30" customFormat="1" ht="18" x14ac:dyDescent="0.35">
      <c r="A47" s="193"/>
      <c r="B47" s="193" t="s">
        <v>267</v>
      </c>
      <c r="C47" s="35"/>
      <c r="D47" s="193"/>
      <c r="E47" s="193"/>
    </row>
    <row r="48" spans="1:5" s="30" customFormat="1" ht="18" x14ac:dyDescent="0.35">
      <c r="A48" s="193"/>
      <c r="B48" s="193"/>
      <c r="C48" s="35"/>
      <c r="D48" s="193"/>
      <c r="E48" s="193"/>
    </row>
    <row r="49" spans="1:3" x14ac:dyDescent="0.25">
      <c r="C49" s="54"/>
    </row>
    <row r="50" spans="1:3" x14ac:dyDescent="0.25">
      <c r="A50" s="53"/>
      <c r="C50" s="54"/>
    </row>
    <row r="51" spans="1:3" x14ac:dyDescent="0.25">
      <c r="C51" s="54"/>
    </row>
    <row r="52" spans="1:3" x14ac:dyDescent="0.25">
      <c r="C52" s="54"/>
    </row>
    <row r="53" spans="1:3" x14ac:dyDescent="0.25">
      <c r="B53" s="55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B56" s="56"/>
      <c r="C56" s="54"/>
    </row>
    <row r="57" spans="1:3" x14ac:dyDescent="0.25">
      <c r="C57" s="54"/>
    </row>
    <row r="58" spans="1:3" x14ac:dyDescent="0.25">
      <c r="C58" s="54"/>
    </row>
    <row r="59" spans="1:3" x14ac:dyDescent="0.25">
      <c r="C59" s="54"/>
    </row>
    <row r="60" spans="1:3" x14ac:dyDescent="0.25">
      <c r="C60" s="54"/>
    </row>
    <row r="61" spans="1:3" x14ac:dyDescent="0.25">
      <c r="C61" s="54"/>
    </row>
    <row r="62" spans="1:3" x14ac:dyDescent="0.25">
      <c r="C62" s="54"/>
    </row>
    <row r="63" spans="1:3" x14ac:dyDescent="0.25">
      <c r="C63" s="54"/>
    </row>
    <row r="64" spans="1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8" max="16383" man="1"/>
  </row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Sheet162">
    <pageSetUpPr fitToPage="1"/>
  </sheetPr>
  <dimension ref="A1:K55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5" width="9.140625" style="29"/>
    <col min="6" max="6" width="9.5703125" style="29" bestFit="1" customWidth="1"/>
    <col min="7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31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106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106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50" t="s">
        <v>262</v>
      </c>
      <c r="C31" s="193"/>
      <c r="D31" s="193"/>
      <c r="E31" s="193"/>
    </row>
    <row r="32" spans="1:11" s="30" customFormat="1" ht="18" x14ac:dyDescent="0.35">
      <c r="A32" s="45"/>
      <c r="B32" s="50"/>
      <c r="C32" s="193"/>
      <c r="D32" s="193"/>
      <c r="E32" s="193"/>
    </row>
    <row r="33" spans="1:5" s="30" customFormat="1" ht="18" x14ac:dyDescent="0.35">
      <c r="A33" s="45"/>
      <c r="B33" s="50"/>
      <c r="C33" s="193"/>
      <c r="D33" s="193"/>
      <c r="E33" s="193"/>
    </row>
    <row r="34" spans="1:5" s="30" customFormat="1" ht="18" x14ac:dyDescent="0.35">
      <c r="A34" s="45"/>
      <c r="B34" s="50"/>
      <c r="C34" s="193"/>
      <c r="D34" s="193"/>
      <c r="E34" s="193"/>
    </row>
    <row r="35" spans="1:5" s="30" customFormat="1" ht="18" x14ac:dyDescent="0.35">
      <c r="A35" s="44"/>
      <c r="B35" s="193" t="s">
        <v>277</v>
      </c>
      <c r="C35" s="193"/>
      <c r="D35" s="193"/>
      <c r="E35" s="205"/>
    </row>
    <row r="36" spans="1:5" s="30" customFormat="1" ht="18" x14ac:dyDescent="0.35">
      <c r="A36" s="193"/>
      <c r="B36" s="193" t="s">
        <v>286</v>
      </c>
      <c r="C36" s="193"/>
      <c r="D36" s="193"/>
      <c r="E36" s="193"/>
    </row>
    <row r="37" spans="1:5" s="30" customFormat="1" ht="18" x14ac:dyDescent="0.35">
      <c r="A37" s="193"/>
      <c r="B37" s="193" t="s">
        <v>264</v>
      </c>
      <c r="C37" s="193"/>
      <c r="D37" s="193"/>
      <c r="E37" s="193"/>
    </row>
    <row r="38" spans="1:5" s="30" customFormat="1" ht="18" x14ac:dyDescent="0.35">
      <c r="A38" s="193"/>
      <c r="B38" s="193"/>
      <c r="C38" s="193"/>
      <c r="D38" s="193"/>
      <c r="E38" s="193"/>
    </row>
    <row r="39" spans="1:5" s="30" customFormat="1" ht="18" x14ac:dyDescent="0.35">
      <c r="A39" s="193"/>
      <c r="B39" s="193"/>
      <c r="C39" s="35"/>
      <c r="D39" s="35"/>
      <c r="E39" s="193"/>
    </row>
    <row r="40" spans="1:5" s="30" customFormat="1" ht="18" x14ac:dyDescent="0.35">
      <c r="A40" s="193"/>
      <c r="B40" s="51" t="s">
        <v>265</v>
      </c>
      <c r="C40" s="35"/>
      <c r="D40" s="35"/>
      <c r="E40" s="193"/>
    </row>
    <row r="41" spans="1:5" s="30" customFormat="1" ht="18" x14ac:dyDescent="0.35">
      <c r="A41" s="193"/>
      <c r="B41" s="193"/>
      <c r="C41" s="35"/>
      <c r="D41" s="35"/>
      <c r="E41" s="193"/>
    </row>
    <row r="42" spans="1:5" s="30" customFormat="1" ht="18" x14ac:dyDescent="0.35">
      <c r="A42" s="193"/>
      <c r="B42" s="193"/>
      <c r="C42" s="35"/>
      <c r="D42" s="35"/>
      <c r="E42" s="193"/>
    </row>
    <row r="43" spans="1:5" s="30" customFormat="1" ht="18" x14ac:dyDescent="0.35">
      <c r="A43" s="193"/>
      <c r="B43" s="193"/>
      <c r="C43" s="35"/>
      <c r="D43" s="35"/>
      <c r="E43" s="193"/>
    </row>
    <row r="44" spans="1:5" s="30" customFormat="1" ht="18" x14ac:dyDescent="0.35">
      <c r="A44" s="193"/>
      <c r="B44" s="193" t="s">
        <v>282</v>
      </c>
      <c r="C44" s="35"/>
      <c r="D44" s="35"/>
      <c r="E44" s="193"/>
    </row>
    <row r="45" spans="1:5" s="30" customFormat="1" ht="18" x14ac:dyDescent="0.35">
      <c r="A45" s="193"/>
      <c r="B45" s="193" t="s">
        <v>283</v>
      </c>
      <c r="C45" s="35"/>
      <c r="D45" s="35"/>
      <c r="E45" s="193"/>
    </row>
    <row r="46" spans="1:5" s="30" customFormat="1" ht="18" x14ac:dyDescent="0.35">
      <c r="A46" s="193"/>
      <c r="B46" s="193" t="s">
        <v>267</v>
      </c>
      <c r="C46" s="35"/>
      <c r="D46" s="35"/>
      <c r="E46" s="193"/>
    </row>
    <row r="47" spans="1:5" s="30" customFormat="1" ht="18" x14ac:dyDescent="0.35">
      <c r="A47" s="193"/>
      <c r="B47" s="193"/>
      <c r="C47" s="35"/>
      <c r="D47" s="35"/>
      <c r="E47" s="193"/>
    </row>
    <row r="48" spans="1:5" s="30" customFormat="1" ht="18" x14ac:dyDescent="0.35">
      <c r="C48" s="52"/>
      <c r="D48" s="52"/>
    </row>
    <row r="49" spans="1:2" x14ac:dyDescent="0.25">
      <c r="A49" s="53"/>
    </row>
    <row r="52" spans="1:2" x14ac:dyDescent="0.25">
      <c r="B52" s="55"/>
    </row>
    <row r="53" spans="1:2" x14ac:dyDescent="0.25">
      <c r="B53" s="56"/>
    </row>
    <row r="54" spans="1:2" x14ac:dyDescent="0.25">
      <c r="B54" s="56"/>
    </row>
    <row r="55" spans="1:2" x14ac:dyDescent="0.25">
      <c r="B55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  <colBreaks count="1" manualBreakCount="1">
    <brk id="5" max="1048575" man="1"/>
  </colBreak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Sheet163">
    <pageSetUpPr fitToPage="1"/>
  </sheetPr>
  <dimension ref="A1:J68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47.710937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</row>
    <row r="2" spans="1:10" ht="18" x14ac:dyDescent="0.25">
      <c r="A2" s="425" t="s">
        <v>311</v>
      </c>
      <c r="B2" s="425"/>
      <c r="C2" s="425"/>
      <c r="D2" s="425"/>
      <c r="E2" s="59"/>
    </row>
    <row r="3" spans="1:10" ht="15.75" x14ac:dyDescent="0.25">
      <c r="A3" s="440">
        <f ca="1">TODAY()</f>
        <v>46197</v>
      </c>
      <c r="B3" s="427"/>
      <c r="C3" s="427"/>
      <c r="D3" s="427"/>
      <c r="E3" s="42"/>
    </row>
    <row r="4" spans="1:10" s="30" customFormat="1" ht="18" x14ac:dyDescent="0.35">
      <c r="A4" s="296"/>
      <c r="B4" s="296"/>
      <c r="C4" s="33"/>
    </row>
    <row r="5" spans="1:10" s="30" customFormat="1" ht="18" hidden="1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31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+B17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hidden="1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B7+47</f>
        <v>#REF!</v>
      </c>
      <c r="C27" s="35"/>
      <c r="D27" s="193"/>
      <c r="E27" s="193"/>
    </row>
    <row r="28" spans="1:10" s="30" customFormat="1" ht="18" x14ac:dyDescent="0.35">
      <c r="A28" s="45"/>
      <c r="B28" s="204"/>
      <c r="C28" s="35"/>
      <c r="D28" s="193"/>
      <c r="E28" s="193"/>
    </row>
    <row r="29" spans="1:10" s="30" customFormat="1" ht="18" x14ac:dyDescent="0.35">
      <c r="A29" s="45"/>
      <c r="B29" s="204"/>
      <c r="C29" s="35"/>
      <c r="D29" s="193"/>
      <c r="E29" s="193"/>
    </row>
    <row r="30" spans="1:10" s="30" customFormat="1" ht="18" x14ac:dyDescent="0.35">
      <c r="A30" s="45"/>
      <c r="B30" s="204"/>
      <c r="C30" s="35"/>
      <c r="D30" s="193"/>
      <c r="E30" s="193"/>
    </row>
    <row r="31" spans="1:10" s="30" customFormat="1" ht="18" x14ac:dyDescent="0.35">
      <c r="A31" s="45"/>
      <c r="B31" s="204"/>
      <c r="C31" s="35"/>
      <c r="D31" s="193"/>
      <c r="E31" s="193"/>
    </row>
    <row r="32" spans="1:10" s="30" customFormat="1" ht="18" x14ac:dyDescent="0.35">
      <c r="A32" s="45"/>
      <c r="B32" s="50" t="s">
        <v>262</v>
      </c>
      <c r="C32" s="35"/>
      <c r="D32" s="193"/>
      <c r="E32" s="193"/>
    </row>
    <row r="33" spans="1:5" s="30" customFormat="1" ht="18" x14ac:dyDescent="0.35">
      <c r="A33" s="45"/>
      <c r="B33" s="50"/>
      <c r="C33" s="35"/>
      <c r="D33" s="193"/>
      <c r="E33" s="193"/>
    </row>
    <row r="34" spans="1:5" s="30" customFormat="1" ht="18" x14ac:dyDescent="0.35">
      <c r="A34" s="45"/>
      <c r="B34" s="50"/>
      <c r="C34" s="35"/>
      <c r="D34" s="193"/>
      <c r="E34" s="193"/>
    </row>
    <row r="35" spans="1:5" s="30" customFormat="1" ht="18" x14ac:dyDescent="0.35">
      <c r="A35" s="45"/>
      <c r="B35" s="50"/>
      <c r="C35" s="35"/>
      <c r="D35" s="193"/>
      <c r="E35" s="193"/>
    </row>
    <row r="36" spans="1:5" s="30" customFormat="1" ht="18" x14ac:dyDescent="0.35">
      <c r="A36" s="193"/>
      <c r="B36" s="193" t="s">
        <v>277</v>
      </c>
      <c r="C36" s="35"/>
      <c r="D36" s="193"/>
      <c r="E36" s="193"/>
    </row>
    <row r="37" spans="1:5" s="30" customFormat="1" ht="18" x14ac:dyDescent="0.35">
      <c r="A37" s="193"/>
      <c r="B37" s="193" t="s">
        <v>286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279</v>
      </c>
      <c r="C45" s="35"/>
      <c r="D45" s="193"/>
      <c r="E45" s="193"/>
    </row>
    <row r="46" spans="1:5" s="30" customFormat="1" ht="18" x14ac:dyDescent="0.35">
      <c r="A46" s="193"/>
      <c r="B46" s="193" t="s">
        <v>280</v>
      </c>
      <c r="C46" s="35"/>
      <c r="D46" s="193"/>
      <c r="E46" s="193"/>
    </row>
    <row r="47" spans="1:5" s="30" customFormat="1" ht="18" x14ac:dyDescent="0.35">
      <c r="A47" s="193"/>
      <c r="B47" s="193" t="s">
        <v>281</v>
      </c>
      <c r="C47" s="35"/>
      <c r="D47" s="193"/>
      <c r="E47" s="193"/>
    </row>
    <row r="48" spans="1:5" s="30" customFormat="1" ht="18" x14ac:dyDescent="0.35">
      <c r="A48" s="193"/>
      <c r="B48" s="193"/>
      <c r="C48" s="35"/>
      <c r="D48" s="193"/>
      <c r="E48" s="193"/>
    </row>
    <row r="49" spans="1:3" x14ac:dyDescent="0.25">
      <c r="C49" s="54"/>
    </row>
    <row r="50" spans="1:3" x14ac:dyDescent="0.25">
      <c r="A50" s="53"/>
      <c r="C50" s="54"/>
    </row>
    <row r="51" spans="1:3" x14ac:dyDescent="0.25">
      <c r="C51" s="54"/>
    </row>
    <row r="52" spans="1:3" x14ac:dyDescent="0.25">
      <c r="C52" s="54"/>
    </row>
    <row r="53" spans="1:3" x14ac:dyDescent="0.25">
      <c r="B53" s="55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B56" s="56"/>
      <c r="C56" s="54"/>
    </row>
    <row r="57" spans="1:3" x14ac:dyDescent="0.25">
      <c r="C57" s="54"/>
    </row>
    <row r="58" spans="1:3" x14ac:dyDescent="0.25">
      <c r="C58" s="54"/>
    </row>
    <row r="59" spans="1:3" x14ac:dyDescent="0.25">
      <c r="C59" s="54"/>
    </row>
    <row r="60" spans="1:3" x14ac:dyDescent="0.25">
      <c r="C60" s="54"/>
    </row>
    <row r="61" spans="1:3" x14ac:dyDescent="0.25">
      <c r="C61" s="54"/>
    </row>
    <row r="62" spans="1:3" x14ac:dyDescent="0.25">
      <c r="C62" s="54"/>
    </row>
    <row r="63" spans="1:3" x14ac:dyDescent="0.25">
      <c r="C63" s="54"/>
    </row>
    <row r="64" spans="1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8" max="16383" man="1"/>
  </row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Sheet164">
    <pageSetUpPr fitToPage="1"/>
  </sheetPr>
  <dimension ref="A1:K56"/>
  <sheetViews>
    <sheetView zoomScaleNormal="100" workbookViewId="0">
      <selection activeCell="G22" sqref="G22"/>
    </sheetView>
  </sheetViews>
  <sheetFormatPr defaultColWidth="9.140625" defaultRowHeight="15" x14ac:dyDescent="0.25"/>
  <cols>
    <col min="1" max="1" width="46.28515625" style="29" customWidth="1"/>
    <col min="2" max="2" width="26.42578125" style="29" customWidth="1"/>
    <col min="3" max="3" width="10.7109375" style="29" bestFit="1" customWidth="1"/>
    <col min="4" max="4" width="10.7109375" style="29" customWidth="1"/>
    <col min="5" max="5" width="9.140625" style="29"/>
    <col min="6" max="6" width="9.5703125" style="29" bestFit="1" customWidth="1"/>
    <col min="7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311</v>
      </c>
      <c r="B2" s="425"/>
      <c r="C2" s="425"/>
      <c r="D2" s="425"/>
      <c r="E2" s="59"/>
      <c r="F2" s="296"/>
    </row>
    <row r="3" spans="1:11" x14ac:dyDescent="0.25">
      <c r="A3" s="440">
        <f ca="1">TODAY()</f>
        <v>46197</v>
      </c>
      <c r="B3" s="427"/>
      <c r="C3" s="427"/>
      <c r="D3" s="427"/>
      <c r="E3" s="77"/>
      <c r="F3" s="77"/>
    </row>
    <row r="4" spans="1:11" s="30" customFormat="1" ht="18" x14ac:dyDescent="0.35">
      <c r="A4" s="292"/>
      <c r="B4" s="292"/>
      <c r="C4" s="292"/>
      <c r="D4" s="292"/>
      <c r="E4" s="292"/>
      <c r="F4" s="32"/>
    </row>
    <row r="5" spans="1:11" s="30" customFormat="1" ht="18" hidden="1" x14ac:dyDescent="0.35">
      <c r="A5" s="296"/>
      <c r="B5" s="296"/>
      <c r="C5" s="296"/>
      <c r="D5" s="296"/>
      <c r="E5" s="193"/>
    </row>
    <row r="6" spans="1:11" s="30" customFormat="1" ht="18" x14ac:dyDescent="0.35">
      <c r="A6" s="193"/>
      <c r="B6" s="193"/>
      <c r="C6" s="193"/>
      <c r="D6" s="193"/>
      <c r="E6" s="193"/>
    </row>
    <row r="7" spans="1:11" s="30" customFormat="1" ht="18" x14ac:dyDescent="0.35">
      <c r="A7" s="32" t="s">
        <v>269</v>
      </c>
      <c r="B7" s="36" t="e">
        <f>#REF!</f>
        <v>#REF!</v>
      </c>
      <c r="C7" s="193"/>
      <c r="D7" s="193"/>
      <c r="E7" s="193"/>
    </row>
    <row r="8" spans="1:11" s="30" customFormat="1" ht="18" hidden="1" x14ac:dyDescent="0.35">
      <c r="A8" s="193" t="s">
        <v>245</v>
      </c>
      <c r="B8" s="37" t="e">
        <f>#REF!</f>
        <v>#REF!</v>
      </c>
      <c r="C8" s="193"/>
      <c r="D8" s="193"/>
      <c r="E8" s="193"/>
    </row>
    <row r="9" spans="1:11" s="30" customFormat="1" ht="18" x14ac:dyDescent="0.35">
      <c r="A9" s="193" t="s">
        <v>247</v>
      </c>
      <c r="B9" s="38" t="e">
        <f>#REF!</f>
        <v>#REF!</v>
      </c>
      <c r="C9" s="193"/>
      <c r="D9" s="193"/>
      <c r="E9" s="193"/>
    </row>
    <row r="10" spans="1:11" s="30" customFormat="1" ht="18" x14ac:dyDescent="0.35">
      <c r="A10" s="193" t="s">
        <v>249</v>
      </c>
      <c r="B10" s="39">
        <v>31</v>
      </c>
      <c r="C10" s="193"/>
      <c r="D10" s="193"/>
      <c r="E10" s="193"/>
    </row>
    <row r="11" spans="1:11" s="30" customFormat="1" ht="18" hidden="1" x14ac:dyDescent="0.35">
      <c r="A11" s="193" t="s">
        <v>250</v>
      </c>
      <c r="B11" s="194"/>
      <c r="C11" s="193" t="s">
        <v>248</v>
      </c>
      <c r="D11" s="193"/>
      <c r="E11" s="193"/>
    </row>
    <row r="12" spans="1:11" s="30" customFormat="1" ht="18" x14ac:dyDescent="0.35">
      <c r="A12" s="193"/>
      <c r="B12" s="193"/>
      <c r="C12" s="193"/>
      <c r="D12" s="193"/>
      <c r="E12" s="193"/>
    </row>
    <row r="13" spans="1:11" s="30" customFormat="1" ht="18" hidden="1" x14ac:dyDescent="0.35">
      <c r="A13" s="42" t="s">
        <v>251</v>
      </c>
      <c r="B13" s="195"/>
      <c r="C13" s="193"/>
      <c r="D13" s="193"/>
      <c r="E13" s="193"/>
    </row>
    <row r="14" spans="1:11" s="30" customFormat="1" ht="18" hidden="1" x14ac:dyDescent="0.35">
      <c r="A14" s="196" t="s">
        <v>252</v>
      </c>
      <c r="B14" s="195" t="e">
        <f>#REF!</f>
        <v>#REF!</v>
      </c>
      <c r="C14" s="193" t="s">
        <v>246</v>
      </c>
      <c r="D14" s="193"/>
      <c r="E14" s="193"/>
    </row>
    <row r="15" spans="1:11" s="30" customFormat="1" ht="18" hidden="1" x14ac:dyDescent="0.35">
      <c r="A15" s="196" t="s">
        <v>253</v>
      </c>
      <c r="B15" s="213">
        <v>0.15</v>
      </c>
      <c r="C15" s="193" t="s">
        <v>246</v>
      </c>
      <c r="D15" s="193"/>
      <c r="E15" s="193"/>
      <c r="J15" s="57"/>
      <c r="K15" s="57"/>
    </row>
    <row r="16" spans="1:11" s="30" customFormat="1" ht="18" hidden="1" x14ac:dyDescent="0.35">
      <c r="A16" s="196" t="s">
        <v>254</v>
      </c>
      <c r="B16" s="43" t="e">
        <f>B15*B14</f>
        <v>#REF!</v>
      </c>
      <c r="C16" s="193"/>
      <c r="D16" s="193"/>
      <c r="E16" s="193"/>
      <c r="J16" s="58"/>
      <c r="K16" s="57"/>
    </row>
    <row r="17" spans="1:11" s="30" customFormat="1" ht="18" x14ac:dyDescent="0.35">
      <c r="A17" s="201"/>
      <c r="B17" s="199"/>
      <c r="C17" s="199"/>
      <c r="D17" s="199"/>
      <c r="E17" s="193"/>
      <c r="K17" s="57"/>
    </row>
    <row r="18" spans="1:11" s="30" customFormat="1" ht="18" x14ac:dyDescent="0.35">
      <c r="A18" s="42" t="s">
        <v>270</v>
      </c>
      <c r="B18" s="199"/>
      <c r="C18" s="193"/>
      <c r="D18" s="193"/>
      <c r="E18" s="193"/>
      <c r="K18" s="57"/>
    </row>
    <row r="19" spans="1:11" s="30" customFormat="1" ht="18" x14ac:dyDescent="0.35">
      <c r="A19" s="196" t="s">
        <v>271</v>
      </c>
      <c r="B19" s="208" t="e">
        <f>#REF!</f>
        <v>#REF!</v>
      </c>
      <c r="C19" s="193"/>
      <c r="D19" s="193"/>
      <c r="F19" s="106"/>
      <c r="K19" s="57"/>
    </row>
    <row r="20" spans="1:11" s="30" customFormat="1" ht="18" x14ac:dyDescent="0.35">
      <c r="A20" s="196" t="s">
        <v>272</v>
      </c>
      <c r="B20" s="195" t="e">
        <f>#REF!</f>
        <v>#REF!</v>
      </c>
      <c r="C20" s="193"/>
      <c r="D20" s="193"/>
      <c r="E20" s="193"/>
      <c r="K20" s="57"/>
    </row>
    <row r="21" spans="1:11" s="30" customFormat="1" ht="18" x14ac:dyDescent="0.35">
      <c r="A21" s="196" t="s">
        <v>259</v>
      </c>
      <c r="B21" s="199" t="e">
        <f>B19*B20</f>
        <v>#REF!</v>
      </c>
      <c r="C21" s="193"/>
      <c r="D21" s="193"/>
      <c r="E21" s="193"/>
      <c r="F21" s="106"/>
      <c r="K21" s="57"/>
    </row>
    <row r="22" spans="1:11" s="30" customFormat="1" ht="18" x14ac:dyDescent="0.35">
      <c r="A22" s="196"/>
      <c r="B22" s="209"/>
      <c r="C22" s="193"/>
      <c r="D22" s="193"/>
      <c r="E22" s="193"/>
      <c r="K22" s="57"/>
    </row>
    <row r="23" spans="1:11" s="30" customFormat="1" ht="18" hidden="1" x14ac:dyDescent="0.35">
      <c r="A23" s="44"/>
      <c r="B23" s="203"/>
      <c r="C23" s="193"/>
      <c r="D23" s="193"/>
      <c r="E23" s="193"/>
      <c r="F23" s="30">
        <f>IF(F21&gt;=1,F21-1,F21)</f>
        <v>0</v>
      </c>
      <c r="G23" s="30" t="s">
        <v>295</v>
      </c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+B21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199"/>
      <c r="C26" s="193"/>
      <c r="D26" s="193"/>
      <c r="E26" s="193"/>
    </row>
    <row r="27" spans="1:11" s="30" customFormat="1" ht="18" x14ac:dyDescent="0.35">
      <c r="A27" s="45" t="s">
        <v>261</v>
      </c>
      <c r="B27" s="204" t="e">
        <f>B7+47</f>
        <v>#REF!</v>
      </c>
      <c r="C27" s="193"/>
      <c r="D27" s="193"/>
      <c r="E27" s="193"/>
    </row>
    <row r="28" spans="1:11" s="30" customFormat="1" ht="18" x14ac:dyDescent="0.35">
      <c r="A28" s="45"/>
      <c r="B28" s="204"/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50" t="s">
        <v>262</v>
      </c>
      <c r="C32" s="193"/>
      <c r="D32" s="193"/>
      <c r="E32" s="193"/>
    </row>
    <row r="33" spans="1:5" s="30" customFormat="1" ht="18" x14ac:dyDescent="0.35">
      <c r="A33" s="45"/>
      <c r="B33" s="50"/>
      <c r="C33" s="193"/>
      <c r="D33" s="193"/>
      <c r="E33" s="193"/>
    </row>
    <row r="34" spans="1:5" s="30" customFormat="1" ht="18" x14ac:dyDescent="0.35">
      <c r="A34" s="45"/>
      <c r="B34" s="50"/>
      <c r="C34" s="193"/>
      <c r="D34" s="193"/>
      <c r="E34" s="193"/>
    </row>
    <row r="35" spans="1:5" s="30" customFormat="1" ht="18" x14ac:dyDescent="0.35">
      <c r="A35" s="45"/>
      <c r="B35" s="50"/>
      <c r="C35" s="193"/>
      <c r="D35" s="193"/>
      <c r="E35" s="193"/>
    </row>
    <row r="36" spans="1:5" s="30" customFormat="1" ht="18" x14ac:dyDescent="0.35">
      <c r="A36" s="44"/>
      <c r="B36" s="193" t="s">
        <v>277</v>
      </c>
      <c r="C36" s="193"/>
      <c r="D36" s="193"/>
      <c r="E36" s="205"/>
    </row>
    <row r="37" spans="1:5" s="30" customFormat="1" ht="18" x14ac:dyDescent="0.35">
      <c r="A37" s="193"/>
      <c r="B37" s="193" t="s">
        <v>286</v>
      </c>
      <c r="C37" s="193"/>
      <c r="D37" s="193"/>
      <c r="E37" s="193"/>
    </row>
    <row r="38" spans="1:5" s="30" customFormat="1" ht="18" x14ac:dyDescent="0.35">
      <c r="A38" s="193"/>
      <c r="B38" s="193" t="s">
        <v>264</v>
      </c>
      <c r="C38" s="193"/>
      <c r="D38" s="193"/>
      <c r="E38" s="193"/>
    </row>
    <row r="39" spans="1:5" s="30" customFormat="1" ht="18" x14ac:dyDescent="0.35">
      <c r="A39" s="193"/>
      <c r="B39" s="193"/>
      <c r="C39" s="193"/>
      <c r="D39" s="193"/>
      <c r="E39" s="193"/>
    </row>
    <row r="40" spans="1:5" s="30" customFormat="1" ht="18" x14ac:dyDescent="0.35">
      <c r="A40" s="193"/>
      <c r="B40" s="193"/>
      <c r="C40" s="35"/>
      <c r="D40" s="35"/>
      <c r="E40" s="193"/>
    </row>
    <row r="41" spans="1:5" s="30" customFormat="1" ht="18" x14ac:dyDescent="0.35">
      <c r="A41" s="193"/>
      <c r="B41" s="51" t="s">
        <v>265</v>
      </c>
      <c r="C41" s="35"/>
      <c r="D41" s="35"/>
      <c r="E41" s="193"/>
    </row>
    <row r="42" spans="1:5" s="30" customFormat="1" ht="18" x14ac:dyDescent="0.35">
      <c r="A42" s="193"/>
      <c r="B42" s="193"/>
      <c r="C42" s="35"/>
      <c r="D42" s="35"/>
      <c r="E42" s="193"/>
    </row>
    <row r="43" spans="1:5" s="30" customFormat="1" ht="18" x14ac:dyDescent="0.35">
      <c r="A43" s="193"/>
      <c r="B43" s="193"/>
      <c r="C43" s="35"/>
      <c r="D43" s="35"/>
      <c r="E43" s="193"/>
    </row>
    <row r="44" spans="1:5" s="30" customFormat="1" ht="18" x14ac:dyDescent="0.35">
      <c r="A44" s="193"/>
      <c r="B44" s="193"/>
      <c r="C44" s="35"/>
      <c r="D44" s="35"/>
      <c r="E44" s="193"/>
    </row>
    <row r="45" spans="1:5" s="30" customFormat="1" ht="18" x14ac:dyDescent="0.35">
      <c r="A45" s="193"/>
      <c r="B45" s="193" t="s">
        <v>279</v>
      </c>
      <c r="C45" s="35"/>
      <c r="D45" s="35"/>
      <c r="E45" s="193"/>
    </row>
    <row r="46" spans="1:5" s="30" customFormat="1" ht="18" x14ac:dyDescent="0.35">
      <c r="A46" s="193"/>
      <c r="B46" s="193" t="s">
        <v>280</v>
      </c>
      <c r="C46" s="35"/>
      <c r="D46" s="35"/>
      <c r="E46" s="193"/>
    </row>
    <row r="47" spans="1:5" s="30" customFormat="1" ht="18" x14ac:dyDescent="0.35">
      <c r="A47" s="193"/>
      <c r="B47" s="193" t="s">
        <v>281</v>
      </c>
      <c r="C47" s="35"/>
      <c r="D47" s="35"/>
      <c r="E47" s="193"/>
    </row>
    <row r="48" spans="1:5" s="30" customFormat="1" ht="18" x14ac:dyDescent="0.35">
      <c r="A48" s="193"/>
      <c r="B48" s="193"/>
      <c r="C48" s="35"/>
      <c r="D48" s="35"/>
      <c r="E48" s="193"/>
    </row>
    <row r="49" spans="1:4" s="30" customFormat="1" ht="18" x14ac:dyDescent="0.35">
      <c r="C49" s="52"/>
      <c r="D49" s="52"/>
    </row>
    <row r="50" spans="1:4" x14ac:dyDescent="0.25">
      <c r="A50" s="53"/>
    </row>
    <row r="53" spans="1:4" x14ac:dyDescent="0.25">
      <c r="B53" s="55"/>
    </row>
    <row r="54" spans="1:4" x14ac:dyDescent="0.25">
      <c r="B54" s="56"/>
    </row>
    <row r="55" spans="1:4" x14ac:dyDescent="0.25">
      <c r="B55" s="56"/>
    </row>
    <row r="56" spans="1:4" x14ac:dyDescent="0.25">
      <c r="B56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Sheet179">
    <pageSetUpPr fitToPage="1"/>
  </sheetPr>
  <dimension ref="A1:J125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128" t="s">
        <v>316</v>
      </c>
      <c r="C35" s="116"/>
      <c r="D35" s="221"/>
      <c r="E35" s="221"/>
    </row>
    <row r="36" spans="1:5" ht="15.75" x14ac:dyDescent="0.25">
      <c r="A36" s="232"/>
      <c r="B36" s="128"/>
      <c r="C36" s="116"/>
      <c r="D36" s="221"/>
      <c r="E36" s="221"/>
    </row>
    <row r="37" spans="1:5" ht="15.75" x14ac:dyDescent="0.25">
      <c r="A37" s="221"/>
      <c r="B37" s="107"/>
      <c r="C37" s="116"/>
      <c r="D37" s="221"/>
      <c r="E37" s="221"/>
    </row>
    <row r="38" spans="1:5" ht="15.75" x14ac:dyDescent="0.25">
      <c r="A38" s="221"/>
      <c r="B38" s="221" t="s">
        <v>317</v>
      </c>
      <c r="C38" s="116"/>
      <c r="D38" s="221"/>
      <c r="E38" s="221"/>
    </row>
    <row r="39" spans="1:5" ht="15.75" x14ac:dyDescent="0.25">
      <c r="A39" s="221"/>
      <c r="B39" s="221" t="s">
        <v>318</v>
      </c>
      <c r="C39" s="116"/>
      <c r="D39" s="221"/>
      <c r="E39" s="221"/>
    </row>
    <row r="40" spans="1:5" ht="15.75" x14ac:dyDescent="0.25">
      <c r="A40" s="221"/>
      <c r="B40" s="221" t="s">
        <v>267</v>
      </c>
      <c r="C40" s="116"/>
      <c r="D40" s="221"/>
      <c r="E40" s="221"/>
    </row>
    <row r="41" spans="1:5" ht="15.75" x14ac:dyDescent="0.25">
      <c r="A41" s="221"/>
      <c r="B41" s="221"/>
      <c r="C41" s="116"/>
      <c r="D41" s="221"/>
      <c r="E41" s="221"/>
    </row>
    <row r="42" spans="1:5" ht="15.75" x14ac:dyDescent="0.25">
      <c r="A42" s="221"/>
      <c r="B42" s="129" t="s">
        <v>265</v>
      </c>
      <c r="C42" s="116"/>
      <c r="D42" s="221"/>
      <c r="E42" s="221"/>
    </row>
    <row r="43" spans="1:5" x14ac:dyDescent="0.35">
      <c r="A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 t="s">
        <v>279</v>
      </c>
      <c r="C45" s="116"/>
      <c r="D45" s="221"/>
      <c r="E45" s="221"/>
    </row>
    <row r="46" spans="1:5" ht="15.75" x14ac:dyDescent="0.25">
      <c r="A46" s="221"/>
      <c r="B46" s="221" t="s">
        <v>319</v>
      </c>
      <c r="C46" s="116"/>
      <c r="D46" s="221"/>
      <c r="E46" s="221"/>
    </row>
    <row r="47" spans="1:5" ht="15.75" x14ac:dyDescent="0.25">
      <c r="A47" s="221"/>
      <c r="B47" s="221" t="s">
        <v>320</v>
      </c>
      <c r="C47" s="116"/>
      <c r="D47" s="221"/>
      <c r="E47" s="221"/>
    </row>
    <row r="48" spans="1:5" ht="15.75" x14ac:dyDescent="0.25">
      <c r="A48" s="221"/>
      <c r="B48" s="221"/>
      <c r="C48" s="116"/>
      <c r="D48" s="221"/>
      <c r="E48" s="221"/>
    </row>
    <row r="49" spans="1:3" x14ac:dyDescent="0.35">
      <c r="C49" s="130"/>
    </row>
    <row r="50" spans="1:3" x14ac:dyDescent="0.35">
      <c r="A50" s="131"/>
      <c r="C50" s="130"/>
    </row>
    <row r="51" spans="1:3" x14ac:dyDescent="0.35">
      <c r="C51" s="130"/>
    </row>
    <row r="52" spans="1:3" x14ac:dyDescent="0.35">
      <c r="C52" s="130"/>
    </row>
    <row r="53" spans="1:3" x14ac:dyDescent="0.35">
      <c r="B53" s="119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B56" s="132"/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  <row r="125" spans="3:3" x14ac:dyDescent="0.35">
      <c r="C125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Sheet180">
    <pageSetUpPr fitToPage="1"/>
  </sheetPr>
  <dimension ref="A1:L55"/>
  <sheetViews>
    <sheetView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129" t="s">
        <v>265</v>
      </c>
      <c r="C35" s="116"/>
      <c r="D35" s="136"/>
      <c r="E35" s="136"/>
      <c r="F35" s="136"/>
    </row>
    <row r="36" spans="1:6" ht="18" x14ac:dyDescent="0.35">
      <c r="A36" s="221"/>
      <c r="B36" s="108"/>
      <c r="C36" s="116"/>
      <c r="D36" s="136"/>
      <c r="E36" s="136"/>
      <c r="F36" s="136"/>
    </row>
    <row r="37" spans="1:6" ht="15.75" x14ac:dyDescent="0.25">
      <c r="A37" s="221"/>
      <c r="B37" s="221"/>
      <c r="C37" s="116"/>
      <c r="D37" s="136"/>
      <c r="E37" s="136"/>
      <c r="F37" s="136"/>
    </row>
    <row r="38" spans="1:6" ht="15.75" x14ac:dyDescent="0.25">
      <c r="A38" s="221"/>
      <c r="B38" s="221" t="s">
        <v>266</v>
      </c>
      <c r="C38" s="116"/>
      <c r="D38" s="136"/>
      <c r="E38" s="136"/>
      <c r="F38" s="136"/>
    </row>
    <row r="39" spans="1:6" ht="15.75" x14ac:dyDescent="0.25">
      <c r="A39" s="221"/>
      <c r="B39" s="221" t="s">
        <v>267</v>
      </c>
      <c r="C39" s="116"/>
      <c r="D39" s="116"/>
      <c r="E39" s="136"/>
      <c r="F39" s="136"/>
    </row>
    <row r="40" spans="1:6" ht="15.75" x14ac:dyDescent="0.25">
      <c r="A40" s="221"/>
      <c r="B40" s="221"/>
      <c r="C40" s="116"/>
      <c r="D40" s="116"/>
      <c r="E40" s="136"/>
      <c r="F40" s="136"/>
    </row>
    <row r="41" spans="1:6" ht="15.75" x14ac:dyDescent="0.25">
      <c r="A41" s="221"/>
      <c r="B41" s="221"/>
      <c r="C41" s="116"/>
      <c r="D41" s="116"/>
      <c r="E41" s="136"/>
      <c r="F41" s="136"/>
    </row>
    <row r="42" spans="1:6" ht="15.75" x14ac:dyDescent="0.25">
      <c r="A42" s="221"/>
      <c r="B42" s="129"/>
      <c r="C42" s="116"/>
      <c r="D42" s="116"/>
      <c r="E42" s="136"/>
      <c r="F42" s="136"/>
    </row>
    <row r="43" spans="1:6" ht="18" x14ac:dyDescent="0.35">
      <c r="A43" s="221"/>
      <c r="B43" s="108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/>
      <c r="C45" s="116"/>
      <c r="D45" s="116"/>
      <c r="E45" s="136"/>
      <c r="F45" s="136"/>
    </row>
    <row r="46" spans="1:6" ht="15.75" x14ac:dyDescent="0.25">
      <c r="A46" s="221"/>
      <c r="B46" s="221"/>
      <c r="C46" s="116"/>
      <c r="D46" s="116"/>
      <c r="E46" s="136"/>
      <c r="F46" s="136"/>
    </row>
    <row r="47" spans="1:6" ht="15.75" x14ac:dyDescent="0.25">
      <c r="A47" s="221"/>
      <c r="B47" s="221"/>
      <c r="C47" s="116"/>
      <c r="D47" s="116"/>
      <c r="E47" s="136"/>
      <c r="F47" s="136"/>
    </row>
    <row r="48" spans="1:6" ht="15.75" x14ac:dyDescent="0.25">
      <c r="A48" s="221"/>
      <c r="C48" s="116"/>
      <c r="D48" s="116"/>
      <c r="E48" s="136"/>
      <c r="F48" s="136"/>
    </row>
    <row r="49" spans="1:2" x14ac:dyDescent="0.25">
      <c r="A49" s="139"/>
    </row>
    <row r="52" spans="1:2" x14ac:dyDescent="0.25">
      <c r="B52" s="140"/>
    </row>
    <row r="53" spans="1:2" x14ac:dyDescent="0.25">
      <c r="B53" s="141"/>
    </row>
    <row r="54" spans="1:2" x14ac:dyDescent="0.25">
      <c r="B54" s="141"/>
    </row>
    <row r="55" spans="1:2" x14ac:dyDescent="0.25">
      <c r="B55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Sheet181">
    <pageSetUpPr fitToPage="1"/>
  </sheetPr>
  <dimension ref="A1:J125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28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129" t="s">
        <v>265</v>
      </c>
      <c r="C35" s="116"/>
      <c r="D35" s="221"/>
      <c r="E35" s="221"/>
    </row>
    <row r="36" spans="1:5" x14ac:dyDescent="0.35">
      <c r="A36" s="232"/>
      <c r="C36" s="116"/>
      <c r="D36" s="221"/>
      <c r="E36" s="221"/>
    </row>
    <row r="37" spans="1:5" ht="15.75" x14ac:dyDescent="0.25">
      <c r="A37" s="221"/>
      <c r="B37" s="221"/>
      <c r="C37" s="116"/>
      <c r="D37" s="221"/>
      <c r="E37" s="221"/>
    </row>
    <row r="38" spans="1:5" ht="15.75" x14ac:dyDescent="0.25">
      <c r="A38" s="221"/>
      <c r="B38" s="221" t="s">
        <v>266</v>
      </c>
      <c r="C38" s="116"/>
      <c r="D38" s="221"/>
      <c r="E38" s="221"/>
    </row>
    <row r="39" spans="1:5" ht="15.75" x14ac:dyDescent="0.25">
      <c r="A39" s="221"/>
      <c r="B39" s="221" t="s">
        <v>267</v>
      </c>
      <c r="C39" s="116"/>
      <c r="D39" s="221"/>
      <c r="E39" s="221"/>
    </row>
    <row r="40" spans="1:5" ht="15.75" x14ac:dyDescent="0.25">
      <c r="A40" s="221"/>
      <c r="B40" s="221"/>
      <c r="C40" s="116"/>
      <c r="D40" s="221"/>
      <c r="E40" s="221"/>
    </row>
    <row r="41" spans="1:5" ht="15.75" x14ac:dyDescent="0.25">
      <c r="A41" s="221"/>
      <c r="B41" s="221"/>
      <c r="C41" s="116"/>
      <c r="D41" s="221"/>
      <c r="E41" s="221"/>
    </row>
    <row r="42" spans="1:5" ht="15.75" x14ac:dyDescent="0.25">
      <c r="A42" s="221"/>
      <c r="B42" s="129"/>
      <c r="C42" s="116"/>
      <c r="D42" s="221"/>
      <c r="E42" s="221"/>
    </row>
    <row r="43" spans="1:5" x14ac:dyDescent="0.35">
      <c r="A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/>
      <c r="C45" s="116"/>
      <c r="D45" s="221"/>
      <c r="E45" s="221"/>
    </row>
    <row r="46" spans="1:5" ht="15.75" x14ac:dyDescent="0.25">
      <c r="A46" s="221"/>
      <c r="B46" s="221"/>
      <c r="C46" s="116"/>
      <c r="D46" s="221"/>
      <c r="E46" s="221"/>
    </row>
    <row r="47" spans="1:5" ht="15.75" x14ac:dyDescent="0.25">
      <c r="A47" s="221"/>
      <c r="B47" s="221"/>
      <c r="C47" s="116"/>
      <c r="D47" s="221"/>
      <c r="E47" s="221"/>
    </row>
    <row r="48" spans="1:5" ht="15.75" x14ac:dyDescent="0.25">
      <c r="A48" s="221"/>
      <c r="B48" s="221"/>
      <c r="C48" s="116"/>
      <c r="D48" s="221"/>
      <c r="E48" s="221"/>
    </row>
    <row r="49" spans="1:3" x14ac:dyDescent="0.35">
      <c r="C49" s="130"/>
    </row>
    <row r="50" spans="1:3" x14ac:dyDescent="0.35">
      <c r="A50" s="131"/>
      <c r="C50" s="130"/>
    </row>
    <row r="51" spans="1:3" x14ac:dyDescent="0.35">
      <c r="C51" s="130"/>
    </row>
    <row r="52" spans="1:3" x14ac:dyDescent="0.35">
      <c r="C52" s="130"/>
    </row>
    <row r="53" spans="1:3" x14ac:dyDescent="0.35">
      <c r="B53" s="119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B56" s="132"/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  <row r="125" spans="3:3" x14ac:dyDescent="0.35">
      <c r="C125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7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Sheet182">
    <pageSetUpPr fitToPage="1"/>
  </sheetPr>
  <dimension ref="A1:L55"/>
  <sheetViews>
    <sheetView topLeftCell="A40"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28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129" t="s">
        <v>265</v>
      </c>
      <c r="C35" s="116"/>
      <c r="D35" s="136"/>
      <c r="E35" s="136"/>
      <c r="F35" s="136"/>
    </row>
    <row r="36" spans="1:6" ht="18" x14ac:dyDescent="0.35">
      <c r="A36" s="221"/>
      <c r="B36" s="108"/>
      <c r="C36" s="116"/>
      <c r="D36" s="136"/>
      <c r="E36" s="136"/>
      <c r="F36" s="136"/>
    </row>
    <row r="37" spans="1:6" ht="15.75" x14ac:dyDescent="0.25">
      <c r="A37" s="221"/>
      <c r="B37" s="221"/>
      <c r="C37" s="116"/>
      <c r="D37" s="136"/>
      <c r="E37" s="136"/>
      <c r="F37" s="136"/>
    </row>
    <row r="38" spans="1:6" ht="15.75" x14ac:dyDescent="0.25">
      <c r="A38" s="221"/>
      <c r="B38" s="221" t="s">
        <v>266</v>
      </c>
      <c r="C38" s="116"/>
      <c r="D38" s="136"/>
      <c r="E38" s="136"/>
      <c r="F38" s="136"/>
    </row>
    <row r="39" spans="1:6" ht="15.75" x14ac:dyDescent="0.25">
      <c r="A39" s="221"/>
      <c r="B39" s="221" t="s">
        <v>267</v>
      </c>
      <c r="C39" s="116"/>
      <c r="D39" s="116"/>
      <c r="E39" s="136"/>
      <c r="F39" s="136"/>
    </row>
    <row r="40" spans="1:6" ht="15.75" x14ac:dyDescent="0.25">
      <c r="A40" s="221"/>
      <c r="B40" s="221"/>
      <c r="C40" s="116"/>
      <c r="D40" s="116"/>
      <c r="E40" s="136"/>
      <c r="F40" s="136"/>
    </row>
    <row r="41" spans="1:6" ht="15.75" x14ac:dyDescent="0.25">
      <c r="A41" s="221"/>
      <c r="B41" s="221"/>
      <c r="C41" s="116"/>
      <c r="D41" s="116"/>
      <c r="E41" s="136"/>
      <c r="F41" s="136"/>
    </row>
    <row r="42" spans="1:6" ht="15.75" x14ac:dyDescent="0.25">
      <c r="A42" s="221"/>
      <c r="B42" s="129"/>
      <c r="C42" s="116"/>
      <c r="D42" s="116"/>
      <c r="E42" s="136"/>
      <c r="F42" s="136"/>
    </row>
    <row r="43" spans="1:6" ht="18" x14ac:dyDescent="0.35">
      <c r="A43" s="221"/>
      <c r="B43" s="108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/>
      <c r="C45" s="116"/>
      <c r="D45" s="116"/>
      <c r="E45" s="136"/>
      <c r="F45" s="136"/>
    </row>
    <row r="46" spans="1:6" ht="15.75" x14ac:dyDescent="0.25">
      <c r="A46" s="221"/>
      <c r="B46" s="221"/>
      <c r="C46" s="116"/>
      <c r="D46" s="116"/>
      <c r="E46" s="136"/>
      <c r="F46" s="136"/>
    </row>
    <row r="47" spans="1:6" ht="15.75" x14ac:dyDescent="0.25">
      <c r="A47" s="221"/>
      <c r="B47" s="221"/>
      <c r="C47" s="116"/>
      <c r="D47" s="116"/>
      <c r="E47" s="136"/>
      <c r="F47" s="136"/>
    </row>
    <row r="48" spans="1:6" ht="15.75" x14ac:dyDescent="0.25">
      <c r="A48" s="221"/>
      <c r="C48" s="116"/>
      <c r="D48" s="116"/>
      <c r="E48" s="136"/>
      <c r="F48" s="136"/>
    </row>
    <row r="49" spans="1:2" x14ac:dyDescent="0.25">
      <c r="A49" s="139"/>
    </row>
    <row r="52" spans="1:2" x14ac:dyDescent="0.25">
      <c r="B52" s="140"/>
    </row>
    <row r="53" spans="1:2" x14ac:dyDescent="0.25">
      <c r="B53" s="141"/>
    </row>
    <row r="54" spans="1:2" x14ac:dyDescent="0.25">
      <c r="B54" s="141"/>
    </row>
    <row r="55" spans="1:2" x14ac:dyDescent="0.25">
      <c r="B55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Sheet183">
    <pageSetUpPr fitToPage="1"/>
  </sheetPr>
  <dimension ref="A1:J117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5" width="6.5703125" style="107" customWidth="1"/>
    <col min="6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128" t="s">
        <v>262</v>
      </c>
      <c r="C26" s="116"/>
      <c r="D26" s="231"/>
      <c r="E26" s="221"/>
    </row>
    <row r="27" spans="1:10" x14ac:dyDescent="0.35">
      <c r="A27" s="221"/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321</v>
      </c>
      <c r="C30" s="116"/>
      <c r="D30" s="221"/>
      <c r="E30" s="221"/>
    </row>
    <row r="31" spans="1:10" ht="15.75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322</v>
      </c>
      <c r="C32" s="116"/>
      <c r="D32" s="221"/>
      <c r="E32" s="221"/>
    </row>
    <row r="33" spans="1:5" ht="15.75" x14ac:dyDescent="0.25">
      <c r="A33" s="232"/>
      <c r="B33" s="221"/>
      <c r="C33" s="116"/>
      <c r="D33" s="221"/>
      <c r="E33" s="221"/>
    </row>
    <row r="34" spans="1:5" ht="15.75" x14ac:dyDescent="0.25">
      <c r="A34" s="221"/>
      <c r="B34" s="221"/>
      <c r="C34" s="116"/>
      <c r="D34" s="221"/>
      <c r="E34" s="221"/>
    </row>
    <row r="35" spans="1:5" ht="15.75" x14ac:dyDescent="0.25">
      <c r="A35" s="221"/>
      <c r="B35" s="129" t="s">
        <v>265</v>
      </c>
      <c r="C35" s="116"/>
      <c r="D35" s="221"/>
      <c r="E35" s="221"/>
    </row>
    <row r="36" spans="1:5" x14ac:dyDescent="0.35">
      <c r="A36" s="221"/>
      <c r="C36" s="116"/>
      <c r="D36" s="221"/>
      <c r="E36" s="221"/>
    </row>
    <row r="37" spans="1:5" ht="15.75" x14ac:dyDescent="0.25">
      <c r="A37" s="221"/>
      <c r="B37" s="221"/>
      <c r="C37" s="116"/>
      <c r="D37" s="221"/>
      <c r="E37" s="221"/>
    </row>
    <row r="38" spans="1:5" x14ac:dyDescent="0.35">
      <c r="A38" s="221"/>
      <c r="C38" s="116"/>
      <c r="D38" s="221"/>
      <c r="E38" s="221"/>
    </row>
    <row r="39" spans="1:5" ht="15.75" x14ac:dyDescent="0.25">
      <c r="A39" s="221"/>
      <c r="B39" s="221" t="s">
        <v>279</v>
      </c>
      <c r="C39" s="116"/>
      <c r="D39" s="221"/>
      <c r="E39" s="221"/>
    </row>
    <row r="40" spans="1:5" ht="15.75" x14ac:dyDescent="0.25">
      <c r="A40" s="221"/>
      <c r="B40" s="221" t="s">
        <v>280</v>
      </c>
      <c r="C40" s="116"/>
      <c r="D40" s="221"/>
      <c r="E40" s="221"/>
    </row>
    <row r="41" spans="1:5" x14ac:dyDescent="0.35">
      <c r="B41" s="221" t="s">
        <v>281</v>
      </c>
      <c r="C41" s="130"/>
    </row>
    <row r="42" spans="1:5" x14ac:dyDescent="0.35">
      <c r="A42" s="131"/>
      <c r="C42" s="130"/>
    </row>
    <row r="43" spans="1:5" x14ac:dyDescent="0.35">
      <c r="C43" s="130"/>
    </row>
    <row r="44" spans="1:5" x14ac:dyDescent="0.35">
      <c r="C44" s="130"/>
    </row>
    <row r="45" spans="1:5" x14ac:dyDescent="0.35">
      <c r="B45" s="119"/>
      <c r="C45" s="130"/>
    </row>
    <row r="46" spans="1:5" x14ac:dyDescent="0.35">
      <c r="B46" s="132"/>
      <c r="C46" s="130"/>
    </row>
    <row r="47" spans="1:5" x14ac:dyDescent="0.35">
      <c r="B47" s="132"/>
      <c r="C47" s="130"/>
    </row>
    <row r="48" spans="1:5" x14ac:dyDescent="0.35">
      <c r="B48" s="132"/>
      <c r="C48" s="130"/>
    </row>
    <row r="49" spans="3:3" x14ac:dyDescent="0.35">
      <c r="C49" s="130"/>
    </row>
    <row r="50" spans="3:3" x14ac:dyDescent="0.35">
      <c r="C50" s="130"/>
    </row>
    <row r="51" spans="3:3" x14ac:dyDescent="0.35">
      <c r="C51" s="130"/>
    </row>
    <row r="52" spans="3:3" x14ac:dyDescent="0.35">
      <c r="C52" s="130"/>
    </row>
    <row r="53" spans="3:3" x14ac:dyDescent="0.35">
      <c r="C53" s="130"/>
    </row>
    <row r="54" spans="3:3" x14ac:dyDescent="0.35">
      <c r="C54" s="130"/>
    </row>
    <row r="55" spans="3:3" x14ac:dyDescent="0.35">
      <c r="C55" s="130"/>
    </row>
    <row r="56" spans="3:3" x14ac:dyDescent="0.35">
      <c r="C56" s="130"/>
    </row>
    <row r="57" spans="3:3" x14ac:dyDescent="0.35">
      <c r="C57" s="130"/>
    </row>
    <row r="58" spans="3:3" x14ac:dyDescent="0.35">
      <c r="C58" s="130"/>
    </row>
    <row r="59" spans="3:3" x14ac:dyDescent="0.35">
      <c r="C59" s="130"/>
    </row>
    <row r="60" spans="3:3" x14ac:dyDescent="0.35">
      <c r="C60" s="130"/>
    </row>
    <row r="61" spans="3:3" x14ac:dyDescent="0.35">
      <c r="C61" s="130"/>
    </row>
    <row r="62" spans="3:3" x14ac:dyDescent="0.35">
      <c r="C62" s="130"/>
    </row>
    <row r="63" spans="3:3" x14ac:dyDescent="0.35">
      <c r="C63" s="130"/>
    </row>
    <row r="64" spans="3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411A-35FC-4C04-ABC0-5FB4E4FB4822}">
  <dimension ref="A1:BN85"/>
  <sheetViews>
    <sheetView zoomScale="70" zoomScaleNormal="70" workbookViewId="0">
      <pane xSplit="1" ySplit="2" topLeftCell="AQ55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" x14ac:dyDescent="0.25"/>
  <cols>
    <col min="1" max="37" width="14.42578125" style="335" customWidth="1"/>
    <col min="38" max="40" width="11.42578125" style="337" bestFit="1" customWidth="1"/>
    <col min="41" max="43" width="12.5703125" style="337" bestFit="1" customWidth="1"/>
    <col min="44" max="47" width="11.42578125" style="337" bestFit="1" customWidth="1"/>
    <col min="48" max="49" width="12.5703125" style="337" bestFit="1" customWidth="1"/>
    <col min="50" max="50" width="13.7109375" style="337" bestFit="1" customWidth="1"/>
    <col min="51" max="51" width="9.42578125" style="337" bestFit="1" customWidth="1"/>
    <col min="52" max="52" width="14.42578125" style="337" bestFit="1" customWidth="1"/>
    <col min="53" max="53" width="14.85546875" style="337" bestFit="1" customWidth="1"/>
    <col min="54" max="54" width="25" style="337" bestFit="1" customWidth="1"/>
    <col min="55" max="55" width="12.28515625" style="337" bestFit="1" customWidth="1"/>
    <col min="56" max="56" width="13.7109375" style="337" bestFit="1" customWidth="1"/>
    <col min="57" max="57" width="15.5703125" style="337" customWidth="1"/>
    <col min="58" max="58" width="15.85546875" style="337" bestFit="1" customWidth="1"/>
    <col min="59" max="59" width="17" style="337" customWidth="1"/>
    <col min="60" max="60" width="10" style="337" customWidth="1"/>
    <col min="61" max="61" width="14.42578125" style="337" customWidth="1"/>
    <col min="62" max="62" width="15.42578125" style="337" customWidth="1"/>
    <col min="63" max="63" width="13.42578125" style="337" customWidth="1"/>
    <col min="64" max="64" width="12.5703125" style="337" customWidth="1"/>
    <col min="65" max="65" width="9.140625" style="337"/>
    <col min="66" max="66" width="10.7109375" style="337" bestFit="1" customWidth="1"/>
    <col min="67" max="16384" width="9.140625" style="337"/>
  </cols>
  <sheetData>
    <row r="1" spans="1:64" x14ac:dyDescent="0.25">
      <c r="B1" s="335" t="s">
        <v>66</v>
      </c>
      <c r="C1" s="335" t="s">
        <v>66</v>
      </c>
      <c r="D1" s="335" t="s">
        <v>66</v>
      </c>
      <c r="E1" s="335" t="s">
        <v>66</v>
      </c>
      <c r="F1" s="335" t="s">
        <v>66</v>
      </c>
      <c r="G1" s="335" t="s">
        <v>66</v>
      </c>
      <c r="H1" s="335" t="s">
        <v>66</v>
      </c>
      <c r="I1" s="335" t="s">
        <v>66</v>
      </c>
      <c r="J1" s="335" t="s">
        <v>66</v>
      </c>
      <c r="K1" s="335" t="s">
        <v>66</v>
      </c>
      <c r="L1" s="335" t="s">
        <v>66</v>
      </c>
      <c r="M1" s="335" t="s">
        <v>66</v>
      </c>
      <c r="N1" s="335" t="s">
        <v>67</v>
      </c>
      <c r="O1" s="335" t="s">
        <v>67</v>
      </c>
      <c r="P1" s="335" t="s">
        <v>67</v>
      </c>
      <c r="Q1" s="335" t="s">
        <v>67</v>
      </c>
      <c r="R1" s="335" t="s">
        <v>67</v>
      </c>
      <c r="S1" s="335" t="s">
        <v>67</v>
      </c>
      <c r="T1" s="335" t="s">
        <v>67</v>
      </c>
      <c r="U1" s="335" t="s">
        <v>67</v>
      </c>
      <c r="V1" s="335" t="s">
        <v>67</v>
      </c>
      <c r="W1" s="335" t="s">
        <v>67</v>
      </c>
      <c r="X1" s="335" t="s">
        <v>67</v>
      </c>
      <c r="Y1" s="336" t="s">
        <v>67</v>
      </c>
      <c r="Z1" s="335" t="s">
        <v>68</v>
      </c>
      <c r="AA1" s="335" t="s">
        <v>68</v>
      </c>
      <c r="AB1" s="335" t="s">
        <v>68</v>
      </c>
      <c r="AC1" s="335" t="s">
        <v>68</v>
      </c>
      <c r="AD1" s="335" t="s">
        <v>68</v>
      </c>
      <c r="AE1" s="335" t="s">
        <v>68</v>
      </c>
      <c r="AF1" s="335" t="s">
        <v>68</v>
      </c>
      <c r="AG1" s="335" t="s">
        <v>68</v>
      </c>
      <c r="AH1" s="335" t="s">
        <v>68</v>
      </c>
      <c r="AI1" s="335" t="s">
        <v>68</v>
      </c>
      <c r="AJ1" s="335" t="s">
        <v>68</v>
      </c>
      <c r="AK1" s="336" t="s">
        <v>68</v>
      </c>
      <c r="AL1" s="335" t="s">
        <v>188</v>
      </c>
    </row>
    <row r="2" spans="1:64" s="343" customFormat="1" ht="30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68" t="s">
        <v>71</v>
      </c>
      <c r="O2" s="368" t="s">
        <v>72</v>
      </c>
      <c r="P2" s="368" t="s">
        <v>73</v>
      </c>
      <c r="Q2" s="368" t="s">
        <v>74</v>
      </c>
      <c r="R2" s="368" t="s">
        <v>75</v>
      </c>
      <c r="S2" s="368" t="s">
        <v>76</v>
      </c>
      <c r="T2" s="368" t="s">
        <v>77</v>
      </c>
      <c r="U2" s="368" t="s">
        <v>78</v>
      </c>
      <c r="V2" s="368" t="s">
        <v>79</v>
      </c>
      <c r="W2" s="368" t="s">
        <v>80</v>
      </c>
      <c r="X2" s="368" t="s">
        <v>81</v>
      </c>
      <c r="Y2" s="369" t="s">
        <v>82</v>
      </c>
      <c r="Z2" s="368" t="s">
        <v>71</v>
      </c>
      <c r="AA2" s="368" t="s">
        <v>72</v>
      </c>
      <c r="AB2" s="368" t="s">
        <v>73</v>
      </c>
      <c r="AC2" s="368" t="s">
        <v>74</v>
      </c>
      <c r="AD2" s="368" t="s">
        <v>75</v>
      </c>
      <c r="AE2" s="368" t="s">
        <v>76</v>
      </c>
      <c r="AF2" s="368" t="s">
        <v>77</v>
      </c>
      <c r="AG2" s="368" t="s">
        <v>78</v>
      </c>
      <c r="AH2" s="368" t="s">
        <v>79</v>
      </c>
      <c r="AI2" s="368" t="s">
        <v>80</v>
      </c>
      <c r="AJ2" s="368" t="s">
        <v>81</v>
      </c>
      <c r="AK2" s="369" t="s">
        <v>82</v>
      </c>
      <c r="AL2" s="343" t="s">
        <v>71</v>
      </c>
      <c r="AM2" s="343" t="s">
        <v>72</v>
      </c>
      <c r="AN2" s="343" t="s">
        <v>73</v>
      </c>
      <c r="AO2" s="343" t="s">
        <v>74</v>
      </c>
      <c r="AP2" s="343" t="s">
        <v>75</v>
      </c>
      <c r="AQ2" s="343" t="s">
        <v>76</v>
      </c>
      <c r="AR2" s="343" t="s">
        <v>77</v>
      </c>
      <c r="AS2" s="343" t="s">
        <v>78</v>
      </c>
      <c r="AT2" s="343" t="s">
        <v>79</v>
      </c>
      <c r="AU2" s="343" t="s">
        <v>80</v>
      </c>
      <c r="AV2" s="343" t="s">
        <v>81</v>
      </c>
      <c r="AW2" s="343" t="s">
        <v>82</v>
      </c>
      <c r="AX2" s="364" t="s">
        <v>83</v>
      </c>
      <c r="AY2" s="343" t="s">
        <v>84</v>
      </c>
      <c r="AZ2" s="343" t="s">
        <v>85</v>
      </c>
      <c r="BA2" s="343" t="s">
        <v>86</v>
      </c>
      <c r="BB2" s="343" t="s">
        <v>87</v>
      </c>
      <c r="BC2" s="343" t="s">
        <v>88</v>
      </c>
      <c r="BD2" s="343" t="s">
        <v>89</v>
      </c>
      <c r="BE2" s="343" t="s">
        <v>90</v>
      </c>
      <c r="BF2" s="343" t="s">
        <v>91</v>
      </c>
      <c r="BG2" s="343" t="s">
        <v>92</v>
      </c>
    </row>
    <row r="3" spans="1:64" ht="15.75" x14ac:dyDescent="0.3">
      <c r="A3" s="335" t="s">
        <v>93</v>
      </c>
      <c r="B3" s="344">
        <v>24841.110000000004</v>
      </c>
      <c r="C3" s="344">
        <v>26465.53</v>
      </c>
      <c r="D3" s="344">
        <v>26209.79</v>
      </c>
      <c r="E3" s="344">
        <v>31269.38</v>
      </c>
      <c r="F3" s="344">
        <v>29801.389999999992</v>
      </c>
      <c r="G3" s="344">
        <v>28505.149999999998</v>
      </c>
      <c r="H3" s="344">
        <v>27227.23</v>
      </c>
      <c r="I3" s="344">
        <v>25015.230000000003</v>
      </c>
      <c r="J3" s="344">
        <v>26781.489999999994</v>
      </c>
      <c r="K3" s="344">
        <v>26717.73</v>
      </c>
      <c r="L3" s="344">
        <v>28254.249999999996</v>
      </c>
      <c r="M3" s="344">
        <v>29010.699999999993</v>
      </c>
      <c r="N3" s="370">
        <v>-101.89</v>
      </c>
      <c r="O3" s="370">
        <v>-97.28</v>
      </c>
      <c r="P3" s="370">
        <v>-96.81</v>
      </c>
      <c r="Q3" s="370">
        <v>-105.91</v>
      </c>
      <c r="R3" s="370">
        <v>-111.14</v>
      </c>
      <c r="S3" s="370">
        <v>-100.18</v>
      </c>
      <c r="T3" s="370">
        <v>-91.36</v>
      </c>
      <c r="U3" s="370">
        <v>-89.05</v>
      </c>
      <c r="V3" s="370">
        <v>-93.15</v>
      </c>
      <c r="W3" s="370">
        <v>-96.67</v>
      </c>
      <c r="X3" s="370">
        <v>-93.45</v>
      </c>
      <c r="Y3" s="371">
        <v>-94.960000000000008</v>
      </c>
      <c r="Z3" s="370">
        <v>75.69</v>
      </c>
      <c r="AA3" s="370">
        <v>38.11999999999999</v>
      </c>
      <c r="AB3" s="370">
        <v>30.36</v>
      </c>
      <c r="AC3" s="370">
        <v>57.009999999999991</v>
      </c>
      <c r="AD3" s="370">
        <v>57.290000000000006</v>
      </c>
      <c r="AE3" s="370">
        <v>55.72</v>
      </c>
      <c r="AF3" s="370">
        <v>58.259999999999991</v>
      </c>
      <c r="AG3" s="370">
        <v>62.359999999999985</v>
      </c>
      <c r="AH3" s="370">
        <v>51.58</v>
      </c>
      <c r="AI3" s="370">
        <v>68.19</v>
      </c>
      <c r="AJ3" s="370">
        <v>74.009999999999991</v>
      </c>
      <c r="AK3" s="371">
        <v>61.030000000000015</v>
      </c>
      <c r="AL3" s="347">
        <f>B3+N3+Z3</f>
        <v>24814.910000000003</v>
      </c>
      <c r="AM3" s="347">
        <f t="shared" ref="AM3:AW18" si="0">C3+O3+AA3</f>
        <v>26406.37</v>
      </c>
      <c r="AN3" s="347">
        <f t="shared" si="0"/>
        <v>26143.34</v>
      </c>
      <c r="AO3" s="347">
        <f t="shared" si="0"/>
        <v>31220.48</v>
      </c>
      <c r="AP3" s="347">
        <f t="shared" si="0"/>
        <v>29747.539999999994</v>
      </c>
      <c r="AQ3" s="347">
        <f t="shared" si="0"/>
        <v>28460.69</v>
      </c>
      <c r="AR3" s="347">
        <f t="shared" si="0"/>
        <v>27194.129999999997</v>
      </c>
      <c r="AS3" s="347">
        <f t="shared" si="0"/>
        <v>24988.540000000005</v>
      </c>
      <c r="AT3" s="347">
        <f t="shared" si="0"/>
        <v>26739.919999999995</v>
      </c>
      <c r="AU3" s="347">
        <f t="shared" si="0"/>
        <v>26689.25</v>
      </c>
      <c r="AV3" s="347">
        <f t="shared" si="0"/>
        <v>28234.809999999994</v>
      </c>
      <c r="AW3" s="347">
        <f t="shared" si="0"/>
        <v>28976.769999999993</v>
      </c>
      <c r="AX3" s="348">
        <f>SUM(AL3:AW3)</f>
        <v>329616.75</v>
      </c>
      <c r="AY3" s="354" t="s">
        <v>118</v>
      </c>
      <c r="AZ3" s="347">
        <f>AS3</f>
        <v>24988.540000000005</v>
      </c>
      <c r="BA3" s="347">
        <f>'[1]FY 2024 - kWh'!AS3</f>
        <v>94077</v>
      </c>
      <c r="BB3" s="350">
        <f>AZ3/BA3</f>
        <v>0.26561795125269733</v>
      </c>
      <c r="BC3" s="347">
        <f>ROUND(BB3*'[1]FY 2024 - kWh'!BC3,2)</f>
        <v>9591.4599999999991</v>
      </c>
      <c r="BD3" s="347">
        <f>(AS3-BC3)+SUM(AT3:AW3)</f>
        <v>126037.82999999999</v>
      </c>
      <c r="BE3" s="351">
        <f>+AX3-BD3</f>
        <v>203578.92</v>
      </c>
      <c r="BF3" s="347">
        <v>208064.26306429034</v>
      </c>
      <c r="BG3" s="347">
        <f t="shared" ref="BG3:BG66" si="1">BE3-BF3</f>
        <v>-4485.3430642903259</v>
      </c>
      <c r="BH3" s="354" t="s">
        <v>189</v>
      </c>
      <c r="BI3" s="351"/>
      <c r="BJ3" s="351"/>
      <c r="BK3" s="395"/>
      <c r="BL3" s="351"/>
    </row>
    <row r="4" spans="1:64" ht="15.75" x14ac:dyDescent="0.3">
      <c r="A4" s="335" t="s">
        <v>95</v>
      </c>
      <c r="B4" s="344">
        <v>34034.729999999996</v>
      </c>
      <c r="C4" s="344">
        <v>36297.83</v>
      </c>
      <c r="D4" s="344">
        <v>33787.949999999997</v>
      </c>
      <c r="E4" s="344">
        <v>40770.560000000005</v>
      </c>
      <c r="F4" s="344">
        <v>38540.250000000007</v>
      </c>
      <c r="G4" s="344">
        <v>37012.030000000006</v>
      </c>
      <c r="H4" s="344">
        <v>34881.700000000012</v>
      </c>
      <c r="I4" s="344">
        <v>34928.049999999996</v>
      </c>
      <c r="J4" s="344">
        <v>32682.449999999997</v>
      </c>
      <c r="K4" s="344">
        <v>39538.51</v>
      </c>
      <c r="L4" s="344">
        <v>38555.440000000002</v>
      </c>
      <c r="M4" s="344">
        <v>158852.35</v>
      </c>
      <c r="N4" s="370">
        <v>-112.58999999999999</v>
      </c>
      <c r="O4" s="370">
        <v>-1646.05</v>
      </c>
      <c r="P4" s="370">
        <v>-281.31</v>
      </c>
      <c r="Q4" s="370">
        <v>255.98000000000002</v>
      </c>
      <c r="R4" s="370">
        <v>1076.72</v>
      </c>
      <c r="S4" s="370">
        <v>1017.5699999999999</v>
      </c>
      <c r="T4" s="370">
        <v>330.15</v>
      </c>
      <c r="U4" s="370">
        <v>-141.52999999999997</v>
      </c>
      <c r="V4" s="370">
        <v>4109.68</v>
      </c>
      <c r="W4" s="370">
        <v>3809.6299999999992</v>
      </c>
      <c r="X4" s="370">
        <v>47567.329999999994</v>
      </c>
      <c r="Y4" s="371">
        <v>-58740.799999999996</v>
      </c>
      <c r="Z4" s="370">
        <v>0</v>
      </c>
      <c r="AA4" s="370">
        <v>0</v>
      </c>
      <c r="AB4" s="370">
        <v>0</v>
      </c>
      <c r="AC4" s="370">
        <v>0</v>
      </c>
      <c r="AD4" s="370">
        <v>0</v>
      </c>
      <c r="AE4" s="370">
        <v>0</v>
      </c>
      <c r="AF4" s="370">
        <v>0</v>
      </c>
      <c r="AG4" s="370">
        <v>0</v>
      </c>
      <c r="AH4" s="370">
        <v>0</v>
      </c>
      <c r="AI4" s="370">
        <v>0</v>
      </c>
      <c r="AJ4" s="370">
        <v>0</v>
      </c>
      <c r="AK4" s="371">
        <v>0</v>
      </c>
      <c r="AL4" s="347">
        <f t="shared" ref="AL4:AW38" si="2">B4+N4+Z4</f>
        <v>33922.14</v>
      </c>
      <c r="AM4" s="347">
        <f t="shared" si="0"/>
        <v>34651.78</v>
      </c>
      <c r="AN4" s="347">
        <f t="shared" si="0"/>
        <v>33506.639999999999</v>
      </c>
      <c r="AO4" s="347">
        <f t="shared" si="0"/>
        <v>41026.540000000008</v>
      </c>
      <c r="AP4" s="347">
        <f t="shared" si="0"/>
        <v>39616.970000000008</v>
      </c>
      <c r="AQ4" s="347">
        <f t="shared" si="0"/>
        <v>38029.600000000006</v>
      </c>
      <c r="AR4" s="347">
        <f t="shared" si="0"/>
        <v>35211.850000000013</v>
      </c>
      <c r="AS4" s="347">
        <f t="shared" si="0"/>
        <v>34786.519999999997</v>
      </c>
      <c r="AT4" s="347">
        <f t="shared" si="0"/>
        <v>36792.129999999997</v>
      </c>
      <c r="AU4" s="347">
        <f t="shared" si="0"/>
        <v>43348.14</v>
      </c>
      <c r="AV4" s="347">
        <f t="shared" si="0"/>
        <v>86122.76999999999</v>
      </c>
      <c r="AW4" s="347">
        <f t="shared" si="0"/>
        <v>100111.55000000002</v>
      </c>
      <c r="AX4" s="348">
        <f t="shared" ref="AX4:AX67" si="3">SUM(AL4:AW4)</f>
        <v>557126.63000000012</v>
      </c>
      <c r="AY4" s="353" t="s">
        <v>99</v>
      </c>
      <c r="AZ4" s="347">
        <f>AW4</f>
        <v>100111.55000000002</v>
      </c>
      <c r="BA4" s="347">
        <f>'[1]FY 2024 - kWh'!AW4</f>
        <v>399624</v>
      </c>
      <c r="BB4" s="350">
        <f>AZ4/BA4</f>
        <v>0.25051435849698722</v>
      </c>
      <c r="BC4" s="347">
        <f>ROUND(BB4*'[1]FY 2024 - kWh'!BC4,2)</f>
        <v>53772.66</v>
      </c>
      <c r="BD4" s="347">
        <f>(AW4-BC4)</f>
        <v>46338.890000000014</v>
      </c>
      <c r="BE4" s="351">
        <f t="shared" ref="BE4:BE67" si="4">+AX4-BD4</f>
        <v>510787.74000000011</v>
      </c>
      <c r="BF4" s="347">
        <v>503353.9734629803</v>
      </c>
      <c r="BG4" s="347">
        <f t="shared" si="1"/>
        <v>7433.7665370198083</v>
      </c>
      <c r="BH4" s="382" t="s">
        <v>182</v>
      </c>
      <c r="BI4" s="351"/>
      <c r="BJ4" s="351"/>
      <c r="BK4" s="395"/>
      <c r="BL4" s="351"/>
    </row>
    <row r="5" spans="1:64" ht="15.75" x14ac:dyDescent="0.3">
      <c r="A5" s="335" t="s">
        <v>97</v>
      </c>
      <c r="B5" s="344">
        <v>69754.98000000004</v>
      </c>
      <c r="C5" s="344">
        <v>70080.75</v>
      </c>
      <c r="D5" s="344">
        <v>70677.62999999999</v>
      </c>
      <c r="E5" s="344">
        <v>92118.02999999997</v>
      </c>
      <c r="F5" s="344">
        <v>83487.81</v>
      </c>
      <c r="G5" s="344">
        <v>79381.25</v>
      </c>
      <c r="H5" s="344">
        <v>68333.720000000016</v>
      </c>
      <c r="I5" s="344">
        <v>66724.579999999987</v>
      </c>
      <c r="J5" s="344">
        <v>100996.72000000002</v>
      </c>
      <c r="K5" s="344">
        <v>105050.42</v>
      </c>
      <c r="L5" s="344">
        <v>77003.320000000022</v>
      </c>
      <c r="M5" s="344">
        <v>74295.060000000027</v>
      </c>
      <c r="N5" s="370">
        <v>-196.25000000000003</v>
      </c>
      <c r="O5" s="370">
        <v>-252.33</v>
      </c>
      <c r="P5" s="370">
        <v>-536.61</v>
      </c>
      <c r="Q5" s="370">
        <v>-635.52</v>
      </c>
      <c r="R5" s="370">
        <v>-434.12</v>
      </c>
      <c r="S5" s="370">
        <v>-447.21</v>
      </c>
      <c r="T5" s="370">
        <v>-400.32</v>
      </c>
      <c r="U5" s="370">
        <v>-384.93</v>
      </c>
      <c r="V5" s="370">
        <v>953.42999999999984</v>
      </c>
      <c r="W5" s="370">
        <v>921.54999999999984</v>
      </c>
      <c r="X5" s="370">
        <v>-2373.2800000000002</v>
      </c>
      <c r="Y5" s="371">
        <v>19458.29</v>
      </c>
      <c r="Z5" s="370">
        <v>0</v>
      </c>
      <c r="AA5" s="370">
        <v>0</v>
      </c>
      <c r="AB5" s="370">
        <v>0</v>
      </c>
      <c r="AC5" s="370">
        <v>0</v>
      </c>
      <c r="AD5" s="370">
        <v>0</v>
      </c>
      <c r="AE5" s="370">
        <v>0</v>
      </c>
      <c r="AF5" s="370">
        <v>0</v>
      </c>
      <c r="AG5" s="370">
        <v>0</v>
      </c>
      <c r="AH5" s="370">
        <v>0</v>
      </c>
      <c r="AI5" s="370">
        <v>0</v>
      </c>
      <c r="AJ5" s="370">
        <v>0</v>
      </c>
      <c r="AK5" s="371">
        <v>0</v>
      </c>
      <c r="AL5" s="347">
        <f t="shared" si="2"/>
        <v>69558.73000000004</v>
      </c>
      <c r="AM5" s="347">
        <f t="shared" si="0"/>
        <v>69828.42</v>
      </c>
      <c r="AN5" s="347">
        <f t="shared" si="0"/>
        <v>70141.01999999999</v>
      </c>
      <c r="AO5" s="347">
        <f t="shared" si="0"/>
        <v>91482.509999999966</v>
      </c>
      <c r="AP5" s="347">
        <f t="shared" si="0"/>
        <v>83053.69</v>
      </c>
      <c r="AQ5" s="347">
        <f t="shared" si="0"/>
        <v>78934.039999999994</v>
      </c>
      <c r="AR5" s="347">
        <f t="shared" si="0"/>
        <v>67933.400000000009</v>
      </c>
      <c r="AS5" s="347">
        <f t="shared" si="0"/>
        <v>66339.649999999994</v>
      </c>
      <c r="AT5" s="347">
        <f t="shared" si="0"/>
        <v>101950.15000000001</v>
      </c>
      <c r="AU5" s="347">
        <f t="shared" si="0"/>
        <v>105971.97</v>
      </c>
      <c r="AV5" s="347">
        <f t="shared" si="0"/>
        <v>74630.040000000023</v>
      </c>
      <c r="AW5" s="347">
        <f t="shared" si="0"/>
        <v>93753.350000000035</v>
      </c>
      <c r="AX5" s="348">
        <f t="shared" si="3"/>
        <v>973576.97</v>
      </c>
      <c r="BE5" s="351">
        <f t="shared" si="4"/>
        <v>973576.97</v>
      </c>
      <c r="BF5" s="347">
        <v>973576.97</v>
      </c>
      <c r="BG5" s="347">
        <f t="shared" si="1"/>
        <v>0</v>
      </c>
      <c r="BI5" s="351"/>
      <c r="BJ5" s="351"/>
      <c r="BK5" s="395"/>
      <c r="BL5" s="351"/>
    </row>
    <row r="6" spans="1:64" ht="15.75" x14ac:dyDescent="0.3">
      <c r="A6" s="335" t="s">
        <v>98</v>
      </c>
      <c r="B6" s="344">
        <v>26262.32</v>
      </c>
      <c r="C6" s="344">
        <v>24931.250000000004</v>
      </c>
      <c r="D6" s="344">
        <v>30161.749999999993</v>
      </c>
      <c r="E6" s="344">
        <v>33411.85</v>
      </c>
      <c r="F6" s="344">
        <v>32696.270000000004</v>
      </c>
      <c r="G6" s="344">
        <v>29931.509999999995</v>
      </c>
      <c r="H6" s="344">
        <v>24529.11</v>
      </c>
      <c r="I6" s="344">
        <v>42813.31</v>
      </c>
      <c r="J6" s="344">
        <v>39117.909999999996</v>
      </c>
      <c r="K6" s="344">
        <v>30496.509999999987</v>
      </c>
      <c r="L6" s="344">
        <v>31089.03</v>
      </c>
      <c r="M6" s="344">
        <v>31642.360000000004</v>
      </c>
      <c r="N6" s="370">
        <v>0</v>
      </c>
      <c r="O6" s="370">
        <v>0</v>
      </c>
      <c r="P6" s="370">
        <v>0</v>
      </c>
      <c r="Q6" s="370">
        <v>0</v>
      </c>
      <c r="R6" s="370">
        <v>0</v>
      </c>
      <c r="S6" s="370">
        <v>0</v>
      </c>
      <c r="T6" s="370">
        <v>0</v>
      </c>
      <c r="U6" s="370">
        <v>0</v>
      </c>
      <c r="V6" s="370">
        <v>0</v>
      </c>
      <c r="W6" s="370">
        <v>0</v>
      </c>
      <c r="X6" s="370">
        <v>0</v>
      </c>
      <c r="Y6" s="371">
        <v>111.33</v>
      </c>
      <c r="Z6" s="370">
        <v>0</v>
      </c>
      <c r="AA6" s="370">
        <v>0</v>
      </c>
      <c r="AB6" s="370">
        <v>0</v>
      </c>
      <c r="AC6" s="370">
        <v>0</v>
      </c>
      <c r="AD6" s="370">
        <v>0</v>
      </c>
      <c r="AE6" s="370">
        <v>0</v>
      </c>
      <c r="AF6" s="370">
        <v>0</v>
      </c>
      <c r="AG6" s="370">
        <v>-16533.759999999998</v>
      </c>
      <c r="AH6" s="370">
        <v>-9127.84</v>
      </c>
      <c r="AI6" s="370">
        <v>0</v>
      </c>
      <c r="AJ6" s="370">
        <v>0</v>
      </c>
      <c r="AK6" s="371">
        <v>0</v>
      </c>
      <c r="AL6" s="347">
        <f t="shared" si="2"/>
        <v>26262.32</v>
      </c>
      <c r="AM6" s="347">
        <f t="shared" si="0"/>
        <v>24931.250000000004</v>
      </c>
      <c r="AN6" s="347">
        <f t="shared" si="0"/>
        <v>30161.749999999993</v>
      </c>
      <c r="AO6" s="347">
        <f t="shared" si="0"/>
        <v>33411.85</v>
      </c>
      <c r="AP6" s="347">
        <f t="shared" si="0"/>
        <v>32696.270000000004</v>
      </c>
      <c r="AQ6" s="347">
        <f t="shared" si="0"/>
        <v>29931.509999999995</v>
      </c>
      <c r="AR6" s="347">
        <f t="shared" si="0"/>
        <v>24529.11</v>
      </c>
      <c r="AS6" s="347">
        <f t="shared" si="0"/>
        <v>26279.55</v>
      </c>
      <c r="AT6" s="347">
        <f t="shared" si="0"/>
        <v>29990.069999999996</v>
      </c>
      <c r="AU6" s="347">
        <f t="shared" si="0"/>
        <v>30496.509999999987</v>
      </c>
      <c r="AV6" s="347">
        <f t="shared" si="0"/>
        <v>31089.03</v>
      </c>
      <c r="AW6" s="347">
        <f t="shared" si="0"/>
        <v>31753.690000000006</v>
      </c>
      <c r="AX6" s="348">
        <f t="shared" si="3"/>
        <v>351532.91</v>
      </c>
      <c r="BE6" s="351">
        <f t="shared" si="4"/>
        <v>351532.91</v>
      </c>
      <c r="BF6" s="347">
        <v>377194.50999999995</v>
      </c>
      <c r="BG6" s="347">
        <f t="shared" si="1"/>
        <v>-25661.599999999977</v>
      </c>
      <c r="BI6" s="351"/>
      <c r="BJ6" s="351"/>
      <c r="BK6" s="395"/>
      <c r="BL6" s="351"/>
    </row>
    <row r="7" spans="1:64" ht="15.75" x14ac:dyDescent="0.3">
      <c r="A7" s="335" t="s">
        <v>100</v>
      </c>
      <c r="B7" s="344">
        <v>30401.419999999991</v>
      </c>
      <c r="C7" s="344">
        <v>28485.879999999997</v>
      </c>
      <c r="D7" s="344">
        <v>23409.389999999992</v>
      </c>
      <c r="E7" s="344">
        <v>31144.689999999995</v>
      </c>
      <c r="F7" s="344">
        <v>29298.169999999984</v>
      </c>
      <c r="G7" s="344">
        <v>27966.860000000008</v>
      </c>
      <c r="H7" s="344">
        <v>26201.059999999994</v>
      </c>
      <c r="I7" s="344">
        <v>25990.800000000003</v>
      </c>
      <c r="J7" s="344">
        <v>27497.089999999989</v>
      </c>
      <c r="K7" s="344">
        <v>27708.600000000002</v>
      </c>
      <c r="L7" s="344">
        <v>27089.460000000021</v>
      </c>
      <c r="M7" s="344">
        <v>29162.37000000001</v>
      </c>
      <c r="N7" s="370">
        <v>0</v>
      </c>
      <c r="O7" s="370">
        <v>0</v>
      </c>
      <c r="P7" s="370">
        <v>0</v>
      </c>
      <c r="Q7" s="370">
        <v>0</v>
      </c>
      <c r="R7" s="370">
        <v>0</v>
      </c>
      <c r="S7" s="370">
        <v>0</v>
      </c>
      <c r="T7" s="370">
        <v>0</v>
      </c>
      <c r="U7" s="370">
        <v>0</v>
      </c>
      <c r="V7" s="370">
        <v>5</v>
      </c>
      <c r="W7" s="370">
        <v>-306.55</v>
      </c>
      <c r="X7" s="370">
        <v>-9.65</v>
      </c>
      <c r="Y7" s="371">
        <v>384.75</v>
      </c>
      <c r="Z7" s="370">
        <v>0</v>
      </c>
      <c r="AA7" s="370">
        <v>0</v>
      </c>
      <c r="AB7" s="370">
        <v>0</v>
      </c>
      <c r="AC7" s="370">
        <v>0</v>
      </c>
      <c r="AD7" s="370">
        <v>0</v>
      </c>
      <c r="AE7" s="370">
        <v>0</v>
      </c>
      <c r="AF7" s="370">
        <v>0</v>
      </c>
      <c r="AG7" s="370">
        <v>0</v>
      </c>
      <c r="AH7" s="370">
        <v>0</v>
      </c>
      <c r="AI7" s="370">
        <v>0</v>
      </c>
      <c r="AJ7" s="370">
        <v>0</v>
      </c>
      <c r="AK7" s="371">
        <v>0</v>
      </c>
      <c r="AL7" s="347">
        <f t="shared" si="2"/>
        <v>30401.419999999991</v>
      </c>
      <c r="AM7" s="347">
        <f t="shared" si="0"/>
        <v>28485.879999999997</v>
      </c>
      <c r="AN7" s="347">
        <f t="shared" si="0"/>
        <v>23409.389999999992</v>
      </c>
      <c r="AO7" s="347">
        <f t="shared" si="0"/>
        <v>31144.689999999995</v>
      </c>
      <c r="AP7" s="347">
        <f t="shared" si="0"/>
        <v>29298.169999999984</v>
      </c>
      <c r="AQ7" s="347">
        <f t="shared" si="0"/>
        <v>27966.860000000008</v>
      </c>
      <c r="AR7" s="347">
        <f t="shared" si="0"/>
        <v>26201.059999999994</v>
      </c>
      <c r="AS7" s="347">
        <f t="shared" si="0"/>
        <v>25990.800000000003</v>
      </c>
      <c r="AT7" s="347">
        <f t="shared" si="0"/>
        <v>27502.089999999989</v>
      </c>
      <c r="AU7" s="347">
        <f t="shared" si="0"/>
        <v>27402.050000000003</v>
      </c>
      <c r="AV7" s="347">
        <f t="shared" si="0"/>
        <v>27079.810000000019</v>
      </c>
      <c r="AW7" s="347">
        <f t="shared" si="0"/>
        <v>29547.12000000001</v>
      </c>
      <c r="AX7" s="348">
        <f t="shared" si="3"/>
        <v>334429.33999999997</v>
      </c>
      <c r="AY7" s="356" t="s">
        <v>94</v>
      </c>
      <c r="AZ7" s="347">
        <f>AV7</f>
        <v>27079.810000000019</v>
      </c>
      <c r="BA7" s="347">
        <f>'[1]FY 2024 - kWh'!AV7</f>
        <v>88253</v>
      </c>
      <c r="BB7" s="350">
        <f>AZ7/BA7</f>
        <v>0.30684294018333674</v>
      </c>
      <c r="BC7" s="347">
        <f>ROUND(BB7*'[1]FY 2024 - kWh'!BC7,2)</f>
        <v>14226.77</v>
      </c>
      <c r="BD7" s="347">
        <f>(AV7-BC7)+SUM(AW7)</f>
        <v>42400.160000000033</v>
      </c>
      <c r="BE7" s="351">
        <f t="shared" si="4"/>
        <v>292029.17999999993</v>
      </c>
      <c r="BF7" s="347">
        <v>290655.44707839959</v>
      </c>
      <c r="BG7" s="347">
        <f t="shared" si="1"/>
        <v>1373.7329216003418</v>
      </c>
      <c r="BH7" s="356" t="s">
        <v>184</v>
      </c>
      <c r="BI7" s="351"/>
      <c r="BJ7" s="351"/>
      <c r="BK7" s="395"/>
      <c r="BL7" s="351"/>
    </row>
    <row r="8" spans="1:64" ht="15.75" x14ac:dyDescent="0.3">
      <c r="A8" s="335" t="s">
        <v>101</v>
      </c>
      <c r="B8" s="344">
        <v>25929.449999999997</v>
      </c>
      <c r="C8" s="344">
        <v>25528.5</v>
      </c>
      <c r="D8" s="344">
        <v>27094.789999999997</v>
      </c>
      <c r="E8" s="344">
        <v>31975.729999999992</v>
      </c>
      <c r="F8" s="344">
        <v>30765.23000000001</v>
      </c>
      <c r="G8" s="344">
        <v>30281.06</v>
      </c>
      <c r="H8" s="344">
        <v>28576.689999999995</v>
      </c>
      <c r="I8" s="344">
        <v>28095.95</v>
      </c>
      <c r="J8" s="344">
        <v>29549.460000000006</v>
      </c>
      <c r="K8" s="344">
        <v>28583.310000000005</v>
      </c>
      <c r="L8" s="344">
        <v>29977.009999999995</v>
      </c>
      <c r="M8" s="344">
        <v>33110.160000000003</v>
      </c>
      <c r="N8" s="370">
        <v>-52.63</v>
      </c>
      <c r="O8" s="370">
        <v>-91.78</v>
      </c>
      <c r="P8" s="370">
        <v>-62.12</v>
      </c>
      <c r="Q8" s="370">
        <v>-109.53</v>
      </c>
      <c r="R8" s="370">
        <v>-95.6</v>
      </c>
      <c r="S8" s="370">
        <v>-89.48</v>
      </c>
      <c r="T8" s="370">
        <v>-28.98</v>
      </c>
      <c r="U8" s="370">
        <v>-10.69</v>
      </c>
      <c r="V8" s="370">
        <v>-50.33</v>
      </c>
      <c r="W8" s="370">
        <v>9.0299999999999994</v>
      </c>
      <c r="X8" s="370">
        <v>-29.99</v>
      </c>
      <c r="Y8" s="371">
        <v>2796.9000000000005</v>
      </c>
      <c r="Z8" s="370">
        <v>0</v>
      </c>
      <c r="AA8" s="370">
        <v>0</v>
      </c>
      <c r="AB8" s="370">
        <v>0</v>
      </c>
      <c r="AC8" s="370">
        <v>0</v>
      </c>
      <c r="AD8" s="370">
        <v>0</v>
      </c>
      <c r="AE8" s="370">
        <v>0</v>
      </c>
      <c r="AF8" s="370">
        <v>0</v>
      </c>
      <c r="AG8" s="370">
        <v>0</v>
      </c>
      <c r="AH8" s="370">
        <v>0</v>
      </c>
      <c r="AI8" s="370">
        <v>0</v>
      </c>
      <c r="AJ8" s="370">
        <v>0</v>
      </c>
      <c r="AK8" s="371">
        <v>0</v>
      </c>
      <c r="AL8" s="347">
        <f t="shared" si="2"/>
        <v>25876.819999999996</v>
      </c>
      <c r="AM8" s="347">
        <f t="shared" si="0"/>
        <v>25436.720000000001</v>
      </c>
      <c r="AN8" s="347">
        <f t="shared" si="0"/>
        <v>27032.67</v>
      </c>
      <c r="AO8" s="347">
        <f t="shared" si="0"/>
        <v>31866.199999999993</v>
      </c>
      <c r="AP8" s="347">
        <f t="shared" si="0"/>
        <v>30669.630000000012</v>
      </c>
      <c r="AQ8" s="347">
        <f t="shared" si="0"/>
        <v>30191.58</v>
      </c>
      <c r="AR8" s="347">
        <f t="shared" si="0"/>
        <v>28547.709999999995</v>
      </c>
      <c r="AS8" s="347">
        <f t="shared" si="0"/>
        <v>28085.260000000002</v>
      </c>
      <c r="AT8" s="347">
        <f t="shared" si="0"/>
        <v>29499.130000000005</v>
      </c>
      <c r="AU8" s="347">
        <f t="shared" si="0"/>
        <v>28592.340000000004</v>
      </c>
      <c r="AV8" s="347">
        <f t="shared" si="0"/>
        <v>29947.019999999993</v>
      </c>
      <c r="AW8" s="347">
        <f t="shared" si="0"/>
        <v>35907.060000000005</v>
      </c>
      <c r="AX8" s="348">
        <f t="shared" si="3"/>
        <v>351652.14</v>
      </c>
      <c r="BE8" s="351">
        <f t="shared" si="4"/>
        <v>351652.14</v>
      </c>
      <c r="BF8" s="347">
        <v>351652.14</v>
      </c>
      <c r="BG8" s="347">
        <f t="shared" si="1"/>
        <v>0</v>
      </c>
      <c r="BI8" s="351"/>
      <c r="BJ8" s="351"/>
      <c r="BK8" s="395"/>
      <c r="BL8" s="351"/>
    </row>
    <row r="9" spans="1:64" ht="15.75" x14ac:dyDescent="0.3">
      <c r="A9" s="335" t="s">
        <v>102</v>
      </c>
      <c r="B9" s="344">
        <v>190035.27000000005</v>
      </c>
      <c r="C9" s="344">
        <v>158368.8000000001</v>
      </c>
      <c r="D9" s="344">
        <v>157257.57000000018</v>
      </c>
      <c r="E9" s="344">
        <v>199203.72999999986</v>
      </c>
      <c r="F9" s="344">
        <v>184420.34</v>
      </c>
      <c r="G9" s="344">
        <v>153949.80000000008</v>
      </c>
      <c r="H9" s="344">
        <v>123430.22000000007</v>
      </c>
      <c r="I9" s="344">
        <v>134112.52999999988</v>
      </c>
      <c r="J9" s="344">
        <v>138351.01</v>
      </c>
      <c r="K9" s="344">
        <v>150433.19999999998</v>
      </c>
      <c r="L9" s="344">
        <v>191819.56000000008</v>
      </c>
      <c r="M9" s="344">
        <v>220721.80999999988</v>
      </c>
      <c r="N9" s="370">
        <v>-109.81</v>
      </c>
      <c r="O9" s="370">
        <v>-114.18</v>
      </c>
      <c r="P9" s="370">
        <v>-111.89</v>
      </c>
      <c r="Q9" s="370">
        <v>-128.15</v>
      </c>
      <c r="R9" s="370">
        <v>-122.91</v>
      </c>
      <c r="S9" s="370">
        <v>-462.89</v>
      </c>
      <c r="T9" s="370">
        <v>-485</v>
      </c>
      <c r="U9" s="370">
        <v>-100.07</v>
      </c>
      <c r="V9" s="370">
        <v>84.68</v>
      </c>
      <c r="W9" s="370">
        <v>-3519.9500000000003</v>
      </c>
      <c r="X9" s="370">
        <v>-2728.69</v>
      </c>
      <c r="Y9" s="371">
        <v>29469.560000000005</v>
      </c>
      <c r="Z9" s="370">
        <v>0</v>
      </c>
      <c r="AA9" s="370">
        <v>0</v>
      </c>
      <c r="AB9" s="370">
        <v>0</v>
      </c>
      <c r="AC9" s="370">
        <v>0</v>
      </c>
      <c r="AD9" s="370">
        <v>0</v>
      </c>
      <c r="AE9" s="370">
        <v>0</v>
      </c>
      <c r="AF9" s="370">
        <v>0</v>
      </c>
      <c r="AG9" s="370">
        <v>0</v>
      </c>
      <c r="AH9" s="370">
        <v>0</v>
      </c>
      <c r="AI9" s="370">
        <v>0</v>
      </c>
      <c r="AJ9" s="370">
        <v>0</v>
      </c>
      <c r="AK9" s="371">
        <v>0</v>
      </c>
      <c r="AL9" s="347">
        <f t="shared" si="2"/>
        <v>189925.46000000005</v>
      </c>
      <c r="AM9" s="347">
        <f t="shared" si="0"/>
        <v>158254.62000000011</v>
      </c>
      <c r="AN9" s="347">
        <f t="shared" si="0"/>
        <v>157145.68000000017</v>
      </c>
      <c r="AO9" s="347">
        <f t="shared" si="0"/>
        <v>199075.57999999987</v>
      </c>
      <c r="AP9" s="347">
        <f t="shared" si="0"/>
        <v>184297.43</v>
      </c>
      <c r="AQ9" s="347">
        <f t="shared" si="0"/>
        <v>153486.91000000006</v>
      </c>
      <c r="AR9" s="347">
        <f t="shared" si="0"/>
        <v>122945.22000000007</v>
      </c>
      <c r="AS9" s="347">
        <f t="shared" si="0"/>
        <v>134012.45999999988</v>
      </c>
      <c r="AT9" s="347">
        <f t="shared" si="0"/>
        <v>138435.69</v>
      </c>
      <c r="AU9" s="347">
        <f t="shared" si="0"/>
        <v>146913.24999999997</v>
      </c>
      <c r="AV9" s="347">
        <f t="shared" si="0"/>
        <v>189090.87000000008</v>
      </c>
      <c r="AW9" s="347">
        <f t="shared" si="0"/>
        <v>250191.36999999988</v>
      </c>
      <c r="AX9" s="348">
        <f t="shared" si="3"/>
        <v>2023774.5400000003</v>
      </c>
      <c r="AY9" s="353" t="s">
        <v>99</v>
      </c>
      <c r="AZ9" s="347">
        <f>AW9</f>
        <v>250191.36999999988</v>
      </c>
      <c r="BA9" s="347">
        <f>'[1]FY 2024 - kWh'!AW9</f>
        <v>1102598</v>
      </c>
      <c r="BB9" s="350">
        <f>AZ9/BA9</f>
        <v>0.22691077799887163</v>
      </c>
      <c r="BC9" s="347">
        <f>ROUND(BB9*'[1]FY 2024 - kWh'!BC9,2)</f>
        <v>40027.06</v>
      </c>
      <c r="BD9" s="347">
        <f>(AW9-BC9)</f>
        <v>210164.30999999988</v>
      </c>
      <c r="BE9" s="351">
        <f t="shared" si="4"/>
        <v>1813610.2300000004</v>
      </c>
      <c r="BF9" s="347">
        <v>1983747.4787609994</v>
      </c>
      <c r="BG9" s="347">
        <f t="shared" si="1"/>
        <v>-170137.24876099895</v>
      </c>
      <c r="BH9" s="382" t="s">
        <v>182</v>
      </c>
      <c r="BI9" s="351"/>
      <c r="BJ9" s="351"/>
      <c r="BK9" s="395"/>
      <c r="BL9" s="351"/>
    </row>
    <row r="10" spans="1:64" ht="15.75" x14ac:dyDescent="0.3">
      <c r="A10" s="335" t="s">
        <v>103</v>
      </c>
      <c r="B10" s="344">
        <v>25170.87</v>
      </c>
      <c r="C10" s="344">
        <v>25272.810000000012</v>
      </c>
      <c r="D10" s="344">
        <v>24519.110000000004</v>
      </c>
      <c r="E10" s="344">
        <v>28748.870000000003</v>
      </c>
      <c r="F10" s="344">
        <v>29196.380000000012</v>
      </c>
      <c r="G10" s="344">
        <v>27445.44000000001</v>
      </c>
      <c r="H10" s="344">
        <v>23852.490000000005</v>
      </c>
      <c r="I10" s="344">
        <v>25430.230000000003</v>
      </c>
      <c r="J10" s="344">
        <v>26338.080000000005</v>
      </c>
      <c r="K10" s="344">
        <v>26316.55</v>
      </c>
      <c r="L10" s="344">
        <v>27487.549999999996</v>
      </c>
      <c r="M10" s="344">
        <v>27617.190000000006</v>
      </c>
      <c r="N10" s="370">
        <v>-5526.68</v>
      </c>
      <c r="O10" s="370">
        <v>-6117.08</v>
      </c>
      <c r="P10" s="370">
        <v>-5966.63</v>
      </c>
      <c r="Q10" s="370">
        <v>-6357.91</v>
      </c>
      <c r="R10" s="370">
        <v>-6069.59</v>
      </c>
      <c r="S10" s="370">
        <v>-6016.47</v>
      </c>
      <c r="T10" s="370">
        <v>-5529.08</v>
      </c>
      <c r="U10" s="370">
        <v>-5717.4000000000005</v>
      </c>
      <c r="V10" s="370">
        <v>-5718.67</v>
      </c>
      <c r="W10" s="370">
        <v>-5468.14</v>
      </c>
      <c r="X10" s="370">
        <v>-6714.91</v>
      </c>
      <c r="Y10" s="371">
        <v>-2295.7599999999998</v>
      </c>
      <c r="Z10" s="370">
        <v>0</v>
      </c>
      <c r="AA10" s="370">
        <v>0</v>
      </c>
      <c r="AB10" s="370">
        <v>0</v>
      </c>
      <c r="AC10" s="370">
        <v>0</v>
      </c>
      <c r="AD10" s="370">
        <v>0</v>
      </c>
      <c r="AE10" s="370">
        <v>0</v>
      </c>
      <c r="AF10" s="370">
        <v>0</v>
      </c>
      <c r="AG10" s="370">
        <v>0</v>
      </c>
      <c r="AH10" s="370">
        <v>0</v>
      </c>
      <c r="AI10" s="370">
        <v>0</v>
      </c>
      <c r="AJ10" s="370">
        <v>0</v>
      </c>
      <c r="AK10" s="371">
        <v>0</v>
      </c>
      <c r="AL10" s="347">
        <f t="shared" si="2"/>
        <v>19644.189999999999</v>
      </c>
      <c r="AM10" s="347">
        <f t="shared" si="0"/>
        <v>19155.73000000001</v>
      </c>
      <c r="AN10" s="347">
        <f t="shared" si="0"/>
        <v>18552.480000000003</v>
      </c>
      <c r="AO10" s="347">
        <f t="shared" si="0"/>
        <v>22390.960000000003</v>
      </c>
      <c r="AP10" s="347">
        <f t="shared" si="0"/>
        <v>23126.790000000012</v>
      </c>
      <c r="AQ10" s="347">
        <f t="shared" si="0"/>
        <v>21428.970000000008</v>
      </c>
      <c r="AR10" s="347">
        <f t="shared" si="0"/>
        <v>18323.410000000003</v>
      </c>
      <c r="AS10" s="347">
        <f t="shared" si="0"/>
        <v>19712.830000000002</v>
      </c>
      <c r="AT10" s="347">
        <f t="shared" si="0"/>
        <v>20619.410000000003</v>
      </c>
      <c r="AU10" s="347">
        <f t="shared" si="0"/>
        <v>20848.41</v>
      </c>
      <c r="AV10" s="347">
        <f t="shared" si="0"/>
        <v>20772.639999999996</v>
      </c>
      <c r="AW10" s="347">
        <f t="shared" si="0"/>
        <v>25321.430000000008</v>
      </c>
      <c r="AX10" s="348">
        <f t="shared" si="3"/>
        <v>249897.25000000006</v>
      </c>
      <c r="BE10" s="351">
        <f t="shared" si="4"/>
        <v>249897.25000000006</v>
      </c>
      <c r="BF10" s="347">
        <v>249897.25000000006</v>
      </c>
      <c r="BG10" s="347">
        <f t="shared" si="1"/>
        <v>0</v>
      </c>
      <c r="BI10" s="351"/>
      <c r="BJ10" s="351"/>
      <c r="BK10" s="395"/>
      <c r="BL10" s="351"/>
    </row>
    <row r="11" spans="1:64" ht="15.75" x14ac:dyDescent="0.3">
      <c r="A11" s="335" t="s">
        <v>104</v>
      </c>
      <c r="B11" s="344">
        <v>95712.220000000045</v>
      </c>
      <c r="C11" s="344">
        <v>88794.489999999991</v>
      </c>
      <c r="D11" s="344">
        <v>92859.540000000023</v>
      </c>
      <c r="E11" s="344">
        <v>112367.50999999998</v>
      </c>
      <c r="F11" s="344">
        <v>98795.859999999986</v>
      </c>
      <c r="G11" s="344">
        <v>85212.539999999964</v>
      </c>
      <c r="H11" s="344">
        <v>85028.709999999992</v>
      </c>
      <c r="I11" s="344">
        <v>78766.890000000014</v>
      </c>
      <c r="J11" s="344">
        <v>76512.029999999926</v>
      </c>
      <c r="K11" s="344">
        <v>78885.549999999886</v>
      </c>
      <c r="L11" s="344">
        <v>87212.950000000012</v>
      </c>
      <c r="M11" s="344">
        <v>106688.99999999997</v>
      </c>
      <c r="N11" s="370">
        <v>0</v>
      </c>
      <c r="O11" s="370">
        <v>0</v>
      </c>
      <c r="P11" s="370">
        <v>0</v>
      </c>
      <c r="Q11" s="370">
        <v>0</v>
      </c>
      <c r="R11" s="370">
        <v>0</v>
      </c>
      <c r="S11" s="370">
        <v>0</v>
      </c>
      <c r="T11" s="370">
        <v>0</v>
      </c>
      <c r="U11" s="370">
        <v>0</v>
      </c>
      <c r="V11" s="370">
        <v>761</v>
      </c>
      <c r="W11" s="370">
        <v>631.72</v>
      </c>
      <c r="X11" s="370">
        <v>-3533.8499999999995</v>
      </c>
      <c r="Y11" s="371">
        <v>-9811.5000000000018</v>
      </c>
      <c r="Z11" s="370">
        <v>0</v>
      </c>
      <c r="AA11" s="370">
        <v>0</v>
      </c>
      <c r="AB11" s="370">
        <v>0</v>
      </c>
      <c r="AC11" s="370">
        <v>0</v>
      </c>
      <c r="AD11" s="370">
        <v>0</v>
      </c>
      <c r="AE11" s="370">
        <v>0</v>
      </c>
      <c r="AF11" s="370">
        <v>0</v>
      </c>
      <c r="AG11" s="370">
        <v>0</v>
      </c>
      <c r="AH11" s="370">
        <v>0</v>
      </c>
      <c r="AI11" s="370">
        <v>0</v>
      </c>
      <c r="AJ11" s="370">
        <v>0</v>
      </c>
      <c r="AK11" s="371">
        <v>0</v>
      </c>
      <c r="AL11" s="347">
        <f t="shared" si="2"/>
        <v>95712.220000000045</v>
      </c>
      <c r="AM11" s="347">
        <f t="shared" si="0"/>
        <v>88794.489999999991</v>
      </c>
      <c r="AN11" s="347">
        <f t="shared" si="0"/>
        <v>92859.540000000023</v>
      </c>
      <c r="AO11" s="347">
        <f t="shared" si="0"/>
        <v>112367.50999999998</v>
      </c>
      <c r="AP11" s="347">
        <f t="shared" si="0"/>
        <v>98795.859999999986</v>
      </c>
      <c r="AQ11" s="347">
        <f t="shared" si="0"/>
        <v>85212.539999999964</v>
      </c>
      <c r="AR11" s="347">
        <f t="shared" si="0"/>
        <v>85028.709999999992</v>
      </c>
      <c r="AS11" s="347">
        <f t="shared" si="0"/>
        <v>78766.890000000014</v>
      </c>
      <c r="AT11" s="347">
        <f t="shared" si="0"/>
        <v>77273.029999999926</v>
      </c>
      <c r="AU11" s="347">
        <f t="shared" si="0"/>
        <v>79517.269999999888</v>
      </c>
      <c r="AV11" s="347">
        <f t="shared" si="0"/>
        <v>83679.100000000006</v>
      </c>
      <c r="AW11" s="347">
        <f t="shared" si="0"/>
        <v>96877.499999999971</v>
      </c>
      <c r="AX11" s="348">
        <f t="shared" si="3"/>
        <v>1074884.6599999997</v>
      </c>
      <c r="AY11" s="353" t="s">
        <v>99</v>
      </c>
      <c r="AZ11" s="347">
        <f>AW11</f>
        <v>96877.499999999971</v>
      </c>
      <c r="BA11" s="347">
        <f>'[1]FY 2024 - kWh'!AW11</f>
        <v>378285</v>
      </c>
      <c r="BB11" s="350">
        <f>AZ11/BA11</f>
        <v>0.25609659383797923</v>
      </c>
      <c r="BC11" s="347">
        <f>ROUND(BB11*'[1]FY 2024 - kWh'!BC11,2)</f>
        <v>36922.47</v>
      </c>
      <c r="BD11" s="347">
        <f>(AW11-BC11)</f>
        <v>59955.02999999997</v>
      </c>
      <c r="BE11" s="351">
        <f t="shared" si="4"/>
        <v>1014929.6299999997</v>
      </c>
      <c r="BF11" s="347">
        <v>1037962.1896800029</v>
      </c>
      <c r="BG11" s="347">
        <f t="shared" si="1"/>
        <v>-23032.559680003207</v>
      </c>
      <c r="BH11" s="382" t="s">
        <v>182</v>
      </c>
      <c r="BI11" s="351"/>
      <c r="BJ11" s="351"/>
      <c r="BK11" s="395"/>
      <c r="BL11" s="351"/>
    </row>
    <row r="12" spans="1:64" ht="15.75" x14ac:dyDescent="0.3">
      <c r="A12" s="335" t="s">
        <v>105</v>
      </c>
      <c r="B12" s="344">
        <v>25093.870000000006</v>
      </c>
      <c r="C12" s="344">
        <v>24842.970000000005</v>
      </c>
      <c r="D12" s="344">
        <v>26002.280000000002</v>
      </c>
      <c r="E12" s="344">
        <v>31064.140000000007</v>
      </c>
      <c r="F12" s="344">
        <v>31672.799999999999</v>
      </c>
      <c r="G12" s="344">
        <v>30625.84</v>
      </c>
      <c r="H12" s="344">
        <v>26277.069999999992</v>
      </c>
      <c r="I12" s="344">
        <v>25284.110000000011</v>
      </c>
      <c r="J12" s="344">
        <v>26213.739999999998</v>
      </c>
      <c r="K12" s="344">
        <v>29628.999999999982</v>
      </c>
      <c r="L12" s="344">
        <v>40395.639999999992</v>
      </c>
      <c r="M12" s="344">
        <v>30831.230000000003</v>
      </c>
      <c r="N12" s="370">
        <v>0</v>
      </c>
      <c r="O12" s="370">
        <v>0</v>
      </c>
      <c r="P12" s="370">
        <v>0</v>
      </c>
      <c r="Q12" s="370">
        <v>0</v>
      </c>
      <c r="R12" s="370">
        <v>36.61</v>
      </c>
      <c r="S12" s="370">
        <v>13.06</v>
      </c>
      <c r="T12" s="370">
        <v>133.41999999999999</v>
      </c>
      <c r="U12" s="370">
        <v>17.97</v>
      </c>
      <c r="V12" s="370">
        <v>71.87</v>
      </c>
      <c r="W12" s="370">
        <v>-1895.17</v>
      </c>
      <c r="X12" s="370">
        <v>31.03</v>
      </c>
      <c r="Y12" s="371">
        <v>34.08</v>
      </c>
      <c r="Z12" s="370">
        <v>0</v>
      </c>
      <c r="AA12" s="370">
        <v>0</v>
      </c>
      <c r="AB12" s="370">
        <v>0</v>
      </c>
      <c r="AC12" s="370">
        <v>0</v>
      </c>
      <c r="AD12" s="370">
        <v>0</v>
      </c>
      <c r="AE12" s="370">
        <v>0</v>
      </c>
      <c r="AF12" s="370">
        <v>0</v>
      </c>
      <c r="AG12" s="370">
        <v>0</v>
      </c>
      <c r="AH12" s="370">
        <v>0</v>
      </c>
      <c r="AI12" s="370">
        <v>0</v>
      </c>
      <c r="AJ12" s="370">
        <v>0</v>
      </c>
      <c r="AK12" s="371">
        <v>0</v>
      </c>
      <c r="AL12" s="347">
        <f t="shared" si="2"/>
        <v>25093.870000000006</v>
      </c>
      <c r="AM12" s="347">
        <f t="shared" si="0"/>
        <v>24842.970000000005</v>
      </c>
      <c r="AN12" s="347">
        <f t="shared" si="0"/>
        <v>26002.280000000002</v>
      </c>
      <c r="AO12" s="347">
        <f t="shared" si="0"/>
        <v>31064.140000000007</v>
      </c>
      <c r="AP12" s="347">
        <f t="shared" si="0"/>
        <v>31709.41</v>
      </c>
      <c r="AQ12" s="347">
        <f t="shared" si="0"/>
        <v>30638.9</v>
      </c>
      <c r="AR12" s="347">
        <f t="shared" si="0"/>
        <v>26410.489999999991</v>
      </c>
      <c r="AS12" s="347">
        <f t="shared" si="0"/>
        <v>25302.080000000013</v>
      </c>
      <c r="AT12" s="347">
        <f t="shared" si="0"/>
        <v>26285.609999999997</v>
      </c>
      <c r="AU12" s="347">
        <f t="shared" si="0"/>
        <v>27733.82999999998</v>
      </c>
      <c r="AV12" s="347">
        <f t="shared" si="0"/>
        <v>40426.669999999991</v>
      </c>
      <c r="AW12" s="347">
        <f t="shared" si="0"/>
        <v>30865.310000000005</v>
      </c>
      <c r="AX12" s="348">
        <f t="shared" si="3"/>
        <v>346375.55999999994</v>
      </c>
      <c r="BE12" s="351">
        <f t="shared" si="4"/>
        <v>346375.55999999994</v>
      </c>
      <c r="BF12" s="347">
        <v>346375.55999999994</v>
      </c>
      <c r="BG12" s="347">
        <f t="shared" si="1"/>
        <v>0</v>
      </c>
      <c r="BI12" s="351"/>
      <c r="BJ12" s="351"/>
      <c r="BK12" s="395"/>
      <c r="BL12" s="351"/>
    </row>
    <row r="13" spans="1:64" ht="15.75" x14ac:dyDescent="0.3">
      <c r="A13" s="335" t="s">
        <v>106</v>
      </c>
      <c r="B13" s="344">
        <v>353646.95999999996</v>
      </c>
      <c r="C13" s="344">
        <v>321929.40999999986</v>
      </c>
      <c r="D13" s="344">
        <v>332406.66000000003</v>
      </c>
      <c r="E13" s="344">
        <v>416696.87999999995</v>
      </c>
      <c r="F13" s="344">
        <v>393474.20999999996</v>
      </c>
      <c r="G13" s="344">
        <v>371648.12999999983</v>
      </c>
      <c r="H13" s="344">
        <v>334763.05999999988</v>
      </c>
      <c r="I13" s="344">
        <v>321710.31999999989</v>
      </c>
      <c r="J13" s="344">
        <v>357618.6700000001</v>
      </c>
      <c r="K13" s="344">
        <v>371450.56999999983</v>
      </c>
      <c r="L13" s="344">
        <v>349698.58999999979</v>
      </c>
      <c r="M13" s="344">
        <v>401164.51999999996</v>
      </c>
      <c r="N13" s="370">
        <v>-5149.0100000000011</v>
      </c>
      <c r="O13" s="370">
        <v>-5712.67</v>
      </c>
      <c r="P13" s="370">
        <v>-5257.81</v>
      </c>
      <c r="Q13" s="370">
        <v>-6879.88</v>
      </c>
      <c r="R13" s="370">
        <v>-7006.22</v>
      </c>
      <c r="S13" s="370">
        <v>-12725.72</v>
      </c>
      <c r="T13" s="370">
        <v>-11384.69</v>
      </c>
      <c r="U13" s="370">
        <v>-5712.5099999999993</v>
      </c>
      <c r="V13" s="370">
        <v>-6139.88</v>
      </c>
      <c r="W13" s="370">
        <v>-6043.3700000000008</v>
      </c>
      <c r="X13" s="370">
        <v>-9534.7900000000009</v>
      </c>
      <c r="Y13" s="371">
        <v>-6435.2500000000009</v>
      </c>
      <c r="Z13" s="370">
        <v>131201.31999999998</v>
      </c>
      <c r="AA13" s="370">
        <v>99282.38</v>
      </c>
      <c r="AB13" s="370">
        <v>86299.799999999988</v>
      </c>
      <c r="AC13" s="370">
        <v>109212.84000000001</v>
      </c>
      <c r="AD13" s="370">
        <v>75893.94</v>
      </c>
      <c r="AE13" s="370">
        <v>68526</v>
      </c>
      <c r="AF13" s="370">
        <v>57687.519999999997</v>
      </c>
      <c r="AG13" s="370">
        <v>64387.700000000004</v>
      </c>
      <c r="AH13" s="370">
        <v>53507.61</v>
      </c>
      <c r="AI13" s="370">
        <v>78469.75</v>
      </c>
      <c r="AJ13" s="370">
        <v>91607.54</v>
      </c>
      <c r="AK13" s="371">
        <v>111971.17</v>
      </c>
      <c r="AL13" s="347">
        <f t="shared" si="2"/>
        <v>479699.2699999999</v>
      </c>
      <c r="AM13" s="347">
        <f t="shared" si="0"/>
        <v>415499.11999999988</v>
      </c>
      <c r="AN13" s="347">
        <f t="shared" si="0"/>
        <v>413448.65</v>
      </c>
      <c r="AO13" s="347">
        <f t="shared" si="0"/>
        <v>519029.83999999997</v>
      </c>
      <c r="AP13" s="347">
        <f t="shared" si="0"/>
        <v>462361.93</v>
      </c>
      <c r="AQ13" s="347">
        <f t="shared" si="0"/>
        <v>427448.40999999986</v>
      </c>
      <c r="AR13" s="347">
        <f t="shared" si="0"/>
        <v>381065.8899999999</v>
      </c>
      <c r="AS13" s="347">
        <f t="shared" si="0"/>
        <v>380385.50999999989</v>
      </c>
      <c r="AT13" s="347">
        <f t="shared" si="0"/>
        <v>404986.40000000008</v>
      </c>
      <c r="AU13" s="347">
        <f t="shared" si="0"/>
        <v>443876.94999999984</v>
      </c>
      <c r="AV13" s="347">
        <f t="shared" si="0"/>
        <v>431771.33999999979</v>
      </c>
      <c r="AW13" s="347">
        <f t="shared" si="0"/>
        <v>506700.43999999994</v>
      </c>
      <c r="AX13" s="348">
        <f t="shared" si="3"/>
        <v>5266273.7499999981</v>
      </c>
      <c r="BE13" s="351">
        <f t="shared" si="4"/>
        <v>5266273.7499999981</v>
      </c>
      <c r="BF13" s="347">
        <v>4238226.1799999988</v>
      </c>
      <c r="BG13" s="347">
        <f t="shared" si="1"/>
        <v>1028047.5699999994</v>
      </c>
      <c r="BI13" s="351"/>
      <c r="BJ13" s="351"/>
      <c r="BK13" s="395"/>
      <c r="BL13" s="351"/>
    </row>
    <row r="14" spans="1:64" ht="15.75" x14ac:dyDescent="0.3">
      <c r="A14" s="335" t="s">
        <v>107</v>
      </c>
      <c r="B14" s="344">
        <v>62282.740000000005</v>
      </c>
      <c r="C14" s="344">
        <v>53384.15</v>
      </c>
      <c r="D14" s="344">
        <v>51856.170000000006</v>
      </c>
      <c r="E14" s="344">
        <v>58671.329999999994</v>
      </c>
      <c r="F14" s="344">
        <v>61979.60000000002</v>
      </c>
      <c r="G14" s="344">
        <v>52934.64999999998</v>
      </c>
      <c r="H14" s="344">
        <v>48789.709999999985</v>
      </c>
      <c r="I14" s="344">
        <v>53086.090000000011</v>
      </c>
      <c r="J14" s="344">
        <v>52671.780000000006</v>
      </c>
      <c r="K14" s="344">
        <v>59398.760000000009</v>
      </c>
      <c r="L14" s="344">
        <v>65496.510000000009</v>
      </c>
      <c r="M14" s="344">
        <v>70606.00999999998</v>
      </c>
      <c r="N14" s="370">
        <v>-396.83000000000004</v>
      </c>
      <c r="O14" s="370">
        <v>-457.52</v>
      </c>
      <c r="P14" s="370">
        <v>787.08</v>
      </c>
      <c r="Q14" s="370">
        <v>313.64999999999998</v>
      </c>
      <c r="R14" s="370">
        <v>-366.27</v>
      </c>
      <c r="S14" s="370">
        <v>-82.77</v>
      </c>
      <c r="T14" s="370">
        <v>432.95000000000005</v>
      </c>
      <c r="U14" s="370">
        <v>-680.84000000000015</v>
      </c>
      <c r="V14" s="370">
        <v>424.73</v>
      </c>
      <c r="W14" s="370">
        <v>15.560000000000002</v>
      </c>
      <c r="X14" s="370">
        <v>1089.9000000000001</v>
      </c>
      <c r="Y14" s="371">
        <v>599.39</v>
      </c>
      <c r="Z14" s="370">
        <v>0</v>
      </c>
      <c r="AA14" s="370">
        <v>0</v>
      </c>
      <c r="AB14" s="370">
        <v>0</v>
      </c>
      <c r="AC14" s="370">
        <v>0</v>
      </c>
      <c r="AD14" s="370">
        <v>0</v>
      </c>
      <c r="AE14" s="370">
        <v>0</v>
      </c>
      <c r="AF14" s="370">
        <v>0</v>
      </c>
      <c r="AG14" s="370">
        <v>0</v>
      </c>
      <c r="AH14" s="370">
        <v>0</v>
      </c>
      <c r="AI14" s="370">
        <v>0</v>
      </c>
      <c r="AJ14" s="370">
        <v>0</v>
      </c>
      <c r="AK14" s="371">
        <v>0</v>
      </c>
      <c r="AL14" s="347">
        <f t="shared" si="2"/>
        <v>61885.91</v>
      </c>
      <c r="AM14" s="347">
        <f t="shared" si="0"/>
        <v>52926.630000000005</v>
      </c>
      <c r="AN14" s="347">
        <f t="shared" si="0"/>
        <v>52643.250000000007</v>
      </c>
      <c r="AO14" s="347">
        <f t="shared" si="0"/>
        <v>58984.979999999996</v>
      </c>
      <c r="AP14" s="347">
        <f t="shared" si="0"/>
        <v>61613.330000000024</v>
      </c>
      <c r="AQ14" s="347">
        <f t="shared" si="0"/>
        <v>52851.879999999983</v>
      </c>
      <c r="AR14" s="347">
        <f t="shared" si="0"/>
        <v>49222.659999999982</v>
      </c>
      <c r="AS14" s="347">
        <f t="shared" si="0"/>
        <v>52405.250000000015</v>
      </c>
      <c r="AT14" s="347">
        <f t="shared" si="0"/>
        <v>53096.510000000009</v>
      </c>
      <c r="AU14" s="347">
        <f t="shared" si="0"/>
        <v>59414.320000000007</v>
      </c>
      <c r="AV14" s="347">
        <f t="shared" si="0"/>
        <v>66586.41</v>
      </c>
      <c r="AW14" s="347">
        <f t="shared" si="0"/>
        <v>71205.39999999998</v>
      </c>
      <c r="AX14" s="348">
        <f t="shared" si="3"/>
        <v>692836.53</v>
      </c>
      <c r="BE14" s="351">
        <f t="shared" si="4"/>
        <v>692836.53</v>
      </c>
      <c r="BF14" s="347">
        <v>692836.52</v>
      </c>
      <c r="BG14" s="347">
        <f t="shared" si="1"/>
        <v>1.0000000009313226E-2</v>
      </c>
      <c r="BI14" s="351"/>
      <c r="BJ14" s="351"/>
      <c r="BK14" s="395"/>
      <c r="BL14" s="351"/>
    </row>
    <row r="15" spans="1:64" ht="15.75" x14ac:dyDescent="0.3">
      <c r="A15" s="335" t="s">
        <v>108</v>
      </c>
      <c r="B15" s="344">
        <v>318504.92999999993</v>
      </c>
      <c r="C15" s="344">
        <v>333682.72000000015</v>
      </c>
      <c r="D15" s="344">
        <v>332722.5999999998</v>
      </c>
      <c r="E15" s="344">
        <v>375566.86000000028</v>
      </c>
      <c r="F15" s="344">
        <v>368683.9699999998</v>
      </c>
      <c r="G15" s="344">
        <v>346107.88000000041</v>
      </c>
      <c r="H15" s="344">
        <v>322161.52999999997</v>
      </c>
      <c r="I15" s="344">
        <v>341313.12999999983</v>
      </c>
      <c r="J15" s="344">
        <v>372231.58999999979</v>
      </c>
      <c r="K15" s="344">
        <v>372693.18000000017</v>
      </c>
      <c r="L15" s="344">
        <v>376551.42</v>
      </c>
      <c r="M15" s="344">
        <v>408206.9800000001</v>
      </c>
      <c r="N15" s="370">
        <v>7258.43</v>
      </c>
      <c r="O15" s="370">
        <v>5362.92</v>
      </c>
      <c r="P15" s="370">
        <v>7404.68</v>
      </c>
      <c r="Q15" s="370">
        <v>10136.200000000001</v>
      </c>
      <c r="R15" s="370">
        <v>6819.33</v>
      </c>
      <c r="S15" s="370">
        <v>3895.5299999999997</v>
      </c>
      <c r="T15" s="370">
        <v>3887.4700000000003</v>
      </c>
      <c r="U15" s="370">
        <v>6737.45</v>
      </c>
      <c r="V15" s="370">
        <v>5373.02</v>
      </c>
      <c r="W15" s="370">
        <v>-2557.8599999999997</v>
      </c>
      <c r="X15" s="370">
        <v>2757.5199999999995</v>
      </c>
      <c r="Y15" s="371">
        <v>6291.0499999999993</v>
      </c>
      <c r="Z15" s="370">
        <v>-534.03</v>
      </c>
      <c r="AA15" s="370">
        <v>-522.55999999999995</v>
      </c>
      <c r="AB15" s="370">
        <v>-550.91</v>
      </c>
      <c r="AC15" s="370">
        <v>-629.70000000000005</v>
      </c>
      <c r="AD15" s="370">
        <v>-547.9</v>
      </c>
      <c r="AE15" s="370">
        <v>-541.61</v>
      </c>
      <c r="AF15" s="370">
        <v>-520.66999999999996</v>
      </c>
      <c r="AG15" s="370">
        <v>-547.63</v>
      </c>
      <c r="AH15" s="370">
        <v>-565.14</v>
      </c>
      <c r="AI15" s="370">
        <v>-622.55999999999995</v>
      </c>
      <c r="AJ15" s="370">
        <v>-692.38</v>
      </c>
      <c r="AK15" s="371">
        <v>-580.02</v>
      </c>
      <c r="AL15" s="347">
        <f t="shared" si="2"/>
        <v>325229.3299999999</v>
      </c>
      <c r="AM15" s="347">
        <f t="shared" si="0"/>
        <v>338523.08000000013</v>
      </c>
      <c r="AN15" s="347">
        <f t="shared" si="0"/>
        <v>339576.36999999982</v>
      </c>
      <c r="AO15" s="347">
        <f t="shared" si="0"/>
        <v>385073.36000000028</v>
      </c>
      <c r="AP15" s="347">
        <f t="shared" si="0"/>
        <v>374955.39999999979</v>
      </c>
      <c r="AQ15" s="347">
        <f t="shared" si="0"/>
        <v>349461.80000000045</v>
      </c>
      <c r="AR15" s="347">
        <f t="shared" si="0"/>
        <v>325528.32999999996</v>
      </c>
      <c r="AS15" s="347">
        <f t="shared" si="0"/>
        <v>347502.94999999984</v>
      </c>
      <c r="AT15" s="347">
        <f t="shared" si="0"/>
        <v>377039.4699999998</v>
      </c>
      <c r="AU15" s="347">
        <f t="shared" si="0"/>
        <v>369512.76000000018</v>
      </c>
      <c r="AV15" s="347">
        <f t="shared" si="0"/>
        <v>378616.56</v>
      </c>
      <c r="AW15" s="347">
        <f t="shared" si="0"/>
        <v>413918.01000000007</v>
      </c>
      <c r="AX15" s="348">
        <f t="shared" si="3"/>
        <v>4324937.42</v>
      </c>
      <c r="BE15" s="351">
        <f t="shared" si="4"/>
        <v>4324937.42</v>
      </c>
      <c r="BF15" s="347">
        <v>4331145.87</v>
      </c>
      <c r="BG15" s="347">
        <f t="shared" si="1"/>
        <v>-6208.4500000001863</v>
      </c>
      <c r="BI15" s="351"/>
      <c r="BJ15" s="351"/>
      <c r="BK15" s="395"/>
      <c r="BL15" s="351"/>
    </row>
    <row r="16" spans="1:64" ht="15.75" x14ac:dyDescent="0.3">
      <c r="A16" s="335" t="s">
        <v>109</v>
      </c>
      <c r="B16" s="344">
        <v>39964.75</v>
      </c>
      <c r="C16" s="344">
        <v>38652.55999999999</v>
      </c>
      <c r="D16" s="344">
        <v>40899.68</v>
      </c>
      <c r="E16" s="344">
        <v>46615.55000000001</v>
      </c>
      <c r="F16" s="344">
        <v>43805.189999999995</v>
      </c>
      <c r="G16" s="344">
        <v>41673.299999999996</v>
      </c>
      <c r="H16" s="344">
        <v>35844.049999999996</v>
      </c>
      <c r="I16" s="344">
        <v>41515.780000000021</v>
      </c>
      <c r="J16" s="344">
        <v>40931.589999999982</v>
      </c>
      <c r="K16" s="344">
        <v>38928.339999999997</v>
      </c>
      <c r="L16" s="344">
        <v>39547.940000000024</v>
      </c>
      <c r="M16" s="344">
        <v>46091.350000000013</v>
      </c>
      <c r="N16" s="370">
        <v>-184.04</v>
      </c>
      <c r="O16" s="370">
        <v>0</v>
      </c>
      <c r="P16" s="370">
        <v>0</v>
      </c>
      <c r="Q16" s="370">
        <v>0</v>
      </c>
      <c r="R16" s="370">
        <v>0</v>
      </c>
      <c r="S16" s="370">
        <v>71.11</v>
      </c>
      <c r="T16" s="370">
        <v>565.08000000000004</v>
      </c>
      <c r="U16" s="370">
        <v>606.11</v>
      </c>
      <c r="V16" s="370">
        <v>-1128.8500000000001</v>
      </c>
      <c r="W16" s="370">
        <v>7.87</v>
      </c>
      <c r="X16" s="370">
        <v>73.760000000000005</v>
      </c>
      <c r="Y16" s="371">
        <v>-514.47</v>
      </c>
      <c r="Z16" s="370">
        <v>0</v>
      </c>
      <c r="AA16" s="370">
        <v>0</v>
      </c>
      <c r="AB16" s="370">
        <v>0</v>
      </c>
      <c r="AC16" s="370">
        <v>0</v>
      </c>
      <c r="AD16" s="370">
        <v>0</v>
      </c>
      <c r="AE16" s="370">
        <v>0</v>
      </c>
      <c r="AF16" s="370">
        <v>0</v>
      </c>
      <c r="AG16" s="370">
        <v>0</v>
      </c>
      <c r="AH16" s="370">
        <v>-2284.14</v>
      </c>
      <c r="AI16" s="370">
        <v>-189.57</v>
      </c>
      <c r="AJ16" s="370">
        <v>-230.84</v>
      </c>
      <c r="AK16" s="371">
        <v>43.47</v>
      </c>
      <c r="AL16" s="347">
        <f t="shared" si="2"/>
        <v>39780.71</v>
      </c>
      <c r="AM16" s="347">
        <f t="shared" si="0"/>
        <v>38652.55999999999</v>
      </c>
      <c r="AN16" s="347">
        <f t="shared" si="0"/>
        <v>40899.68</v>
      </c>
      <c r="AO16" s="347">
        <f t="shared" si="0"/>
        <v>46615.55000000001</v>
      </c>
      <c r="AP16" s="347">
        <f t="shared" si="0"/>
        <v>43805.189999999995</v>
      </c>
      <c r="AQ16" s="347">
        <f t="shared" si="0"/>
        <v>41744.409999999996</v>
      </c>
      <c r="AR16" s="347">
        <f t="shared" si="0"/>
        <v>36409.129999999997</v>
      </c>
      <c r="AS16" s="347">
        <f t="shared" si="0"/>
        <v>42121.890000000021</v>
      </c>
      <c r="AT16" s="347">
        <f t="shared" si="0"/>
        <v>37518.599999999984</v>
      </c>
      <c r="AU16" s="347">
        <f t="shared" si="0"/>
        <v>38746.639999999999</v>
      </c>
      <c r="AV16" s="347">
        <f t="shared" si="0"/>
        <v>39390.86000000003</v>
      </c>
      <c r="AW16" s="347">
        <f t="shared" si="0"/>
        <v>45620.350000000013</v>
      </c>
      <c r="AX16" s="348">
        <f t="shared" si="3"/>
        <v>491305.57000000007</v>
      </c>
      <c r="AY16" s="354" t="s">
        <v>118</v>
      </c>
      <c r="AZ16" s="347">
        <f>AS16</f>
        <v>42121.890000000021</v>
      </c>
      <c r="BA16" s="347">
        <f>'[1]FY 2024 - kWh'!AS16</f>
        <v>153827</v>
      </c>
      <c r="BB16" s="350">
        <f>AZ16/BA16</f>
        <v>0.27382637638385993</v>
      </c>
      <c r="BC16" s="347">
        <f>ROUND(BB16*'[1]FY 2024 - kWh'!BC16,2)</f>
        <v>73530.87</v>
      </c>
      <c r="BD16" s="347">
        <f>(AS16-BC16)+SUM(AT16:AW16)</f>
        <v>129867.47000000006</v>
      </c>
      <c r="BE16" s="351">
        <f t="shared" si="4"/>
        <v>361438.1</v>
      </c>
      <c r="BF16" s="347">
        <v>336214.05319357617</v>
      </c>
      <c r="BG16" s="347">
        <f t="shared" si="1"/>
        <v>25224.046806423808</v>
      </c>
      <c r="BH16" s="354" t="s">
        <v>189</v>
      </c>
      <c r="BI16" s="351"/>
      <c r="BJ16" s="351"/>
      <c r="BK16" s="395"/>
      <c r="BL16" s="351"/>
    </row>
    <row r="17" spans="1:64" ht="15.75" x14ac:dyDescent="0.3">
      <c r="A17" s="335" t="s">
        <v>110</v>
      </c>
      <c r="B17" s="344">
        <v>59369.750000000007</v>
      </c>
      <c r="C17" s="344">
        <v>57474.760000000017</v>
      </c>
      <c r="D17" s="344">
        <v>56821.07999999998</v>
      </c>
      <c r="E17" s="344">
        <v>69236.459999999992</v>
      </c>
      <c r="F17" s="344">
        <v>64336.610000000008</v>
      </c>
      <c r="G17" s="344">
        <v>57625.789999999994</v>
      </c>
      <c r="H17" s="344">
        <v>53980.689999999995</v>
      </c>
      <c r="I17" s="344">
        <v>57939.05</v>
      </c>
      <c r="J17" s="344">
        <v>63614.800000000017</v>
      </c>
      <c r="K17" s="344">
        <v>66941.269999999975</v>
      </c>
      <c r="L17" s="344">
        <v>72277.630000000019</v>
      </c>
      <c r="M17" s="344">
        <v>80290.430000000008</v>
      </c>
      <c r="N17" s="370">
        <v>-6.72</v>
      </c>
      <c r="O17" s="370">
        <v>-0.28999999999999998</v>
      </c>
      <c r="P17" s="370">
        <v>-8.49</v>
      </c>
      <c r="Q17" s="370">
        <v>-0.36</v>
      </c>
      <c r="R17" s="370">
        <v>-42.66</v>
      </c>
      <c r="S17" s="370">
        <v>-34.159999999999997</v>
      </c>
      <c r="T17" s="370">
        <v>-44.23</v>
      </c>
      <c r="U17" s="370">
        <v>-39.590000000000003</v>
      </c>
      <c r="V17" s="370">
        <v>-27.88</v>
      </c>
      <c r="W17" s="370">
        <v>-36.85</v>
      </c>
      <c r="X17" s="370">
        <v>-47.39</v>
      </c>
      <c r="Y17" s="371">
        <v>1034.6699999999998</v>
      </c>
      <c r="Z17" s="370">
        <v>0</v>
      </c>
      <c r="AA17" s="370">
        <v>0</v>
      </c>
      <c r="AB17" s="370">
        <v>0</v>
      </c>
      <c r="AC17" s="370">
        <v>0</v>
      </c>
      <c r="AD17" s="370">
        <v>0</v>
      </c>
      <c r="AE17" s="370">
        <v>0</v>
      </c>
      <c r="AF17" s="370">
        <v>0</v>
      </c>
      <c r="AG17" s="370">
        <v>0</v>
      </c>
      <c r="AH17" s="370">
        <v>0</v>
      </c>
      <c r="AI17" s="370">
        <v>0</v>
      </c>
      <c r="AJ17" s="370">
        <v>0</v>
      </c>
      <c r="AK17" s="371">
        <v>0</v>
      </c>
      <c r="AL17" s="347">
        <f t="shared" si="2"/>
        <v>59363.030000000006</v>
      </c>
      <c r="AM17" s="347">
        <f t="shared" si="0"/>
        <v>57474.470000000016</v>
      </c>
      <c r="AN17" s="347">
        <f t="shared" si="0"/>
        <v>56812.589999999982</v>
      </c>
      <c r="AO17" s="347">
        <f t="shared" si="0"/>
        <v>69236.099999999991</v>
      </c>
      <c r="AP17" s="347">
        <f t="shared" si="0"/>
        <v>64293.950000000004</v>
      </c>
      <c r="AQ17" s="347">
        <f t="shared" si="0"/>
        <v>57591.62999999999</v>
      </c>
      <c r="AR17" s="347">
        <f t="shared" si="0"/>
        <v>53936.459999999992</v>
      </c>
      <c r="AS17" s="347">
        <f t="shared" si="0"/>
        <v>57899.460000000006</v>
      </c>
      <c r="AT17" s="347">
        <f t="shared" si="0"/>
        <v>63586.92000000002</v>
      </c>
      <c r="AU17" s="347">
        <f t="shared" si="0"/>
        <v>66904.419999999969</v>
      </c>
      <c r="AV17" s="347">
        <f t="shared" si="0"/>
        <v>72230.24000000002</v>
      </c>
      <c r="AW17" s="347">
        <f t="shared" si="0"/>
        <v>81325.100000000006</v>
      </c>
      <c r="AX17" s="348">
        <f t="shared" si="3"/>
        <v>760654.36999999988</v>
      </c>
      <c r="AY17" s="353" t="s">
        <v>99</v>
      </c>
      <c r="AZ17" s="347">
        <f>AW17</f>
        <v>81325.100000000006</v>
      </c>
      <c r="BA17" s="347">
        <f>'[1]FY 2024 - kWh'!AW17</f>
        <v>306242</v>
      </c>
      <c r="BB17" s="350">
        <f>AZ17/BA17</f>
        <v>0.26555828397149966</v>
      </c>
      <c r="BC17" s="347">
        <f>ROUND(BB17*'[1]FY 2024 - kWh'!BC17,2)</f>
        <v>17407.61</v>
      </c>
      <c r="BD17" s="347">
        <f>(AW17-BC17)</f>
        <v>63917.490000000005</v>
      </c>
      <c r="BE17" s="351">
        <f t="shared" si="4"/>
        <v>696736.87999999989</v>
      </c>
      <c r="BF17" s="347">
        <v>743865.35157914879</v>
      </c>
      <c r="BG17" s="347">
        <f t="shared" si="1"/>
        <v>-47128.4715791489</v>
      </c>
      <c r="BH17" s="382" t="s">
        <v>182</v>
      </c>
      <c r="BI17" s="351"/>
      <c r="BJ17" s="351"/>
      <c r="BK17" s="395"/>
      <c r="BL17" s="351"/>
    </row>
    <row r="18" spans="1:64" ht="15.75" x14ac:dyDescent="0.3">
      <c r="A18" s="335" t="s">
        <v>111</v>
      </c>
      <c r="B18" s="344">
        <v>480827.0299999998</v>
      </c>
      <c r="C18" s="344">
        <v>451223.05000000016</v>
      </c>
      <c r="D18" s="344">
        <v>433278.48999999982</v>
      </c>
      <c r="E18" s="344">
        <v>520901.14999999979</v>
      </c>
      <c r="F18" s="344">
        <v>510294.85000000027</v>
      </c>
      <c r="G18" s="344">
        <v>470210.73000000016</v>
      </c>
      <c r="H18" s="344">
        <v>413423.1800000004</v>
      </c>
      <c r="I18" s="344">
        <v>440724.83999999997</v>
      </c>
      <c r="J18" s="344">
        <v>607388.26999999979</v>
      </c>
      <c r="K18" s="344">
        <v>493019.08999999991</v>
      </c>
      <c r="L18" s="344">
        <v>621595.1</v>
      </c>
      <c r="M18" s="344">
        <v>615008.89000000013</v>
      </c>
      <c r="N18" s="370">
        <v>-186.13</v>
      </c>
      <c r="O18" s="370">
        <v>-410.44</v>
      </c>
      <c r="P18" s="370">
        <v>-642.24</v>
      </c>
      <c r="Q18" s="370">
        <v>-711.81000000000017</v>
      </c>
      <c r="R18" s="370">
        <v>-710.01</v>
      </c>
      <c r="S18" s="370">
        <v>36703.03</v>
      </c>
      <c r="T18" s="370">
        <v>2438.6100000000006</v>
      </c>
      <c r="U18" s="370">
        <v>3972.1299999999997</v>
      </c>
      <c r="V18" s="370">
        <v>-7254.93</v>
      </c>
      <c r="W18" s="370">
        <v>-1101.95</v>
      </c>
      <c r="X18" s="370">
        <v>-70227.330000000016</v>
      </c>
      <c r="Y18" s="371">
        <v>-107840.09999999999</v>
      </c>
      <c r="Z18" s="370">
        <v>0</v>
      </c>
      <c r="AA18" s="370">
        <v>0</v>
      </c>
      <c r="AB18" s="370">
        <v>0</v>
      </c>
      <c r="AC18" s="370">
        <v>0</v>
      </c>
      <c r="AD18" s="370">
        <v>0</v>
      </c>
      <c r="AE18" s="370">
        <v>2374.92</v>
      </c>
      <c r="AF18" s="370">
        <v>-2722.96</v>
      </c>
      <c r="AG18" s="370">
        <v>0</v>
      </c>
      <c r="AH18" s="370">
        <v>0</v>
      </c>
      <c r="AI18" s="370">
        <v>0</v>
      </c>
      <c r="AJ18" s="370">
        <v>0</v>
      </c>
      <c r="AK18" s="371">
        <v>-7.26</v>
      </c>
      <c r="AL18" s="347">
        <f t="shared" si="2"/>
        <v>480640.89999999979</v>
      </c>
      <c r="AM18" s="347">
        <f t="shared" si="0"/>
        <v>450812.61000000016</v>
      </c>
      <c r="AN18" s="347">
        <f t="shared" si="0"/>
        <v>432636.24999999983</v>
      </c>
      <c r="AO18" s="347">
        <f t="shared" si="0"/>
        <v>520189.33999999979</v>
      </c>
      <c r="AP18" s="347">
        <f t="shared" si="0"/>
        <v>509584.84000000026</v>
      </c>
      <c r="AQ18" s="347">
        <f t="shared" si="0"/>
        <v>509288.68000000011</v>
      </c>
      <c r="AR18" s="347">
        <f t="shared" si="0"/>
        <v>413138.83000000037</v>
      </c>
      <c r="AS18" s="347">
        <f t="shared" si="0"/>
        <v>444696.97</v>
      </c>
      <c r="AT18" s="347">
        <f t="shared" si="0"/>
        <v>600133.33999999973</v>
      </c>
      <c r="AU18" s="347">
        <f t="shared" si="0"/>
        <v>491917.1399999999</v>
      </c>
      <c r="AV18" s="347">
        <f t="shared" si="0"/>
        <v>551367.77</v>
      </c>
      <c r="AW18" s="347">
        <f t="shared" si="0"/>
        <v>507161.53000000014</v>
      </c>
      <c r="AX18" s="348">
        <f t="shared" si="3"/>
        <v>5911568.2000000002</v>
      </c>
      <c r="BE18" s="351">
        <f t="shared" si="4"/>
        <v>5911568.2000000002</v>
      </c>
      <c r="BF18" s="347">
        <v>5917975.4000000004</v>
      </c>
      <c r="BG18" s="347">
        <f t="shared" si="1"/>
        <v>-6407.2000000001863</v>
      </c>
      <c r="BI18" s="351"/>
      <c r="BJ18" s="351"/>
      <c r="BK18" s="395"/>
      <c r="BL18" s="351"/>
    </row>
    <row r="19" spans="1:64" ht="15.75" x14ac:dyDescent="0.3">
      <c r="A19" s="335" t="s">
        <v>112</v>
      </c>
      <c r="B19" s="344">
        <v>68356.390000000014</v>
      </c>
      <c r="C19" s="344">
        <v>62193.830000000016</v>
      </c>
      <c r="D19" s="344">
        <v>59620.959999999999</v>
      </c>
      <c r="E19" s="344">
        <v>80053.52</v>
      </c>
      <c r="F19" s="344">
        <v>72824.809999999969</v>
      </c>
      <c r="G19" s="344">
        <v>70192.250000000029</v>
      </c>
      <c r="H19" s="344">
        <v>64476.710000000014</v>
      </c>
      <c r="I19" s="344">
        <v>62319.170000000006</v>
      </c>
      <c r="J19" s="344">
        <v>64362.929999999964</v>
      </c>
      <c r="K19" s="344">
        <v>65004.140000000021</v>
      </c>
      <c r="L19" s="344">
        <v>69296.670000000056</v>
      </c>
      <c r="M19" s="344">
        <v>372892.87000000017</v>
      </c>
      <c r="N19" s="370">
        <v>-1328.51</v>
      </c>
      <c r="O19" s="370">
        <v>-1445.5</v>
      </c>
      <c r="P19" s="370">
        <v>-1361.56</v>
      </c>
      <c r="Q19" s="370">
        <v>-1586.62</v>
      </c>
      <c r="R19" s="370">
        <v>-1586.06</v>
      </c>
      <c r="S19" s="370">
        <v>-1470.01</v>
      </c>
      <c r="T19" s="370">
        <v>-1377.9199999999998</v>
      </c>
      <c r="U19" s="370">
        <v>-2363.36</v>
      </c>
      <c r="V19" s="370">
        <v>-1281.53</v>
      </c>
      <c r="W19" s="370">
        <v>-1326.02</v>
      </c>
      <c r="X19" s="370">
        <v>-2129.6800000000003</v>
      </c>
      <c r="Y19" s="371">
        <v>-300184.87</v>
      </c>
      <c r="Z19" s="370">
        <v>-552.16</v>
      </c>
      <c r="AA19" s="370">
        <v>-564.20000000000005</v>
      </c>
      <c r="AB19" s="370">
        <v>-559.86</v>
      </c>
      <c r="AC19" s="370">
        <v>-631.35</v>
      </c>
      <c r="AD19" s="370">
        <v>-618.79</v>
      </c>
      <c r="AE19" s="370">
        <v>-602.32000000000005</v>
      </c>
      <c r="AF19" s="370">
        <v>-595.98</v>
      </c>
      <c r="AG19" s="370">
        <v>-516.45000000000005</v>
      </c>
      <c r="AH19" s="370">
        <v>-513.34</v>
      </c>
      <c r="AI19" s="370">
        <v>-550.08000000000004</v>
      </c>
      <c r="AJ19" s="370">
        <v>-552.87</v>
      </c>
      <c r="AK19" s="371">
        <v>-598.41</v>
      </c>
      <c r="AL19" s="347">
        <f t="shared" si="2"/>
        <v>66475.720000000016</v>
      </c>
      <c r="AM19" s="347">
        <f t="shared" si="2"/>
        <v>60184.130000000019</v>
      </c>
      <c r="AN19" s="347">
        <f t="shared" si="2"/>
        <v>57699.54</v>
      </c>
      <c r="AO19" s="347">
        <f t="shared" si="2"/>
        <v>77835.55</v>
      </c>
      <c r="AP19" s="347">
        <f t="shared" si="2"/>
        <v>70619.959999999977</v>
      </c>
      <c r="AQ19" s="347">
        <f t="shared" si="2"/>
        <v>68119.920000000027</v>
      </c>
      <c r="AR19" s="347">
        <f t="shared" si="2"/>
        <v>62502.810000000012</v>
      </c>
      <c r="AS19" s="347">
        <f t="shared" si="2"/>
        <v>59439.360000000008</v>
      </c>
      <c r="AT19" s="347">
        <f t="shared" si="2"/>
        <v>62568.059999999969</v>
      </c>
      <c r="AU19" s="347">
        <f t="shared" si="2"/>
        <v>63128.040000000023</v>
      </c>
      <c r="AV19" s="347">
        <f t="shared" si="2"/>
        <v>66614.120000000054</v>
      </c>
      <c r="AW19" s="347">
        <f t="shared" si="2"/>
        <v>72109.590000000171</v>
      </c>
      <c r="AX19" s="348">
        <f t="shared" si="3"/>
        <v>787296.8000000004</v>
      </c>
      <c r="BE19" s="351">
        <f t="shared" si="4"/>
        <v>787296.8000000004</v>
      </c>
      <c r="BF19" s="347">
        <v>794152.61000000034</v>
      </c>
      <c r="BG19" s="347">
        <f t="shared" si="1"/>
        <v>-6855.8099999999395</v>
      </c>
      <c r="BI19" s="351"/>
      <c r="BJ19" s="351"/>
      <c r="BK19" s="395"/>
      <c r="BL19" s="351"/>
    </row>
    <row r="20" spans="1:64" ht="15.75" x14ac:dyDescent="0.3">
      <c r="A20" s="335" t="s">
        <v>113</v>
      </c>
      <c r="B20" s="344">
        <v>94973.609999999971</v>
      </c>
      <c r="C20" s="344">
        <v>78873.320000000022</v>
      </c>
      <c r="D20" s="344">
        <v>83295.790000000008</v>
      </c>
      <c r="E20" s="344">
        <v>102637.4</v>
      </c>
      <c r="F20" s="344">
        <v>98119.14</v>
      </c>
      <c r="G20" s="344">
        <v>75154.959999999963</v>
      </c>
      <c r="H20" s="344">
        <v>72072.61000000003</v>
      </c>
      <c r="I20" s="344">
        <v>74527.430000000008</v>
      </c>
      <c r="J20" s="344">
        <v>164325.41000000003</v>
      </c>
      <c r="K20" s="344">
        <v>94319.290000000037</v>
      </c>
      <c r="L20" s="344">
        <v>95383.460000000036</v>
      </c>
      <c r="M20" s="344">
        <v>111537.60000000008</v>
      </c>
      <c r="N20" s="370">
        <v>0</v>
      </c>
      <c r="O20" s="370">
        <v>0</v>
      </c>
      <c r="P20" s="370">
        <v>0</v>
      </c>
      <c r="Q20" s="370">
        <v>0</v>
      </c>
      <c r="R20" s="370">
        <v>0</v>
      </c>
      <c r="S20" s="370">
        <v>0</v>
      </c>
      <c r="T20" s="370">
        <v>0</v>
      </c>
      <c r="U20" s="370">
        <v>0</v>
      </c>
      <c r="V20" s="370">
        <v>-88257.15</v>
      </c>
      <c r="W20" s="370">
        <v>-392.22999999999996</v>
      </c>
      <c r="X20" s="370">
        <v>-15392.19</v>
      </c>
      <c r="Y20" s="371">
        <v>-15447.93</v>
      </c>
      <c r="Z20" s="370">
        <v>0</v>
      </c>
      <c r="AA20" s="370">
        <v>0</v>
      </c>
      <c r="AB20" s="370">
        <v>0</v>
      </c>
      <c r="AC20" s="370">
        <v>0</v>
      </c>
      <c r="AD20" s="370">
        <v>-9106.36</v>
      </c>
      <c r="AE20" s="370">
        <v>6114.46</v>
      </c>
      <c r="AF20" s="370">
        <v>0</v>
      </c>
      <c r="AG20" s="370">
        <v>-2200.16</v>
      </c>
      <c r="AH20" s="370">
        <v>2005.77</v>
      </c>
      <c r="AI20" s="370">
        <v>0</v>
      </c>
      <c r="AJ20" s="370">
        <v>0</v>
      </c>
      <c r="AK20" s="371">
        <v>0</v>
      </c>
      <c r="AL20" s="347">
        <f t="shared" si="2"/>
        <v>94973.609999999971</v>
      </c>
      <c r="AM20" s="347">
        <f t="shared" si="2"/>
        <v>78873.320000000022</v>
      </c>
      <c r="AN20" s="347">
        <f t="shared" si="2"/>
        <v>83295.790000000008</v>
      </c>
      <c r="AO20" s="347">
        <f t="shared" si="2"/>
        <v>102637.4</v>
      </c>
      <c r="AP20" s="347">
        <f t="shared" si="2"/>
        <v>89012.78</v>
      </c>
      <c r="AQ20" s="347">
        <f t="shared" si="2"/>
        <v>81269.419999999969</v>
      </c>
      <c r="AR20" s="347">
        <f t="shared" si="2"/>
        <v>72072.61000000003</v>
      </c>
      <c r="AS20" s="347">
        <f t="shared" si="2"/>
        <v>72327.27</v>
      </c>
      <c r="AT20" s="347">
        <f t="shared" si="2"/>
        <v>78074.030000000042</v>
      </c>
      <c r="AU20" s="347">
        <f t="shared" si="2"/>
        <v>93927.060000000041</v>
      </c>
      <c r="AV20" s="347">
        <f t="shared" si="2"/>
        <v>79991.270000000033</v>
      </c>
      <c r="AW20" s="347">
        <f t="shared" si="2"/>
        <v>96089.670000000071</v>
      </c>
      <c r="AX20" s="348">
        <f t="shared" si="3"/>
        <v>1022544.2300000001</v>
      </c>
      <c r="AY20" s="353" t="s">
        <v>99</v>
      </c>
      <c r="AZ20" s="347">
        <f>AW20</f>
        <v>96089.670000000071</v>
      </c>
      <c r="BA20" s="347">
        <f>'[1]FY 2024 - kWh'!AW20</f>
        <v>358150</v>
      </c>
      <c r="BB20" s="350">
        <f>AZ20/BA20</f>
        <v>0.26829448555074709</v>
      </c>
      <c r="BC20" s="347">
        <f>ROUND(BB20*'[1]FY 2024 - kWh'!BC20,2)</f>
        <v>58980.25</v>
      </c>
      <c r="BD20" s="347">
        <f>(AW20-BC20)</f>
        <v>37109.420000000071</v>
      </c>
      <c r="BE20" s="351">
        <f t="shared" si="4"/>
        <v>985434.81</v>
      </c>
      <c r="BF20" s="347">
        <v>966750.27006343729</v>
      </c>
      <c r="BG20" s="347">
        <f t="shared" si="1"/>
        <v>18684.539936562767</v>
      </c>
      <c r="BH20" s="382" t="s">
        <v>182</v>
      </c>
      <c r="BI20" s="351"/>
      <c r="BJ20" s="351"/>
      <c r="BK20" s="395"/>
      <c r="BL20" s="351"/>
    </row>
    <row r="21" spans="1:64" ht="15.75" x14ac:dyDescent="0.3">
      <c r="A21" s="335" t="s">
        <v>114</v>
      </c>
      <c r="B21" s="344">
        <v>24850.269999999997</v>
      </c>
      <c r="C21" s="344">
        <v>23082.100000000002</v>
      </c>
      <c r="D21" s="344">
        <v>25445.059999999998</v>
      </c>
      <c r="E21" s="344">
        <v>27518.649999999998</v>
      </c>
      <c r="F21" s="344">
        <v>25729.210000000006</v>
      </c>
      <c r="G21" s="344">
        <v>25131.290000000005</v>
      </c>
      <c r="H21" s="344">
        <v>22725.000000000004</v>
      </c>
      <c r="I21" s="344">
        <v>22812.95</v>
      </c>
      <c r="J21" s="344">
        <v>21260.85</v>
      </c>
      <c r="K21" s="344">
        <v>24052.62</v>
      </c>
      <c r="L21" s="344">
        <v>23161.649999999998</v>
      </c>
      <c r="M21" s="344">
        <v>28270.960000000006</v>
      </c>
      <c r="N21" s="370">
        <v>0</v>
      </c>
      <c r="O21" s="370">
        <v>0</v>
      </c>
      <c r="P21" s="370">
        <v>0</v>
      </c>
      <c r="Q21" s="370">
        <v>0</v>
      </c>
      <c r="R21" s="370">
        <v>0</v>
      </c>
      <c r="S21" s="370">
        <v>0</v>
      </c>
      <c r="T21" s="370">
        <v>10.27</v>
      </c>
      <c r="U21" s="370">
        <v>12.83</v>
      </c>
      <c r="V21" s="370">
        <v>10.27</v>
      </c>
      <c r="W21" s="370">
        <v>12.71</v>
      </c>
      <c r="X21" s="370">
        <v>10.17</v>
      </c>
      <c r="Y21" s="371">
        <v>736.1099999999999</v>
      </c>
      <c r="Z21" s="370">
        <v>0</v>
      </c>
      <c r="AA21" s="370">
        <v>0</v>
      </c>
      <c r="AB21" s="370">
        <v>0</v>
      </c>
      <c r="AC21" s="370">
        <v>0</v>
      </c>
      <c r="AD21" s="370">
        <v>0</v>
      </c>
      <c r="AE21" s="370">
        <v>0</v>
      </c>
      <c r="AF21" s="370">
        <v>-136.02000000000001</v>
      </c>
      <c r="AG21" s="370">
        <v>-310.51</v>
      </c>
      <c r="AH21" s="370">
        <v>-310.51</v>
      </c>
      <c r="AI21" s="370">
        <v>-335.74</v>
      </c>
      <c r="AJ21" s="370">
        <v>-335.74</v>
      </c>
      <c r="AK21" s="371">
        <v>-368.8</v>
      </c>
      <c r="AL21" s="347">
        <f t="shared" si="2"/>
        <v>24850.269999999997</v>
      </c>
      <c r="AM21" s="347">
        <f t="shared" si="2"/>
        <v>23082.100000000002</v>
      </c>
      <c r="AN21" s="347">
        <f t="shared" si="2"/>
        <v>25445.059999999998</v>
      </c>
      <c r="AO21" s="347">
        <f t="shared" si="2"/>
        <v>27518.649999999998</v>
      </c>
      <c r="AP21" s="347">
        <f t="shared" si="2"/>
        <v>25729.210000000006</v>
      </c>
      <c r="AQ21" s="347">
        <f t="shared" si="2"/>
        <v>25131.290000000005</v>
      </c>
      <c r="AR21" s="347">
        <f t="shared" si="2"/>
        <v>22599.250000000004</v>
      </c>
      <c r="AS21" s="347">
        <f t="shared" si="2"/>
        <v>22515.270000000004</v>
      </c>
      <c r="AT21" s="347">
        <f t="shared" si="2"/>
        <v>20960.61</v>
      </c>
      <c r="AU21" s="347">
        <f t="shared" si="2"/>
        <v>23729.589999999997</v>
      </c>
      <c r="AV21" s="347">
        <f t="shared" si="2"/>
        <v>22836.079999999994</v>
      </c>
      <c r="AW21" s="347">
        <f t="shared" si="2"/>
        <v>28638.270000000008</v>
      </c>
      <c r="AX21" s="348">
        <f t="shared" si="3"/>
        <v>293035.64999999997</v>
      </c>
      <c r="AY21" s="349" t="s">
        <v>178</v>
      </c>
      <c r="AZ21" s="347">
        <f>AR21</f>
        <v>22599.250000000004</v>
      </c>
      <c r="BA21" s="347">
        <f>'[1]FY 2024 - kWh'!$AR$21</f>
        <v>85040</v>
      </c>
      <c r="BB21" s="350">
        <f>AZ21/BA21</f>
        <v>0.26574847130761997</v>
      </c>
      <c r="BC21" s="347">
        <f>ROUND(BB21*'[1]FY 2024 - kWh'!BC21,2)</f>
        <v>15468.16</v>
      </c>
      <c r="BD21" s="347">
        <f>(AR21-BC21)+SUM(AS21:AW21)</f>
        <v>125810.91</v>
      </c>
      <c r="BE21" s="351">
        <f t="shared" si="4"/>
        <v>167224.73999999996</v>
      </c>
      <c r="BF21" s="347">
        <v>159122.17374425085</v>
      </c>
      <c r="BG21" s="347">
        <f t="shared" si="1"/>
        <v>8102.566255749116</v>
      </c>
      <c r="BH21" s="349" t="s">
        <v>190</v>
      </c>
      <c r="BI21" s="351"/>
      <c r="BJ21" s="351"/>
      <c r="BK21" s="395"/>
      <c r="BL21" s="351"/>
    </row>
    <row r="22" spans="1:64" ht="15.75" x14ac:dyDescent="0.3">
      <c r="A22" s="335" t="s">
        <v>115</v>
      </c>
      <c r="B22" s="344">
        <v>18506.369999999988</v>
      </c>
      <c r="C22" s="344">
        <v>18679.590000000004</v>
      </c>
      <c r="D22" s="344">
        <v>21613.439999999995</v>
      </c>
      <c r="E22" s="344">
        <v>24313.509999999995</v>
      </c>
      <c r="F22" s="344">
        <v>25592.799999999996</v>
      </c>
      <c r="G22" s="344">
        <v>22190.11</v>
      </c>
      <c r="H22" s="344">
        <v>17774.29</v>
      </c>
      <c r="I22" s="344">
        <v>20283.02</v>
      </c>
      <c r="J22" s="344">
        <v>22630.520000000011</v>
      </c>
      <c r="K22" s="344">
        <v>23260.169999999991</v>
      </c>
      <c r="L22" s="344">
        <v>22909.579999999998</v>
      </c>
      <c r="M22" s="344">
        <v>25669.260000000002</v>
      </c>
      <c r="N22" s="370">
        <v>0</v>
      </c>
      <c r="O22" s="370">
        <v>0</v>
      </c>
      <c r="P22" s="370">
        <v>0</v>
      </c>
      <c r="Q22" s="370">
        <v>0</v>
      </c>
      <c r="R22" s="370">
        <v>0</v>
      </c>
      <c r="S22" s="370">
        <v>0</v>
      </c>
      <c r="T22" s="370">
        <v>0</v>
      </c>
      <c r="U22" s="370">
        <v>0</v>
      </c>
      <c r="V22" s="370">
        <v>-1008.24</v>
      </c>
      <c r="W22" s="370">
        <v>-999.33</v>
      </c>
      <c r="X22" s="370">
        <v>172.2</v>
      </c>
      <c r="Y22" s="371">
        <v>661.5100000000001</v>
      </c>
      <c r="Z22" s="370">
        <v>0</v>
      </c>
      <c r="AA22" s="370">
        <v>0</v>
      </c>
      <c r="AB22" s="370">
        <v>0</v>
      </c>
      <c r="AC22" s="370">
        <v>0</v>
      </c>
      <c r="AD22" s="370">
        <v>0</v>
      </c>
      <c r="AE22" s="370">
        <v>0</v>
      </c>
      <c r="AF22" s="370">
        <v>0</v>
      </c>
      <c r="AG22" s="370">
        <v>0</v>
      </c>
      <c r="AH22" s="370">
        <v>0</v>
      </c>
      <c r="AI22" s="370">
        <v>0</v>
      </c>
      <c r="AJ22" s="370">
        <v>0</v>
      </c>
      <c r="AK22" s="371">
        <v>0</v>
      </c>
      <c r="AL22" s="347">
        <f t="shared" si="2"/>
        <v>18506.369999999988</v>
      </c>
      <c r="AM22" s="347">
        <f t="shared" si="2"/>
        <v>18679.590000000004</v>
      </c>
      <c r="AN22" s="347">
        <f t="shared" si="2"/>
        <v>21613.439999999995</v>
      </c>
      <c r="AO22" s="347">
        <f t="shared" si="2"/>
        <v>24313.509999999995</v>
      </c>
      <c r="AP22" s="347">
        <f t="shared" si="2"/>
        <v>25592.799999999996</v>
      </c>
      <c r="AQ22" s="347">
        <f t="shared" si="2"/>
        <v>22190.11</v>
      </c>
      <c r="AR22" s="347">
        <f t="shared" si="2"/>
        <v>17774.29</v>
      </c>
      <c r="AS22" s="347">
        <f t="shared" si="2"/>
        <v>20283.02</v>
      </c>
      <c r="AT22" s="347">
        <f t="shared" si="2"/>
        <v>21622.28000000001</v>
      </c>
      <c r="AU22" s="347">
        <f t="shared" si="2"/>
        <v>22260.839999999989</v>
      </c>
      <c r="AV22" s="347">
        <f t="shared" si="2"/>
        <v>23081.78</v>
      </c>
      <c r="AW22" s="347">
        <f t="shared" si="2"/>
        <v>26330.77</v>
      </c>
      <c r="AX22" s="348">
        <f t="shared" si="3"/>
        <v>262248.79999999993</v>
      </c>
      <c r="BE22" s="351">
        <f t="shared" si="4"/>
        <v>262248.79999999993</v>
      </c>
      <c r="BF22" s="347">
        <v>264302.36999999994</v>
      </c>
      <c r="BG22" s="347">
        <f t="shared" si="1"/>
        <v>-2053.570000000007</v>
      </c>
      <c r="BI22" s="351"/>
      <c r="BJ22" s="351"/>
      <c r="BK22" s="395"/>
      <c r="BL22" s="351"/>
    </row>
    <row r="23" spans="1:64" ht="15.75" x14ac:dyDescent="0.3">
      <c r="A23" s="335" t="s">
        <v>116</v>
      </c>
      <c r="B23" s="344">
        <v>54918.869999999981</v>
      </c>
      <c r="C23" s="344">
        <v>55537.570000000014</v>
      </c>
      <c r="D23" s="344">
        <v>56159.140000000007</v>
      </c>
      <c r="E23" s="344">
        <v>59207.35</v>
      </c>
      <c r="F23" s="344">
        <v>57339.12</v>
      </c>
      <c r="G23" s="344">
        <v>55354.620000000017</v>
      </c>
      <c r="H23" s="344">
        <v>45041.98</v>
      </c>
      <c r="I23" s="344">
        <v>50831.719999999987</v>
      </c>
      <c r="J23" s="344">
        <v>61188.169999999984</v>
      </c>
      <c r="K23" s="344">
        <v>54642.079999999973</v>
      </c>
      <c r="L23" s="344">
        <v>53715.99</v>
      </c>
      <c r="M23" s="344">
        <v>59552.660000000011</v>
      </c>
      <c r="N23" s="370">
        <v>0</v>
      </c>
      <c r="O23" s="370">
        <v>0</v>
      </c>
      <c r="P23" s="370">
        <v>0</v>
      </c>
      <c r="Q23" s="370">
        <v>0</v>
      </c>
      <c r="R23" s="370">
        <v>146.19999999999999</v>
      </c>
      <c r="S23" s="370">
        <v>136.78</v>
      </c>
      <c r="T23" s="370">
        <v>138.83000000000001</v>
      </c>
      <c r="U23" s="370">
        <v>197.85</v>
      </c>
      <c r="V23" s="370">
        <v>243.8</v>
      </c>
      <c r="W23" s="370">
        <v>82.42</v>
      </c>
      <c r="X23" s="370">
        <v>113.18</v>
      </c>
      <c r="Y23" s="371">
        <v>3162.12</v>
      </c>
      <c r="Z23" s="370">
        <v>0</v>
      </c>
      <c r="AA23" s="370">
        <v>0</v>
      </c>
      <c r="AB23" s="370">
        <v>0</v>
      </c>
      <c r="AC23" s="370">
        <v>0</v>
      </c>
      <c r="AD23" s="370">
        <v>0</v>
      </c>
      <c r="AE23" s="370">
        <v>0</v>
      </c>
      <c r="AF23" s="370">
        <v>0</v>
      </c>
      <c r="AG23" s="370">
        <v>0</v>
      </c>
      <c r="AH23" s="370">
        <v>0</v>
      </c>
      <c r="AI23" s="370">
        <v>0</v>
      </c>
      <c r="AJ23" s="370">
        <v>0</v>
      </c>
      <c r="AK23" s="371">
        <v>0</v>
      </c>
      <c r="AL23" s="347">
        <f t="shared" si="2"/>
        <v>54918.869999999981</v>
      </c>
      <c r="AM23" s="347">
        <f t="shared" si="2"/>
        <v>55537.570000000014</v>
      </c>
      <c r="AN23" s="347">
        <f t="shared" si="2"/>
        <v>56159.140000000007</v>
      </c>
      <c r="AO23" s="347">
        <f t="shared" si="2"/>
        <v>59207.35</v>
      </c>
      <c r="AP23" s="347">
        <f t="shared" si="2"/>
        <v>57485.32</v>
      </c>
      <c r="AQ23" s="347">
        <f t="shared" si="2"/>
        <v>55491.400000000016</v>
      </c>
      <c r="AR23" s="347">
        <f t="shared" si="2"/>
        <v>45180.810000000005</v>
      </c>
      <c r="AS23" s="347">
        <f t="shared" si="2"/>
        <v>51029.569999999985</v>
      </c>
      <c r="AT23" s="347">
        <f t="shared" si="2"/>
        <v>61431.969999999987</v>
      </c>
      <c r="AU23" s="347">
        <f t="shared" si="2"/>
        <v>54724.499999999971</v>
      </c>
      <c r="AV23" s="347">
        <f t="shared" si="2"/>
        <v>53829.17</v>
      </c>
      <c r="AW23" s="347">
        <f t="shared" si="2"/>
        <v>62714.780000000013</v>
      </c>
      <c r="AX23" s="348">
        <f t="shared" si="3"/>
        <v>667710.45000000007</v>
      </c>
      <c r="AY23" s="354" t="s">
        <v>118</v>
      </c>
      <c r="AZ23" s="347">
        <f>AS23</f>
        <v>51029.569999999985</v>
      </c>
      <c r="BA23" s="347">
        <f>'[1]FY 2024 - kWh'!AS23</f>
        <v>187965</v>
      </c>
      <c r="BB23" s="350">
        <f>AZ23/BA23</f>
        <v>0.27148442529194255</v>
      </c>
      <c r="BC23" s="347">
        <f>ROUND(BB23*'[1]FY 2024 - kWh'!BC23,2)</f>
        <v>102294.52</v>
      </c>
      <c r="BD23" s="347">
        <f>(AS23-BC23)+SUM(AT23:AW23)</f>
        <v>181435.46999999997</v>
      </c>
      <c r="BE23" s="351">
        <f t="shared" si="4"/>
        <v>486274.9800000001</v>
      </c>
      <c r="BF23" s="347">
        <v>447372.51039719809</v>
      </c>
      <c r="BG23" s="347">
        <f t="shared" si="1"/>
        <v>38902.469602802012</v>
      </c>
      <c r="BH23" s="354" t="s">
        <v>189</v>
      </c>
      <c r="BI23" s="351"/>
      <c r="BJ23" s="351"/>
      <c r="BK23" s="395"/>
      <c r="BL23" s="351"/>
    </row>
    <row r="24" spans="1:64" ht="15.75" x14ac:dyDescent="0.3">
      <c r="A24" s="335" t="s">
        <v>117</v>
      </c>
      <c r="B24" s="344">
        <v>53619.570000000007</v>
      </c>
      <c r="C24" s="344">
        <v>56431.549999999967</v>
      </c>
      <c r="D24" s="344">
        <v>53818.130000000005</v>
      </c>
      <c r="E24" s="344">
        <v>59843.139999999992</v>
      </c>
      <c r="F24" s="344">
        <v>66277.430000000008</v>
      </c>
      <c r="G24" s="344">
        <v>59367.950000000004</v>
      </c>
      <c r="H24" s="344">
        <v>54281.730000000018</v>
      </c>
      <c r="I24" s="344">
        <v>59670.330000000009</v>
      </c>
      <c r="J24" s="344">
        <v>59622.299999999981</v>
      </c>
      <c r="K24" s="344">
        <v>68151.390000000014</v>
      </c>
      <c r="L24" s="344">
        <v>81852.779999999984</v>
      </c>
      <c r="M24" s="344">
        <v>82541.529999999984</v>
      </c>
      <c r="N24" s="370">
        <v>-13.77</v>
      </c>
      <c r="O24" s="370">
        <v>-14.16</v>
      </c>
      <c r="P24" s="370">
        <v>-14.38</v>
      </c>
      <c r="Q24" s="370">
        <v>22.25</v>
      </c>
      <c r="R24" s="370">
        <v>15.479999999999997</v>
      </c>
      <c r="S24" s="370">
        <v>17.040000000000003</v>
      </c>
      <c r="T24" s="370">
        <v>18.660000000000004</v>
      </c>
      <c r="U24" s="370">
        <v>-336.02</v>
      </c>
      <c r="V24" s="370">
        <v>-30.330000000000002</v>
      </c>
      <c r="W24" s="370">
        <v>-4658.2800000000007</v>
      </c>
      <c r="X24" s="370">
        <v>-12003.41</v>
      </c>
      <c r="Y24" s="371">
        <v>-3192.880000000001</v>
      </c>
      <c r="Z24" s="370">
        <v>0</v>
      </c>
      <c r="AA24" s="370">
        <v>0</v>
      </c>
      <c r="AB24" s="370">
        <v>0</v>
      </c>
      <c r="AC24" s="370">
        <v>0</v>
      </c>
      <c r="AD24" s="370">
        <v>0</v>
      </c>
      <c r="AE24" s="370">
        <v>0</v>
      </c>
      <c r="AF24" s="370">
        <v>0</v>
      </c>
      <c r="AG24" s="370">
        <v>0</v>
      </c>
      <c r="AH24" s="370">
        <v>0</v>
      </c>
      <c r="AI24" s="370">
        <v>0</v>
      </c>
      <c r="AJ24" s="370">
        <v>0</v>
      </c>
      <c r="AK24" s="371">
        <v>0</v>
      </c>
      <c r="AL24" s="347">
        <f t="shared" si="2"/>
        <v>53605.80000000001</v>
      </c>
      <c r="AM24" s="347">
        <f t="shared" si="2"/>
        <v>56417.389999999963</v>
      </c>
      <c r="AN24" s="347">
        <f t="shared" si="2"/>
        <v>53803.750000000007</v>
      </c>
      <c r="AO24" s="347">
        <f t="shared" si="2"/>
        <v>59865.389999999992</v>
      </c>
      <c r="AP24" s="347">
        <f t="shared" si="2"/>
        <v>66292.91</v>
      </c>
      <c r="AQ24" s="347">
        <f t="shared" si="2"/>
        <v>59384.990000000005</v>
      </c>
      <c r="AR24" s="347">
        <f t="shared" si="2"/>
        <v>54300.390000000021</v>
      </c>
      <c r="AS24" s="347">
        <f t="shared" si="2"/>
        <v>59334.310000000012</v>
      </c>
      <c r="AT24" s="347">
        <f t="shared" si="2"/>
        <v>59591.969999999979</v>
      </c>
      <c r="AU24" s="347">
        <f t="shared" si="2"/>
        <v>63493.110000000015</v>
      </c>
      <c r="AV24" s="347">
        <f t="shared" si="2"/>
        <v>69849.369999999981</v>
      </c>
      <c r="AW24" s="347">
        <f t="shared" si="2"/>
        <v>79348.64999999998</v>
      </c>
      <c r="AX24" s="348">
        <f t="shared" si="3"/>
        <v>735288.03</v>
      </c>
      <c r="AZ24" s="396"/>
      <c r="BA24" s="396"/>
      <c r="BB24" s="350"/>
      <c r="BC24" s="396"/>
      <c r="BD24" s="396"/>
      <c r="BE24" s="351">
        <f t="shared" si="4"/>
        <v>735288.03</v>
      </c>
      <c r="BF24" s="347">
        <v>716280.95390480966</v>
      </c>
      <c r="BG24" s="347">
        <f t="shared" si="1"/>
        <v>19007.076095190365</v>
      </c>
      <c r="BI24" s="351"/>
      <c r="BJ24" s="351"/>
      <c r="BK24" s="395"/>
      <c r="BL24" s="351"/>
    </row>
    <row r="25" spans="1:64" ht="15.75" x14ac:dyDescent="0.3">
      <c r="A25" s="335" t="s">
        <v>119</v>
      </c>
      <c r="B25" s="344">
        <v>58369.520000000011</v>
      </c>
      <c r="C25" s="344">
        <v>60764.249999999985</v>
      </c>
      <c r="D25" s="344">
        <v>56255.110000000008</v>
      </c>
      <c r="E25" s="344">
        <v>61629.460000000014</v>
      </c>
      <c r="F25" s="344">
        <v>62680.989999999976</v>
      </c>
      <c r="G25" s="344">
        <v>60641.310000000012</v>
      </c>
      <c r="H25" s="344">
        <v>54250.03</v>
      </c>
      <c r="I25" s="344">
        <v>56659.999999999971</v>
      </c>
      <c r="J25" s="344">
        <v>53021.880000000012</v>
      </c>
      <c r="K25" s="344">
        <v>64579.020000000004</v>
      </c>
      <c r="L25" s="344">
        <v>58083.05999999999</v>
      </c>
      <c r="M25" s="344">
        <v>69891.980000000025</v>
      </c>
      <c r="N25" s="370">
        <v>-71.17</v>
      </c>
      <c r="O25" s="370">
        <v>-311.66000000000003</v>
      </c>
      <c r="P25" s="370">
        <v>-316.23</v>
      </c>
      <c r="Q25" s="370">
        <v>297.38</v>
      </c>
      <c r="R25" s="370">
        <v>-203.98</v>
      </c>
      <c r="S25" s="370">
        <v>-112.46</v>
      </c>
      <c r="T25" s="370">
        <v>469.6</v>
      </c>
      <c r="U25" s="370">
        <v>-161.66999999999999</v>
      </c>
      <c r="V25" s="370">
        <v>-166.81</v>
      </c>
      <c r="W25" s="370">
        <v>-7320.27</v>
      </c>
      <c r="X25" s="370">
        <v>653.5</v>
      </c>
      <c r="Y25" s="371">
        <v>-2107.44</v>
      </c>
      <c r="Z25" s="370">
        <v>0</v>
      </c>
      <c r="AA25" s="370">
        <v>0</v>
      </c>
      <c r="AB25" s="370">
        <v>0</v>
      </c>
      <c r="AC25" s="370">
        <v>0</v>
      </c>
      <c r="AD25" s="370">
        <v>0</v>
      </c>
      <c r="AE25" s="370">
        <v>0</v>
      </c>
      <c r="AF25" s="370">
        <v>0</v>
      </c>
      <c r="AG25" s="370">
        <v>0</v>
      </c>
      <c r="AH25" s="370">
        <v>0</v>
      </c>
      <c r="AI25" s="370">
        <v>0</v>
      </c>
      <c r="AJ25" s="370">
        <v>0</v>
      </c>
      <c r="AK25" s="371">
        <v>0</v>
      </c>
      <c r="AL25" s="347">
        <f t="shared" si="2"/>
        <v>58298.350000000013</v>
      </c>
      <c r="AM25" s="347">
        <f t="shared" si="2"/>
        <v>60452.589999999982</v>
      </c>
      <c r="AN25" s="347">
        <f t="shared" si="2"/>
        <v>55938.880000000005</v>
      </c>
      <c r="AO25" s="347">
        <f t="shared" si="2"/>
        <v>61926.840000000011</v>
      </c>
      <c r="AP25" s="347">
        <f t="shared" si="2"/>
        <v>62477.009999999973</v>
      </c>
      <c r="AQ25" s="347">
        <f t="shared" si="2"/>
        <v>60528.850000000013</v>
      </c>
      <c r="AR25" s="347">
        <f t="shared" si="2"/>
        <v>54719.63</v>
      </c>
      <c r="AS25" s="347">
        <f t="shared" si="2"/>
        <v>56498.329999999973</v>
      </c>
      <c r="AT25" s="347">
        <f t="shared" si="2"/>
        <v>52855.070000000014</v>
      </c>
      <c r="AU25" s="347">
        <f t="shared" si="2"/>
        <v>57258.75</v>
      </c>
      <c r="AV25" s="347">
        <f t="shared" si="2"/>
        <v>58736.55999999999</v>
      </c>
      <c r="AW25" s="347">
        <f t="shared" si="2"/>
        <v>67784.540000000023</v>
      </c>
      <c r="AX25" s="348">
        <f t="shared" si="3"/>
        <v>707475.4</v>
      </c>
      <c r="BE25" s="351">
        <f t="shared" si="4"/>
        <v>707475.4</v>
      </c>
      <c r="BF25" s="347">
        <v>707475.4</v>
      </c>
      <c r="BG25" s="347">
        <f t="shared" si="1"/>
        <v>0</v>
      </c>
      <c r="BI25" s="351"/>
      <c r="BJ25" s="351"/>
      <c r="BK25" s="395"/>
      <c r="BL25" s="351"/>
    </row>
    <row r="26" spans="1:64" ht="15.75" x14ac:dyDescent="0.3">
      <c r="A26" s="335" t="s">
        <v>120</v>
      </c>
      <c r="B26" s="344">
        <v>16571.829999999994</v>
      </c>
      <c r="C26" s="344">
        <v>16633.809999999998</v>
      </c>
      <c r="D26" s="344">
        <v>17687.110000000004</v>
      </c>
      <c r="E26" s="344">
        <v>19151.8</v>
      </c>
      <c r="F26" s="344">
        <v>19241.990000000002</v>
      </c>
      <c r="G26" s="344">
        <v>18090.070000000007</v>
      </c>
      <c r="H26" s="344">
        <v>15743.309999999996</v>
      </c>
      <c r="I26" s="344">
        <v>17629.970000000005</v>
      </c>
      <c r="J26" s="344">
        <v>16840.150000000001</v>
      </c>
      <c r="K26" s="344">
        <v>17481.479999999996</v>
      </c>
      <c r="L26" s="344">
        <v>17610.709999999995</v>
      </c>
      <c r="M26" s="344">
        <v>18425.949999999997</v>
      </c>
      <c r="N26" s="370">
        <v>1271.1100000000001</v>
      </c>
      <c r="O26" s="370">
        <v>1086.9000000000001</v>
      </c>
      <c r="P26" s="370">
        <v>1410.2700000000002</v>
      </c>
      <c r="Q26" s="370">
        <v>1696.01</v>
      </c>
      <c r="R26" s="370">
        <v>747.82999999999993</v>
      </c>
      <c r="S26" s="370">
        <v>469.99</v>
      </c>
      <c r="T26" s="370">
        <v>115.94</v>
      </c>
      <c r="U26" s="370">
        <v>376.91999999999996</v>
      </c>
      <c r="V26" s="370">
        <v>402.68000000000006</v>
      </c>
      <c r="W26" s="370">
        <v>484.86000000000007</v>
      </c>
      <c r="X26" s="370">
        <v>785.04</v>
      </c>
      <c r="Y26" s="371">
        <v>1048.93</v>
      </c>
      <c r="Z26" s="370">
        <v>0</v>
      </c>
      <c r="AA26" s="370">
        <v>0</v>
      </c>
      <c r="AB26" s="370">
        <v>0</v>
      </c>
      <c r="AC26" s="370">
        <v>0</v>
      </c>
      <c r="AD26" s="370">
        <v>0</v>
      </c>
      <c r="AE26" s="370">
        <v>0</v>
      </c>
      <c r="AF26" s="370">
        <v>0</v>
      </c>
      <c r="AG26" s="370">
        <v>0</v>
      </c>
      <c r="AH26" s="370">
        <v>0</v>
      </c>
      <c r="AI26" s="370">
        <v>0</v>
      </c>
      <c r="AJ26" s="370">
        <v>0</v>
      </c>
      <c r="AK26" s="371">
        <v>5</v>
      </c>
      <c r="AL26" s="347">
        <f t="shared" si="2"/>
        <v>17842.939999999995</v>
      </c>
      <c r="AM26" s="347">
        <f t="shared" si="2"/>
        <v>17720.71</v>
      </c>
      <c r="AN26" s="347">
        <f t="shared" si="2"/>
        <v>19097.380000000005</v>
      </c>
      <c r="AO26" s="347">
        <f t="shared" si="2"/>
        <v>20847.809999999998</v>
      </c>
      <c r="AP26" s="347">
        <f t="shared" si="2"/>
        <v>19989.82</v>
      </c>
      <c r="AQ26" s="347">
        <f t="shared" si="2"/>
        <v>18560.060000000009</v>
      </c>
      <c r="AR26" s="347">
        <f t="shared" si="2"/>
        <v>15859.249999999996</v>
      </c>
      <c r="AS26" s="347">
        <f t="shared" si="2"/>
        <v>18006.890000000003</v>
      </c>
      <c r="AT26" s="347">
        <f t="shared" si="2"/>
        <v>17242.830000000002</v>
      </c>
      <c r="AU26" s="347">
        <f t="shared" si="2"/>
        <v>17966.339999999997</v>
      </c>
      <c r="AV26" s="347">
        <f t="shared" si="2"/>
        <v>18395.749999999996</v>
      </c>
      <c r="AW26" s="347">
        <f t="shared" si="2"/>
        <v>19479.879999999997</v>
      </c>
      <c r="AX26" s="348">
        <f t="shared" si="3"/>
        <v>221009.66</v>
      </c>
      <c r="BE26" s="351">
        <f t="shared" si="4"/>
        <v>221009.66</v>
      </c>
      <c r="BF26" s="347">
        <v>221004.66</v>
      </c>
      <c r="BG26" s="347">
        <f t="shared" si="1"/>
        <v>5</v>
      </c>
      <c r="BI26" s="351"/>
      <c r="BJ26" s="351"/>
      <c r="BK26" s="395"/>
      <c r="BL26" s="351"/>
    </row>
    <row r="27" spans="1:64" ht="15.75" x14ac:dyDescent="0.3">
      <c r="A27" s="335" t="s">
        <v>121</v>
      </c>
      <c r="B27" s="344">
        <v>8717.14</v>
      </c>
      <c r="C27" s="344">
        <v>8556.6299999999992</v>
      </c>
      <c r="D27" s="344">
        <v>8559.5799999999981</v>
      </c>
      <c r="E27" s="344">
        <v>11086.72</v>
      </c>
      <c r="F27" s="344">
        <v>10200.4</v>
      </c>
      <c r="G27" s="344">
        <v>10219.77</v>
      </c>
      <c r="H27" s="344">
        <v>8768.8700000000008</v>
      </c>
      <c r="I27" s="344">
        <v>8499.4599999999991</v>
      </c>
      <c r="J27" s="344">
        <v>9334.18</v>
      </c>
      <c r="K27" s="344">
        <v>9891.56</v>
      </c>
      <c r="L27" s="344">
        <v>10210.519999999999</v>
      </c>
      <c r="M27" s="344">
        <v>12004.95</v>
      </c>
      <c r="N27" s="370">
        <v>0</v>
      </c>
      <c r="O27" s="370">
        <v>0</v>
      </c>
      <c r="P27" s="370">
        <v>0</v>
      </c>
      <c r="Q27" s="370">
        <v>0</v>
      </c>
      <c r="R27" s="370">
        <v>0</v>
      </c>
      <c r="S27" s="370">
        <v>0</v>
      </c>
      <c r="T27" s="370">
        <v>0</v>
      </c>
      <c r="U27" s="370">
        <v>0</v>
      </c>
      <c r="V27" s="370">
        <v>0</v>
      </c>
      <c r="W27" s="370">
        <v>0</v>
      </c>
      <c r="X27" s="370">
        <v>0</v>
      </c>
      <c r="Y27" s="371">
        <v>452.8</v>
      </c>
      <c r="Z27" s="370">
        <v>0</v>
      </c>
      <c r="AA27" s="370">
        <v>0</v>
      </c>
      <c r="AB27" s="370">
        <v>0</v>
      </c>
      <c r="AC27" s="370">
        <v>0</v>
      </c>
      <c r="AD27" s="370">
        <v>0</v>
      </c>
      <c r="AE27" s="370">
        <v>0</v>
      </c>
      <c r="AF27" s="370">
        <v>0</v>
      </c>
      <c r="AG27" s="370">
        <v>0</v>
      </c>
      <c r="AH27" s="370">
        <v>0</v>
      </c>
      <c r="AI27" s="370">
        <v>0</v>
      </c>
      <c r="AJ27" s="370">
        <v>0</v>
      </c>
      <c r="AK27" s="371">
        <v>0</v>
      </c>
      <c r="AL27" s="347">
        <f t="shared" si="2"/>
        <v>8717.14</v>
      </c>
      <c r="AM27" s="347">
        <f t="shared" si="2"/>
        <v>8556.6299999999992</v>
      </c>
      <c r="AN27" s="347">
        <f t="shared" si="2"/>
        <v>8559.5799999999981</v>
      </c>
      <c r="AO27" s="347">
        <f t="shared" si="2"/>
        <v>11086.72</v>
      </c>
      <c r="AP27" s="347">
        <f t="shared" si="2"/>
        <v>10200.4</v>
      </c>
      <c r="AQ27" s="347">
        <f t="shared" si="2"/>
        <v>10219.77</v>
      </c>
      <c r="AR27" s="347">
        <f t="shared" si="2"/>
        <v>8768.8700000000008</v>
      </c>
      <c r="AS27" s="347">
        <f t="shared" si="2"/>
        <v>8499.4599999999991</v>
      </c>
      <c r="AT27" s="347">
        <f t="shared" si="2"/>
        <v>9334.18</v>
      </c>
      <c r="AU27" s="347">
        <f t="shared" si="2"/>
        <v>9891.56</v>
      </c>
      <c r="AV27" s="347">
        <f t="shared" si="2"/>
        <v>10210.519999999999</v>
      </c>
      <c r="AW27" s="347">
        <f t="shared" si="2"/>
        <v>12457.75</v>
      </c>
      <c r="AX27" s="348">
        <f t="shared" si="3"/>
        <v>116502.57999999997</v>
      </c>
      <c r="BE27" s="351">
        <f t="shared" si="4"/>
        <v>116502.57999999997</v>
      </c>
      <c r="BF27" s="347">
        <v>116502.57999999997</v>
      </c>
      <c r="BG27" s="347">
        <f t="shared" si="1"/>
        <v>0</v>
      </c>
      <c r="BI27" s="351"/>
      <c r="BJ27" s="351"/>
      <c r="BK27" s="395"/>
      <c r="BL27" s="351"/>
    </row>
    <row r="28" spans="1:64" ht="15.75" x14ac:dyDescent="0.3">
      <c r="A28" s="335" t="s">
        <v>122</v>
      </c>
      <c r="B28" s="344">
        <v>47302.57</v>
      </c>
      <c r="C28" s="344">
        <v>47112.92</v>
      </c>
      <c r="D28" s="344">
        <v>49959.01</v>
      </c>
      <c r="E28" s="344">
        <v>57700.740000000013</v>
      </c>
      <c r="F28" s="344">
        <v>54804.629999999976</v>
      </c>
      <c r="G28" s="344">
        <v>51273.29</v>
      </c>
      <c r="H28" s="344">
        <v>45032.44</v>
      </c>
      <c r="I28" s="344">
        <v>48298.11</v>
      </c>
      <c r="J28" s="344">
        <v>50416.180000000022</v>
      </c>
      <c r="K28" s="344">
        <v>51137.55000000001</v>
      </c>
      <c r="L28" s="344">
        <v>51263.389999999985</v>
      </c>
      <c r="M28" s="344">
        <v>56854.829999999987</v>
      </c>
      <c r="N28" s="370">
        <v>0</v>
      </c>
      <c r="O28" s="370">
        <v>0</v>
      </c>
      <c r="P28" s="370">
        <v>0</v>
      </c>
      <c r="Q28" s="370">
        <v>-389.67</v>
      </c>
      <c r="R28" s="370">
        <v>389.67</v>
      </c>
      <c r="S28" s="370">
        <v>0</v>
      </c>
      <c r="T28" s="370">
        <v>1.81</v>
      </c>
      <c r="U28" s="370">
        <v>0</v>
      </c>
      <c r="V28" s="370">
        <v>-1.79</v>
      </c>
      <c r="W28" s="370">
        <v>0</v>
      </c>
      <c r="X28" s="370">
        <v>0</v>
      </c>
      <c r="Y28" s="371">
        <v>-646.33999999999992</v>
      </c>
      <c r="Z28" s="370">
        <v>0</v>
      </c>
      <c r="AA28" s="370">
        <v>0</v>
      </c>
      <c r="AB28" s="370">
        <v>0</v>
      </c>
      <c r="AC28" s="370">
        <v>0</v>
      </c>
      <c r="AD28" s="370">
        <v>0</v>
      </c>
      <c r="AE28" s="370">
        <v>0</v>
      </c>
      <c r="AF28" s="370">
        <v>0</v>
      </c>
      <c r="AG28" s="370">
        <v>0</v>
      </c>
      <c r="AH28" s="370">
        <v>0</v>
      </c>
      <c r="AI28" s="370">
        <v>0</v>
      </c>
      <c r="AJ28" s="370">
        <v>0</v>
      </c>
      <c r="AK28" s="371">
        <v>0</v>
      </c>
      <c r="AL28" s="347">
        <f t="shared" si="2"/>
        <v>47302.57</v>
      </c>
      <c r="AM28" s="347">
        <f t="shared" si="2"/>
        <v>47112.92</v>
      </c>
      <c r="AN28" s="347">
        <f t="shared" si="2"/>
        <v>49959.01</v>
      </c>
      <c r="AO28" s="347">
        <f t="shared" si="2"/>
        <v>57311.070000000014</v>
      </c>
      <c r="AP28" s="347">
        <f t="shared" si="2"/>
        <v>55194.299999999974</v>
      </c>
      <c r="AQ28" s="347">
        <f t="shared" si="2"/>
        <v>51273.29</v>
      </c>
      <c r="AR28" s="347">
        <f t="shared" si="2"/>
        <v>45034.25</v>
      </c>
      <c r="AS28" s="347">
        <f t="shared" si="2"/>
        <v>48298.11</v>
      </c>
      <c r="AT28" s="347">
        <f t="shared" si="2"/>
        <v>50414.390000000021</v>
      </c>
      <c r="AU28" s="347">
        <f t="shared" si="2"/>
        <v>51137.55000000001</v>
      </c>
      <c r="AV28" s="347">
        <f t="shared" si="2"/>
        <v>51263.389999999985</v>
      </c>
      <c r="AW28" s="347">
        <f t="shared" si="2"/>
        <v>56208.489999999991</v>
      </c>
      <c r="AX28" s="348">
        <f t="shared" si="3"/>
        <v>610509.34</v>
      </c>
      <c r="BE28" s="351">
        <f t="shared" si="4"/>
        <v>610509.34</v>
      </c>
      <c r="BF28" s="347">
        <v>610509.34</v>
      </c>
      <c r="BG28" s="347">
        <f t="shared" si="1"/>
        <v>0</v>
      </c>
      <c r="BI28" s="351"/>
      <c r="BJ28" s="351"/>
      <c r="BK28" s="395"/>
      <c r="BL28" s="351"/>
    </row>
    <row r="29" spans="1:64" ht="15.75" x14ac:dyDescent="0.3">
      <c r="A29" s="335" t="s">
        <v>123</v>
      </c>
      <c r="B29" s="344">
        <v>69613.880000000034</v>
      </c>
      <c r="C29" s="344">
        <v>59421.219999999987</v>
      </c>
      <c r="D29" s="344">
        <v>67062.409999999989</v>
      </c>
      <c r="E29" s="344">
        <v>82426.199999999983</v>
      </c>
      <c r="F29" s="344">
        <v>73483.669999999984</v>
      </c>
      <c r="G29" s="344">
        <v>70579.099999999977</v>
      </c>
      <c r="H29" s="344">
        <v>61633.729999999989</v>
      </c>
      <c r="I29" s="344">
        <v>54241.549999999988</v>
      </c>
      <c r="J29" s="344">
        <v>60375.679999999993</v>
      </c>
      <c r="K29" s="344">
        <v>66436.099999999977</v>
      </c>
      <c r="L29" s="344">
        <v>65816.39</v>
      </c>
      <c r="M29" s="344">
        <v>74149.829999999973</v>
      </c>
      <c r="N29" s="370">
        <v>-1008.12</v>
      </c>
      <c r="O29" s="370">
        <v>580.96</v>
      </c>
      <c r="P29" s="370">
        <v>245.79999999999998</v>
      </c>
      <c r="Q29" s="370">
        <v>631.22</v>
      </c>
      <c r="R29" s="370">
        <v>835.18000000000006</v>
      </c>
      <c r="S29" s="370">
        <v>271.45000000000005</v>
      </c>
      <c r="T29" s="370">
        <v>586.13</v>
      </c>
      <c r="U29" s="370">
        <v>2642.44</v>
      </c>
      <c r="V29" s="370">
        <v>324.65000000000003</v>
      </c>
      <c r="W29" s="370">
        <v>1037.3</v>
      </c>
      <c r="X29" s="370">
        <v>-349.46</v>
      </c>
      <c r="Y29" s="371">
        <v>-1295.6799999999998</v>
      </c>
      <c r="Z29" s="370">
        <v>0</v>
      </c>
      <c r="AA29" s="370">
        <v>0</v>
      </c>
      <c r="AB29" s="370">
        <v>0</v>
      </c>
      <c r="AC29" s="370">
        <v>0</v>
      </c>
      <c r="AD29" s="370">
        <v>0</v>
      </c>
      <c r="AE29" s="370">
        <v>0</v>
      </c>
      <c r="AF29" s="370">
        <v>0</v>
      </c>
      <c r="AG29" s="370">
        <v>0</v>
      </c>
      <c r="AH29" s="370">
        <v>0</v>
      </c>
      <c r="AI29" s="370">
        <v>0</v>
      </c>
      <c r="AJ29" s="370">
        <v>0</v>
      </c>
      <c r="AK29" s="371">
        <v>0</v>
      </c>
      <c r="AL29" s="347">
        <f t="shared" si="2"/>
        <v>68605.760000000038</v>
      </c>
      <c r="AM29" s="347">
        <f t="shared" si="2"/>
        <v>60002.179999999986</v>
      </c>
      <c r="AN29" s="347">
        <f t="shared" si="2"/>
        <v>67308.209999999992</v>
      </c>
      <c r="AO29" s="347">
        <f t="shared" si="2"/>
        <v>83057.419999999984</v>
      </c>
      <c r="AP29" s="347">
        <f t="shared" si="2"/>
        <v>74318.849999999977</v>
      </c>
      <c r="AQ29" s="347">
        <f t="shared" si="2"/>
        <v>70850.549999999974</v>
      </c>
      <c r="AR29" s="347">
        <f t="shared" si="2"/>
        <v>62219.859999999986</v>
      </c>
      <c r="AS29" s="347">
        <f t="shared" si="2"/>
        <v>56883.989999999991</v>
      </c>
      <c r="AT29" s="347">
        <f t="shared" si="2"/>
        <v>60700.329999999994</v>
      </c>
      <c r="AU29" s="347">
        <f t="shared" si="2"/>
        <v>67473.39999999998</v>
      </c>
      <c r="AV29" s="347">
        <f t="shared" si="2"/>
        <v>65466.93</v>
      </c>
      <c r="AW29" s="347">
        <f t="shared" si="2"/>
        <v>72854.14999999998</v>
      </c>
      <c r="AX29" s="348">
        <f t="shared" si="3"/>
        <v>809741.63</v>
      </c>
      <c r="BE29" s="351">
        <f t="shared" si="4"/>
        <v>809741.63</v>
      </c>
      <c r="BF29" s="347">
        <v>809741.63</v>
      </c>
      <c r="BG29" s="347">
        <f t="shared" si="1"/>
        <v>0</v>
      </c>
      <c r="BI29" s="351"/>
      <c r="BJ29" s="351"/>
      <c r="BK29" s="395"/>
      <c r="BL29" s="351"/>
    </row>
    <row r="30" spans="1:64" ht="15.75" x14ac:dyDescent="0.3">
      <c r="A30" s="335" t="s">
        <v>124</v>
      </c>
      <c r="B30" s="344">
        <v>21000.500000000004</v>
      </c>
      <c r="C30" s="344">
        <v>19348.830000000002</v>
      </c>
      <c r="D30" s="344">
        <v>22105.510000000006</v>
      </c>
      <c r="E30" s="344">
        <v>24534.649999999991</v>
      </c>
      <c r="F30" s="344">
        <v>24079.809999999998</v>
      </c>
      <c r="G30" s="344">
        <v>22784.100000000002</v>
      </c>
      <c r="H30" s="344">
        <v>19459.020000000004</v>
      </c>
      <c r="I30" s="344">
        <v>20453.580000000005</v>
      </c>
      <c r="J30" s="344">
        <v>20615.939999999999</v>
      </c>
      <c r="K30" s="344">
        <v>20341.760000000002</v>
      </c>
      <c r="L30" s="344">
        <v>22569.400000000009</v>
      </c>
      <c r="M30" s="344">
        <v>25359.550000000003</v>
      </c>
      <c r="N30" s="370">
        <v>-494.37</v>
      </c>
      <c r="O30" s="370">
        <v>-561.88</v>
      </c>
      <c r="P30" s="370">
        <v>-524.47</v>
      </c>
      <c r="Q30" s="370">
        <v>-666.7</v>
      </c>
      <c r="R30" s="370">
        <v>-649.17999999999995</v>
      </c>
      <c r="S30" s="370">
        <v>-653.26</v>
      </c>
      <c r="T30" s="370">
        <v>-635.66999999999996</v>
      </c>
      <c r="U30" s="370">
        <v>-630.65</v>
      </c>
      <c r="V30" s="370">
        <v>-614.49</v>
      </c>
      <c r="W30" s="370">
        <v>-553.05999999999995</v>
      </c>
      <c r="X30" s="370">
        <v>-794.06</v>
      </c>
      <c r="Y30" s="371">
        <v>-668.4</v>
      </c>
      <c r="Z30" s="370">
        <v>0</v>
      </c>
      <c r="AA30" s="370">
        <v>0</v>
      </c>
      <c r="AB30" s="370">
        <v>0</v>
      </c>
      <c r="AC30" s="370">
        <v>0</v>
      </c>
      <c r="AD30" s="370">
        <v>0</v>
      </c>
      <c r="AE30" s="370">
        <v>0</v>
      </c>
      <c r="AF30" s="370">
        <v>0</v>
      </c>
      <c r="AG30" s="370">
        <v>0</v>
      </c>
      <c r="AH30" s="370">
        <v>5</v>
      </c>
      <c r="AI30" s="370">
        <v>-5.33</v>
      </c>
      <c r="AJ30" s="370">
        <v>0</v>
      </c>
      <c r="AK30" s="371">
        <v>0</v>
      </c>
      <c r="AL30" s="347">
        <f t="shared" si="2"/>
        <v>20506.130000000005</v>
      </c>
      <c r="AM30" s="347">
        <f t="shared" si="2"/>
        <v>18786.95</v>
      </c>
      <c r="AN30" s="347">
        <f t="shared" si="2"/>
        <v>21581.040000000005</v>
      </c>
      <c r="AO30" s="347">
        <f t="shared" si="2"/>
        <v>23867.94999999999</v>
      </c>
      <c r="AP30" s="347">
        <f t="shared" si="2"/>
        <v>23430.629999999997</v>
      </c>
      <c r="AQ30" s="347">
        <f t="shared" si="2"/>
        <v>22130.840000000004</v>
      </c>
      <c r="AR30" s="347">
        <f t="shared" si="2"/>
        <v>18823.350000000006</v>
      </c>
      <c r="AS30" s="347">
        <f t="shared" si="2"/>
        <v>19822.930000000004</v>
      </c>
      <c r="AT30" s="347">
        <f t="shared" si="2"/>
        <v>20006.449999999997</v>
      </c>
      <c r="AU30" s="347">
        <f t="shared" si="2"/>
        <v>19783.37</v>
      </c>
      <c r="AV30" s="347">
        <f t="shared" si="2"/>
        <v>21775.340000000007</v>
      </c>
      <c r="AW30" s="347">
        <f t="shared" si="2"/>
        <v>24691.15</v>
      </c>
      <c r="AX30" s="348">
        <f t="shared" si="3"/>
        <v>255206.13</v>
      </c>
      <c r="AY30" s="353" t="s">
        <v>99</v>
      </c>
      <c r="AZ30" s="347">
        <f>AW30</f>
        <v>24691.15</v>
      </c>
      <c r="BA30" s="347">
        <f>'[1]FY 2024 - kWh'!AW30</f>
        <v>86201</v>
      </c>
      <c r="BB30" s="350">
        <f>AZ30/BA30</f>
        <v>0.2864369322861684</v>
      </c>
      <c r="BC30" s="347">
        <f>ROUND(BB30*'[1]FY 2024 - kWh'!BC30,2)</f>
        <v>23856.47</v>
      </c>
      <c r="BD30" s="347">
        <f>(AW30-BC30)</f>
        <v>834.68000000000029</v>
      </c>
      <c r="BE30" s="351">
        <f t="shared" si="4"/>
        <v>254371.45</v>
      </c>
      <c r="BF30" s="347">
        <v>231349.98722068191</v>
      </c>
      <c r="BG30" s="347">
        <f t="shared" si="1"/>
        <v>23021.462779318099</v>
      </c>
      <c r="BH30" s="382" t="s">
        <v>182</v>
      </c>
      <c r="BI30" s="351"/>
      <c r="BJ30" s="351"/>
      <c r="BK30" s="395"/>
      <c r="BL30" s="351"/>
    </row>
    <row r="31" spans="1:64" ht="15.75" x14ac:dyDescent="0.3">
      <c r="A31" s="335" t="s">
        <v>125</v>
      </c>
      <c r="B31" s="344">
        <v>33130.089999999989</v>
      </c>
      <c r="C31" s="344">
        <v>29170.499999999993</v>
      </c>
      <c r="D31" s="344">
        <v>29059.170000000016</v>
      </c>
      <c r="E31" s="344">
        <v>34355.580000000009</v>
      </c>
      <c r="F31" s="344">
        <v>34044.329999999987</v>
      </c>
      <c r="G31" s="344">
        <v>32165.519999999993</v>
      </c>
      <c r="H31" s="344">
        <v>29580.66</v>
      </c>
      <c r="I31" s="344">
        <v>28294.519999999997</v>
      </c>
      <c r="J31" s="344">
        <v>31888.87</v>
      </c>
      <c r="K31" s="344">
        <v>29130.600000000002</v>
      </c>
      <c r="L31" s="344">
        <v>30950.450000000012</v>
      </c>
      <c r="M31" s="344">
        <v>34917.26</v>
      </c>
      <c r="N31" s="370">
        <v>-1948.32</v>
      </c>
      <c r="O31" s="370">
        <v>-2066.4899999999998</v>
      </c>
      <c r="P31" s="370">
        <v>-1755.77</v>
      </c>
      <c r="Q31" s="370">
        <v>-2341.92</v>
      </c>
      <c r="R31" s="370">
        <v>-2340.3900000000003</v>
      </c>
      <c r="S31" s="370">
        <v>-2280.66</v>
      </c>
      <c r="T31" s="370">
        <v>-1975.5</v>
      </c>
      <c r="U31" s="370">
        <v>-1952.9299999999998</v>
      </c>
      <c r="V31" s="370">
        <v>-1970.13</v>
      </c>
      <c r="W31" s="370">
        <v>-2011.3</v>
      </c>
      <c r="X31" s="370">
        <v>-2402.87</v>
      </c>
      <c r="Y31" s="371">
        <v>-1069.69</v>
      </c>
      <c r="Z31" s="370">
        <v>0</v>
      </c>
      <c r="AA31" s="370">
        <v>0</v>
      </c>
      <c r="AB31" s="370">
        <v>0</v>
      </c>
      <c r="AC31" s="370">
        <v>0</v>
      </c>
      <c r="AD31" s="370">
        <v>0</v>
      </c>
      <c r="AE31" s="370">
        <v>0</v>
      </c>
      <c r="AF31" s="370">
        <v>0</v>
      </c>
      <c r="AG31" s="370">
        <v>0</v>
      </c>
      <c r="AH31" s="370">
        <v>0</v>
      </c>
      <c r="AI31" s="370">
        <v>0</v>
      </c>
      <c r="AJ31" s="370">
        <v>0</v>
      </c>
      <c r="AK31" s="371">
        <v>0</v>
      </c>
      <c r="AL31" s="347">
        <f t="shared" si="2"/>
        <v>31181.76999999999</v>
      </c>
      <c r="AM31" s="347">
        <f t="shared" si="2"/>
        <v>27104.009999999995</v>
      </c>
      <c r="AN31" s="347">
        <f t="shared" si="2"/>
        <v>27303.400000000016</v>
      </c>
      <c r="AO31" s="347">
        <f t="shared" si="2"/>
        <v>32013.660000000011</v>
      </c>
      <c r="AP31" s="347">
        <f t="shared" si="2"/>
        <v>31703.939999999988</v>
      </c>
      <c r="AQ31" s="347">
        <f t="shared" si="2"/>
        <v>29884.859999999993</v>
      </c>
      <c r="AR31" s="347">
        <f t="shared" si="2"/>
        <v>27605.16</v>
      </c>
      <c r="AS31" s="347">
        <f t="shared" si="2"/>
        <v>26341.589999999997</v>
      </c>
      <c r="AT31" s="347">
        <f t="shared" si="2"/>
        <v>29918.739999999998</v>
      </c>
      <c r="AU31" s="347">
        <f t="shared" si="2"/>
        <v>27119.300000000003</v>
      </c>
      <c r="AV31" s="347">
        <f t="shared" si="2"/>
        <v>28547.580000000013</v>
      </c>
      <c r="AW31" s="347">
        <f t="shared" si="2"/>
        <v>33847.57</v>
      </c>
      <c r="AX31" s="348">
        <f t="shared" si="3"/>
        <v>352571.57999999996</v>
      </c>
      <c r="BE31" s="351">
        <f t="shared" si="4"/>
        <v>352571.57999999996</v>
      </c>
      <c r="BF31" s="347">
        <v>352571.57999999996</v>
      </c>
      <c r="BG31" s="347">
        <f t="shared" si="1"/>
        <v>0</v>
      </c>
      <c r="BI31" s="351"/>
      <c r="BJ31" s="351"/>
      <c r="BK31" s="395"/>
      <c r="BL31" s="351"/>
    </row>
    <row r="32" spans="1:64" ht="15.75" x14ac:dyDescent="0.3">
      <c r="A32" s="335" t="s">
        <v>126</v>
      </c>
      <c r="B32" s="344">
        <v>65339.799999999981</v>
      </c>
      <c r="C32" s="344">
        <v>62899.560000000012</v>
      </c>
      <c r="D32" s="344">
        <v>70103.489999999991</v>
      </c>
      <c r="E32" s="344">
        <v>79633.63</v>
      </c>
      <c r="F32" s="344">
        <v>79489.809999999969</v>
      </c>
      <c r="G32" s="344">
        <v>74787.960000000006</v>
      </c>
      <c r="H32" s="344">
        <v>64727.83</v>
      </c>
      <c r="I32" s="344">
        <v>70308.320000000022</v>
      </c>
      <c r="J32" s="344">
        <v>70985.999999999985</v>
      </c>
      <c r="K32" s="344">
        <v>72628.709999999977</v>
      </c>
      <c r="L32" s="344">
        <v>70403.22</v>
      </c>
      <c r="M32" s="344">
        <v>92650.36</v>
      </c>
      <c r="N32" s="370">
        <v>-165.61</v>
      </c>
      <c r="O32" s="370">
        <v>-151.32</v>
      </c>
      <c r="P32" s="370">
        <v>-144.27000000000001</v>
      </c>
      <c r="Q32" s="370">
        <v>-78.349999999999994</v>
      </c>
      <c r="R32" s="370">
        <v>-41.19</v>
      </c>
      <c r="S32" s="370">
        <v>-31.96</v>
      </c>
      <c r="T32" s="370">
        <v>228.06</v>
      </c>
      <c r="U32" s="370">
        <v>223.14</v>
      </c>
      <c r="V32" s="370">
        <v>88.98</v>
      </c>
      <c r="W32" s="370">
        <v>-102.39999999999999</v>
      </c>
      <c r="X32" s="370">
        <v>-303.64999999999998</v>
      </c>
      <c r="Y32" s="371">
        <v>-4226.42</v>
      </c>
      <c r="Z32" s="370">
        <v>0</v>
      </c>
      <c r="AA32" s="370">
        <v>0</v>
      </c>
      <c r="AB32" s="370">
        <v>-495.8</v>
      </c>
      <c r="AC32" s="370">
        <v>-279.82</v>
      </c>
      <c r="AD32" s="370">
        <v>-229.78</v>
      </c>
      <c r="AE32" s="370">
        <v>-191.2</v>
      </c>
      <c r="AF32" s="370">
        <v>-173.65</v>
      </c>
      <c r="AG32" s="370">
        <v>-230.56</v>
      </c>
      <c r="AH32" s="370">
        <v>-208.91</v>
      </c>
      <c r="AI32" s="370">
        <v>-187.97</v>
      </c>
      <c r="AJ32" s="370">
        <v>11.91</v>
      </c>
      <c r="AK32" s="371">
        <v>-67.92</v>
      </c>
      <c r="AL32" s="347">
        <f t="shared" si="2"/>
        <v>65174.189999999981</v>
      </c>
      <c r="AM32" s="347">
        <f t="shared" si="2"/>
        <v>62748.240000000013</v>
      </c>
      <c r="AN32" s="347">
        <f t="shared" si="2"/>
        <v>69463.419999999984</v>
      </c>
      <c r="AO32" s="347">
        <f t="shared" si="2"/>
        <v>79275.459999999992</v>
      </c>
      <c r="AP32" s="347">
        <f t="shared" si="2"/>
        <v>79218.839999999967</v>
      </c>
      <c r="AQ32" s="347">
        <f t="shared" si="2"/>
        <v>74564.800000000003</v>
      </c>
      <c r="AR32" s="347">
        <f t="shared" si="2"/>
        <v>64782.239999999998</v>
      </c>
      <c r="AS32" s="347">
        <f t="shared" si="2"/>
        <v>70300.900000000023</v>
      </c>
      <c r="AT32" s="347">
        <f t="shared" si="2"/>
        <v>70866.069999999978</v>
      </c>
      <c r="AU32" s="347">
        <f t="shared" si="2"/>
        <v>72338.339999999982</v>
      </c>
      <c r="AV32" s="347">
        <f t="shared" si="2"/>
        <v>70111.48000000001</v>
      </c>
      <c r="AW32" s="347">
        <f t="shared" si="2"/>
        <v>88356.02</v>
      </c>
      <c r="AX32" s="348">
        <f t="shared" si="3"/>
        <v>867199.99999999977</v>
      </c>
      <c r="BE32" s="351">
        <f t="shared" si="4"/>
        <v>867199.99999999977</v>
      </c>
      <c r="BF32" s="347">
        <v>869253.69999999972</v>
      </c>
      <c r="BG32" s="347">
        <f t="shared" si="1"/>
        <v>-2053.6999999999534</v>
      </c>
      <c r="BI32" s="351"/>
      <c r="BJ32" s="351"/>
      <c r="BK32" s="395"/>
      <c r="BL32" s="351"/>
    </row>
    <row r="33" spans="1:66" ht="15.75" x14ac:dyDescent="0.3">
      <c r="A33" s="335" t="s">
        <v>127</v>
      </c>
      <c r="B33" s="344">
        <v>31991.040000000001</v>
      </c>
      <c r="C33" s="344">
        <v>29924.93</v>
      </c>
      <c r="D33" s="344">
        <v>32697.739999999987</v>
      </c>
      <c r="E33" s="344">
        <v>36488.850000000013</v>
      </c>
      <c r="F33" s="344">
        <v>37080.270000000004</v>
      </c>
      <c r="G33" s="344">
        <v>34737.08</v>
      </c>
      <c r="H33" s="344">
        <v>33128.939999999988</v>
      </c>
      <c r="I33" s="344">
        <v>31293.23</v>
      </c>
      <c r="J33" s="344">
        <v>33922.699999999997</v>
      </c>
      <c r="K33" s="344">
        <v>32938.590000000011</v>
      </c>
      <c r="L33" s="344">
        <v>32407.879999999994</v>
      </c>
      <c r="M33" s="344">
        <v>36258.219999999994</v>
      </c>
      <c r="N33" s="370">
        <v>0</v>
      </c>
      <c r="O33" s="370">
        <v>0</v>
      </c>
      <c r="P33" s="370">
        <v>0</v>
      </c>
      <c r="Q33" s="370">
        <v>0</v>
      </c>
      <c r="R33" s="370">
        <v>0</v>
      </c>
      <c r="S33" s="370">
        <v>0</v>
      </c>
      <c r="T33" s="370">
        <v>0</v>
      </c>
      <c r="U33" s="370">
        <v>0</v>
      </c>
      <c r="V33" s="370">
        <v>0</v>
      </c>
      <c r="W33" s="370">
        <v>0</v>
      </c>
      <c r="X33" s="370">
        <v>0</v>
      </c>
      <c r="Y33" s="371">
        <v>349.8599999999999</v>
      </c>
      <c r="Z33" s="370">
        <v>-65.44</v>
      </c>
      <c r="AA33" s="370">
        <v>-65.98</v>
      </c>
      <c r="AB33" s="370">
        <v>-61.64</v>
      </c>
      <c r="AC33" s="370">
        <v>-75.05</v>
      </c>
      <c r="AD33" s="370">
        <v>-75.319999999999993</v>
      </c>
      <c r="AE33" s="370">
        <v>-69.290000000000006</v>
      </c>
      <c r="AF33" s="370">
        <v>-66.19</v>
      </c>
      <c r="AG33" s="370">
        <v>-58.77</v>
      </c>
      <c r="AH33" s="370">
        <v>-63.88</v>
      </c>
      <c r="AI33" s="370">
        <v>-65.36</v>
      </c>
      <c r="AJ33" s="370">
        <v>-60.61</v>
      </c>
      <c r="AK33" s="371">
        <v>-76.789999999999992</v>
      </c>
      <c r="AL33" s="347">
        <f t="shared" si="2"/>
        <v>31925.600000000002</v>
      </c>
      <c r="AM33" s="347">
        <f t="shared" si="2"/>
        <v>29858.95</v>
      </c>
      <c r="AN33" s="347">
        <f t="shared" si="2"/>
        <v>32636.099999999988</v>
      </c>
      <c r="AO33" s="347">
        <f t="shared" si="2"/>
        <v>36413.80000000001</v>
      </c>
      <c r="AP33" s="347">
        <f t="shared" si="2"/>
        <v>37004.950000000004</v>
      </c>
      <c r="AQ33" s="347">
        <f t="shared" si="2"/>
        <v>34667.79</v>
      </c>
      <c r="AR33" s="347">
        <f t="shared" si="2"/>
        <v>33062.749999999985</v>
      </c>
      <c r="AS33" s="347">
        <f t="shared" si="2"/>
        <v>31234.46</v>
      </c>
      <c r="AT33" s="347">
        <f t="shared" si="2"/>
        <v>33858.82</v>
      </c>
      <c r="AU33" s="347">
        <f t="shared" si="2"/>
        <v>32873.23000000001</v>
      </c>
      <c r="AV33" s="347">
        <f t="shared" si="2"/>
        <v>32347.269999999993</v>
      </c>
      <c r="AW33" s="347">
        <f t="shared" si="2"/>
        <v>36531.289999999994</v>
      </c>
      <c r="AX33" s="348">
        <f t="shared" si="3"/>
        <v>402415.01000000007</v>
      </c>
      <c r="BE33" s="351">
        <f t="shared" si="4"/>
        <v>402415.01000000007</v>
      </c>
      <c r="BF33" s="347">
        <v>403219.33000000007</v>
      </c>
      <c r="BG33" s="347">
        <f t="shared" si="1"/>
        <v>-804.32000000000698</v>
      </c>
      <c r="BI33" s="351"/>
      <c r="BJ33" s="351"/>
      <c r="BK33" s="395"/>
      <c r="BL33" s="351"/>
    </row>
    <row r="34" spans="1:66" ht="15.75" x14ac:dyDescent="0.3">
      <c r="A34" s="335" t="s">
        <v>128</v>
      </c>
      <c r="B34" s="344">
        <v>276988.14999999997</v>
      </c>
      <c r="C34" s="344">
        <v>288669.91999999969</v>
      </c>
      <c r="D34" s="344">
        <v>279356.73000000004</v>
      </c>
      <c r="E34" s="344">
        <v>337122.47999999992</v>
      </c>
      <c r="F34" s="344">
        <v>314834.85999999981</v>
      </c>
      <c r="G34" s="344">
        <v>286266.79999999993</v>
      </c>
      <c r="H34" s="344">
        <v>260076.80000000013</v>
      </c>
      <c r="I34" s="344">
        <v>267253.90000000008</v>
      </c>
      <c r="J34" s="344">
        <v>281518.61000000004</v>
      </c>
      <c r="K34" s="344">
        <v>315774.16000000015</v>
      </c>
      <c r="L34" s="344">
        <v>299312.41999999987</v>
      </c>
      <c r="M34" s="344">
        <v>336821.94999999995</v>
      </c>
      <c r="N34" s="370">
        <v>-1476.5300000000002</v>
      </c>
      <c r="O34" s="370">
        <v>-3470.57</v>
      </c>
      <c r="P34" s="370">
        <v>-2490.41</v>
      </c>
      <c r="Q34" s="370">
        <v>-1613.25</v>
      </c>
      <c r="R34" s="370">
        <v>-878.51</v>
      </c>
      <c r="S34" s="370">
        <v>-183.74999999999994</v>
      </c>
      <c r="T34" s="370">
        <v>-997.55</v>
      </c>
      <c r="U34" s="370">
        <v>-11.6099999999999</v>
      </c>
      <c r="V34" s="370">
        <v>-891.36000000000013</v>
      </c>
      <c r="W34" s="370">
        <v>-536.28</v>
      </c>
      <c r="X34" s="370">
        <v>-1767.8000000000002</v>
      </c>
      <c r="Y34" s="371">
        <v>2064.1099999999988</v>
      </c>
      <c r="Z34" s="370">
        <v>75292.44</v>
      </c>
      <c r="AA34" s="370">
        <v>77943.710000000006</v>
      </c>
      <c r="AB34" s="370">
        <v>72233.61</v>
      </c>
      <c r="AC34" s="370">
        <v>78664.83</v>
      </c>
      <c r="AD34" s="370">
        <v>71182.700000000012</v>
      </c>
      <c r="AE34" s="370">
        <v>69124.33</v>
      </c>
      <c r="AF34" s="370">
        <v>61622.31</v>
      </c>
      <c r="AG34" s="370">
        <v>65873.679999999993</v>
      </c>
      <c r="AH34" s="370">
        <v>75141.320000000007</v>
      </c>
      <c r="AI34" s="370">
        <v>89305.26</v>
      </c>
      <c r="AJ34" s="370">
        <v>83010.78</v>
      </c>
      <c r="AK34" s="371">
        <v>78460.25</v>
      </c>
      <c r="AL34" s="347">
        <f t="shared" si="2"/>
        <v>350804.05999999994</v>
      </c>
      <c r="AM34" s="347">
        <f t="shared" si="2"/>
        <v>363143.05999999971</v>
      </c>
      <c r="AN34" s="347">
        <f t="shared" si="2"/>
        <v>349099.93000000005</v>
      </c>
      <c r="AO34" s="347">
        <f t="shared" si="2"/>
        <v>414174.05999999994</v>
      </c>
      <c r="AP34" s="347">
        <f t="shared" si="2"/>
        <v>385139.04999999981</v>
      </c>
      <c r="AQ34" s="347">
        <f t="shared" si="2"/>
        <v>355207.37999999995</v>
      </c>
      <c r="AR34" s="347">
        <f t="shared" si="2"/>
        <v>320701.56000000017</v>
      </c>
      <c r="AS34" s="347">
        <f t="shared" si="2"/>
        <v>333115.97000000009</v>
      </c>
      <c r="AT34" s="347">
        <f t="shared" si="2"/>
        <v>355768.57000000007</v>
      </c>
      <c r="AU34" s="347">
        <f t="shared" si="2"/>
        <v>404543.14000000013</v>
      </c>
      <c r="AV34" s="347">
        <f t="shared" si="2"/>
        <v>380555.39999999991</v>
      </c>
      <c r="AW34" s="347">
        <f t="shared" si="2"/>
        <v>417346.30999999994</v>
      </c>
      <c r="AX34" s="348">
        <f t="shared" si="3"/>
        <v>4429598.4899999993</v>
      </c>
      <c r="AY34" s="356" t="s">
        <v>94</v>
      </c>
      <c r="AZ34" s="347">
        <f>AV34</f>
        <v>380555.39999999991</v>
      </c>
      <c r="BA34" s="347">
        <f>'[1]FY 2024 - kWh'!AV34</f>
        <v>1475595</v>
      </c>
      <c r="BB34" s="350">
        <f>AZ34/BA34</f>
        <v>0.25789962693015356</v>
      </c>
      <c r="BC34" s="347">
        <f>ROUND(BB34*'[1]FY 2024 - kWh'!BC34,2)</f>
        <v>278685.31</v>
      </c>
      <c r="BD34" s="347">
        <f>(AV34-BC34)+SUM(AW34)</f>
        <v>519216.39999999985</v>
      </c>
      <c r="BE34" s="351">
        <f t="shared" si="4"/>
        <v>3910382.0899999994</v>
      </c>
      <c r="BF34" s="347">
        <v>3532165.85</v>
      </c>
      <c r="BG34" s="347">
        <f t="shared" si="1"/>
        <v>378216.23999999929</v>
      </c>
      <c r="BH34" s="356" t="s">
        <v>184</v>
      </c>
      <c r="BI34" s="351"/>
      <c r="BJ34" s="351"/>
      <c r="BK34" s="395"/>
      <c r="BL34" s="351"/>
    </row>
    <row r="35" spans="1:66" ht="15.75" x14ac:dyDescent="0.3">
      <c r="A35" s="335" t="s">
        <v>130</v>
      </c>
      <c r="B35" s="344">
        <v>67863.579999999958</v>
      </c>
      <c r="C35" s="344">
        <v>60174.259999999995</v>
      </c>
      <c r="D35" s="344">
        <v>63526.280000000013</v>
      </c>
      <c r="E35" s="344">
        <v>73291.849999999991</v>
      </c>
      <c r="F35" s="344">
        <v>70383.240000000005</v>
      </c>
      <c r="G35" s="344">
        <v>72317.540000000008</v>
      </c>
      <c r="H35" s="344">
        <v>58590.109999999993</v>
      </c>
      <c r="I35" s="344">
        <v>56360.149999999994</v>
      </c>
      <c r="J35" s="344">
        <v>58553.049999999988</v>
      </c>
      <c r="K35" s="344">
        <v>73104.989999999991</v>
      </c>
      <c r="L35" s="344">
        <v>72681.360000000044</v>
      </c>
      <c r="M35" s="344">
        <v>80144.14</v>
      </c>
      <c r="N35" s="370">
        <v>0</v>
      </c>
      <c r="O35" s="370">
        <v>0</v>
      </c>
      <c r="P35" s="370">
        <v>0</v>
      </c>
      <c r="Q35" s="370">
        <v>10.61</v>
      </c>
      <c r="R35" s="370">
        <v>10.61</v>
      </c>
      <c r="S35" s="370">
        <v>10.61</v>
      </c>
      <c r="T35" s="370">
        <v>-31</v>
      </c>
      <c r="U35" s="370">
        <v>-10.33</v>
      </c>
      <c r="V35" s="370">
        <v>-20.64</v>
      </c>
      <c r="W35" s="370">
        <v>30.58</v>
      </c>
      <c r="X35" s="370">
        <v>30.58</v>
      </c>
      <c r="Y35" s="371">
        <v>12510.81</v>
      </c>
      <c r="Z35" s="370">
        <v>0</v>
      </c>
      <c r="AA35" s="370">
        <v>0</v>
      </c>
      <c r="AB35" s="370">
        <v>0</v>
      </c>
      <c r="AC35" s="370">
        <v>0</v>
      </c>
      <c r="AD35" s="370">
        <v>0</v>
      </c>
      <c r="AE35" s="370">
        <v>0</v>
      </c>
      <c r="AF35" s="370">
        <v>0</v>
      </c>
      <c r="AG35" s="370">
        <v>0</v>
      </c>
      <c r="AH35" s="370">
        <v>0</v>
      </c>
      <c r="AI35" s="370">
        <v>0</v>
      </c>
      <c r="AJ35" s="370">
        <v>0</v>
      </c>
      <c r="AK35" s="371">
        <v>0</v>
      </c>
      <c r="AL35" s="347">
        <f t="shared" si="2"/>
        <v>67863.579999999958</v>
      </c>
      <c r="AM35" s="347">
        <f t="shared" si="2"/>
        <v>60174.259999999995</v>
      </c>
      <c r="AN35" s="347">
        <f t="shared" si="2"/>
        <v>63526.280000000013</v>
      </c>
      <c r="AO35" s="347">
        <f t="shared" si="2"/>
        <v>73302.459999999992</v>
      </c>
      <c r="AP35" s="347">
        <f t="shared" si="2"/>
        <v>70393.850000000006</v>
      </c>
      <c r="AQ35" s="347">
        <f t="shared" si="2"/>
        <v>72328.150000000009</v>
      </c>
      <c r="AR35" s="347">
        <f t="shared" si="2"/>
        <v>58559.109999999993</v>
      </c>
      <c r="AS35" s="347">
        <f t="shared" si="2"/>
        <v>56349.819999999992</v>
      </c>
      <c r="AT35" s="347">
        <f t="shared" si="2"/>
        <v>58532.409999999989</v>
      </c>
      <c r="AU35" s="347">
        <f t="shared" si="2"/>
        <v>73135.569999999992</v>
      </c>
      <c r="AV35" s="347">
        <f t="shared" si="2"/>
        <v>72711.940000000046</v>
      </c>
      <c r="AW35" s="347">
        <f t="shared" si="2"/>
        <v>92654.95</v>
      </c>
      <c r="AX35" s="348">
        <f t="shared" si="3"/>
        <v>819532.37999999989</v>
      </c>
      <c r="AY35" s="352" t="s">
        <v>96</v>
      </c>
      <c r="AZ35" s="347">
        <f>AU35</f>
        <v>73135.569999999992</v>
      </c>
      <c r="BA35" s="347">
        <f>'[1]FY 2024 - kWh'!AU35</f>
        <v>274467</v>
      </c>
      <c r="BB35" s="350">
        <f>AZ35/BA35</f>
        <v>0.26646398291962237</v>
      </c>
      <c r="BC35" s="347">
        <f>ROUND(BB35*'[1]FY 2024 - kWh'!BC35,2)</f>
        <v>24163.75</v>
      </c>
      <c r="BD35" s="347">
        <f>(AU35-BC35)+SUM(AV35:AW35)</f>
        <v>214338.71000000002</v>
      </c>
      <c r="BE35" s="351">
        <f t="shared" si="4"/>
        <v>605193.66999999993</v>
      </c>
      <c r="BF35" s="347">
        <v>632729.41363899375</v>
      </c>
      <c r="BG35" s="347">
        <f t="shared" si="1"/>
        <v>-27535.743638993823</v>
      </c>
      <c r="BH35" s="352" t="s">
        <v>185</v>
      </c>
      <c r="BI35" s="351"/>
      <c r="BJ35" s="351"/>
      <c r="BK35" s="395"/>
      <c r="BL35" s="351"/>
    </row>
    <row r="36" spans="1:66" ht="15.75" x14ac:dyDescent="0.3">
      <c r="A36" s="335" t="s">
        <v>131</v>
      </c>
      <c r="B36" s="344">
        <v>58172.380000000019</v>
      </c>
      <c r="C36" s="344">
        <v>56810.25999999998</v>
      </c>
      <c r="D36" s="344">
        <v>60779.069999999978</v>
      </c>
      <c r="E36" s="344">
        <v>67945.109999999986</v>
      </c>
      <c r="F36" s="344">
        <v>67270.580000000016</v>
      </c>
      <c r="G36" s="344">
        <v>62622.490000000005</v>
      </c>
      <c r="H36" s="344">
        <v>54397.749999999985</v>
      </c>
      <c r="I36" s="344">
        <v>54512.260000000017</v>
      </c>
      <c r="J36" s="344">
        <v>58231.68</v>
      </c>
      <c r="K36" s="344">
        <v>57961.48000000004</v>
      </c>
      <c r="L36" s="344">
        <v>61756.239999999983</v>
      </c>
      <c r="M36" s="344">
        <v>66924.38</v>
      </c>
      <c r="N36" s="370">
        <v>-307.70999999999998</v>
      </c>
      <c r="O36" s="370">
        <v>-301.64</v>
      </c>
      <c r="P36" s="370">
        <v>-334.29</v>
      </c>
      <c r="Q36" s="370">
        <v>-335.03000000000003</v>
      </c>
      <c r="R36" s="370">
        <v>-331.37</v>
      </c>
      <c r="S36" s="370">
        <v>-297.86</v>
      </c>
      <c r="T36" s="370">
        <v>-225.07</v>
      </c>
      <c r="U36" s="370">
        <v>-257.93</v>
      </c>
      <c r="V36" s="370">
        <v>-250.98</v>
      </c>
      <c r="W36" s="370">
        <v>-489.8</v>
      </c>
      <c r="X36" s="370">
        <v>-1386.33</v>
      </c>
      <c r="Y36" s="371">
        <v>143.82999999999998</v>
      </c>
      <c r="Z36" s="370">
        <v>0</v>
      </c>
      <c r="AA36" s="370">
        <v>0</v>
      </c>
      <c r="AB36" s="370">
        <v>0</v>
      </c>
      <c r="AC36" s="370">
        <v>0</v>
      </c>
      <c r="AD36" s="370">
        <v>0</v>
      </c>
      <c r="AE36" s="370">
        <v>0</v>
      </c>
      <c r="AF36" s="370">
        <v>0</v>
      </c>
      <c r="AG36" s="370">
        <v>0</v>
      </c>
      <c r="AH36" s="370">
        <v>0</v>
      </c>
      <c r="AI36" s="370">
        <v>0</v>
      </c>
      <c r="AJ36" s="370">
        <v>0</v>
      </c>
      <c r="AK36" s="371">
        <v>0</v>
      </c>
      <c r="AL36" s="347">
        <f t="shared" si="2"/>
        <v>57864.67000000002</v>
      </c>
      <c r="AM36" s="347">
        <f t="shared" si="2"/>
        <v>56508.619999999981</v>
      </c>
      <c r="AN36" s="347">
        <f t="shared" si="2"/>
        <v>60444.779999999977</v>
      </c>
      <c r="AO36" s="347">
        <f t="shared" si="2"/>
        <v>67610.079999999987</v>
      </c>
      <c r="AP36" s="347">
        <f t="shared" si="2"/>
        <v>66939.210000000021</v>
      </c>
      <c r="AQ36" s="347">
        <f t="shared" si="2"/>
        <v>62324.630000000005</v>
      </c>
      <c r="AR36" s="347">
        <f t="shared" si="2"/>
        <v>54172.679999999986</v>
      </c>
      <c r="AS36" s="347">
        <f t="shared" si="2"/>
        <v>54254.330000000016</v>
      </c>
      <c r="AT36" s="347">
        <f t="shared" si="2"/>
        <v>57980.7</v>
      </c>
      <c r="AU36" s="347">
        <f t="shared" si="2"/>
        <v>57471.680000000037</v>
      </c>
      <c r="AV36" s="347">
        <f t="shared" si="2"/>
        <v>60369.909999999982</v>
      </c>
      <c r="AW36" s="347">
        <f t="shared" si="2"/>
        <v>67068.210000000006</v>
      </c>
      <c r="AX36" s="348">
        <f t="shared" si="3"/>
        <v>723009.5</v>
      </c>
      <c r="AY36" s="353" t="s">
        <v>99</v>
      </c>
      <c r="AZ36" s="347">
        <f>AW36</f>
        <v>67068.210000000006</v>
      </c>
      <c r="BA36" s="347">
        <f>'[1]FY 2024 - kWh'!AW36</f>
        <v>253481</v>
      </c>
      <c r="BB36" s="350">
        <f>AZ36/BA36</f>
        <v>0.26458870684587804</v>
      </c>
      <c r="BC36" s="347">
        <f>ROUND(BB36*'[1]FY 2024 - kWh'!BC36,2)</f>
        <v>60642.67</v>
      </c>
      <c r="BD36" s="347">
        <f>(AW36-BC36)</f>
        <v>6425.5400000000081</v>
      </c>
      <c r="BE36" s="351">
        <f t="shared" si="4"/>
        <v>716583.96</v>
      </c>
      <c r="BF36" s="347">
        <v>662366.82674575213</v>
      </c>
      <c r="BG36" s="347">
        <f t="shared" si="1"/>
        <v>54217.133254247834</v>
      </c>
      <c r="BH36" s="382" t="s">
        <v>182</v>
      </c>
      <c r="BI36" s="351"/>
      <c r="BJ36" s="351"/>
      <c r="BK36" s="395"/>
      <c r="BL36" s="351"/>
    </row>
    <row r="37" spans="1:66" ht="15.75" x14ac:dyDescent="0.3">
      <c r="A37" s="335" t="s">
        <v>132</v>
      </c>
      <c r="B37" s="344">
        <v>35726.579999999994</v>
      </c>
      <c r="C37" s="344">
        <v>32789.650000000009</v>
      </c>
      <c r="D37" s="344">
        <v>35081.990000000005</v>
      </c>
      <c r="E37" s="344">
        <v>36641.979999999996</v>
      </c>
      <c r="F37" s="344">
        <v>34545.07</v>
      </c>
      <c r="G37" s="344">
        <v>37631.040000000008</v>
      </c>
      <c r="H37" s="344">
        <v>30667.539999999994</v>
      </c>
      <c r="I37" s="344">
        <v>33244.959999999992</v>
      </c>
      <c r="J37" s="344">
        <v>34034.129999999997</v>
      </c>
      <c r="K37" s="344">
        <v>34407.540000000008</v>
      </c>
      <c r="L37" s="344">
        <v>38013.550000000003</v>
      </c>
      <c r="M37" s="344">
        <v>41589.219999999987</v>
      </c>
      <c r="N37" s="370">
        <v>0</v>
      </c>
      <c r="O37" s="370">
        <v>0</v>
      </c>
      <c r="P37" s="370">
        <v>0</v>
      </c>
      <c r="Q37" s="370">
        <v>0</v>
      </c>
      <c r="R37" s="370">
        <v>0</v>
      </c>
      <c r="S37" s="370">
        <v>0</v>
      </c>
      <c r="T37" s="370">
        <v>-113.42</v>
      </c>
      <c r="U37" s="370">
        <v>215.55</v>
      </c>
      <c r="V37" s="370">
        <v>-102.13</v>
      </c>
      <c r="W37" s="370">
        <v>0</v>
      </c>
      <c r="X37" s="370">
        <v>0</v>
      </c>
      <c r="Y37" s="371">
        <v>2519.15</v>
      </c>
      <c r="Z37" s="370">
        <v>0</v>
      </c>
      <c r="AA37" s="370">
        <v>0</v>
      </c>
      <c r="AB37" s="370">
        <v>0</v>
      </c>
      <c r="AC37" s="370">
        <v>0</v>
      </c>
      <c r="AD37" s="370">
        <v>0</v>
      </c>
      <c r="AE37" s="370">
        <v>0</v>
      </c>
      <c r="AF37" s="370">
        <v>0</v>
      </c>
      <c r="AG37" s="370">
        <v>0</v>
      </c>
      <c r="AH37" s="370">
        <v>0</v>
      </c>
      <c r="AI37" s="370">
        <v>0</v>
      </c>
      <c r="AJ37" s="370">
        <v>0</v>
      </c>
      <c r="AK37" s="371">
        <v>0</v>
      </c>
      <c r="AL37" s="347">
        <f t="shared" si="2"/>
        <v>35726.579999999994</v>
      </c>
      <c r="AM37" s="347">
        <f t="shared" si="2"/>
        <v>32789.650000000009</v>
      </c>
      <c r="AN37" s="347">
        <f t="shared" si="2"/>
        <v>35081.990000000005</v>
      </c>
      <c r="AO37" s="347">
        <f t="shared" si="2"/>
        <v>36641.979999999996</v>
      </c>
      <c r="AP37" s="347">
        <f t="shared" si="2"/>
        <v>34545.07</v>
      </c>
      <c r="AQ37" s="347">
        <f t="shared" si="2"/>
        <v>37631.040000000008</v>
      </c>
      <c r="AR37" s="347">
        <f t="shared" si="2"/>
        <v>30554.119999999995</v>
      </c>
      <c r="AS37" s="347">
        <f t="shared" si="2"/>
        <v>33460.509999999995</v>
      </c>
      <c r="AT37" s="347">
        <f t="shared" si="2"/>
        <v>33932</v>
      </c>
      <c r="AU37" s="347">
        <f t="shared" si="2"/>
        <v>34407.540000000008</v>
      </c>
      <c r="AV37" s="347">
        <f t="shared" si="2"/>
        <v>38013.550000000003</v>
      </c>
      <c r="AW37" s="347">
        <f t="shared" si="2"/>
        <v>44108.369999999988</v>
      </c>
      <c r="AX37" s="348">
        <f t="shared" si="3"/>
        <v>426892.39999999997</v>
      </c>
      <c r="BE37" s="351">
        <f t="shared" si="4"/>
        <v>426892.39999999997</v>
      </c>
      <c r="BF37" s="347">
        <v>426892.39999999997</v>
      </c>
      <c r="BG37" s="347">
        <f t="shared" si="1"/>
        <v>0</v>
      </c>
      <c r="BI37" s="351"/>
      <c r="BJ37" s="351"/>
      <c r="BK37" s="395"/>
      <c r="BL37" s="351"/>
    </row>
    <row r="38" spans="1:66" ht="15.75" x14ac:dyDescent="0.3">
      <c r="A38" s="335" t="s">
        <v>133</v>
      </c>
      <c r="B38" s="344">
        <v>120968.37000000013</v>
      </c>
      <c r="C38" s="344">
        <v>117623.54</v>
      </c>
      <c r="D38" s="344">
        <v>112315.41000000008</v>
      </c>
      <c r="E38" s="344">
        <v>165879.85999999996</v>
      </c>
      <c r="F38" s="344">
        <v>166802.23999999993</v>
      </c>
      <c r="G38" s="344">
        <v>148517.49</v>
      </c>
      <c r="H38" s="344">
        <v>122082.79999999999</v>
      </c>
      <c r="I38" s="344">
        <v>136403.32000000007</v>
      </c>
      <c r="J38" s="344">
        <v>137657.69000000003</v>
      </c>
      <c r="K38" s="344">
        <v>144323.17000000001</v>
      </c>
      <c r="L38" s="344">
        <v>146095.82000000009</v>
      </c>
      <c r="M38" s="344">
        <v>169093.23</v>
      </c>
      <c r="N38" s="370">
        <v>-332.45</v>
      </c>
      <c r="O38" s="370">
        <v>-336.34</v>
      </c>
      <c r="P38" s="370">
        <v>-334.97</v>
      </c>
      <c r="Q38" s="370">
        <v>-399.61</v>
      </c>
      <c r="R38" s="370">
        <v>-371.37</v>
      </c>
      <c r="S38" s="370">
        <v>-323.94</v>
      </c>
      <c r="T38" s="370">
        <v>-543.64</v>
      </c>
      <c r="U38" s="370">
        <v>-884.81999999999994</v>
      </c>
      <c r="V38" s="370">
        <v>-342.83</v>
      </c>
      <c r="W38" s="370">
        <v>-390.79999999999995</v>
      </c>
      <c r="X38" s="370">
        <v>-993.5</v>
      </c>
      <c r="Y38" s="371">
        <v>-348.44</v>
      </c>
      <c r="Z38" s="370">
        <v>-660.72</v>
      </c>
      <c r="AA38" s="370">
        <v>-677.7</v>
      </c>
      <c r="AB38" s="370">
        <v>671.91000000000008</v>
      </c>
      <c r="AC38" s="370">
        <v>-28498.83</v>
      </c>
      <c r="AD38" s="370">
        <v>-29449.05</v>
      </c>
      <c r="AE38" s="370">
        <v>-12983.75</v>
      </c>
      <c r="AF38" s="370">
        <v>-12230.33</v>
      </c>
      <c r="AG38" s="370">
        <v>-11844.140000000001</v>
      </c>
      <c r="AH38" s="370">
        <v>-11774.02</v>
      </c>
      <c r="AI38" s="370">
        <v>-11074.17</v>
      </c>
      <c r="AJ38" s="370">
        <v>-14319.96</v>
      </c>
      <c r="AK38" s="371">
        <v>-11657.57</v>
      </c>
      <c r="AL38" s="347">
        <f t="shared" si="2"/>
        <v>119975.20000000013</v>
      </c>
      <c r="AM38" s="347">
        <f t="shared" si="2"/>
        <v>116609.5</v>
      </c>
      <c r="AN38" s="347">
        <f t="shared" si="2"/>
        <v>112652.35000000008</v>
      </c>
      <c r="AO38" s="347">
        <f t="shared" si="2"/>
        <v>136981.41999999998</v>
      </c>
      <c r="AP38" s="347">
        <f t="shared" si="2"/>
        <v>136981.81999999995</v>
      </c>
      <c r="AQ38" s="347">
        <f t="shared" si="2"/>
        <v>135209.79999999999</v>
      </c>
      <c r="AR38" s="347">
        <f t="shared" si="2"/>
        <v>109308.82999999999</v>
      </c>
      <c r="AS38" s="347">
        <f t="shared" si="2"/>
        <v>123674.36000000006</v>
      </c>
      <c r="AT38" s="347">
        <f t="shared" si="2"/>
        <v>125540.84000000004</v>
      </c>
      <c r="AU38" s="347">
        <f t="shared" si="2"/>
        <v>132858.20000000001</v>
      </c>
      <c r="AV38" s="347">
        <f t="shared" si="2"/>
        <v>130782.3600000001</v>
      </c>
      <c r="AW38" s="347">
        <f t="shared" si="2"/>
        <v>157087.22</v>
      </c>
      <c r="AX38" s="348">
        <f t="shared" si="3"/>
        <v>1537661.9000000001</v>
      </c>
      <c r="BE38" s="351">
        <f t="shared" si="4"/>
        <v>1537661.9000000001</v>
      </c>
      <c r="BF38" s="347">
        <v>1682160.2300000007</v>
      </c>
      <c r="BG38" s="347">
        <f t="shared" si="1"/>
        <v>-144498.33000000054</v>
      </c>
      <c r="BI38" s="351"/>
      <c r="BJ38" s="351"/>
      <c r="BK38" s="395"/>
      <c r="BL38" s="351"/>
    </row>
    <row r="39" spans="1:66" ht="15.75" x14ac:dyDescent="0.3">
      <c r="A39" s="335" t="s">
        <v>134</v>
      </c>
      <c r="B39" s="344">
        <v>31522.619999999995</v>
      </c>
      <c r="C39" s="344">
        <v>35713.990000000005</v>
      </c>
      <c r="D39" s="344">
        <v>36471.82</v>
      </c>
      <c r="E39" s="344">
        <v>43045.359999999993</v>
      </c>
      <c r="F39" s="344">
        <v>48280.870000000017</v>
      </c>
      <c r="G39" s="344">
        <v>36936.089999999997</v>
      </c>
      <c r="H39" s="344">
        <v>32646.350000000006</v>
      </c>
      <c r="I39" s="344">
        <v>34239.599999999984</v>
      </c>
      <c r="J39" s="344">
        <v>39336.779999999992</v>
      </c>
      <c r="K39" s="344">
        <v>36021</v>
      </c>
      <c r="L39" s="344">
        <v>38108.07</v>
      </c>
      <c r="M39" s="344">
        <v>42095.20999999997</v>
      </c>
      <c r="N39" s="370">
        <v>418.52</v>
      </c>
      <c r="O39" s="370">
        <v>388.16</v>
      </c>
      <c r="P39" s="370">
        <v>671.53</v>
      </c>
      <c r="Q39" s="370">
        <v>828.82</v>
      </c>
      <c r="R39" s="370">
        <v>784.6</v>
      </c>
      <c r="S39" s="370">
        <v>564.67000000000007</v>
      </c>
      <c r="T39" s="370">
        <v>385.04999999999995</v>
      </c>
      <c r="U39" s="370">
        <v>663.21</v>
      </c>
      <c r="V39" s="370">
        <v>14.490000000000009</v>
      </c>
      <c r="W39" s="370">
        <v>585.09</v>
      </c>
      <c r="X39" s="370">
        <v>566.63</v>
      </c>
      <c r="Y39" s="371">
        <v>562.29999999999984</v>
      </c>
      <c r="Z39" s="370">
        <v>0</v>
      </c>
      <c r="AA39" s="370">
        <v>0</v>
      </c>
      <c r="AB39" s="370">
        <v>0</v>
      </c>
      <c r="AC39" s="370">
        <v>0</v>
      </c>
      <c r="AD39" s="370">
        <v>0</v>
      </c>
      <c r="AE39" s="370">
        <v>0</v>
      </c>
      <c r="AF39" s="370">
        <v>0</v>
      </c>
      <c r="AG39" s="370">
        <v>0</v>
      </c>
      <c r="AH39" s="370">
        <v>0</v>
      </c>
      <c r="AI39" s="370">
        <v>0</v>
      </c>
      <c r="AJ39" s="370">
        <v>0</v>
      </c>
      <c r="AK39" s="371">
        <v>0</v>
      </c>
      <c r="AL39" s="347">
        <f t="shared" ref="AL39:AW60" si="5">B39+N39+Z39</f>
        <v>31941.139999999996</v>
      </c>
      <c r="AM39" s="347">
        <f t="shared" si="5"/>
        <v>36102.150000000009</v>
      </c>
      <c r="AN39" s="347">
        <f t="shared" si="5"/>
        <v>37143.35</v>
      </c>
      <c r="AO39" s="347">
        <f t="shared" si="5"/>
        <v>43874.179999999993</v>
      </c>
      <c r="AP39" s="347">
        <f t="shared" si="5"/>
        <v>49065.470000000016</v>
      </c>
      <c r="AQ39" s="347">
        <f t="shared" si="5"/>
        <v>37500.759999999995</v>
      </c>
      <c r="AR39" s="347">
        <f t="shared" si="5"/>
        <v>33031.400000000009</v>
      </c>
      <c r="AS39" s="347">
        <f t="shared" si="5"/>
        <v>34902.809999999983</v>
      </c>
      <c r="AT39" s="347">
        <f t="shared" si="5"/>
        <v>39351.26999999999</v>
      </c>
      <c r="AU39" s="347">
        <f t="shared" si="5"/>
        <v>36606.089999999997</v>
      </c>
      <c r="AV39" s="347">
        <f t="shared" si="5"/>
        <v>38674.699999999997</v>
      </c>
      <c r="AW39" s="347">
        <f t="shared" si="5"/>
        <v>42657.509999999973</v>
      </c>
      <c r="AX39" s="348">
        <f t="shared" si="3"/>
        <v>460850.82999999996</v>
      </c>
      <c r="BE39" s="351">
        <f t="shared" si="4"/>
        <v>460850.82999999996</v>
      </c>
      <c r="BF39" s="347">
        <v>454695.11999999994</v>
      </c>
      <c r="BG39" s="347">
        <f t="shared" si="1"/>
        <v>6155.710000000021</v>
      </c>
      <c r="BI39" s="351"/>
      <c r="BJ39" s="351"/>
      <c r="BK39" s="395"/>
      <c r="BL39" s="351"/>
    </row>
    <row r="40" spans="1:66" ht="15.75" x14ac:dyDescent="0.3">
      <c r="A40" s="335" t="s">
        <v>135</v>
      </c>
      <c r="B40" s="344">
        <v>34957.890000000014</v>
      </c>
      <c r="C40" s="344">
        <v>33666.770000000004</v>
      </c>
      <c r="D40" s="344">
        <v>35639.429999999993</v>
      </c>
      <c r="E40" s="344">
        <v>42400.780000000013</v>
      </c>
      <c r="F40" s="344">
        <v>44955.630000000005</v>
      </c>
      <c r="G40" s="344">
        <v>35552.890000000014</v>
      </c>
      <c r="H40" s="344">
        <v>32532.179999999997</v>
      </c>
      <c r="I40" s="344">
        <v>34652.360000000015</v>
      </c>
      <c r="J40" s="344">
        <v>34371.910000000003</v>
      </c>
      <c r="K40" s="344">
        <v>36743.079999999994</v>
      </c>
      <c r="L40" s="344">
        <v>35411.280000000006</v>
      </c>
      <c r="M40" s="344">
        <v>41792.700000000026</v>
      </c>
      <c r="N40" s="370">
        <v>0</v>
      </c>
      <c r="O40" s="370">
        <v>0</v>
      </c>
      <c r="P40" s="370">
        <v>0</v>
      </c>
      <c r="Q40" s="370">
        <v>0</v>
      </c>
      <c r="R40" s="370">
        <v>0</v>
      </c>
      <c r="S40" s="370">
        <v>-73.23</v>
      </c>
      <c r="T40" s="370">
        <v>-56.46</v>
      </c>
      <c r="U40" s="370">
        <v>-164.37</v>
      </c>
      <c r="V40" s="370">
        <v>-66.760000000000005</v>
      </c>
      <c r="W40" s="370">
        <v>-63.61</v>
      </c>
      <c r="X40" s="370">
        <v>-22.81</v>
      </c>
      <c r="Y40" s="371">
        <v>2945.55</v>
      </c>
      <c r="Z40" s="370">
        <v>0</v>
      </c>
      <c r="AA40" s="370">
        <v>0</v>
      </c>
      <c r="AB40" s="370">
        <v>0</v>
      </c>
      <c r="AC40" s="370">
        <v>0</v>
      </c>
      <c r="AD40" s="370">
        <v>0</v>
      </c>
      <c r="AE40" s="370">
        <v>0</v>
      </c>
      <c r="AF40" s="370">
        <v>0</v>
      </c>
      <c r="AG40" s="370">
        <v>0</v>
      </c>
      <c r="AH40" s="370">
        <v>0</v>
      </c>
      <c r="AI40" s="370">
        <v>0</v>
      </c>
      <c r="AJ40" s="370">
        <v>0</v>
      </c>
      <c r="AK40" s="371">
        <v>0</v>
      </c>
      <c r="AL40" s="347">
        <f t="shared" si="5"/>
        <v>34957.890000000014</v>
      </c>
      <c r="AM40" s="347">
        <f t="shared" si="5"/>
        <v>33666.770000000004</v>
      </c>
      <c r="AN40" s="347">
        <f t="shared" si="5"/>
        <v>35639.429999999993</v>
      </c>
      <c r="AO40" s="347">
        <f t="shared" si="5"/>
        <v>42400.780000000013</v>
      </c>
      <c r="AP40" s="347">
        <f t="shared" si="5"/>
        <v>44955.630000000005</v>
      </c>
      <c r="AQ40" s="347">
        <f t="shared" si="5"/>
        <v>35479.660000000011</v>
      </c>
      <c r="AR40" s="347">
        <f t="shared" si="5"/>
        <v>32475.719999999998</v>
      </c>
      <c r="AS40" s="347">
        <f t="shared" si="5"/>
        <v>34487.990000000013</v>
      </c>
      <c r="AT40" s="347">
        <f t="shared" si="5"/>
        <v>34305.15</v>
      </c>
      <c r="AU40" s="347">
        <f t="shared" si="5"/>
        <v>36679.469999999994</v>
      </c>
      <c r="AV40" s="347">
        <f t="shared" si="5"/>
        <v>35388.470000000008</v>
      </c>
      <c r="AW40" s="347">
        <f t="shared" si="5"/>
        <v>44738.250000000029</v>
      </c>
      <c r="AX40" s="348">
        <f t="shared" si="3"/>
        <v>445175.21000000008</v>
      </c>
      <c r="AZ40" s="396"/>
      <c r="BA40" s="396"/>
      <c r="BB40" s="350"/>
      <c r="BC40" s="396"/>
      <c r="BD40" s="396"/>
      <c r="BE40" s="351">
        <f t="shared" si="4"/>
        <v>445175.21000000008</v>
      </c>
      <c r="BF40" s="347">
        <v>445175.21000000008</v>
      </c>
      <c r="BG40" s="347">
        <f t="shared" si="1"/>
        <v>0</v>
      </c>
      <c r="BI40" s="351"/>
      <c r="BJ40" s="351"/>
      <c r="BK40" s="395"/>
      <c r="BL40" s="351"/>
    </row>
    <row r="41" spans="1:66" ht="15.75" x14ac:dyDescent="0.3">
      <c r="A41" s="335" t="s">
        <v>136</v>
      </c>
      <c r="B41" s="344">
        <v>79123.920000000042</v>
      </c>
      <c r="C41" s="344">
        <v>63852.989999999991</v>
      </c>
      <c r="D41" s="344">
        <v>79050.19</v>
      </c>
      <c r="E41" s="344">
        <v>64119.340000000018</v>
      </c>
      <c r="F41" s="344">
        <v>59538.55</v>
      </c>
      <c r="G41" s="344">
        <v>53626.549999999996</v>
      </c>
      <c r="H41" s="344">
        <v>52411.219999999994</v>
      </c>
      <c r="I41" s="344">
        <v>50825.530000000013</v>
      </c>
      <c r="J41" s="344">
        <v>75080.349999999991</v>
      </c>
      <c r="K41" s="344">
        <v>57352.529999999984</v>
      </c>
      <c r="L41" s="344">
        <v>59093.729999999974</v>
      </c>
      <c r="M41" s="344">
        <v>95322.090000000011</v>
      </c>
      <c r="N41" s="370">
        <v>3.98</v>
      </c>
      <c r="O41" s="370">
        <v>4.1100000000000003</v>
      </c>
      <c r="P41" s="370">
        <v>-1032.2800000000002</v>
      </c>
      <c r="Q41" s="370">
        <v>-1111.6500000000001</v>
      </c>
      <c r="R41" s="370">
        <v>-1170.76</v>
      </c>
      <c r="S41" s="370">
        <v>-864.1</v>
      </c>
      <c r="T41" s="370">
        <v>-630.77</v>
      </c>
      <c r="U41" s="370">
        <v>455.23000000000008</v>
      </c>
      <c r="V41" s="370">
        <v>-379.32999999999993</v>
      </c>
      <c r="W41" s="370">
        <v>-193.1</v>
      </c>
      <c r="X41" s="370">
        <v>-6428.26</v>
      </c>
      <c r="Y41" s="371">
        <v>-39244.820000000014</v>
      </c>
      <c r="Z41" s="370">
        <v>0</v>
      </c>
      <c r="AA41" s="370">
        <v>0</v>
      </c>
      <c r="AB41" s="370">
        <v>0</v>
      </c>
      <c r="AC41" s="370">
        <v>0</v>
      </c>
      <c r="AD41" s="370">
        <v>0</v>
      </c>
      <c r="AE41" s="370">
        <v>0</v>
      </c>
      <c r="AF41" s="370">
        <v>0</v>
      </c>
      <c r="AG41" s="370">
        <v>0</v>
      </c>
      <c r="AH41" s="370">
        <v>0</v>
      </c>
      <c r="AI41" s="370">
        <v>0</v>
      </c>
      <c r="AJ41" s="370">
        <v>0</v>
      </c>
      <c r="AK41" s="371">
        <v>0</v>
      </c>
      <c r="AL41" s="347">
        <f t="shared" si="5"/>
        <v>79127.900000000038</v>
      </c>
      <c r="AM41" s="347">
        <f t="shared" si="5"/>
        <v>63857.099999999991</v>
      </c>
      <c r="AN41" s="347">
        <f t="shared" si="5"/>
        <v>78017.91</v>
      </c>
      <c r="AO41" s="347">
        <f t="shared" si="5"/>
        <v>63007.690000000017</v>
      </c>
      <c r="AP41" s="347">
        <f t="shared" si="5"/>
        <v>58367.79</v>
      </c>
      <c r="AQ41" s="347">
        <f t="shared" si="5"/>
        <v>52762.45</v>
      </c>
      <c r="AR41" s="347">
        <f t="shared" si="5"/>
        <v>51780.45</v>
      </c>
      <c r="AS41" s="347">
        <f t="shared" si="5"/>
        <v>51280.760000000017</v>
      </c>
      <c r="AT41" s="347">
        <f t="shared" si="5"/>
        <v>74701.01999999999</v>
      </c>
      <c r="AU41" s="347">
        <f t="shared" si="5"/>
        <v>57159.429999999986</v>
      </c>
      <c r="AV41" s="347">
        <f t="shared" si="5"/>
        <v>52665.469999999972</v>
      </c>
      <c r="AW41" s="347">
        <f t="shared" si="5"/>
        <v>56077.27</v>
      </c>
      <c r="AX41" s="348">
        <f t="shared" si="3"/>
        <v>738805.24</v>
      </c>
      <c r="BE41" s="351">
        <f t="shared" si="4"/>
        <v>738805.24</v>
      </c>
      <c r="BF41" s="347">
        <v>738870.57000000007</v>
      </c>
      <c r="BG41" s="347">
        <f t="shared" si="1"/>
        <v>-65.330000000074506</v>
      </c>
      <c r="BI41" s="351"/>
      <c r="BJ41" s="351"/>
      <c r="BK41" s="395"/>
      <c r="BL41" s="351"/>
    </row>
    <row r="42" spans="1:66" ht="15.75" x14ac:dyDescent="0.3">
      <c r="A42" s="335" t="s">
        <v>137</v>
      </c>
      <c r="B42" s="344">
        <v>102460.50000000001</v>
      </c>
      <c r="C42" s="344">
        <v>88529.37999999999</v>
      </c>
      <c r="D42" s="344">
        <v>113347.14</v>
      </c>
      <c r="E42" s="344">
        <v>126484.61000000002</v>
      </c>
      <c r="F42" s="344">
        <v>123598.87000000008</v>
      </c>
      <c r="G42" s="344">
        <v>108799.39999999998</v>
      </c>
      <c r="H42" s="344">
        <v>92922.969999999987</v>
      </c>
      <c r="I42" s="344">
        <v>101823.50999999998</v>
      </c>
      <c r="J42" s="344">
        <v>107786.12000000002</v>
      </c>
      <c r="K42" s="344">
        <v>108989.29999999994</v>
      </c>
      <c r="L42" s="344">
        <v>109905.99000000003</v>
      </c>
      <c r="M42" s="344">
        <v>130755.88</v>
      </c>
      <c r="N42" s="370">
        <v>-1151.18</v>
      </c>
      <c r="O42" s="370">
        <v>-813.07</v>
      </c>
      <c r="P42" s="370">
        <v>-666.13</v>
      </c>
      <c r="Q42" s="370">
        <v>115.09</v>
      </c>
      <c r="R42" s="370">
        <v>-736.79</v>
      </c>
      <c r="S42" s="370">
        <v>-1351.45</v>
      </c>
      <c r="T42" s="370">
        <v>-2503.3599999999997</v>
      </c>
      <c r="U42" s="370">
        <v>-2242.9900000000002</v>
      </c>
      <c r="V42" s="370">
        <v>-1933.7</v>
      </c>
      <c r="W42" s="370">
        <v>-1366.02</v>
      </c>
      <c r="X42" s="370">
        <v>-2715.7599999999998</v>
      </c>
      <c r="Y42" s="371">
        <v>728.75</v>
      </c>
      <c r="Z42" s="370">
        <v>0</v>
      </c>
      <c r="AA42" s="370">
        <v>0</v>
      </c>
      <c r="AB42" s="370">
        <v>0</v>
      </c>
      <c r="AC42" s="370">
        <v>0</v>
      </c>
      <c r="AD42" s="370">
        <v>0</v>
      </c>
      <c r="AE42" s="370">
        <v>0</v>
      </c>
      <c r="AF42" s="370">
        <v>0</v>
      </c>
      <c r="AG42" s="370">
        <v>0</v>
      </c>
      <c r="AH42" s="370">
        <v>0</v>
      </c>
      <c r="AI42" s="370">
        <v>0</v>
      </c>
      <c r="AJ42" s="370">
        <v>0</v>
      </c>
      <c r="AK42" s="371">
        <v>-15.26</v>
      </c>
      <c r="AL42" s="347">
        <f t="shared" si="5"/>
        <v>101309.32000000002</v>
      </c>
      <c r="AM42" s="347">
        <f t="shared" si="5"/>
        <v>87716.309999999983</v>
      </c>
      <c r="AN42" s="347">
        <f t="shared" si="5"/>
        <v>112681.01</v>
      </c>
      <c r="AO42" s="347">
        <f t="shared" si="5"/>
        <v>126599.70000000001</v>
      </c>
      <c r="AP42" s="347">
        <f t="shared" si="5"/>
        <v>122862.08000000009</v>
      </c>
      <c r="AQ42" s="347">
        <f t="shared" si="5"/>
        <v>107447.94999999998</v>
      </c>
      <c r="AR42" s="347">
        <f t="shared" si="5"/>
        <v>90419.609999999986</v>
      </c>
      <c r="AS42" s="347">
        <f t="shared" si="5"/>
        <v>99580.519999999975</v>
      </c>
      <c r="AT42" s="347">
        <f t="shared" si="5"/>
        <v>105852.42000000003</v>
      </c>
      <c r="AU42" s="347">
        <f t="shared" si="5"/>
        <v>107623.27999999994</v>
      </c>
      <c r="AV42" s="347">
        <f t="shared" si="5"/>
        <v>107190.23000000004</v>
      </c>
      <c r="AW42" s="347">
        <f t="shared" si="5"/>
        <v>131469.37</v>
      </c>
      <c r="AX42" s="348">
        <f t="shared" si="3"/>
        <v>1300751.8000000003</v>
      </c>
      <c r="BE42" s="351">
        <f t="shared" si="4"/>
        <v>1300751.8000000003</v>
      </c>
      <c r="BF42" s="347">
        <v>1300767.06</v>
      </c>
      <c r="BG42" s="347">
        <f t="shared" si="1"/>
        <v>-15.259999999776483</v>
      </c>
      <c r="BI42" s="351"/>
      <c r="BJ42" s="351"/>
      <c r="BK42" s="395"/>
      <c r="BL42" s="351"/>
    </row>
    <row r="43" spans="1:66" ht="15.75" x14ac:dyDescent="0.3">
      <c r="A43" s="335" t="s">
        <v>138</v>
      </c>
      <c r="B43" s="344">
        <v>33965.789999999994</v>
      </c>
      <c r="C43" s="344">
        <v>43627.450000000012</v>
      </c>
      <c r="D43" s="344">
        <v>38185.239999999991</v>
      </c>
      <c r="E43" s="344">
        <v>45092.220000000016</v>
      </c>
      <c r="F43" s="344">
        <v>43612.549999999996</v>
      </c>
      <c r="G43" s="344">
        <v>38166.020000000004</v>
      </c>
      <c r="H43" s="344">
        <v>34479.55999999999</v>
      </c>
      <c r="I43" s="344">
        <v>35179.82</v>
      </c>
      <c r="J43" s="344">
        <v>37800.419999999991</v>
      </c>
      <c r="K43" s="344">
        <v>39388.030000000021</v>
      </c>
      <c r="L43" s="344">
        <v>41898.67000000002</v>
      </c>
      <c r="M43" s="344">
        <v>46851.539999999994</v>
      </c>
      <c r="N43" s="370">
        <v>0.69</v>
      </c>
      <c r="O43" s="370">
        <v>0.91</v>
      </c>
      <c r="P43" s="370">
        <v>0.91</v>
      </c>
      <c r="Q43" s="370">
        <v>1.04</v>
      </c>
      <c r="R43" s="370">
        <v>0.78</v>
      </c>
      <c r="S43" s="370">
        <v>1.04</v>
      </c>
      <c r="T43" s="370">
        <v>1.02</v>
      </c>
      <c r="U43" s="370">
        <v>1.28</v>
      </c>
      <c r="V43" s="370">
        <v>5.51</v>
      </c>
      <c r="W43" s="370">
        <v>-4.32</v>
      </c>
      <c r="X43" s="370">
        <v>1.01</v>
      </c>
      <c r="Y43" s="371">
        <v>12.82</v>
      </c>
      <c r="Z43" s="370">
        <v>0</v>
      </c>
      <c r="AA43" s="370">
        <v>0</v>
      </c>
      <c r="AB43" s="370">
        <v>0</v>
      </c>
      <c r="AC43" s="370">
        <v>0</v>
      </c>
      <c r="AD43" s="370">
        <v>0</v>
      </c>
      <c r="AE43" s="370">
        <v>0</v>
      </c>
      <c r="AF43" s="370">
        <v>0</v>
      </c>
      <c r="AG43" s="370">
        <v>0</v>
      </c>
      <c r="AH43" s="370">
        <v>0</v>
      </c>
      <c r="AI43" s="370">
        <v>-40.69</v>
      </c>
      <c r="AJ43" s="370">
        <v>3.05</v>
      </c>
      <c r="AK43" s="371">
        <v>2.79</v>
      </c>
      <c r="AL43" s="347">
        <f t="shared" si="5"/>
        <v>33966.479999999996</v>
      </c>
      <c r="AM43" s="347">
        <f t="shared" si="5"/>
        <v>43628.360000000015</v>
      </c>
      <c r="AN43" s="347">
        <f t="shared" si="5"/>
        <v>38186.149999999994</v>
      </c>
      <c r="AO43" s="347">
        <f t="shared" si="5"/>
        <v>45093.260000000017</v>
      </c>
      <c r="AP43" s="347">
        <f t="shared" si="5"/>
        <v>43613.329999999994</v>
      </c>
      <c r="AQ43" s="347">
        <f t="shared" si="5"/>
        <v>38167.060000000005</v>
      </c>
      <c r="AR43" s="347">
        <f t="shared" si="5"/>
        <v>34480.579999999987</v>
      </c>
      <c r="AS43" s="347">
        <f t="shared" si="5"/>
        <v>35181.1</v>
      </c>
      <c r="AT43" s="347">
        <f t="shared" si="5"/>
        <v>37805.929999999993</v>
      </c>
      <c r="AU43" s="347">
        <f t="shared" si="5"/>
        <v>39343.020000000019</v>
      </c>
      <c r="AV43" s="347">
        <f t="shared" si="5"/>
        <v>41902.730000000025</v>
      </c>
      <c r="AW43" s="347">
        <f t="shared" si="5"/>
        <v>46867.149999999994</v>
      </c>
      <c r="AX43" s="348">
        <f t="shared" si="3"/>
        <v>478235.15</v>
      </c>
      <c r="AY43" s="353" t="s">
        <v>99</v>
      </c>
      <c r="AZ43" s="347">
        <f>AW43</f>
        <v>46867.149999999994</v>
      </c>
      <c r="BA43" s="347">
        <f>'[1]FY 2024 - kWh'!AW43</f>
        <v>165580</v>
      </c>
      <c r="BB43" s="350">
        <f>AZ43/BA43</f>
        <v>0.28304837540765787</v>
      </c>
      <c r="BC43" s="347">
        <f>ROUND(BB43*'[1]FY 2024 - kWh'!BC43,2)</f>
        <v>397.97</v>
      </c>
      <c r="BD43" s="347">
        <f>(AW43-BC43)</f>
        <v>46469.179999999993</v>
      </c>
      <c r="BE43" s="351">
        <f t="shared" si="4"/>
        <v>431765.97000000003</v>
      </c>
      <c r="BF43" s="347">
        <v>477955.79325915995</v>
      </c>
      <c r="BG43" s="347">
        <f t="shared" si="1"/>
        <v>-46189.823259159923</v>
      </c>
      <c r="BH43" s="382" t="s">
        <v>182</v>
      </c>
      <c r="BI43" s="351"/>
      <c r="BJ43" s="351"/>
      <c r="BK43" s="395"/>
      <c r="BL43" s="351"/>
    </row>
    <row r="44" spans="1:66" ht="15.75" x14ac:dyDescent="0.3">
      <c r="A44" s="335" t="s">
        <v>139</v>
      </c>
      <c r="B44" s="344">
        <v>34374.130000000005</v>
      </c>
      <c r="C44" s="344">
        <v>34025.370000000017</v>
      </c>
      <c r="D44" s="344">
        <v>37140.159999999996</v>
      </c>
      <c r="E44" s="344">
        <v>39567.25</v>
      </c>
      <c r="F44" s="344">
        <v>35253.820000000007</v>
      </c>
      <c r="G44" s="344">
        <v>32827.640000000007</v>
      </c>
      <c r="H44" s="344">
        <v>30956.569999999996</v>
      </c>
      <c r="I44" s="344">
        <v>32652.600000000002</v>
      </c>
      <c r="J44" s="344">
        <v>32473.030000000002</v>
      </c>
      <c r="K44" s="344">
        <v>35692.04</v>
      </c>
      <c r="L44" s="344">
        <v>36972.689999999995</v>
      </c>
      <c r="M44" s="344">
        <v>41379.160000000003</v>
      </c>
      <c r="N44" s="370">
        <v>-4312.33</v>
      </c>
      <c r="O44" s="370">
        <v>-4322.97</v>
      </c>
      <c r="P44" s="370">
        <v>-3840.01</v>
      </c>
      <c r="Q44" s="370">
        <v>-2375.3900000000003</v>
      </c>
      <c r="R44" s="370">
        <v>-2937.04</v>
      </c>
      <c r="S44" s="370">
        <v>-2883.58</v>
      </c>
      <c r="T44" s="370">
        <v>-4710.1899999999996</v>
      </c>
      <c r="U44" s="370">
        <v>-3721.17</v>
      </c>
      <c r="V44" s="370">
        <v>-3546.5699999999997</v>
      </c>
      <c r="W44" s="370">
        <v>-3823.75</v>
      </c>
      <c r="X44" s="370">
        <v>-4402.54</v>
      </c>
      <c r="Y44" s="371">
        <v>-2041.4</v>
      </c>
      <c r="Z44" s="370">
        <v>0</v>
      </c>
      <c r="AA44" s="370">
        <v>0</v>
      </c>
      <c r="AB44" s="370">
        <v>0</v>
      </c>
      <c r="AC44" s="370">
        <v>0</v>
      </c>
      <c r="AD44" s="370">
        <v>0</v>
      </c>
      <c r="AE44" s="370">
        <v>-175.22</v>
      </c>
      <c r="AF44" s="370">
        <v>-164.24</v>
      </c>
      <c r="AG44" s="370">
        <v>-166.8</v>
      </c>
      <c r="AH44" s="370">
        <v>-171.94</v>
      </c>
      <c r="AI44" s="370">
        <v>-165.33</v>
      </c>
      <c r="AJ44" s="370">
        <v>-165.33</v>
      </c>
      <c r="AK44" s="371">
        <v>-170.42</v>
      </c>
      <c r="AL44" s="347">
        <f t="shared" si="5"/>
        <v>30061.800000000003</v>
      </c>
      <c r="AM44" s="347">
        <f t="shared" si="5"/>
        <v>29702.400000000016</v>
      </c>
      <c r="AN44" s="347">
        <f t="shared" si="5"/>
        <v>33300.149999999994</v>
      </c>
      <c r="AO44" s="347">
        <f t="shared" si="5"/>
        <v>37191.86</v>
      </c>
      <c r="AP44" s="347">
        <f t="shared" si="5"/>
        <v>32316.780000000006</v>
      </c>
      <c r="AQ44" s="347">
        <f t="shared" si="5"/>
        <v>29768.840000000004</v>
      </c>
      <c r="AR44" s="347">
        <f t="shared" si="5"/>
        <v>26082.139999999996</v>
      </c>
      <c r="AS44" s="347">
        <f t="shared" si="5"/>
        <v>28764.63</v>
      </c>
      <c r="AT44" s="347">
        <f t="shared" si="5"/>
        <v>28754.520000000004</v>
      </c>
      <c r="AU44" s="347">
        <f t="shared" si="5"/>
        <v>31702.959999999999</v>
      </c>
      <c r="AV44" s="347">
        <f t="shared" si="5"/>
        <v>32404.819999999992</v>
      </c>
      <c r="AW44" s="347">
        <f t="shared" si="5"/>
        <v>39167.340000000004</v>
      </c>
      <c r="AX44" s="348">
        <f t="shared" si="3"/>
        <v>379218.24000000005</v>
      </c>
      <c r="AY44" s="353" t="s">
        <v>99</v>
      </c>
      <c r="AZ44" s="347">
        <f>AW44</f>
        <v>39167.340000000004</v>
      </c>
      <c r="BA44" s="347">
        <f>'[1]FY 2024 - kWh'!AW44</f>
        <v>138577</v>
      </c>
      <c r="BB44" s="350">
        <f>AZ44/BA44</f>
        <v>0.282639543358566</v>
      </c>
      <c r="BC44" s="347">
        <f>ROUND(BB44*'[1]FY 2024 - kWh'!BC44,2)</f>
        <v>33644.28</v>
      </c>
      <c r="BD44" s="347">
        <f>(AW44-BC44)</f>
        <v>5523.0600000000049</v>
      </c>
      <c r="BE44" s="351">
        <f t="shared" si="4"/>
        <v>373695.18000000005</v>
      </c>
      <c r="BF44" s="347">
        <v>349140.31175682729</v>
      </c>
      <c r="BG44" s="347">
        <f t="shared" si="1"/>
        <v>24554.868243172765</v>
      </c>
      <c r="BH44" s="382" t="s">
        <v>182</v>
      </c>
      <c r="BI44" s="351"/>
      <c r="BJ44" s="351"/>
      <c r="BK44" s="395"/>
      <c r="BL44" s="351"/>
    </row>
    <row r="45" spans="1:66" ht="15.75" x14ac:dyDescent="0.3">
      <c r="A45" s="335" t="s">
        <v>140</v>
      </c>
      <c r="B45" s="344">
        <v>14720.799999999997</v>
      </c>
      <c r="C45" s="344">
        <v>14109.530000000006</v>
      </c>
      <c r="D45" s="344">
        <v>15522.840000000002</v>
      </c>
      <c r="E45" s="344">
        <v>17989.120000000003</v>
      </c>
      <c r="F45" s="344">
        <v>16658.150000000001</v>
      </c>
      <c r="G45" s="344">
        <v>15856.09</v>
      </c>
      <c r="H45" s="344">
        <v>14434.749999999996</v>
      </c>
      <c r="I45" s="344">
        <v>14574.330000000002</v>
      </c>
      <c r="J45" s="344">
        <v>15089.789999999999</v>
      </c>
      <c r="K45" s="344">
        <v>15825.97</v>
      </c>
      <c r="L45" s="344">
        <v>16087.800000000007</v>
      </c>
      <c r="M45" s="344">
        <v>17638.080000000002</v>
      </c>
      <c r="N45" s="370">
        <v>0</v>
      </c>
      <c r="O45" s="370">
        <v>0</v>
      </c>
      <c r="P45" s="370">
        <v>0</v>
      </c>
      <c r="Q45" s="370">
        <v>0</v>
      </c>
      <c r="R45" s="370">
        <v>0</v>
      </c>
      <c r="S45" s="370">
        <v>0</v>
      </c>
      <c r="T45" s="370">
        <v>0</v>
      </c>
      <c r="U45" s="370">
        <v>0</v>
      </c>
      <c r="V45" s="370">
        <v>0</v>
      </c>
      <c r="W45" s="370">
        <v>0</v>
      </c>
      <c r="X45" s="370">
        <v>0</v>
      </c>
      <c r="Y45" s="371">
        <v>-357.6</v>
      </c>
      <c r="Z45" s="370">
        <v>0</v>
      </c>
      <c r="AA45" s="370">
        <v>0</v>
      </c>
      <c r="AB45" s="370">
        <v>0</v>
      </c>
      <c r="AC45" s="370">
        <v>0</v>
      </c>
      <c r="AD45" s="370">
        <v>0</v>
      </c>
      <c r="AE45" s="370">
        <v>0</v>
      </c>
      <c r="AF45" s="370">
        <v>0</v>
      </c>
      <c r="AG45" s="370">
        <v>0</v>
      </c>
      <c r="AH45" s="370">
        <v>0</v>
      </c>
      <c r="AI45" s="370">
        <v>0</v>
      </c>
      <c r="AJ45" s="370">
        <v>0</v>
      </c>
      <c r="AK45" s="371">
        <v>0</v>
      </c>
      <c r="AL45" s="347">
        <f t="shared" si="5"/>
        <v>14720.799999999997</v>
      </c>
      <c r="AM45" s="347">
        <f t="shared" si="5"/>
        <v>14109.530000000006</v>
      </c>
      <c r="AN45" s="347">
        <f t="shared" si="5"/>
        <v>15522.840000000002</v>
      </c>
      <c r="AO45" s="347">
        <f t="shared" si="5"/>
        <v>17989.120000000003</v>
      </c>
      <c r="AP45" s="347">
        <f t="shared" si="5"/>
        <v>16658.150000000001</v>
      </c>
      <c r="AQ45" s="347">
        <f t="shared" si="5"/>
        <v>15856.09</v>
      </c>
      <c r="AR45" s="347">
        <f t="shared" si="5"/>
        <v>14434.749999999996</v>
      </c>
      <c r="AS45" s="347">
        <f t="shared" si="5"/>
        <v>14574.330000000002</v>
      </c>
      <c r="AT45" s="347">
        <f t="shared" si="5"/>
        <v>15089.789999999999</v>
      </c>
      <c r="AU45" s="347">
        <f t="shared" si="5"/>
        <v>15825.97</v>
      </c>
      <c r="AV45" s="347">
        <f t="shared" si="5"/>
        <v>16087.800000000007</v>
      </c>
      <c r="AW45" s="347">
        <f t="shared" si="5"/>
        <v>17280.480000000003</v>
      </c>
      <c r="AX45" s="348">
        <f t="shared" si="3"/>
        <v>188149.65000000002</v>
      </c>
      <c r="AY45" s="354" t="s">
        <v>118</v>
      </c>
      <c r="AZ45" s="347">
        <f>AS45</f>
        <v>14574.330000000002</v>
      </c>
      <c r="BA45" s="347">
        <f>'[1]FY 2024 - kWh'!AS45</f>
        <v>51408</v>
      </c>
      <c r="BB45" s="350">
        <f>AZ45/BA45</f>
        <v>0.28350315126050424</v>
      </c>
      <c r="BC45" s="347">
        <f>ROUND(BB45*'[1]FY 2024 - kWh'!BC45,2)</f>
        <v>7510.28</v>
      </c>
      <c r="BD45" s="347">
        <f>(AS45-BC45)+SUM(AT45:AW45)</f>
        <v>71348.090000000011</v>
      </c>
      <c r="BE45" s="351">
        <f t="shared" si="4"/>
        <v>116801.56000000001</v>
      </c>
      <c r="BF45" s="347">
        <v>116355.32801995799</v>
      </c>
      <c r="BG45" s="347">
        <f t="shared" si="1"/>
        <v>446.23198004202277</v>
      </c>
      <c r="BH45" s="354" t="s">
        <v>189</v>
      </c>
      <c r="BI45" s="351"/>
      <c r="BJ45" s="351"/>
      <c r="BK45" s="395"/>
      <c r="BL45" s="351"/>
    </row>
    <row r="46" spans="1:66" ht="15.75" x14ac:dyDescent="0.3">
      <c r="A46" s="335" t="s">
        <v>141</v>
      </c>
      <c r="B46" s="344">
        <v>39841.819999999978</v>
      </c>
      <c r="C46" s="344">
        <v>48464.329999999994</v>
      </c>
      <c r="D46" s="344">
        <v>50415.65</v>
      </c>
      <c r="E46" s="344">
        <v>52238.149999999994</v>
      </c>
      <c r="F46" s="344">
        <v>50262.23000000001</v>
      </c>
      <c r="G46" s="344">
        <v>42122.23</v>
      </c>
      <c r="H46" s="344">
        <v>37676.829999999987</v>
      </c>
      <c r="I46" s="344">
        <v>40418.089999999997</v>
      </c>
      <c r="J46" s="344">
        <v>44128.53</v>
      </c>
      <c r="K46" s="344">
        <v>48440.539999999994</v>
      </c>
      <c r="L46" s="344">
        <v>42709.91</v>
      </c>
      <c r="M46" s="344">
        <v>54535.420000000013</v>
      </c>
      <c r="N46" s="370">
        <v>0</v>
      </c>
      <c r="O46" s="370">
        <v>0</v>
      </c>
      <c r="P46" s="370">
        <v>0</v>
      </c>
      <c r="Q46" s="370">
        <v>0</v>
      </c>
      <c r="R46" s="370">
        <v>0</v>
      </c>
      <c r="S46" s="370">
        <v>0</v>
      </c>
      <c r="T46" s="370">
        <v>0</v>
      </c>
      <c r="U46" s="370">
        <v>2947.17</v>
      </c>
      <c r="V46" s="370">
        <v>-1980.12</v>
      </c>
      <c r="W46" s="370">
        <v>-543.94000000000005</v>
      </c>
      <c r="X46" s="370">
        <v>0</v>
      </c>
      <c r="Y46" s="371">
        <v>5543.95</v>
      </c>
      <c r="Z46" s="370">
        <v>0</v>
      </c>
      <c r="AA46" s="370">
        <v>0</v>
      </c>
      <c r="AB46" s="370">
        <v>0</v>
      </c>
      <c r="AC46" s="370">
        <v>0</v>
      </c>
      <c r="AD46" s="370">
        <v>0</v>
      </c>
      <c r="AE46" s="370">
        <v>0</v>
      </c>
      <c r="AF46" s="370">
        <v>0</v>
      </c>
      <c r="AG46" s="370">
        <v>0</v>
      </c>
      <c r="AH46" s="370">
        <v>0</v>
      </c>
      <c r="AI46" s="370">
        <v>0</v>
      </c>
      <c r="AJ46" s="370">
        <v>0</v>
      </c>
      <c r="AK46" s="371">
        <v>0</v>
      </c>
      <c r="AL46" s="347">
        <f t="shared" si="5"/>
        <v>39841.819999999978</v>
      </c>
      <c r="AM46" s="347">
        <f t="shared" si="5"/>
        <v>48464.329999999994</v>
      </c>
      <c r="AN46" s="347">
        <f t="shared" si="5"/>
        <v>50415.65</v>
      </c>
      <c r="AO46" s="347">
        <f t="shared" si="5"/>
        <v>52238.149999999994</v>
      </c>
      <c r="AP46" s="347">
        <f t="shared" si="5"/>
        <v>50262.23000000001</v>
      </c>
      <c r="AQ46" s="347">
        <f t="shared" si="5"/>
        <v>42122.23</v>
      </c>
      <c r="AR46" s="347">
        <f t="shared" si="5"/>
        <v>37676.829999999987</v>
      </c>
      <c r="AS46" s="347">
        <f t="shared" si="5"/>
        <v>43365.259999999995</v>
      </c>
      <c r="AT46" s="347">
        <f t="shared" si="5"/>
        <v>42148.409999999996</v>
      </c>
      <c r="AU46" s="347">
        <f t="shared" si="5"/>
        <v>47896.599999999991</v>
      </c>
      <c r="AV46" s="347">
        <f t="shared" si="5"/>
        <v>42709.91</v>
      </c>
      <c r="AW46" s="347">
        <f t="shared" si="5"/>
        <v>60079.37000000001</v>
      </c>
      <c r="AX46" s="348">
        <f t="shared" si="3"/>
        <v>557220.78999999992</v>
      </c>
      <c r="BE46" s="351">
        <f t="shared" si="4"/>
        <v>557220.78999999992</v>
      </c>
      <c r="BF46" s="347">
        <v>556797.67999999993</v>
      </c>
      <c r="BG46" s="347">
        <f t="shared" si="1"/>
        <v>423.10999999998603</v>
      </c>
      <c r="BI46" s="351"/>
      <c r="BJ46" s="351"/>
      <c r="BK46" s="395"/>
      <c r="BL46" s="351"/>
    </row>
    <row r="47" spans="1:66" ht="15.75" x14ac:dyDescent="0.3">
      <c r="A47" s="335" t="s">
        <v>142</v>
      </c>
      <c r="B47" s="344">
        <v>21545.779999999995</v>
      </c>
      <c r="C47" s="344">
        <v>20344.499999999996</v>
      </c>
      <c r="D47" s="344">
        <v>23183.520000000004</v>
      </c>
      <c r="E47" s="344">
        <v>25751.08</v>
      </c>
      <c r="F47" s="344">
        <v>24061.199999999997</v>
      </c>
      <c r="G47" s="344">
        <v>22594.04</v>
      </c>
      <c r="H47" s="344">
        <v>20595.41</v>
      </c>
      <c r="I47" s="344">
        <v>21340.76</v>
      </c>
      <c r="J47" s="344">
        <v>21242.87</v>
      </c>
      <c r="K47" s="344">
        <v>22401.639999999989</v>
      </c>
      <c r="L47" s="344">
        <v>21712.139999999996</v>
      </c>
      <c r="M47" s="344">
        <v>23329.559999999998</v>
      </c>
      <c r="N47" s="370">
        <v>-331.84</v>
      </c>
      <c r="O47" s="370">
        <v>-328.57</v>
      </c>
      <c r="P47" s="370">
        <v>-350.48</v>
      </c>
      <c r="Q47" s="370">
        <v>-381.08</v>
      </c>
      <c r="R47" s="370">
        <v>-376.09</v>
      </c>
      <c r="S47" s="370">
        <v>-364.85</v>
      </c>
      <c r="T47" s="370">
        <v>-317.81</v>
      </c>
      <c r="U47" s="370">
        <v>-322.18</v>
      </c>
      <c r="V47" s="370">
        <v>-337.31</v>
      </c>
      <c r="W47" s="370">
        <v>-346.6</v>
      </c>
      <c r="X47" s="370">
        <v>-349.64</v>
      </c>
      <c r="Y47" s="371">
        <v>-188.67000000000002</v>
      </c>
      <c r="Z47" s="370">
        <v>0</v>
      </c>
      <c r="AA47" s="370">
        <v>0</v>
      </c>
      <c r="AB47" s="370">
        <v>0</v>
      </c>
      <c r="AC47" s="370">
        <v>0</v>
      </c>
      <c r="AD47" s="370">
        <v>0</v>
      </c>
      <c r="AE47" s="370">
        <v>0</v>
      </c>
      <c r="AF47" s="370">
        <v>0</v>
      </c>
      <c r="AG47" s="370">
        <v>0</v>
      </c>
      <c r="AH47" s="370">
        <v>0</v>
      </c>
      <c r="AI47" s="370">
        <v>0</v>
      </c>
      <c r="AJ47" s="370">
        <v>0</v>
      </c>
      <c r="AK47" s="371">
        <v>0</v>
      </c>
      <c r="AL47" s="347">
        <f t="shared" si="5"/>
        <v>21213.939999999995</v>
      </c>
      <c r="AM47" s="347">
        <f t="shared" si="5"/>
        <v>20015.929999999997</v>
      </c>
      <c r="AN47" s="347">
        <f t="shared" si="5"/>
        <v>22833.040000000005</v>
      </c>
      <c r="AO47" s="347">
        <f t="shared" si="5"/>
        <v>25370</v>
      </c>
      <c r="AP47" s="347">
        <f t="shared" si="5"/>
        <v>23685.109999999997</v>
      </c>
      <c r="AQ47" s="347">
        <f t="shared" si="5"/>
        <v>22229.190000000002</v>
      </c>
      <c r="AR47" s="347">
        <f t="shared" si="5"/>
        <v>20277.599999999999</v>
      </c>
      <c r="AS47" s="347">
        <f t="shared" si="5"/>
        <v>21018.579999999998</v>
      </c>
      <c r="AT47" s="347">
        <f t="shared" si="5"/>
        <v>20905.559999999998</v>
      </c>
      <c r="AU47" s="347">
        <f t="shared" si="5"/>
        <v>22055.03999999999</v>
      </c>
      <c r="AV47" s="347">
        <f t="shared" si="5"/>
        <v>21362.499999999996</v>
      </c>
      <c r="AW47" s="347">
        <f t="shared" si="5"/>
        <v>23140.89</v>
      </c>
      <c r="AX47" s="348">
        <f t="shared" si="3"/>
        <v>264107.38</v>
      </c>
      <c r="BE47" s="351">
        <f t="shared" si="4"/>
        <v>264107.38</v>
      </c>
      <c r="BF47" s="347">
        <v>264109.28999999998</v>
      </c>
      <c r="BG47" s="347">
        <f t="shared" si="1"/>
        <v>-1.9099999999743886</v>
      </c>
      <c r="BI47" s="351"/>
      <c r="BJ47" s="351"/>
      <c r="BK47" s="395"/>
      <c r="BL47" s="351"/>
    </row>
    <row r="48" spans="1:66" ht="15.75" x14ac:dyDescent="0.3">
      <c r="A48" s="335" t="s">
        <v>143</v>
      </c>
      <c r="B48" s="344">
        <v>20490.86</v>
      </c>
      <c r="C48" s="344">
        <v>21440.499999999996</v>
      </c>
      <c r="D48" s="344">
        <v>21458.409999999993</v>
      </c>
      <c r="E48" s="344">
        <v>24174</v>
      </c>
      <c r="F48" s="344">
        <v>23809.31</v>
      </c>
      <c r="G48" s="344">
        <v>22862.590000000004</v>
      </c>
      <c r="H48" s="344">
        <v>20516.100000000006</v>
      </c>
      <c r="I48" s="344">
        <v>21071.490000000005</v>
      </c>
      <c r="J48" s="344">
        <v>20181.490000000005</v>
      </c>
      <c r="K48" s="344">
        <v>20265.900000000009</v>
      </c>
      <c r="L48" s="344">
        <v>33879.94</v>
      </c>
      <c r="M48" s="344">
        <v>22470.60999999999</v>
      </c>
      <c r="N48" s="370">
        <v>-3.07</v>
      </c>
      <c r="O48" s="370">
        <v>-15.36</v>
      </c>
      <c r="P48" s="370">
        <v>-533.09</v>
      </c>
      <c r="Q48" s="370">
        <v>-1582.13</v>
      </c>
      <c r="R48" s="370">
        <v>-2787.1</v>
      </c>
      <c r="S48" s="370">
        <v>-2807.13</v>
      </c>
      <c r="T48" s="370">
        <v>-2512.4899999999998</v>
      </c>
      <c r="U48" s="370">
        <v>-2763.1</v>
      </c>
      <c r="V48" s="370">
        <v>-2515.61</v>
      </c>
      <c r="W48" s="370">
        <v>-891.25</v>
      </c>
      <c r="X48" s="370">
        <v>-15789.849999999999</v>
      </c>
      <c r="Y48" s="371">
        <v>-1318.2099999999998</v>
      </c>
      <c r="Z48" s="370">
        <v>0</v>
      </c>
      <c r="AA48" s="370">
        <v>0</v>
      </c>
      <c r="AB48" s="370">
        <v>0</v>
      </c>
      <c r="AC48" s="370">
        <v>0</v>
      </c>
      <c r="AD48" s="370">
        <v>0</v>
      </c>
      <c r="AE48" s="370">
        <v>0</v>
      </c>
      <c r="AF48" s="370">
        <v>0</v>
      </c>
      <c r="AG48" s="370">
        <v>0</v>
      </c>
      <c r="AH48" s="370">
        <v>0</v>
      </c>
      <c r="AI48" s="370">
        <v>0</v>
      </c>
      <c r="AJ48" s="370">
        <v>0</v>
      </c>
      <c r="AK48" s="371">
        <v>0</v>
      </c>
      <c r="AL48" s="347">
        <f t="shared" si="5"/>
        <v>20487.79</v>
      </c>
      <c r="AM48" s="347">
        <f t="shared" si="5"/>
        <v>21425.139999999996</v>
      </c>
      <c r="AN48" s="347">
        <f t="shared" si="5"/>
        <v>20925.319999999992</v>
      </c>
      <c r="AO48" s="347">
        <f t="shared" si="5"/>
        <v>22591.87</v>
      </c>
      <c r="AP48" s="347">
        <f t="shared" si="5"/>
        <v>21022.210000000003</v>
      </c>
      <c r="AQ48" s="347">
        <f t="shared" si="5"/>
        <v>20055.460000000003</v>
      </c>
      <c r="AR48" s="347">
        <f t="shared" si="5"/>
        <v>18003.610000000008</v>
      </c>
      <c r="AS48" s="347">
        <f t="shared" si="5"/>
        <v>18308.390000000007</v>
      </c>
      <c r="AT48" s="347">
        <f t="shared" si="5"/>
        <v>17665.880000000005</v>
      </c>
      <c r="AU48" s="347">
        <f t="shared" si="5"/>
        <v>19374.650000000009</v>
      </c>
      <c r="AV48" s="347">
        <f t="shared" si="5"/>
        <v>18090.090000000004</v>
      </c>
      <c r="AW48" s="347">
        <f t="shared" si="5"/>
        <v>21152.399999999991</v>
      </c>
      <c r="AX48" s="348">
        <f t="shared" si="3"/>
        <v>239102.81</v>
      </c>
      <c r="BE48" s="351">
        <f t="shared" si="4"/>
        <v>239102.81</v>
      </c>
      <c r="BF48" s="347">
        <v>280623.53000000003</v>
      </c>
      <c r="BG48" s="347">
        <f t="shared" si="1"/>
        <v>-41520.72000000003</v>
      </c>
      <c r="BI48" s="351"/>
      <c r="BJ48" s="351"/>
      <c r="BK48" s="395"/>
      <c r="BL48" s="351"/>
      <c r="BM48" s="351"/>
      <c r="BN48" s="351"/>
    </row>
    <row r="49" spans="1:64" ht="15.75" x14ac:dyDescent="0.3">
      <c r="A49" s="335" t="s">
        <v>144</v>
      </c>
      <c r="B49" s="344">
        <v>84560.39</v>
      </c>
      <c r="C49" s="344">
        <v>78316.480000000025</v>
      </c>
      <c r="D49" s="344">
        <v>84730.68</v>
      </c>
      <c r="E49" s="344">
        <v>106700.63000000002</v>
      </c>
      <c r="F49" s="344">
        <v>99805.88999999997</v>
      </c>
      <c r="G49" s="344">
        <v>89938.85</v>
      </c>
      <c r="H49" s="344">
        <v>75733.799999999974</v>
      </c>
      <c r="I49" s="344">
        <v>84580.319999999978</v>
      </c>
      <c r="J49" s="344">
        <v>83461.37</v>
      </c>
      <c r="K49" s="344">
        <v>90065.08</v>
      </c>
      <c r="L49" s="344">
        <v>90470.420000000013</v>
      </c>
      <c r="M49" s="344">
        <v>97768.689999999988</v>
      </c>
      <c r="N49" s="370">
        <v>-1463.44</v>
      </c>
      <c r="O49" s="370">
        <v>1211.4000000000001</v>
      </c>
      <c r="P49" s="370">
        <v>1117.0699999999997</v>
      </c>
      <c r="Q49" s="370">
        <v>1778.9099999999999</v>
      </c>
      <c r="R49" s="370">
        <v>2723.54</v>
      </c>
      <c r="S49" s="370">
        <v>2185.4299999999998</v>
      </c>
      <c r="T49" s="370">
        <v>319.5200000000001</v>
      </c>
      <c r="U49" s="370">
        <v>2013.0400000000002</v>
      </c>
      <c r="V49" s="370">
        <v>1820.2700000000002</v>
      </c>
      <c r="W49" s="370">
        <v>2780.65</v>
      </c>
      <c r="X49" s="370">
        <v>1449.16</v>
      </c>
      <c r="Y49" s="371">
        <v>6687.380000000001</v>
      </c>
      <c r="Z49" s="370">
        <v>0</v>
      </c>
      <c r="AA49" s="370">
        <v>0</v>
      </c>
      <c r="AB49" s="370">
        <v>0</v>
      </c>
      <c r="AC49" s="370">
        <v>0</v>
      </c>
      <c r="AD49" s="370">
        <v>0</v>
      </c>
      <c r="AE49" s="370">
        <v>0</v>
      </c>
      <c r="AF49" s="370">
        <v>0</v>
      </c>
      <c r="AG49" s="370">
        <v>0</v>
      </c>
      <c r="AH49" s="370">
        <v>0</v>
      </c>
      <c r="AI49" s="370">
        <v>0</v>
      </c>
      <c r="AJ49" s="370">
        <v>0</v>
      </c>
      <c r="AK49" s="371">
        <v>0</v>
      </c>
      <c r="AL49" s="347">
        <f t="shared" si="5"/>
        <v>83096.95</v>
      </c>
      <c r="AM49" s="347">
        <f t="shared" si="5"/>
        <v>79527.880000000019</v>
      </c>
      <c r="AN49" s="347">
        <f t="shared" si="5"/>
        <v>85847.75</v>
      </c>
      <c r="AO49" s="347">
        <f t="shared" si="5"/>
        <v>108479.54000000002</v>
      </c>
      <c r="AP49" s="347">
        <f t="shared" si="5"/>
        <v>102529.42999999996</v>
      </c>
      <c r="AQ49" s="347">
        <f t="shared" si="5"/>
        <v>92124.28</v>
      </c>
      <c r="AR49" s="347">
        <f t="shared" si="5"/>
        <v>76053.319999999978</v>
      </c>
      <c r="AS49" s="347">
        <f t="shared" si="5"/>
        <v>86593.359999999971</v>
      </c>
      <c r="AT49" s="347">
        <f t="shared" si="5"/>
        <v>85281.64</v>
      </c>
      <c r="AU49" s="347">
        <f t="shared" si="5"/>
        <v>92845.73</v>
      </c>
      <c r="AV49" s="347">
        <f t="shared" si="5"/>
        <v>91919.580000000016</v>
      </c>
      <c r="AW49" s="347">
        <f t="shared" si="5"/>
        <v>104456.06999999999</v>
      </c>
      <c r="AX49" s="348">
        <f t="shared" si="3"/>
        <v>1088755.53</v>
      </c>
      <c r="BE49" s="351">
        <f t="shared" si="4"/>
        <v>1088755.53</v>
      </c>
      <c r="BF49" s="347">
        <v>1088755.53</v>
      </c>
      <c r="BG49" s="347">
        <f t="shared" si="1"/>
        <v>0</v>
      </c>
      <c r="BI49" s="351"/>
      <c r="BJ49" s="351"/>
      <c r="BK49" s="395"/>
      <c r="BL49" s="351"/>
    </row>
    <row r="50" spans="1:64" ht="15.75" x14ac:dyDescent="0.3">
      <c r="A50" s="335" t="s">
        <v>145</v>
      </c>
      <c r="B50" s="344">
        <v>10592.28</v>
      </c>
      <c r="C50" s="344">
        <v>9815.7100000000009</v>
      </c>
      <c r="D50" s="344">
        <v>10406.26</v>
      </c>
      <c r="E50" s="344">
        <v>11200.52</v>
      </c>
      <c r="F50" s="344">
        <v>10731.3</v>
      </c>
      <c r="G50" s="344">
        <v>9485.19</v>
      </c>
      <c r="H50" s="344">
        <v>8192.4000000000015</v>
      </c>
      <c r="I50" s="344">
        <v>8759.5599999999977</v>
      </c>
      <c r="J50" s="344">
        <v>9056.7799999999988</v>
      </c>
      <c r="K50" s="344">
        <v>8675.99</v>
      </c>
      <c r="L50" s="344">
        <v>9699.7099999999973</v>
      </c>
      <c r="M50" s="344">
        <v>10798.38</v>
      </c>
      <c r="N50" s="370">
        <v>0</v>
      </c>
      <c r="O50" s="370">
        <v>0</v>
      </c>
      <c r="P50" s="370">
        <v>0</v>
      </c>
      <c r="Q50" s="370">
        <v>0</v>
      </c>
      <c r="R50" s="370">
        <v>0</v>
      </c>
      <c r="S50" s="370">
        <v>-11.51</v>
      </c>
      <c r="T50" s="370">
        <v>-3.58</v>
      </c>
      <c r="U50" s="370">
        <v>-17.46</v>
      </c>
      <c r="V50" s="370">
        <v>-0.91999999999999993</v>
      </c>
      <c r="W50" s="370">
        <v>-13.47</v>
      </c>
      <c r="X50" s="370">
        <v>35.35</v>
      </c>
      <c r="Y50" s="371">
        <v>8.1199999999999992</v>
      </c>
      <c r="Z50" s="370">
        <v>0</v>
      </c>
      <c r="AA50" s="370">
        <v>0</v>
      </c>
      <c r="AB50" s="370">
        <v>0</v>
      </c>
      <c r="AC50" s="370">
        <v>0</v>
      </c>
      <c r="AD50" s="370">
        <v>0</v>
      </c>
      <c r="AE50" s="370">
        <v>0</v>
      </c>
      <c r="AF50" s="370">
        <v>0</v>
      </c>
      <c r="AG50" s="370">
        <v>0</v>
      </c>
      <c r="AH50" s="370">
        <v>0</v>
      </c>
      <c r="AI50" s="370">
        <v>0</v>
      </c>
      <c r="AJ50" s="370">
        <v>0</v>
      </c>
      <c r="AK50" s="371">
        <v>0</v>
      </c>
      <c r="AL50" s="347">
        <f t="shared" si="5"/>
        <v>10592.28</v>
      </c>
      <c r="AM50" s="347">
        <f t="shared" si="5"/>
        <v>9815.7100000000009</v>
      </c>
      <c r="AN50" s="347">
        <f t="shared" si="5"/>
        <v>10406.26</v>
      </c>
      <c r="AO50" s="347">
        <f t="shared" si="5"/>
        <v>11200.52</v>
      </c>
      <c r="AP50" s="347">
        <f t="shared" si="5"/>
        <v>10731.3</v>
      </c>
      <c r="AQ50" s="347">
        <f t="shared" si="5"/>
        <v>9473.68</v>
      </c>
      <c r="AR50" s="347">
        <f t="shared" si="5"/>
        <v>8188.8200000000015</v>
      </c>
      <c r="AS50" s="347">
        <f t="shared" si="5"/>
        <v>8742.0999999999985</v>
      </c>
      <c r="AT50" s="347">
        <f t="shared" si="5"/>
        <v>9055.8599999999988</v>
      </c>
      <c r="AU50" s="347">
        <f t="shared" si="5"/>
        <v>8662.52</v>
      </c>
      <c r="AV50" s="347">
        <f t="shared" si="5"/>
        <v>9735.0599999999977</v>
      </c>
      <c r="AW50" s="347">
        <f t="shared" si="5"/>
        <v>10806.5</v>
      </c>
      <c r="AX50" s="348">
        <f t="shared" si="3"/>
        <v>117410.61000000002</v>
      </c>
      <c r="BE50" s="351">
        <f t="shared" si="4"/>
        <v>117410.61000000002</v>
      </c>
      <c r="BF50" s="347">
        <v>117410.61000000002</v>
      </c>
      <c r="BG50" s="347">
        <f t="shared" si="1"/>
        <v>0</v>
      </c>
      <c r="BI50" s="351"/>
      <c r="BJ50" s="351"/>
      <c r="BK50" s="395"/>
      <c r="BL50" s="351"/>
    </row>
    <row r="51" spans="1:64" ht="15.75" x14ac:dyDescent="0.3">
      <c r="A51" s="335" t="s">
        <v>146</v>
      </c>
      <c r="B51" s="344">
        <v>33844.159999999996</v>
      </c>
      <c r="C51" s="344">
        <v>31660.429999999997</v>
      </c>
      <c r="D51" s="344">
        <v>32793.61</v>
      </c>
      <c r="E51" s="344">
        <v>40252.319999999985</v>
      </c>
      <c r="F51" s="344">
        <v>40171.29</v>
      </c>
      <c r="G51" s="344">
        <v>37780.469999999994</v>
      </c>
      <c r="H51" s="344">
        <v>32827.07</v>
      </c>
      <c r="I51" s="344">
        <v>32209.719999999998</v>
      </c>
      <c r="J51" s="344">
        <v>34899.79</v>
      </c>
      <c r="K51" s="344">
        <v>33243.230000000003</v>
      </c>
      <c r="L51" s="344">
        <v>31919.199999999997</v>
      </c>
      <c r="M51" s="344">
        <v>37152.339999999997</v>
      </c>
      <c r="N51" s="370">
        <v>0</v>
      </c>
      <c r="O51" s="370">
        <v>0</v>
      </c>
      <c r="P51" s="370">
        <v>0</v>
      </c>
      <c r="Q51" s="370">
        <v>0</v>
      </c>
      <c r="R51" s="370">
        <v>0</v>
      </c>
      <c r="S51" s="370">
        <v>0</v>
      </c>
      <c r="T51" s="370">
        <v>0</v>
      </c>
      <c r="U51" s="370">
        <v>0</v>
      </c>
      <c r="V51" s="370">
        <v>0</v>
      </c>
      <c r="W51" s="370">
        <v>0</v>
      </c>
      <c r="X51" s="370">
        <v>0</v>
      </c>
      <c r="Y51" s="371">
        <v>0</v>
      </c>
      <c r="Z51" s="370">
        <v>-120.65</v>
      </c>
      <c r="AA51" s="370">
        <v>0</v>
      </c>
      <c r="AB51" s="370">
        <v>0</v>
      </c>
      <c r="AC51" s="370">
        <v>0</v>
      </c>
      <c r="AD51" s="370">
        <v>0</v>
      </c>
      <c r="AE51" s="370">
        <v>0</v>
      </c>
      <c r="AF51" s="370">
        <v>0</v>
      </c>
      <c r="AG51" s="370">
        <v>-369.05</v>
      </c>
      <c r="AH51" s="370">
        <v>379.88</v>
      </c>
      <c r="AI51" s="370">
        <v>0</v>
      </c>
      <c r="AJ51" s="370">
        <v>0</v>
      </c>
      <c r="AK51" s="371">
        <v>0</v>
      </c>
      <c r="AL51" s="347">
        <f t="shared" si="5"/>
        <v>33723.509999999995</v>
      </c>
      <c r="AM51" s="347">
        <f t="shared" si="5"/>
        <v>31660.429999999997</v>
      </c>
      <c r="AN51" s="347">
        <f t="shared" si="5"/>
        <v>32793.61</v>
      </c>
      <c r="AO51" s="347">
        <f t="shared" si="5"/>
        <v>40252.319999999985</v>
      </c>
      <c r="AP51" s="347">
        <f t="shared" si="5"/>
        <v>40171.29</v>
      </c>
      <c r="AQ51" s="347">
        <f t="shared" si="5"/>
        <v>37780.469999999994</v>
      </c>
      <c r="AR51" s="347">
        <f t="shared" si="5"/>
        <v>32827.07</v>
      </c>
      <c r="AS51" s="347">
        <f t="shared" si="5"/>
        <v>31840.67</v>
      </c>
      <c r="AT51" s="347">
        <f t="shared" si="5"/>
        <v>35279.67</v>
      </c>
      <c r="AU51" s="347">
        <f t="shared" si="5"/>
        <v>33243.230000000003</v>
      </c>
      <c r="AV51" s="347">
        <f t="shared" si="5"/>
        <v>31919.199999999997</v>
      </c>
      <c r="AW51" s="347">
        <f t="shared" si="5"/>
        <v>37152.339999999997</v>
      </c>
      <c r="AX51" s="348">
        <f t="shared" si="3"/>
        <v>418643.80999999994</v>
      </c>
      <c r="BE51" s="351">
        <f t="shared" si="4"/>
        <v>418643.80999999994</v>
      </c>
      <c r="BF51" s="347">
        <v>418753.63</v>
      </c>
      <c r="BG51" s="347">
        <f t="shared" si="1"/>
        <v>-109.82000000006519</v>
      </c>
      <c r="BI51" s="351"/>
      <c r="BJ51" s="351"/>
      <c r="BK51" s="395"/>
      <c r="BL51" s="351"/>
    </row>
    <row r="52" spans="1:64" ht="15.75" x14ac:dyDescent="0.3">
      <c r="A52" s="335" t="s">
        <v>147</v>
      </c>
      <c r="B52" s="344">
        <v>376118.03999999992</v>
      </c>
      <c r="C52" s="344">
        <v>385675.19000000012</v>
      </c>
      <c r="D52" s="344">
        <v>401660.90000000008</v>
      </c>
      <c r="E52" s="344">
        <v>456940.47000000009</v>
      </c>
      <c r="F52" s="344">
        <v>441571.36</v>
      </c>
      <c r="G52" s="344">
        <v>439510.84000000026</v>
      </c>
      <c r="H52" s="344">
        <v>383632.40000000014</v>
      </c>
      <c r="I52" s="344">
        <v>436881.42</v>
      </c>
      <c r="J52" s="344">
        <v>413992.81</v>
      </c>
      <c r="K52" s="344">
        <v>431827.96000000008</v>
      </c>
      <c r="L52" s="344">
        <v>453529.68999999983</v>
      </c>
      <c r="M52" s="344">
        <v>476145.72000000003</v>
      </c>
      <c r="N52" s="370">
        <v>-241.15</v>
      </c>
      <c r="O52" s="370">
        <v>-216.05</v>
      </c>
      <c r="P52" s="370">
        <v>-257.36</v>
      </c>
      <c r="Q52" s="370">
        <v>-316</v>
      </c>
      <c r="R52" s="370">
        <v>-277.07</v>
      </c>
      <c r="S52" s="370">
        <v>-308.37</v>
      </c>
      <c r="T52" s="370">
        <v>-275.41000000000003</v>
      </c>
      <c r="U52" s="370">
        <v>-236.16</v>
      </c>
      <c r="V52" s="370">
        <v>-245.29</v>
      </c>
      <c r="W52" s="370">
        <v>-251.17</v>
      </c>
      <c r="X52" s="370">
        <v>-1949.47</v>
      </c>
      <c r="Y52" s="371">
        <v>-2396.31</v>
      </c>
      <c r="Z52" s="370">
        <v>0</v>
      </c>
      <c r="AA52" s="370">
        <v>0</v>
      </c>
      <c r="AB52" s="370">
        <v>0</v>
      </c>
      <c r="AC52" s="370">
        <v>0</v>
      </c>
      <c r="AD52" s="370">
        <v>0</v>
      </c>
      <c r="AE52" s="370">
        <v>0</v>
      </c>
      <c r="AF52" s="370">
        <v>0</v>
      </c>
      <c r="AG52" s="370">
        <v>0</v>
      </c>
      <c r="AH52" s="370">
        <v>0</v>
      </c>
      <c r="AI52" s="370">
        <v>0</v>
      </c>
      <c r="AJ52" s="370">
        <v>0</v>
      </c>
      <c r="AK52" s="371">
        <v>0</v>
      </c>
      <c r="AL52" s="347">
        <f t="shared" si="5"/>
        <v>375876.8899999999</v>
      </c>
      <c r="AM52" s="347">
        <f t="shared" si="5"/>
        <v>385459.14000000013</v>
      </c>
      <c r="AN52" s="347">
        <f t="shared" si="5"/>
        <v>401403.5400000001</v>
      </c>
      <c r="AO52" s="347">
        <f t="shared" si="5"/>
        <v>456624.47000000009</v>
      </c>
      <c r="AP52" s="347">
        <f t="shared" si="5"/>
        <v>441294.29</v>
      </c>
      <c r="AQ52" s="347">
        <f t="shared" si="5"/>
        <v>439202.47000000026</v>
      </c>
      <c r="AR52" s="347">
        <f t="shared" si="5"/>
        <v>383356.99000000017</v>
      </c>
      <c r="AS52" s="347">
        <f t="shared" si="5"/>
        <v>436645.26</v>
      </c>
      <c r="AT52" s="347">
        <f t="shared" si="5"/>
        <v>413747.52</v>
      </c>
      <c r="AU52" s="347">
        <f t="shared" si="5"/>
        <v>431576.7900000001</v>
      </c>
      <c r="AV52" s="347">
        <f t="shared" si="5"/>
        <v>451580.21999999986</v>
      </c>
      <c r="AW52" s="347">
        <f t="shared" si="5"/>
        <v>473749.41000000003</v>
      </c>
      <c r="AX52" s="348">
        <f t="shared" si="3"/>
        <v>5090516.9900000012</v>
      </c>
      <c r="BE52" s="351">
        <f t="shared" si="4"/>
        <v>5090516.9900000012</v>
      </c>
      <c r="BF52" s="347">
        <v>5090516.9900000012</v>
      </c>
      <c r="BG52" s="347">
        <f t="shared" si="1"/>
        <v>0</v>
      </c>
      <c r="BI52" s="351"/>
      <c r="BJ52" s="351"/>
      <c r="BK52" s="395"/>
      <c r="BL52" s="351"/>
    </row>
    <row r="53" spans="1:64" ht="15.75" x14ac:dyDescent="0.3">
      <c r="A53" s="335" t="s">
        <v>148</v>
      </c>
      <c r="B53" s="344">
        <v>26206.649999999983</v>
      </c>
      <c r="C53" s="344">
        <v>24491.98000000001</v>
      </c>
      <c r="D53" s="344">
        <v>27565.929999999993</v>
      </c>
      <c r="E53" s="344">
        <v>31461.139999999989</v>
      </c>
      <c r="F53" s="344">
        <v>29348.170000000006</v>
      </c>
      <c r="G53" s="344">
        <v>26627.459999999995</v>
      </c>
      <c r="H53" s="344">
        <v>25509.279999999995</v>
      </c>
      <c r="I53" s="344">
        <v>24678.249999999985</v>
      </c>
      <c r="J53" s="344">
        <v>24940.899999999954</v>
      </c>
      <c r="K53" s="344">
        <v>25386.729999999996</v>
      </c>
      <c r="L53" s="344">
        <v>26733.879999999986</v>
      </c>
      <c r="M53" s="344">
        <v>29102.699999999993</v>
      </c>
      <c r="N53" s="370">
        <v>0</v>
      </c>
      <c r="O53" s="370">
        <v>0</v>
      </c>
      <c r="P53" s="370">
        <v>0</v>
      </c>
      <c r="Q53" s="370">
        <v>0</v>
      </c>
      <c r="R53" s="370">
        <v>0</v>
      </c>
      <c r="S53" s="370">
        <v>0</v>
      </c>
      <c r="T53" s="370">
        <v>0</v>
      </c>
      <c r="U53" s="370">
        <v>0</v>
      </c>
      <c r="V53" s="370">
        <v>0</v>
      </c>
      <c r="W53" s="370">
        <v>0</v>
      </c>
      <c r="X53" s="370">
        <v>-40.35</v>
      </c>
      <c r="Y53" s="371">
        <v>12110.929999999998</v>
      </c>
      <c r="Z53" s="370">
        <v>0</v>
      </c>
      <c r="AA53" s="370">
        <v>0</v>
      </c>
      <c r="AB53" s="370">
        <v>0</v>
      </c>
      <c r="AC53" s="370">
        <v>0</v>
      </c>
      <c r="AD53" s="370">
        <v>0</v>
      </c>
      <c r="AE53" s="370">
        <v>0</v>
      </c>
      <c r="AF53" s="370">
        <v>0</v>
      </c>
      <c r="AG53" s="370">
        <v>0</v>
      </c>
      <c r="AH53" s="370">
        <v>0</v>
      </c>
      <c r="AI53" s="370">
        <v>0</v>
      </c>
      <c r="AJ53" s="370">
        <v>0</v>
      </c>
      <c r="AK53" s="371">
        <v>0</v>
      </c>
      <c r="AL53" s="347">
        <f t="shared" si="5"/>
        <v>26206.649999999983</v>
      </c>
      <c r="AM53" s="347">
        <f t="shared" si="5"/>
        <v>24491.98000000001</v>
      </c>
      <c r="AN53" s="347">
        <f t="shared" si="5"/>
        <v>27565.929999999993</v>
      </c>
      <c r="AO53" s="347">
        <f t="shared" si="5"/>
        <v>31461.139999999989</v>
      </c>
      <c r="AP53" s="347">
        <f t="shared" si="5"/>
        <v>29348.170000000006</v>
      </c>
      <c r="AQ53" s="347">
        <f t="shared" si="5"/>
        <v>26627.459999999995</v>
      </c>
      <c r="AR53" s="347">
        <f t="shared" si="5"/>
        <v>25509.279999999995</v>
      </c>
      <c r="AS53" s="347">
        <f t="shared" si="5"/>
        <v>24678.249999999985</v>
      </c>
      <c r="AT53" s="347">
        <f t="shared" si="5"/>
        <v>24940.899999999954</v>
      </c>
      <c r="AU53" s="347">
        <f t="shared" si="5"/>
        <v>25386.729999999996</v>
      </c>
      <c r="AV53" s="347">
        <f t="shared" si="5"/>
        <v>26693.529999999988</v>
      </c>
      <c r="AW53" s="347">
        <f t="shared" si="5"/>
        <v>41213.62999999999</v>
      </c>
      <c r="AX53" s="348">
        <f t="shared" si="3"/>
        <v>334123.64999999985</v>
      </c>
      <c r="BE53" s="351">
        <f t="shared" si="4"/>
        <v>334123.64999999985</v>
      </c>
      <c r="BF53" s="347">
        <v>334123.64999999985</v>
      </c>
      <c r="BG53" s="347">
        <f t="shared" si="1"/>
        <v>0</v>
      </c>
      <c r="BI53" s="351"/>
      <c r="BJ53" s="351"/>
      <c r="BK53" s="395"/>
      <c r="BL53" s="351"/>
    </row>
    <row r="54" spans="1:64" ht="15.75" x14ac:dyDescent="0.3">
      <c r="A54" s="335" t="s">
        <v>149</v>
      </c>
      <c r="B54" s="344">
        <v>31344.519999999997</v>
      </c>
      <c r="C54" s="344">
        <v>27676.73</v>
      </c>
      <c r="D54" s="344">
        <v>31014.900000000005</v>
      </c>
      <c r="E54" s="344">
        <v>36044.97</v>
      </c>
      <c r="F54" s="344">
        <v>33728.159999999989</v>
      </c>
      <c r="G54" s="344">
        <v>33069.300000000003</v>
      </c>
      <c r="H54" s="344">
        <v>28364.100000000006</v>
      </c>
      <c r="I54" s="344">
        <v>29649.969999999998</v>
      </c>
      <c r="J54" s="344">
        <v>33685.269999999997</v>
      </c>
      <c r="K54" s="344">
        <v>29898.960000000003</v>
      </c>
      <c r="L54" s="344">
        <v>32360.729999999996</v>
      </c>
      <c r="M54" s="344">
        <v>35589.469999999979</v>
      </c>
      <c r="N54" s="370">
        <v>0</v>
      </c>
      <c r="O54" s="370">
        <v>0</v>
      </c>
      <c r="P54" s="370">
        <v>0</v>
      </c>
      <c r="Q54" s="370">
        <v>0</v>
      </c>
      <c r="R54" s="370">
        <v>0</v>
      </c>
      <c r="S54" s="370">
        <v>0</v>
      </c>
      <c r="T54" s="370">
        <v>0</v>
      </c>
      <c r="U54" s="370">
        <v>0</v>
      </c>
      <c r="V54" s="370">
        <v>0</v>
      </c>
      <c r="W54" s="370">
        <v>0</v>
      </c>
      <c r="X54" s="370">
        <v>0</v>
      </c>
      <c r="Y54" s="371">
        <v>4087.88</v>
      </c>
      <c r="Z54" s="370">
        <v>0</v>
      </c>
      <c r="AA54" s="370">
        <v>0</v>
      </c>
      <c r="AB54" s="370">
        <v>0</v>
      </c>
      <c r="AC54" s="370">
        <v>0</v>
      </c>
      <c r="AD54" s="370">
        <v>0</v>
      </c>
      <c r="AE54" s="370">
        <v>0</v>
      </c>
      <c r="AF54" s="370">
        <v>0</v>
      </c>
      <c r="AG54" s="370">
        <v>0</v>
      </c>
      <c r="AH54" s="370">
        <v>0</v>
      </c>
      <c r="AI54" s="370">
        <v>0</v>
      </c>
      <c r="AJ54" s="370">
        <v>0</v>
      </c>
      <c r="AK54" s="371">
        <v>0</v>
      </c>
      <c r="AL54" s="347">
        <f t="shared" si="5"/>
        <v>31344.519999999997</v>
      </c>
      <c r="AM54" s="347">
        <f t="shared" si="5"/>
        <v>27676.73</v>
      </c>
      <c r="AN54" s="347">
        <f t="shared" si="5"/>
        <v>31014.900000000005</v>
      </c>
      <c r="AO54" s="347">
        <f t="shared" si="5"/>
        <v>36044.97</v>
      </c>
      <c r="AP54" s="347">
        <f t="shared" si="5"/>
        <v>33728.159999999989</v>
      </c>
      <c r="AQ54" s="347">
        <f t="shared" si="5"/>
        <v>33069.300000000003</v>
      </c>
      <c r="AR54" s="347">
        <f t="shared" si="5"/>
        <v>28364.100000000006</v>
      </c>
      <c r="AS54" s="347">
        <f t="shared" si="5"/>
        <v>29649.969999999998</v>
      </c>
      <c r="AT54" s="347">
        <f t="shared" si="5"/>
        <v>33685.269999999997</v>
      </c>
      <c r="AU54" s="347">
        <f t="shared" si="5"/>
        <v>29898.960000000003</v>
      </c>
      <c r="AV54" s="347">
        <f t="shared" si="5"/>
        <v>32360.729999999996</v>
      </c>
      <c r="AW54" s="347">
        <f t="shared" si="5"/>
        <v>39677.349999999977</v>
      </c>
      <c r="AX54" s="348">
        <f t="shared" si="3"/>
        <v>386514.96</v>
      </c>
      <c r="AY54" s="354" t="s">
        <v>118</v>
      </c>
      <c r="AZ54" s="347">
        <f>AS54</f>
        <v>29649.969999999998</v>
      </c>
      <c r="BA54" s="347">
        <f>'[1]FY 2024 - kWh'!AS54</f>
        <v>105680</v>
      </c>
      <c r="BB54" s="350">
        <f>AZ54/BA54</f>
        <v>0.28056368281604843</v>
      </c>
      <c r="BC54" s="347">
        <f>ROUND(BB54*'[1]FY 2024 - kWh'!BC54,2)</f>
        <v>30177.15</v>
      </c>
      <c r="BD54" s="347">
        <f>(AS54-BC54)+SUM(AT54:AW54)</f>
        <v>135095.12999999998</v>
      </c>
      <c r="BE54" s="351">
        <f t="shared" si="4"/>
        <v>251419.83000000005</v>
      </c>
      <c r="BF54" s="347">
        <v>284065.54154981341</v>
      </c>
      <c r="BG54" s="347">
        <f t="shared" si="1"/>
        <v>-32645.711549813364</v>
      </c>
      <c r="BH54" s="354" t="s">
        <v>189</v>
      </c>
      <c r="BI54" s="351"/>
      <c r="BJ54" s="351"/>
      <c r="BK54" s="395"/>
      <c r="BL54" s="351"/>
    </row>
    <row r="55" spans="1:64" ht="15.75" x14ac:dyDescent="0.3">
      <c r="A55" s="335" t="s">
        <v>150</v>
      </c>
      <c r="B55" s="344">
        <v>32367.030000000006</v>
      </c>
      <c r="C55" s="344">
        <v>28995.65</v>
      </c>
      <c r="D55" s="344">
        <v>29801.870000000003</v>
      </c>
      <c r="E55" s="344">
        <v>34333.699999999997</v>
      </c>
      <c r="F55" s="344">
        <v>38823.589999999997</v>
      </c>
      <c r="G55" s="344">
        <v>49011.149999999972</v>
      </c>
      <c r="H55" s="344">
        <v>31636.159999999985</v>
      </c>
      <c r="I55" s="344">
        <v>27485.210000000006</v>
      </c>
      <c r="J55" s="344">
        <v>34815.200000000004</v>
      </c>
      <c r="K55" s="344">
        <v>32764.43</v>
      </c>
      <c r="L55" s="344">
        <v>34933.949999999997</v>
      </c>
      <c r="M55" s="344">
        <v>37451.129999999997</v>
      </c>
      <c r="N55" s="370">
        <v>0</v>
      </c>
      <c r="O55" s="370">
        <v>0</v>
      </c>
      <c r="P55" s="370">
        <v>0</v>
      </c>
      <c r="Q55" s="370">
        <v>0</v>
      </c>
      <c r="R55" s="370">
        <v>0</v>
      </c>
      <c r="S55" s="370">
        <v>0</v>
      </c>
      <c r="T55" s="370">
        <v>0</v>
      </c>
      <c r="U55" s="370">
        <v>0</v>
      </c>
      <c r="V55" s="370">
        <v>0</v>
      </c>
      <c r="W55" s="370">
        <v>0</v>
      </c>
      <c r="X55" s="370">
        <v>0</v>
      </c>
      <c r="Y55" s="371">
        <v>4963.0199999999995</v>
      </c>
      <c r="Z55" s="370">
        <v>0</v>
      </c>
      <c r="AA55" s="370">
        <v>0</v>
      </c>
      <c r="AB55" s="370">
        <v>0</v>
      </c>
      <c r="AC55" s="370">
        <v>0</v>
      </c>
      <c r="AD55" s="370">
        <v>0</v>
      </c>
      <c r="AE55" s="370">
        <v>0</v>
      </c>
      <c r="AF55" s="370">
        <v>0</v>
      </c>
      <c r="AG55" s="370">
        <v>0</v>
      </c>
      <c r="AH55" s="370">
        <v>0</v>
      </c>
      <c r="AI55" s="370">
        <v>0</v>
      </c>
      <c r="AJ55" s="370">
        <v>0</v>
      </c>
      <c r="AK55" s="371">
        <v>0</v>
      </c>
      <c r="AL55" s="347">
        <f t="shared" si="5"/>
        <v>32367.030000000006</v>
      </c>
      <c r="AM55" s="347">
        <f t="shared" si="5"/>
        <v>28995.65</v>
      </c>
      <c r="AN55" s="347">
        <f t="shared" si="5"/>
        <v>29801.870000000003</v>
      </c>
      <c r="AO55" s="347">
        <f t="shared" si="5"/>
        <v>34333.699999999997</v>
      </c>
      <c r="AP55" s="347">
        <f t="shared" si="5"/>
        <v>38823.589999999997</v>
      </c>
      <c r="AQ55" s="347">
        <f t="shared" si="5"/>
        <v>49011.149999999972</v>
      </c>
      <c r="AR55" s="347">
        <f t="shared" si="5"/>
        <v>31636.159999999985</v>
      </c>
      <c r="AS55" s="347">
        <f t="shared" si="5"/>
        <v>27485.210000000006</v>
      </c>
      <c r="AT55" s="347">
        <f t="shared" si="5"/>
        <v>34815.200000000004</v>
      </c>
      <c r="AU55" s="347">
        <f t="shared" si="5"/>
        <v>32764.43</v>
      </c>
      <c r="AV55" s="347">
        <f t="shared" si="5"/>
        <v>34933.949999999997</v>
      </c>
      <c r="AW55" s="347">
        <f t="shared" si="5"/>
        <v>42414.149999999994</v>
      </c>
      <c r="AX55" s="348">
        <f t="shared" si="3"/>
        <v>417382.08999999997</v>
      </c>
      <c r="BE55" s="351">
        <f t="shared" si="4"/>
        <v>417382.08999999997</v>
      </c>
      <c r="BF55" s="347">
        <v>417382.08999999997</v>
      </c>
      <c r="BG55" s="347">
        <f t="shared" si="1"/>
        <v>0</v>
      </c>
      <c r="BI55" s="351"/>
      <c r="BJ55" s="351"/>
      <c r="BK55" s="395"/>
      <c r="BL55" s="351"/>
    </row>
    <row r="56" spans="1:64" ht="15.75" x14ac:dyDescent="0.3">
      <c r="A56" s="335" t="s">
        <v>151</v>
      </c>
      <c r="B56" s="344">
        <v>14342.360000000004</v>
      </c>
      <c r="C56" s="344">
        <v>14909.82</v>
      </c>
      <c r="D56" s="344">
        <v>15384.890000000001</v>
      </c>
      <c r="E56" s="344">
        <v>17058.439999999995</v>
      </c>
      <c r="F56" s="344">
        <v>17394.93</v>
      </c>
      <c r="G56" s="344">
        <v>16610.580000000002</v>
      </c>
      <c r="H56" s="344">
        <v>12996.680000000002</v>
      </c>
      <c r="I56" s="344">
        <v>14753.079999999998</v>
      </c>
      <c r="J56" s="344">
        <v>18746.34</v>
      </c>
      <c r="K56" s="344">
        <v>16144.850000000004</v>
      </c>
      <c r="L56" s="344">
        <v>17082.339999999997</v>
      </c>
      <c r="M56" s="344">
        <v>19455.410000000003</v>
      </c>
      <c r="N56" s="370">
        <v>0</v>
      </c>
      <c r="O56" s="370">
        <v>-87.46</v>
      </c>
      <c r="P56" s="370">
        <v>-87.46</v>
      </c>
      <c r="Q56" s="370">
        <v>-55.99</v>
      </c>
      <c r="R56" s="370">
        <v>-85.26</v>
      </c>
      <c r="S56" s="370">
        <v>-83.42</v>
      </c>
      <c r="T56" s="370">
        <v>-67.009999999999991</v>
      </c>
      <c r="U56" s="370">
        <v>-77.7</v>
      </c>
      <c r="V56" s="370">
        <v>9.5099999999999909</v>
      </c>
      <c r="W56" s="370">
        <v>-122.55</v>
      </c>
      <c r="X56" s="370">
        <v>-24.82</v>
      </c>
      <c r="Y56" s="371">
        <v>-64.069999999999993</v>
      </c>
      <c r="Z56" s="370">
        <v>610.23</v>
      </c>
      <c r="AA56" s="370">
        <v>623.61</v>
      </c>
      <c r="AB56" s="370">
        <v>637.29999999999995</v>
      </c>
      <c r="AC56" s="370">
        <v>714.49</v>
      </c>
      <c r="AD56" s="370">
        <v>714.49</v>
      </c>
      <c r="AE56" s="370">
        <v>683.61</v>
      </c>
      <c r="AF56" s="370">
        <v>701.85</v>
      </c>
      <c r="AG56" s="370">
        <v>686.19</v>
      </c>
      <c r="AH56" s="370">
        <v>701.6</v>
      </c>
      <c r="AI56" s="370">
        <v>695.39</v>
      </c>
      <c r="AJ56" s="370">
        <v>680.13</v>
      </c>
      <c r="AK56" s="371">
        <v>694.64</v>
      </c>
      <c r="AL56" s="347">
        <f t="shared" si="5"/>
        <v>14952.590000000004</v>
      </c>
      <c r="AM56" s="347">
        <f t="shared" si="5"/>
        <v>15445.970000000001</v>
      </c>
      <c r="AN56" s="347">
        <f t="shared" si="5"/>
        <v>15934.730000000001</v>
      </c>
      <c r="AO56" s="347">
        <f t="shared" si="5"/>
        <v>17716.939999999995</v>
      </c>
      <c r="AP56" s="347">
        <f t="shared" si="5"/>
        <v>18024.160000000003</v>
      </c>
      <c r="AQ56" s="347">
        <f t="shared" si="5"/>
        <v>17210.770000000004</v>
      </c>
      <c r="AR56" s="347">
        <f t="shared" si="5"/>
        <v>13631.520000000002</v>
      </c>
      <c r="AS56" s="347">
        <f t="shared" si="5"/>
        <v>15361.569999999998</v>
      </c>
      <c r="AT56" s="347">
        <f t="shared" si="5"/>
        <v>19457.449999999997</v>
      </c>
      <c r="AU56" s="347">
        <f t="shared" si="5"/>
        <v>16717.690000000006</v>
      </c>
      <c r="AV56" s="347">
        <f t="shared" si="5"/>
        <v>17737.649999999998</v>
      </c>
      <c r="AW56" s="347">
        <f t="shared" si="5"/>
        <v>20085.980000000003</v>
      </c>
      <c r="AX56" s="348">
        <f t="shared" si="3"/>
        <v>202277.02000000002</v>
      </c>
      <c r="BE56" s="351">
        <f t="shared" si="4"/>
        <v>202277.02000000002</v>
      </c>
      <c r="BF56" s="347">
        <v>194133.49000000002</v>
      </c>
      <c r="BG56" s="347">
        <f t="shared" si="1"/>
        <v>8143.5299999999988</v>
      </c>
      <c r="BI56" s="351"/>
      <c r="BJ56" s="351"/>
      <c r="BK56" s="395"/>
      <c r="BL56" s="351"/>
    </row>
    <row r="57" spans="1:64" ht="15.75" x14ac:dyDescent="0.3">
      <c r="A57" s="335" t="s">
        <v>152</v>
      </c>
      <c r="B57" s="344">
        <v>29075.000000000011</v>
      </c>
      <c r="C57" s="344">
        <v>27389.980000000003</v>
      </c>
      <c r="D57" s="344">
        <v>26089.889999999992</v>
      </c>
      <c r="E57" s="344">
        <v>29817.120000000006</v>
      </c>
      <c r="F57" s="344">
        <v>31240.54</v>
      </c>
      <c r="G57" s="344">
        <v>30025.620000000006</v>
      </c>
      <c r="H57" s="344">
        <v>27111.589999999993</v>
      </c>
      <c r="I57" s="344">
        <v>27749.710000000006</v>
      </c>
      <c r="J57" s="344">
        <v>41609.439999999988</v>
      </c>
      <c r="K57" s="344">
        <v>28519.919999999998</v>
      </c>
      <c r="L57" s="344">
        <v>40907.899999999994</v>
      </c>
      <c r="M57" s="344">
        <v>58135.17</v>
      </c>
      <c r="N57" s="370">
        <v>1243.8899999999999</v>
      </c>
      <c r="O57" s="370">
        <v>1022.26</v>
      </c>
      <c r="P57" s="370">
        <v>1536.25</v>
      </c>
      <c r="Q57" s="370">
        <v>4797.6899999999996</v>
      </c>
      <c r="R57" s="370">
        <v>-2183.7800000000002</v>
      </c>
      <c r="S57" s="370">
        <v>799.81</v>
      </c>
      <c r="T57" s="370">
        <v>-487.53</v>
      </c>
      <c r="U57" s="370">
        <v>927.5</v>
      </c>
      <c r="V57" s="370">
        <v>-12550.259999999998</v>
      </c>
      <c r="W57" s="370">
        <v>1200.7</v>
      </c>
      <c r="X57" s="370">
        <v>-11955.81</v>
      </c>
      <c r="Y57" s="371">
        <v>-23796.620000000003</v>
      </c>
      <c r="Z57" s="370">
        <v>0</v>
      </c>
      <c r="AA57" s="370">
        <v>0</v>
      </c>
      <c r="AB57" s="370">
        <v>0</v>
      </c>
      <c r="AC57" s="370">
        <v>0</v>
      </c>
      <c r="AD57" s="370">
        <v>0</v>
      </c>
      <c r="AE57" s="370">
        <v>0</v>
      </c>
      <c r="AF57" s="370">
        <v>0</v>
      </c>
      <c r="AG57" s="370">
        <v>0</v>
      </c>
      <c r="AH57" s="370">
        <v>0</v>
      </c>
      <c r="AI57" s="370">
        <v>0</v>
      </c>
      <c r="AJ57" s="370">
        <v>26.46</v>
      </c>
      <c r="AK57" s="371">
        <v>117.76</v>
      </c>
      <c r="AL57" s="347">
        <f t="shared" si="5"/>
        <v>30318.89000000001</v>
      </c>
      <c r="AM57" s="347">
        <f t="shared" si="5"/>
        <v>28412.240000000002</v>
      </c>
      <c r="AN57" s="347">
        <f t="shared" si="5"/>
        <v>27626.139999999992</v>
      </c>
      <c r="AO57" s="347">
        <f t="shared" si="5"/>
        <v>34614.810000000005</v>
      </c>
      <c r="AP57" s="347">
        <f t="shared" si="5"/>
        <v>29056.760000000002</v>
      </c>
      <c r="AQ57" s="347">
        <f t="shared" si="5"/>
        <v>30825.430000000008</v>
      </c>
      <c r="AR57" s="347">
        <f t="shared" si="5"/>
        <v>26624.059999999994</v>
      </c>
      <c r="AS57" s="347">
        <f t="shared" si="5"/>
        <v>28677.210000000006</v>
      </c>
      <c r="AT57" s="347">
        <f t="shared" si="5"/>
        <v>29059.179999999989</v>
      </c>
      <c r="AU57" s="347">
        <f t="shared" si="5"/>
        <v>29720.62</v>
      </c>
      <c r="AV57" s="347">
        <f t="shared" si="5"/>
        <v>28978.549999999996</v>
      </c>
      <c r="AW57" s="347">
        <f t="shared" si="5"/>
        <v>34456.31</v>
      </c>
      <c r="AX57" s="348">
        <f t="shared" si="3"/>
        <v>358370.2</v>
      </c>
      <c r="BE57" s="351">
        <f t="shared" si="4"/>
        <v>358370.2</v>
      </c>
      <c r="BF57" s="347">
        <v>358225.98000000004</v>
      </c>
      <c r="BG57" s="347">
        <f t="shared" si="1"/>
        <v>144.21999999997206</v>
      </c>
      <c r="BI57" s="351"/>
      <c r="BJ57" s="351"/>
      <c r="BK57" s="395"/>
      <c r="BL57" s="351"/>
    </row>
    <row r="58" spans="1:64" ht="15.75" x14ac:dyDescent="0.3">
      <c r="A58" s="335" t="s">
        <v>153</v>
      </c>
      <c r="B58" s="344">
        <v>14562.94</v>
      </c>
      <c r="C58" s="344">
        <v>13071.2</v>
      </c>
      <c r="D58" s="344">
        <v>14688.440000000002</v>
      </c>
      <c r="E58" s="344">
        <v>16255.220000000001</v>
      </c>
      <c r="F58" s="344">
        <v>15127.969999999996</v>
      </c>
      <c r="G58" s="344">
        <v>14351.630000000001</v>
      </c>
      <c r="H58" s="344">
        <v>12722.259999999993</v>
      </c>
      <c r="I58" s="344">
        <v>13118.950000000003</v>
      </c>
      <c r="J58" s="344">
        <v>13765.320000000002</v>
      </c>
      <c r="K58" s="344">
        <v>19235.560000000005</v>
      </c>
      <c r="L58" s="344">
        <v>21497.279999999995</v>
      </c>
      <c r="M58" s="344">
        <v>20392.369999999995</v>
      </c>
      <c r="N58" s="370">
        <v>0</v>
      </c>
      <c r="O58" s="370">
        <v>0</v>
      </c>
      <c r="P58" s="370">
        <v>0</v>
      </c>
      <c r="Q58" s="370">
        <v>0</v>
      </c>
      <c r="R58" s="370">
        <v>7.84</v>
      </c>
      <c r="S58" s="370">
        <v>0</v>
      </c>
      <c r="T58" s="370">
        <v>0</v>
      </c>
      <c r="U58" s="370">
        <v>2.56</v>
      </c>
      <c r="V58" s="370">
        <v>-15.27</v>
      </c>
      <c r="W58" s="370">
        <v>0</v>
      </c>
      <c r="X58" s="370">
        <v>5</v>
      </c>
      <c r="Y58" s="371">
        <v>-19.829999999999998</v>
      </c>
      <c r="Z58" s="370">
        <v>0</v>
      </c>
      <c r="AA58" s="370">
        <v>0</v>
      </c>
      <c r="AB58" s="370">
        <v>0</v>
      </c>
      <c r="AC58" s="370">
        <v>0</v>
      </c>
      <c r="AD58" s="370">
        <v>0</v>
      </c>
      <c r="AE58" s="370">
        <v>0</v>
      </c>
      <c r="AF58" s="370">
        <v>0</v>
      </c>
      <c r="AG58" s="370">
        <v>0</v>
      </c>
      <c r="AH58" s="370">
        <v>0</v>
      </c>
      <c r="AI58" s="370">
        <v>0</v>
      </c>
      <c r="AJ58" s="370">
        <v>0</v>
      </c>
      <c r="AK58" s="371">
        <v>0</v>
      </c>
      <c r="AL58" s="347">
        <f t="shared" si="5"/>
        <v>14562.94</v>
      </c>
      <c r="AM58" s="347">
        <f t="shared" si="5"/>
        <v>13071.2</v>
      </c>
      <c r="AN58" s="347">
        <f t="shared" si="5"/>
        <v>14688.440000000002</v>
      </c>
      <c r="AO58" s="347">
        <f t="shared" si="5"/>
        <v>16255.220000000001</v>
      </c>
      <c r="AP58" s="347">
        <f t="shared" si="5"/>
        <v>15135.809999999996</v>
      </c>
      <c r="AQ58" s="347">
        <f t="shared" si="5"/>
        <v>14351.630000000001</v>
      </c>
      <c r="AR58" s="347">
        <f t="shared" si="5"/>
        <v>12722.259999999993</v>
      </c>
      <c r="AS58" s="347">
        <f t="shared" si="5"/>
        <v>13121.510000000002</v>
      </c>
      <c r="AT58" s="347">
        <f t="shared" si="5"/>
        <v>13750.050000000001</v>
      </c>
      <c r="AU58" s="347">
        <f t="shared" si="5"/>
        <v>19235.560000000005</v>
      </c>
      <c r="AV58" s="347">
        <f t="shared" si="5"/>
        <v>21502.279999999995</v>
      </c>
      <c r="AW58" s="347">
        <f t="shared" si="5"/>
        <v>20372.539999999994</v>
      </c>
      <c r="AX58" s="348">
        <f t="shared" si="3"/>
        <v>188769.44</v>
      </c>
      <c r="BE58" s="351">
        <f t="shared" si="4"/>
        <v>188769.44</v>
      </c>
      <c r="BF58" s="347">
        <v>188769.44</v>
      </c>
      <c r="BG58" s="347">
        <f t="shared" si="1"/>
        <v>0</v>
      </c>
      <c r="BI58" s="351"/>
      <c r="BJ58" s="351"/>
      <c r="BK58" s="395"/>
      <c r="BL58" s="351"/>
    </row>
    <row r="59" spans="1:64" ht="15.75" x14ac:dyDescent="0.3">
      <c r="A59" s="335" t="s">
        <v>154</v>
      </c>
      <c r="B59" s="344">
        <v>25598.46</v>
      </c>
      <c r="C59" s="344">
        <v>25116.200000000004</v>
      </c>
      <c r="D59" s="344">
        <v>39740.669999999991</v>
      </c>
      <c r="E59" s="344">
        <v>29666.509999999991</v>
      </c>
      <c r="F59" s="344">
        <v>31249.559999999998</v>
      </c>
      <c r="G59" s="344">
        <v>26532.97</v>
      </c>
      <c r="H59" s="344">
        <v>23124.680000000008</v>
      </c>
      <c r="I59" s="344">
        <v>25568.930000000004</v>
      </c>
      <c r="J59" s="344">
        <v>28008.780000000002</v>
      </c>
      <c r="K59" s="344">
        <v>27329.71</v>
      </c>
      <c r="L59" s="344">
        <v>30103.23</v>
      </c>
      <c r="M59" s="344">
        <v>43956.469999999994</v>
      </c>
      <c r="N59" s="370">
        <v>-704.22</v>
      </c>
      <c r="O59" s="370">
        <v>-821.42</v>
      </c>
      <c r="P59" s="370">
        <v>-750.3599999999999</v>
      </c>
      <c r="Q59" s="370">
        <v>-979.06</v>
      </c>
      <c r="R59" s="370">
        <v>-899.48</v>
      </c>
      <c r="S59" s="370">
        <v>-894.06</v>
      </c>
      <c r="T59" s="370">
        <v>-1033.5900000000001</v>
      </c>
      <c r="U59" s="370">
        <v>-1631.31</v>
      </c>
      <c r="V59" s="370">
        <v>-1216.8500000000001</v>
      </c>
      <c r="W59" s="370">
        <v>-1865.55</v>
      </c>
      <c r="X59" s="370">
        <v>-1901.38</v>
      </c>
      <c r="Y59" s="371">
        <v>-15833.28</v>
      </c>
      <c r="Z59" s="370">
        <v>0</v>
      </c>
      <c r="AA59" s="370">
        <v>0</v>
      </c>
      <c r="AB59" s="370">
        <v>0</v>
      </c>
      <c r="AC59" s="370">
        <v>0</v>
      </c>
      <c r="AD59" s="370">
        <v>0</v>
      </c>
      <c r="AE59" s="370">
        <v>417.78</v>
      </c>
      <c r="AF59" s="370">
        <v>-387.87</v>
      </c>
      <c r="AG59" s="370">
        <v>0</v>
      </c>
      <c r="AH59" s="370">
        <v>0</v>
      </c>
      <c r="AI59" s="370">
        <v>0</v>
      </c>
      <c r="AJ59" s="370">
        <v>5</v>
      </c>
      <c r="AK59" s="371">
        <v>-5.33</v>
      </c>
      <c r="AL59" s="347">
        <f t="shared" si="5"/>
        <v>24894.239999999998</v>
      </c>
      <c r="AM59" s="347">
        <f t="shared" si="5"/>
        <v>24294.780000000006</v>
      </c>
      <c r="AN59" s="347">
        <f t="shared" si="5"/>
        <v>38990.30999999999</v>
      </c>
      <c r="AO59" s="347">
        <f t="shared" si="5"/>
        <v>28687.44999999999</v>
      </c>
      <c r="AP59" s="347">
        <f t="shared" si="5"/>
        <v>30350.079999999998</v>
      </c>
      <c r="AQ59" s="347">
        <f t="shared" si="5"/>
        <v>26056.69</v>
      </c>
      <c r="AR59" s="347">
        <f t="shared" si="5"/>
        <v>21703.220000000008</v>
      </c>
      <c r="AS59" s="347">
        <f t="shared" si="5"/>
        <v>23937.620000000003</v>
      </c>
      <c r="AT59" s="347">
        <f t="shared" si="5"/>
        <v>26791.930000000004</v>
      </c>
      <c r="AU59" s="347">
        <f t="shared" si="5"/>
        <v>25464.16</v>
      </c>
      <c r="AV59" s="347">
        <f t="shared" si="5"/>
        <v>28206.85</v>
      </c>
      <c r="AW59" s="347">
        <f t="shared" si="5"/>
        <v>28117.859999999993</v>
      </c>
      <c r="AX59" s="348">
        <f t="shared" si="3"/>
        <v>327495.18999999989</v>
      </c>
      <c r="BE59" s="351">
        <f t="shared" si="4"/>
        <v>327495.18999999989</v>
      </c>
      <c r="BF59" s="347">
        <v>327465.60999999993</v>
      </c>
      <c r="BG59" s="347">
        <f t="shared" si="1"/>
        <v>29.57999999995809</v>
      </c>
      <c r="BI59" s="351"/>
      <c r="BJ59" s="351"/>
      <c r="BK59" s="395"/>
      <c r="BL59" s="351"/>
    </row>
    <row r="60" spans="1:64" ht="15.75" x14ac:dyDescent="0.3">
      <c r="A60" s="335" t="s">
        <v>155</v>
      </c>
      <c r="B60" s="344">
        <v>285149.77999999956</v>
      </c>
      <c r="C60" s="344">
        <v>277299.6399999999</v>
      </c>
      <c r="D60" s="344">
        <v>280443.77999999962</v>
      </c>
      <c r="E60" s="344">
        <v>343452.28000000009</v>
      </c>
      <c r="F60" s="344">
        <v>308921.27</v>
      </c>
      <c r="G60" s="344">
        <v>284877.3600000001</v>
      </c>
      <c r="H60" s="344">
        <v>271316.44</v>
      </c>
      <c r="I60" s="344">
        <v>289281.85000000044</v>
      </c>
      <c r="J60" s="344">
        <v>292751.62</v>
      </c>
      <c r="K60" s="344">
        <v>299916.52999999974</v>
      </c>
      <c r="L60" s="344">
        <v>318813.60999999969</v>
      </c>
      <c r="M60" s="344">
        <v>342316.38000000006</v>
      </c>
      <c r="N60" s="370">
        <v>-5421.11</v>
      </c>
      <c r="O60" s="370">
        <v>-5912.78</v>
      </c>
      <c r="P60" s="370">
        <v>-5461.12</v>
      </c>
      <c r="Q60" s="370">
        <v>-6577.03</v>
      </c>
      <c r="R60" s="370">
        <v>-1781.9900000000002</v>
      </c>
      <c r="S60" s="370">
        <v>-4276.7500000000009</v>
      </c>
      <c r="T60" s="370">
        <v>-4677.3900000000003</v>
      </c>
      <c r="U60" s="370">
        <v>-4653.53</v>
      </c>
      <c r="V60" s="370">
        <v>-20461.419999999998</v>
      </c>
      <c r="W60" s="370">
        <v>-24485.609999999997</v>
      </c>
      <c r="X60" s="370">
        <v>-16469.939999999999</v>
      </c>
      <c r="Y60" s="371">
        <v>-35695.37000000001</v>
      </c>
      <c r="Z60" s="370">
        <v>0</v>
      </c>
      <c r="AA60" s="370">
        <v>0</v>
      </c>
      <c r="AB60" s="370">
        <v>0</v>
      </c>
      <c r="AC60" s="370">
        <v>0</v>
      </c>
      <c r="AD60" s="370">
        <v>0</v>
      </c>
      <c r="AE60" s="370">
        <v>0</v>
      </c>
      <c r="AF60" s="370">
        <v>0</v>
      </c>
      <c r="AG60" s="370">
        <v>0</v>
      </c>
      <c r="AH60" s="370">
        <v>0</v>
      </c>
      <c r="AI60" s="370">
        <v>0</v>
      </c>
      <c r="AJ60" s="370">
        <v>0</v>
      </c>
      <c r="AK60" s="371">
        <v>5</v>
      </c>
      <c r="AL60" s="347">
        <f t="shared" si="5"/>
        <v>279728.66999999958</v>
      </c>
      <c r="AM60" s="347">
        <f t="shared" si="5"/>
        <v>271386.85999999987</v>
      </c>
      <c r="AN60" s="347">
        <f t="shared" si="5"/>
        <v>274982.65999999963</v>
      </c>
      <c r="AO60" s="347">
        <f t="shared" ref="AO60:AW80" si="6">E60+Q60+AC60</f>
        <v>336875.25000000006</v>
      </c>
      <c r="AP60" s="347">
        <f t="shared" si="6"/>
        <v>307139.28000000003</v>
      </c>
      <c r="AQ60" s="347">
        <f t="shared" si="6"/>
        <v>280600.6100000001</v>
      </c>
      <c r="AR60" s="347">
        <f t="shared" si="6"/>
        <v>266639.05</v>
      </c>
      <c r="AS60" s="347">
        <f t="shared" si="6"/>
        <v>284628.32000000041</v>
      </c>
      <c r="AT60" s="347">
        <f t="shared" si="6"/>
        <v>272290.2</v>
      </c>
      <c r="AU60" s="347">
        <f t="shared" si="6"/>
        <v>275430.91999999975</v>
      </c>
      <c r="AV60" s="347">
        <f t="shared" si="6"/>
        <v>302343.66999999969</v>
      </c>
      <c r="AW60" s="347">
        <f t="shared" si="6"/>
        <v>306626.01000000007</v>
      </c>
      <c r="AX60" s="348">
        <f t="shared" si="3"/>
        <v>3458671.4999999995</v>
      </c>
      <c r="BE60" s="351">
        <f t="shared" si="4"/>
        <v>3458671.4999999995</v>
      </c>
      <c r="BF60" s="347">
        <v>3458666.4999999995</v>
      </c>
      <c r="BG60" s="347">
        <f t="shared" si="1"/>
        <v>5</v>
      </c>
      <c r="BI60" s="351"/>
      <c r="BJ60" s="351"/>
      <c r="BK60" s="395"/>
      <c r="BL60" s="351"/>
    </row>
    <row r="61" spans="1:64" ht="15.75" x14ac:dyDescent="0.3">
      <c r="A61" s="335" t="s">
        <v>156</v>
      </c>
      <c r="B61" s="344">
        <v>22352.240000000005</v>
      </c>
      <c r="C61" s="344">
        <v>18156.72</v>
      </c>
      <c r="D61" s="344">
        <v>20916.620000000006</v>
      </c>
      <c r="E61" s="344">
        <v>27819.040000000005</v>
      </c>
      <c r="F61" s="344">
        <v>25366.900000000005</v>
      </c>
      <c r="G61" s="344">
        <v>21052.25</v>
      </c>
      <c r="H61" s="344">
        <v>17938.049999999996</v>
      </c>
      <c r="I61" s="344">
        <v>19866.050000000003</v>
      </c>
      <c r="J61" s="344">
        <v>19658.86</v>
      </c>
      <c r="K61" s="344">
        <v>19244.059999999998</v>
      </c>
      <c r="L61" s="344">
        <v>22458.299999999996</v>
      </c>
      <c r="M61" s="344">
        <v>26567.790000000008</v>
      </c>
      <c r="N61" s="370">
        <v>153.51</v>
      </c>
      <c r="O61" s="370">
        <v>164.26</v>
      </c>
      <c r="P61" s="370">
        <v>-259.19</v>
      </c>
      <c r="Q61" s="370">
        <v>-302.95</v>
      </c>
      <c r="R61" s="370">
        <v>-409.48</v>
      </c>
      <c r="S61" s="370">
        <v>-636.62</v>
      </c>
      <c r="T61" s="370">
        <v>-674.7600000000001</v>
      </c>
      <c r="U61" s="370">
        <v>-584.73</v>
      </c>
      <c r="V61" s="370">
        <v>-676.79</v>
      </c>
      <c r="W61" s="370">
        <v>-662.98</v>
      </c>
      <c r="X61" s="370">
        <v>-392.54999999999995</v>
      </c>
      <c r="Y61" s="371">
        <v>27.899999999999988</v>
      </c>
      <c r="Z61" s="370">
        <v>0</v>
      </c>
      <c r="AA61" s="370">
        <v>0</v>
      </c>
      <c r="AB61" s="370">
        <v>0</v>
      </c>
      <c r="AC61" s="370">
        <v>0</v>
      </c>
      <c r="AD61" s="370">
        <v>-5</v>
      </c>
      <c r="AE61" s="370">
        <v>-5</v>
      </c>
      <c r="AF61" s="370">
        <v>-5</v>
      </c>
      <c r="AG61" s="370">
        <v>-5</v>
      </c>
      <c r="AH61" s="370">
        <v>-5</v>
      </c>
      <c r="AI61" s="370">
        <v>-5</v>
      </c>
      <c r="AJ61" s="370">
        <v>-5</v>
      </c>
      <c r="AK61" s="371">
        <v>-5</v>
      </c>
      <c r="AL61" s="347">
        <f t="shared" ref="AL61:AN80" si="7">B61+N61+Z61</f>
        <v>22505.750000000004</v>
      </c>
      <c r="AM61" s="347">
        <f t="shared" si="7"/>
        <v>18320.98</v>
      </c>
      <c r="AN61" s="347">
        <f t="shared" si="7"/>
        <v>20657.430000000008</v>
      </c>
      <c r="AO61" s="347">
        <f t="shared" si="6"/>
        <v>27516.090000000004</v>
      </c>
      <c r="AP61" s="347">
        <f t="shared" si="6"/>
        <v>24952.420000000006</v>
      </c>
      <c r="AQ61" s="347">
        <f t="shared" si="6"/>
        <v>20410.63</v>
      </c>
      <c r="AR61" s="347">
        <f t="shared" si="6"/>
        <v>17258.289999999997</v>
      </c>
      <c r="AS61" s="347">
        <f t="shared" si="6"/>
        <v>19276.320000000003</v>
      </c>
      <c r="AT61" s="347">
        <f t="shared" si="6"/>
        <v>18977.07</v>
      </c>
      <c r="AU61" s="347">
        <f t="shared" si="6"/>
        <v>18576.079999999998</v>
      </c>
      <c r="AV61" s="347">
        <f t="shared" si="6"/>
        <v>22060.749999999996</v>
      </c>
      <c r="AW61" s="347">
        <f t="shared" si="6"/>
        <v>26590.69000000001</v>
      </c>
      <c r="AX61" s="348">
        <f t="shared" si="3"/>
        <v>257102.50000000003</v>
      </c>
      <c r="BE61" s="351">
        <f t="shared" si="4"/>
        <v>257102.50000000003</v>
      </c>
      <c r="BF61" s="347">
        <v>257142.50000000003</v>
      </c>
      <c r="BG61" s="347">
        <f t="shared" si="1"/>
        <v>-40</v>
      </c>
      <c r="BJ61" s="351"/>
      <c r="BK61" s="395"/>
      <c r="BL61" s="351"/>
    </row>
    <row r="62" spans="1:64" ht="15.75" x14ac:dyDescent="0.3">
      <c r="A62" s="335" t="s">
        <v>157</v>
      </c>
      <c r="B62" s="344">
        <v>26388.160000000003</v>
      </c>
      <c r="C62" s="344">
        <v>26681.030000000002</v>
      </c>
      <c r="D62" s="344">
        <v>26817.54</v>
      </c>
      <c r="E62" s="344">
        <v>30310.21</v>
      </c>
      <c r="F62" s="344">
        <v>29520.87</v>
      </c>
      <c r="G62" s="344">
        <v>29240.089999999993</v>
      </c>
      <c r="H62" s="344">
        <v>25844.1</v>
      </c>
      <c r="I62" s="344">
        <v>28161.740000000005</v>
      </c>
      <c r="J62" s="344">
        <v>26124.250000000004</v>
      </c>
      <c r="K62" s="344">
        <v>27132.92</v>
      </c>
      <c r="L62" s="344">
        <v>28693.91</v>
      </c>
      <c r="M62" s="344">
        <v>31546.17</v>
      </c>
      <c r="N62" s="370">
        <v>-154.91</v>
      </c>
      <c r="O62" s="370">
        <v>-165.57</v>
      </c>
      <c r="P62" s="370">
        <v>-157.79</v>
      </c>
      <c r="Q62" s="370">
        <v>-189.35</v>
      </c>
      <c r="R62" s="370">
        <v>-179.41</v>
      </c>
      <c r="S62" s="370">
        <v>-179.13</v>
      </c>
      <c r="T62" s="370">
        <v>-156.29999999999998</v>
      </c>
      <c r="U62" s="370">
        <v>-141.15</v>
      </c>
      <c r="V62" s="370">
        <v>-152.18</v>
      </c>
      <c r="W62" s="370">
        <v>-156.94999999999999</v>
      </c>
      <c r="X62" s="370">
        <v>-164.60000000000002</v>
      </c>
      <c r="Y62" s="371">
        <v>-172.7</v>
      </c>
      <c r="Z62" s="370">
        <v>0</v>
      </c>
      <c r="AA62" s="370">
        <v>0</v>
      </c>
      <c r="AB62" s="370">
        <v>0</v>
      </c>
      <c r="AC62" s="370">
        <v>0</v>
      </c>
      <c r="AD62" s="370">
        <v>0</v>
      </c>
      <c r="AE62" s="370">
        <v>0</v>
      </c>
      <c r="AF62" s="370">
        <v>0</v>
      </c>
      <c r="AG62" s="370">
        <v>0</v>
      </c>
      <c r="AH62" s="370">
        <v>0</v>
      </c>
      <c r="AI62" s="370">
        <v>0</v>
      </c>
      <c r="AJ62" s="370">
        <v>0</v>
      </c>
      <c r="AK62" s="371">
        <v>0</v>
      </c>
      <c r="AL62" s="347">
        <f t="shared" si="7"/>
        <v>26233.250000000004</v>
      </c>
      <c r="AM62" s="347">
        <f t="shared" si="7"/>
        <v>26515.460000000003</v>
      </c>
      <c r="AN62" s="347">
        <f t="shared" si="7"/>
        <v>26659.75</v>
      </c>
      <c r="AO62" s="347">
        <f t="shared" si="6"/>
        <v>30120.86</v>
      </c>
      <c r="AP62" s="347">
        <f t="shared" si="6"/>
        <v>29341.46</v>
      </c>
      <c r="AQ62" s="347">
        <f t="shared" si="6"/>
        <v>29060.959999999992</v>
      </c>
      <c r="AR62" s="347">
        <f t="shared" si="6"/>
        <v>25687.8</v>
      </c>
      <c r="AS62" s="347">
        <f t="shared" si="6"/>
        <v>28020.590000000004</v>
      </c>
      <c r="AT62" s="347">
        <f t="shared" si="6"/>
        <v>25972.070000000003</v>
      </c>
      <c r="AU62" s="347">
        <f t="shared" si="6"/>
        <v>26975.969999999998</v>
      </c>
      <c r="AV62" s="347">
        <f t="shared" si="6"/>
        <v>28529.31</v>
      </c>
      <c r="AW62" s="347">
        <f t="shared" si="6"/>
        <v>31373.469999999998</v>
      </c>
      <c r="AX62" s="348">
        <f t="shared" si="3"/>
        <v>334490.94999999995</v>
      </c>
      <c r="BE62" s="351">
        <f t="shared" si="4"/>
        <v>334490.94999999995</v>
      </c>
      <c r="BF62" s="347">
        <v>334490.94999999995</v>
      </c>
      <c r="BG62" s="347">
        <f t="shared" si="1"/>
        <v>0</v>
      </c>
      <c r="BI62" s="351"/>
      <c r="BJ62" s="351"/>
      <c r="BK62" s="395"/>
      <c r="BL62" s="351"/>
    </row>
    <row r="63" spans="1:64" ht="15.75" x14ac:dyDescent="0.3">
      <c r="A63" s="335" t="s">
        <v>158</v>
      </c>
      <c r="B63" s="344">
        <v>41616.620000000024</v>
      </c>
      <c r="C63" s="344">
        <v>41534.430000000008</v>
      </c>
      <c r="D63" s="344">
        <v>40427.500000000007</v>
      </c>
      <c r="E63" s="344">
        <v>51432.26</v>
      </c>
      <c r="F63" s="344">
        <v>45700.14</v>
      </c>
      <c r="G63" s="344">
        <v>41157.150000000009</v>
      </c>
      <c r="H63" s="344">
        <v>37742.539999999994</v>
      </c>
      <c r="I63" s="344">
        <v>38004.569999999992</v>
      </c>
      <c r="J63" s="344">
        <v>38705.869999999995</v>
      </c>
      <c r="K63" s="344">
        <v>40114.589999999997</v>
      </c>
      <c r="L63" s="344">
        <v>38563.009999999995</v>
      </c>
      <c r="M63" s="344">
        <v>43704.600000000006</v>
      </c>
      <c r="N63" s="370">
        <v>0</v>
      </c>
      <c r="O63" s="370">
        <v>0</v>
      </c>
      <c r="P63" s="370">
        <v>0</v>
      </c>
      <c r="Q63" s="370">
        <v>0</v>
      </c>
      <c r="R63" s="370">
        <v>0</v>
      </c>
      <c r="S63" s="370">
        <v>0</v>
      </c>
      <c r="T63" s="370">
        <v>0</v>
      </c>
      <c r="U63" s="370">
        <v>0</v>
      </c>
      <c r="V63" s="370">
        <v>-41.14</v>
      </c>
      <c r="W63" s="370">
        <v>-247.15</v>
      </c>
      <c r="X63" s="370">
        <v>-896.67000000000007</v>
      </c>
      <c r="Y63" s="371">
        <v>1714.5700000000002</v>
      </c>
      <c r="Z63" s="370">
        <v>11.68</v>
      </c>
      <c r="AA63" s="370">
        <v>13.7</v>
      </c>
      <c r="AB63" s="370">
        <v>13.7</v>
      </c>
      <c r="AC63" s="370">
        <v>13.07</v>
      </c>
      <c r="AD63" s="370">
        <v>15.68</v>
      </c>
      <c r="AE63" s="370">
        <v>15.68</v>
      </c>
      <c r="AF63" s="370">
        <v>12.83</v>
      </c>
      <c r="AG63" s="370">
        <v>15.38</v>
      </c>
      <c r="AH63" s="370">
        <v>15.38</v>
      </c>
      <c r="AI63" s="370">
        <v>15.26</v>
      </c>
      <c r="AJ63" s="370">
        <v>12.71</v>
      </c>
      <c r="AK63" s="371">
        <v>-231.47</v>
      </c>
      <c r="AL63" s="347">
        <f t="shared" si="7"/>
        <v>41628.300000000025</v>
      </c>
      <c r="AM63" s="347">
        <f t="shared" si="7"/>
        <v>41548.130000000005</v>
      </c>
      <c r="AN63" s="347">
        <f t="shared" si="7"/>
        <v>40441.200000000004</v>
      </c>
      <c r="AO63" s="347">
        <f t="shared" si="6"/>
        <v>51445.33</v>
      </c>
      <c r="AP63" s="347">
        <f t="shared" si="6"/>
        <v>45715.82</v>
      </c>
      <c r="AQ63" s="347">
        <f t="shared" si="6"/>
        <v>41172.830000000009</v>
      </c>
      <c r="AR63" s="347">
        <f t="shared" si="6"/>
        <v>37755.369999999995</v>
      </c>
      <c r="AS63" s="347">
        <f t="shared" si="6"/>
        <v>38019.94999999999</v>
      </c>
      <c r="AT63" s="347">
        <f t="shared" si="6"/>
        <v>38680.109999999993</v>
      </c>
      <c r="AU63" s="347">
        <f t="shared" si="6"/>
        <v>39882.699999999997</v>
      </c>
      <c r="AV63" s="347">
        <f t="shared" si="6"/>
        <v>37679.049999999996</v>
      </c>
      <c r="AW63" s="347">
        <f t="shared" si="6"/>
        <v>45187.700000000004</v>
      </c>
      <c r="AX63" s="348">
        <f t="shared" si="3"/>
        <v>499156.49000000005</v>
      </c>
      <c r="AY63" s="353" t="s">
        <v>99</v>
      </c>
      <c r="AZ63" s="347">
        <f>AW63</f>
        <v>45187.700000000004</v>
      </c>
      <c r="BA63" s="347">
        <f>'[1]FY 2024 - kWh'!AW63</f>
        <v>158808</v>
      </c>
      <c r="BB63" s="350">
        <f>AZ63/BA63</f>
        <v>0.2845429701274495</v>
      </c>
      <c r="BC63" s="347">
        <f>ROUND(BB63*'[1]FY 2024 - kWh'!BC63,2)</f>
        <v>39457.86</v>
      </c>
      <c r="BD63" s="347">
        <f>(AW63-BC63)</f>
        <v>5729.8400000000038</v>
      </c>
      <c r="BE63" s="351">
        <f t="shared" si="4"/>
        <v>493426.65</v>
      </c>
      <c r="BF63" s="347">
        <v>459671.65849696199</v>
      </c>
      <c r="BG63" s="347">
        <f t="shared" si="1"/>
        <v>33754.991503038036</v>
      </c>
      <c r="BH63" s="382" t="s">
        <v>182</v>
      </c>
      <c r="BI63" s="351"/>
      <c r="BJ63" s="351"/>
      <c r="BK63" s="395"/>
      <c r="BL63" s="351"/>
    </row>
    <row r="64" spans="1:64" ht="15.75" x14ac:dyDescent="0.3">
      <c r="A64" s="335" t="s">
        <v>159</v>
      </c>
      <c r="B64" s="344">
        <v>32865.23000000001</v>
      </c>
      <c r="C64" s="344">
        <v>31812.429999999997</v>
      </c>
      <c r="D64" s="344">
        <v>34649.619999999995</v>
      </c>
      <c r="E64" s="344">
        <v>36295.120000000003</v>
      </c>
      <c r="F64" s="344">
        <v>36096.789999999994</v>
      </c>
      <c r="G64" s="344">
        <v>35038.899999999994</v>
      </c>
      <c r="H64" s="344">
        <v>31535.180000000011</v>
      </c>
      <c r="I64" s="344">
        <v>34685.469999999994</v>
      </c>
      <c r="J64" s="344">
        <v>33429.440000000002</v>
      </c>
      <c r="K64" s="344">
        <v>33198.430000000015</v>
      </c>
      <c r="L64" s="344">
        <v>46739.45</v>
      </c>
      <c r="M64" s="344">
        <v>51606.59000000004</v>
      </c>
      <c r="N64" s="370">
        <v>-3062.1</v>
      </c>
      <c r="O64" s="370">
        <v>-3352.4</v>
      </c>
      <c r="P64" s="370">
        <v>-3422.74</v>
      </c>
      <c r="Q64" s="370">
        <v>-3911.54</v>
      </c>
      <c r="R64" s="370">
        <v>-3800.73</v>
      </c>
      <c r="S64" s="370">
        <v>-4144.97</v>
      </c>
      <c r="T64" s="370">
        <v>-3695.69</v>
      </c>
      <c r="U64" s="370">
        <v>-4025.58</v>
      </c>
      <c r="V64" s="370">
        <v>-3784.3100000000004</v>
      </c>
      <c r="W64" s="370">
        <v>-3473.29</v>
      </c>
      <c r="X64" s="370">
        <v>-4705.71</v>
      </c>
      <c r="Y64" s="371">
        <v>-3835.82</v>
      </c>
      <c r="Z64" s="370">
        <v>0</v>
      </c>
      <c r="AA64" s="370">
        <v>0</v>
      </c>
      <c r="AB64" s="370">
        <v>0</v>
      </c>
      <c r="AC64" s="370">
        <v>0</v>
      </c>
      <c r="AD64" s="370">
        <v>0</v>
      </c>
      <c r="AE64" s="370">
        <v>0</v>
      </c>
      <c r="AF64" s="370">
        <v>0</v>
      </c>
      <c r="AG64" s="370">
        <v>0</v>
      </c>
      <c r="AH64" s="370">
        <v>0</v>
      </c>
      <c r="AI64" s="370">
        <v>0</v>
      </c>
      <c r="AJ64" s="370">
        <v>0</v>
      </c>
      <c r="AK64" s="371">
        <v>0</v>
      </c>
      <c r="AL64" s="347">
        <f t="shared" si="7"/>
        <v>29803.130000000012</v>
      </c>
      <c r="AM64" s="347">
        <f t="shared" si="7"/>
        <v>28460.029999999995</v>
      </c>
      <c r="AN64" s="347">
        <f t="shared" si="7"/>
        <v>31226.879999999997</v>
      </c>
      <c r="AO64" s="347">
        <f t="shared" si="6"/>
        <v>32383.58</v>
      </c>
      <c r="AP64" s="347">
        <f t="shared" si="6"/>
        <v>32296.059999999994</v>
      </c>
      <c r="AQ64" s="347">
        <f t="shared" si="6"/>
        <v>30893.929999999993</v>
      </c>
      <c r="AR64" s="347">
        <f t="shared" si="6"/>
        <v>27839.490000000013</v>
      </c>
      <c r="AS64" s="347">
        <f t="shared" si="6"/>
        <v>30659.889999999992</v>
      </c>
      <c r="AT64" s="347">
        <f t="shared" si="6"/>
        <v>29645.13</v>
      </c>
      <c r="AU64" s="347">
        <f t="shared" si="6"/>
        <v>29725.140000000014</v>
      </c>
      <c r="AV64" s="347">
        <f t="shared" si="6"/>
        <v>42033.74</v>
      </c>
      <c r="AW64" s="347">
        <f t="shared" si="6"/>
        <v>47770.77000000004</v>
      </c>
      <c r="AX64" s="348">
        <f t="shared" si="3"/>
        <v>392737.77</v>
      </c>
      <c r="BE64" s="351">
        <f t="shared" si="4"/>
        <v>392737.77</v>
      </c>
      <c r="BF64" s="347">
        <v>392737.77</v>
      </c>
      <c r="BG64" s="347">
        <f t="shared" si="1"/>
        <v>0</v>
      </c>
      <c r="BI64" s="351"/>
      <c r="BJ64" s="351"/>
      <c r="BK64" s="395"/>
      <c r="BL64" s="351"/>
    </row>
    <row r="65" spans="1:64" ht="15.75" x14ac:dyDescent="0.3">
      <c r="A65" s="335" t="s">
        <v>160</v>
      </c>
      <c r="B65" s="344">
        <v>17293.199999999997</v>
      </c>
      <c r="C65" s="344">
        <v>9833.07</v>
      </c>
      <c r="D65" s="344">
        <v>13863.800000000003</v>
      </c>
      <c r="E65" s="344">
        <v>17446.119999999995</v>
      </c>
      <c r="F65" s="344">
        <v>16416.099999999999</v>
      </c>
      <c r="G65" s="344">
        <v>15926.100000000002</v>
      </c>
      <c r="H65" s="344">
        <v>13727.029999999997</v>
      </c>
      <c r="I65" s="344">
        <v>13908.249999999996</v>
      </c>
      <c r="J65" s="344">
        <v>15204.749999999991</v>
      </c>
      <c r="K65" s="344">
        <v>14224.98</v>
      </c>
      <c r="L65" s="344">
        <v>15721.170000000002</v>
      </c>
      <c r="M65" s="344">
        <v>17418.039999999997</v>
      </c>
      <c r="N65" s="370">
        <v>0</v>
      </c>
      <c r="O65" s="370">
        <v>0</v>
      </c>
      <c r="P65" s="370">
        <v>0</v>
      </c>
      <c r="Q65" s="370">
        <v>0</v>
      </c>
      <c r="R65" s="370">
        <v>0</v>
      </c>
      <c r="S65" s="370">
        <v>0</v>
      </c>
      <c r="T65" s="370">
        <v>0</v>
      </c>
      <c r="U65" s="370">
        <v>0</v>
      </c>
      <c r="V65" s="370">
        <v>0</v>
      </c>
      <c r="W65" s="370">
        <v>0</v>
      </c>
      <c r="X65" s="370">
        <v>-113.45</v>
      </c>
      <c r="Y65" s="371">
        <v>4767.41</v>
      </c>
      <c r="Z65" s="370">
        <v>-1590.6200000000001</v>
      </c>
      <c r="AA65" s="370">
        <v>-9.879999999999999</v>
      </c>
      <c r="AB65" s="370">
        <v>-644.38</v>
      </c>
      <c r="AC65" s="370">
        <v>-872.19</v>
      </c>
      <c r="AD65" s="370">
        <v>-773.84</v>
      </c>
      <c r="AE65" s="370">
        <v>-666.1</v>
      </c>
      <c r="AF65" s="370">
        <v>-562.24</v>
      </c>
      <c r="AG65" s="370">
        <v>-665.92</v>
      </c>
      <c r="AH65" s="370">
        <v>-727</v>
      </c>
      <c r="AI65" s="370">
        <v>-761.61</v>
      </c>
      <c r="AJ65" s="370">
        <v>-705.47</v>
      </c>
      <c r="AK65" s="371">
        <v>-1709.51</v>
      </c>
      <c r="AL65" s="347">
        <f t="shared" si="7"/>
        <v>15702.579999999996</v>
      </c>
      <c r="AM65" s="347">
        <f t="shared" si="7"/>
        <v>9823.19</v>
      </c>
      <c r="AN65" s="347">
        <f t="shared" si="7"/>
        <v>13219.420000000004</v>
      </c>
      <c r="AO65" s="347">
        <f t="shared" si="6"/>
        <v>16573.929999999997</v>
      </c>
      <c r="AP65" s="347">
        <f t="shared" si="6"/>
        <v>15642.259999999998</v>
      </c>
      <c r="AQ65" s="347">
        <f t="shared" si="6"/>
        <v>15260.000000000002</v>
      </c>
      <c r="AR65" s="347">
        <f t="shared" si="6"/>
        <v>13164.789999999997</v>
      </c>
      <c r="AS65" s="347">
        <f t="shared" si="6"/>
        <v>13242.329999999996</v>
      </c>
      <c r="AT65" s="347">
        <f t="shared" si="6"/>
        <v>14477.749999999991</v>
      </c>
      <c r="AU65" s="347">
        <f t="shared" si="6"/>
        <v>13463.369999999999</v>
      </c>
      <c r="AV65" s="347">
        <f t="shared" si="6"/>
        <v>14902.250000000002</v>
      </c>
      <c r="AW65" s="347">
        <f t="shared" si="6"/>
        <v>20475.939999999999</v>
      </c>
      <c r="AX65" s="348">
        <f t="shared" si="3"/>
        <v>175947.80999999997</v>
      </c>
      <c r="BE65" s="351">
        <f t="shared" si="4"/>
        <v>175947.80999999997</v>
      </c>
      <c r="BF65" s="347">
        <v>185636.57</v>
      </c>
      <c r="BG65" s="347">
        <f t="shared" si="1"/>
        <v>-9688.7600000000384</v>
      </c>
      <c r="BI65" s="351"/>
      <c r="BJ65" s="351"/>
      <c r="BK65" s="395"/>
      <c r="BL65" s="351"/>
    </row>
    <row r="66" spans="1:64" ht="15.75" x14ac:dyDescent="0.3">
      <c r="A66" s="335" t="s">
        <v>161</v>
      </c>
      <c r="B66" s="344">
        <v>80380.88</v>
      </c>
      <c r="C66" s="344">
        <v>74819.38</v>
      </c>
      <c r="D66" s="344">
        <v>81636.08</v>
      </c>
      <c r="E66" s="344">
        <v>93297.849999999991</v>
      </c>
      <c r="F66" s="344">
        <v>95578.98</v>
      </c>
      <c r="G66" s="344">
        <v>89317.789999999979</v>
      </c>
      <c r="H66" s="344">
        <v>80821.210000000036</v>
      </c>
      <c r="I66" s="344">
        <v>78307.490000000005</v>
      </c>
      <c r="J66" s="344">
        <v>73739.549999999988</v>
      </c>
      <c r="K66" s="344">
        <v>93495.3</v>
      </c>
      <c r="L66" s="344">
        <v>92941.430000000022</v>
      </c>
      <c r="M66" s="344">
        <v>97516.08</v>
      </c>
      <c r="N66" s="370">
        <v>-216.98</v>
      </c>
      <c r="O66" s="370">
        <v>-216.37</v>
      </c>
      <c r="P66" s="370">
        <v>-214.08999999999997</v>
      </c>
      <c r="Q66" s="370">
        <v>-252.16000000000003</v>
      </c>
      <c r="R66" s="370">
        <v>-229.5</v>
      </c>
      <c r="S66" s="370">
        <v>-188.47</v>
      </c>
      <c r="T66" s="370">
        <v>-235.07</v>
      </c>
      <c r="U66" s="370">
        <v>-199.95</v>
      </c>
      <c r="V66" s="370">
        <v>-192.93</v>
      </c>
      <c r="W66" s="370">
        <v>-180.79</v>
      </c>
      <c r="X66" s="370">
        <v>-195.72000000000003</v>
      </c>
      <c r="Y66" s="371">
        <v>343.43000000000006</v>
      </c>
      <c r="Z66" s="370">
        <v>0</v>
      </c>
      <c r="AA66" s="370">
        <v>0</v>
      </c>
      <c r="AB66" s="370">
        <v>0</v>
      </c>
      <c r="AC66" s="370">
        <v>0</v>
      </c>
      <c r="AD66" s="370">
        <v>0</v>
      </c>
      <c r="AE66" s="370">
        <v>0</v>
      </c>
      <c r="AF66" s="370">
        <v>0</v>
      </c>
      <c r="AG66" s="370">
        <v>0</v>
      </c>
      <c r="AH66" s="370">
        <v>0</v>
      </c>
      <c r="AI66" s="370">
        <v>0</v>
      </c>
      <c r="AJ66" s="370">
        <v>0</v>
      </c>
      <c r="AK66" s="371">
        <v>0</v>
      </c>
      <c r="AL66" s="347">
        <f t="shared" si="7"/>
        <v>80163.900000000009</v>
      </c>
      <c r="AM66" s="347">
        <f t="shared" si="7"/>
        <v>74603.010000000009</v>
      </c>
      <c r="AN66" s="347">
        <f t="shared" si="7"/>
        <v>81421.990000000005</v>
      </c>
      <c r="AO66" s="347">
        <f t="shared" si="6"/>
        <v>93045.689999999988</v>
      </c>
      <c r="AP66" s="347">
        <f t="shared" si="6"/>
        <v>95349.48</v>
      </c>
      <c r="AQ66" s="347">
        <f t="shared" si="6"/>
        <v>89129.319999999978</v>
      </c>
      <c r="AR66" s="347">
        <f t="shared" si="6"/>
        <v>80586.140000000029</v>
      </c>
      <c r="AS66" s="347">
        <f t="shared" si="6"/>
        <v>78107.540000000008</v>
      </c>
      <c r="AT66" s="347">
        <f t="shared" si="6"/>
        <v>73546.62</v>
      </c>
      <c r="AU66" s="347">
        <f t="shared" si="6"/>
        <v>93314.510000000009</v>
      </c>
      <c r="AV66" s="347">
        <f t="shared" si="6"/>
        <v>92745.710000000021</v>
      </c>
      <c r="AW66" s="347">
        <f t="shared" si="6"/>
        <v>97859.51</v>
      </c>
      <c r="AX66" s="348">
        <f t="shared" si="3"/>
        <v>1029873.4200000002</v>
      </c>
      <c r="AY66" s="356" t="s">
        <v>94</v>
      </c>
      <c r="AZ66" s="347">
        <f>AV66</f>
        <v>92745.710000000021</v>
      </c>
      <c r="BA66" s="347">
        <f>'[1]FY 2024 - kWh'!AV66</f>
        <v>342877</v>
      </c>
      <c r="BB66" s="350">
        <f>AZ66/BA66</f>
        <v>0.27049265480040952</v>
      </c>
      <c r="BC66" s="347">
        <f>ROUND(BB66*'[1]FY 2024 - kWh'!BC66,2)</f>
        <v>17243.37</v>
      </c>
      <c r="BD66" s="347">
        <f>(AV66-BC66)+SUM(AW66)</f>
        <v>173361.85000000003</v>
      </c>
      <c r="BE66" s="351">
        <f t="shared" si="4"/>
        <v>856511.57000000007</v>
      </c>
      <c r="BF66" s="347">
        <v>914770.54424178356</v>
      </c>
      <c r="BG66" s="347">
        <f t="shared" si="1"/>
        <v>-58258.974241783493</v>
      </c>
      <c r="BH66" s="356" t="s">
        <v>184</v>
      </c>
      <c r="BI66" s="351"/>
      <c r="BJ66" s="351"/>
      <c r="BK66" s="395"/>
      <c r="BL66" s="351"/>
    </row>
    <row r="67" spans="1:64" ht="15.75" x14ac:dyDescent="0.3">
      <c r="A67" s="335" t="s">
        <v>162</v>
      </c>
      <c r="B67" s="344">
        <v>932790.05000000016</v>
      </c>
      <c r="C67" s="344">
        <v>892973.99000000057</v>
      </c>
      <c r="D67" s="344">
        <v>940453.34999999963</v>
      </c>
      <c r="E67" s="344">
        <v>1163801.5699999998</v>
      </c>
      <c r="F67" s="344">
        <v>1093668.28</v>
      </c>
      <c r="G67" s="344">
        <v>1036923.7199999993</v>
      </c>
      <c r="H67" s="344">
        <v>915565.55000000051</v>
      </c>
      <c r="I67" s="344">
        <v>1019588.9200000002</v>
      </c>
      <c r="J67" s="344">
        <v>986563.14999999956</v>
      </c>
      <c r="K67" s="344">
        <v>1050825.130000002</v>
      </c>
      <c r="L67" s="344">
        <v>1062207.0999999994</v>
      </c>
      <c r="M67" s="344">
        <v>1091916.6499999994</v>
      </c>
      <c r="N67" s="370">
        <v>-4479.8600000000015</v>
      </c>
      <c r="O67" s="370">
        <v>-6201.899999999996</v>
      </c>
      <c r="P67" s="370">
        <v>-1025.8800000000024</v>
      </c>
      <c r="Q67" s="370">
        <v>-20920.650000000001</v>
      </c>
      <c r="R67" s="370">
        <v>-25199.870000000003</v>
      </c>
      <c r="S67" s="370">
        <v>-8760.7900000000027</v>
      </c>
      <c r="T67" s="370">
        <v>-6693.7299999999968</v>
      </c>
      <c r="U67" s="370">
        <v>-36936.820000000014</v>
      </c>
      <c r="V67" s="370">
        <v>-20794.929999999997</v>
      </c>
      <c r="W67" s="370">
        <v>-69634.840000000011</v>
      </c>
      <c r="X67" s="370">
        <v>-30189.569999999996</v>
      </c>
      <c r="Y67" s="371">
        <v>-35139.679999999993</v>
      </c>
      <c r="Z67" s="370">
        <v>-579.41</v>
      </c>
      <c r="AA67" s="370">
        <v>-619.28</v>
      </c>
      <c r="AB67" s="370">
        <v>-570.95000000000005</v>
      </c>
      <c r="AC67" s="370">
        <v>-743.55</v>
      </c>
      <c r="AD67" s="370">
        <v>-754.69</v>
      </c>
      <c r="AE67" s="370">
        <v>-743.55</v>
      </c>
      <c r="AF67" s="370">
        <v>-303.62</v>
      </c>
      <c r="AG67" s="370">
        <v>-686.79</v>
      </c>
      <c r="AH67" s="370">
        <v>-701.25</v>
      </c>
      <c r="AI67" s="370">
        <v>-620.67999999999995</v>
      </c>
      <c r="AJ67" s="370">
        <v>-805.68</v>
      </c>
      <c r="AK67" s="371">
        <v>-677.75</v>
      </c>
      <c r="AL67" s="347">
        <f t="shared" si="7"/>
        <v>927730.78000000014</v>
      </c>
      <c r="AM67" s="347">
        <f t="shared" si="7"/>
        <v>886152.81000000052</v>
      </c>
      <c r="AN67" s="347">
        <f t="shared" si="7"/>
        <v>938856.51999999967</v>
      </c>
      <c r="AO67" s="347">
        <f t="shared" si="6"/>
        <v>1142137.3699999999</v>
      </c>
      <c r="AP67" s="347">
        <f t="shared" si="6"/>
        <v>1067713.72</v>
      </c>
      <c r="AQ67" s="347">
        <f t="shared" si="6"/>
        <v>1027419.3799999992</v>
      </c>
      <c r="AR67" s="347">
        <f t="shared" si="6"/>
        <v>908568.20000000054</v>
      </c>
      <c r="AS67" s="347">
        <f t="shared" si="6"/>
        <v>981965.31</v>
      </c>
      <c r="AT67" s="347">
        <f t="shared" si="6"/>
        <v>965066.96999999951</v>
      </c>
      <c r="AU67" s="347">
        <f t="shared" si="6"/>
        <v>980569.61000000197</v>
      </c>
      <c r="AV67" s="347">
        <f t="shared" si="6"/>
        <v>1031211.8499999994</v>
      </c>
      <c r="AW67" s="347">
        <f t="shared" si="6"/>
        <v>1056099.2199999995</v>
      </c>
      <c r="AX67" s="348">
        <f t="shared" si="3"/>
        <v>11913491.739999998</v>
      </c>
      <c r="BE67" s="351">
        <f t="shared" si="4"/>
        <v>11913491.739999998</v>
      </c>
      <c r="BF67" s="347">
        <v>11921298.939999999</v>
      </c>
      <c r="BG67" s="347">
        <f t="shared" ref="BG67:BG80" si="8">BE67-BF67</f>
        <v>-7807.2000000011176</v>
      </c>
      <c r="BI67" s="351"/>
      <c r="BJ67" s="351"/>
      <c r="BK67" s="395"/>
      <c r="BL67" s="351"/>
    </row>
    <row r="68" spans="1:64" ht="15.75" x14ac:dyDescent="0.3">
      <c r="A68" s="335" t="s">
        <v>163</v>
      </c>
      <c r="B68" s="344">
        <v>43122.569999999992</v>
      </c>
      <c r="C68" s="344">
        <v>40567.019999999997</v>
      </c>
      <c r="D68" s="344">
        <v>41975.23</v>
      </c>
      <c r="E68" s="344">
        <v>49791.070000000014</v>
      </c>
      <c r="F68" s="344">
        <v>47636.220000000008</v>
      </c>
      <c r="G68" s="344">
        <v>67720.490000000005</v>
      </c>
      <c r="H68" s="344">
        <v>41899.289999999986</v>
      </c>
      <c r="I68" s="344">
        <v>42468.260000000017</v>
      </c>
      <c r="J68" s="344">
        <v>41455.450000000004</v>
      </c>
      <c r="K68" s="344">
        <v>43377.079999999987</v>
      </c>
      <c r="L68" s="344">
        <v>46804.71</v>
      </c>
      <c r="M68" s="344">
        <v>48312.74</v>
      </c>
      <c r="N68" s="370">
        <v>-5569.39</v>
      </c>
      <c r="O68" s="370">
        <v>-5177.16</v>
      </c>
      <c r="P68" s="370">
        <v>-4343.5999999999995</v>
      </c>
      <c r="Q68" s="370">
        <v>-5162.0499999999993</v>
      </c>
      <c r="R68" s="370">
        <v>-5229.3099999999995</v>
      </c>
      <c r="S68" s="370">
        <v>-6482.25</v>
      </c>
      <c r="T68" s="370">
        <v>-6374.46</v>
      </c>
      <c r="U68" s="370">
        <v>-6107.31</v>
      </c>
      <c r="V68" s="370">
        <v>-5259.7599999999993</v>
      </c>
      <c r="W68" s="370">
        <v>-4673.32</v>
      </c>
      <c r="X68" s="370">
        <v>-5859.13</v>
      </c>
      <c r="Y68" s="371">
        <v>5851.33</v>
      </c>
      <c r="Z68" s="370">
        <v>0</v>
      </c>
      <c r="AA68" s="370">
        <v>0</v>
      </c>
      <c r="AB68" s="370">
        <v>0</v>
      </c>
      <c r="AC68" s="370">
        <v>0</v>
      </c>
      <c r="AD68" s="370">
        <v>0</v>
      </c>
      <c r="AE68" s="370">
        <v>0</v>
      </c>
      <c r="AF68" s="370">
        <v>0</v>
      </c>
      <c r="AG68" s="370">
        <v>0</v>
      </c>
      <c r="AH68" s="370">
        <v>0</v>
      </c>
      <c r="AI68" s="370">
        <v>0</v>
      </c>
      <c r="AJ68" s="370">
        <v>0</v>
      </c>
      <c r="AK68" s="371">
        <v>0</v>
      </c>
      <c r="AL68" s="347">
        <f t="shared" si="7"/>
        <v>37553.179999999993</v>
      </c>
      <c r="AM68" s="347">
        <f t="shared" si="7"/>
        <v>35389.86</v>
      </c>
      <c r="AN68" s="347">
        <f t="shared" si="7"/>
        <v>37631.630000000005</v>
      </c>
      <c r="AO68" s="347">
        <f t="shared" si="6"/>
        <v>44629.020000000019</v>
      </c>
      <c r="AP68" s="347">
        <f t="shared" si="6"/>
        <v>42406.910000000011</v>
      </c>
      <c r="AQ68" s="347">
        <f t="shared" si="6"/>
        <v>61238.240000000005</v>
      </c>
      <c r="AR68" s="347">
        <f t="shared" si="6"/>
        <v>35524.829999999987</v>
      </c>
      <c r="AS68" s="347">
        <f t="shared" si="6"/>
        <v>36360.950000000019</v>
      </c>
      <c r="AT68" s="347">
        <f t="shared" si="6"/>
        <v>36195.69</v>
      </c>
      <c r="AU68" s="347">
        <f t="shared" si="6"/>
        <v>38703.759999999987</v>
      </c>
      <c r="AV68" s="347">
        <f t="shared" si="6"/>
        <v>40945.58</v>
      </c>
      <c r="AW68" s="347">
        <f t="shared" si="6"/>
        <v>54164.07</v>
      </c>
      <c r="AX68" s="348">
        <f t="shared" ref="AX68:AX80" si="9">SUM(AL68:AW68)</f>
        <v>500743.72000000009</v>
      </c>
      <c r="AZ68" s="396"/>
      <c r="BA68" s="396"/>
      <c r="BB68" s="350"/>
      <c r="BC68" s="396"/>
      <c r="BD68" s="396"/>
      <c r="BE68" s="351">
        <f t="shared" ref="BE68:BE80" si="10">+AX68-BD68</f>
        <v>500743.72000000009</v>
      </c>
      <c r="BF68" s="347">
        <v>500743.72000000009</v>
      </c>
      <c r="BG68" s="347">
        <f t="shared" si="8"/>
        <v>0</v>
      </c>
      <c r="BI68" s="351"/>
      <c r="BJ68" s="351"/>
      <c r="BK68" s="395"/>
      <c r="BL68" s="351"/>
    </row>
    <row r="69" spans="1:64" ht="15.75" x14ac:dyDescent="0.3">
      <c r="A69" s="335" t="s">
        <v>164</v>
      </c>
      <c r="B69" s="344">
        <v>68843.799999999988</v>
      </c>
      <c r="C69" s="344">
        <v>52493.369999999995</v>
      </c>
      <c r="D69" s="344">
        <v>70872.279999999984</v>
      </c>
      <c r="E69" s="344">
        <v>81232.060000000012</v>
      </c>
      <c r="F69" s="344">
        <v>73311.85000000002</v>
      </c>
      <c r="G69" s="344">
        <v>64568.400000000016</v>
      </c>
      <c r="H69" s="344">
        <v>57300.989999999991</v>
      </c>
      <c r="I69" s="344">
        <v>62250.850000000006</v>
      </c>
      <c r="J69" s="344">
        <v>55784.300000000017</v>
      </c>
      <c r="K69" s="344">
        <v>60100.200000000012</v>
      </c>
      <c r="L69" s="344">
        <v>62593.569999999985</v>
      </c>
      <c r="M69" s="344">
        <v>69023.76999999999</v>
      </c>
      <c r="N69" s="370">
        <v>-188.6</v>
      </c>
      <c r="O69" s="370">
        <v>-200.45000000000002</v>
      </c>
      <c r="P69" s="370">
        <v>-198.19</v>
      </c>
      <c r="Q69" s="370">
        <v>-241.65</v>
      </c>
      <c r="R69" s="370">
        <v>-237.76</v>
      </c>
      <c r="S69" s="370">
        <v>-216.05</v>
      </c>
      <c r="T69" s="370">
        <v>-208.62</v>
      </c>
      <c r="U69" s="370">
        <v>-147.21</v>
      </c>
      <c r="V69" s="370">
        <v>-293.82000000000005</v>
      </c>
      <c r="W69" s="370">
        <v>-251.37</v>
      </c>
      <c r="X69" s="370">
        <v>-169.24</v>
      </c>
      <c r="Y69" s="371">
        <v>-1976.9299999999998</v>
      </c>
      <c r="Z69" s="370">
        <v>0</v>
      </c>
      <c r="AA69" s="370">
        <v>0</v>
      </c>
      <c r="AB69" s="370">
        <v>0</v>
      </c>
      <c r="AC69" s="370">
        <v>0</v>
      </c>
      <c r="AD69" s="370">
        <v>0</v>
      </c>
      <c r="AE69" s="370">
        <v>0</v>
      </c>
      <c r="AF69" s="370">
        <v>0</v>
      </c>
      <c r="AG69" s="370">
        <v>0</v>
      </c>
      <c r="AH69" s="370">
        <v>0</v>
      </c>
      <c r="AI69" s="370">
        <v>0</v>
      </c>
      <c r="AJ69" s="370">
        <v>0</v>
      </c>
      <c r="AK69" s="371">
        <v>0</v>
      </c>
      <c r="AL69" s="347">
        <f t="shared" si="7"/>
        <v>68655.199999999983</v>
      </c>
      <c r="AM69" s="347">
        <f t="shared" si="7"/>
        <v>52292.92</v>
      </c>
      <c r="AN69" s="347">
        <f t="shared" si="7"/>
        <v>70674.089999999982</v>
      </c>
      <c r="AO69" s="347">
        <f t="shared" si="6"/>
        <v>80990.410000000018</v>
      </c>
      <c r="AP69" s="347">
        <f t="shared" si="6"/>
        <v>73074.090000000026</v>
      </c>
      <c r="AQ69" s="347">
        <f t="shared" si="6"/>
        <v>64352.350000000013</v>
      </c>
      <c r="AR69" s="347">
        <f t="shared" si="6"/>
        <v>57092.369999999988</v>
      </c>
      <c r="AS69" s="347">
        <f t="shared" si="6"/>
        <v>62103.640000000007</v>
      </c>
      <c r="AT69" s="347">
        <f t="shared" si="6"/>
        <v>55490.480000000018</v>
      </c>
      <c r="AU69" s="347">
        <f t="shared" si="6"/>
        <v>59848.830000000009</v>
      </c>
      <c r="AV69" s="347">
        <f t="shared" si="6"/>
        <v>62424.329999999987</v>
      </c>
      <c r="AW69" s="347">
        <f t="shared" si="6"/>
        <v>67046.84</v>
      </c>
      <c r="AX69" s="348">
        <f t="shared" si="9"/>
        <v>774045.54999999993</v>
      </c>
      <c r="BE69" s="351">
        <f t="shared" si="10"/>
        <v>774045.54999999993</v>
      </c>
      <c r="BF69" s="347">
        <v>774431.25</v>
      </c>
      <c r="BG69" s="347">
        <f t="shared" si="8"/>
        <v>-385.70000000006985</v>
      </c>
      <c r="BI69" s="351"/>
      <c r="BJ69" s="351"/>
      <c r="BK69" s="395"/>
      <c r="BL69" s="351"/>
    </row>
    <row r="70" spans="1:64" ht="15.75" x14ac:dyDescent="0.3">
      <c r="A70" s="335" t="s">
        <v>165</v>
      </c>
      <c r="B70" s="344">
        <v>27171.360000000008</v>
      </c>
      <c r="C70" s="344">
        <v>25948.090000000007</v>
      </c>
      <c r="D70" s="344">
        <v>28442.679999999997</v>
      </c>
      <c r="E70" s="344">
        <v>30665.360000000008</v>
      </c>
      <c r="F70" s="344">
        <v>30672.040000000005</v>
      </c>
      <c r="G70" s="344">
        <v>29275.29</v>
      </c>
      <c r="H70" s="344">
        <v>29043.16</v>
      </c>
      <c r="I70" s="344">
        <v>23521.470000000005</v>
      </c>
      <c r="J70" s="344">
        <v>27100.840000000007</v>
      </c>
      <c r="K70" s="344">
        <v>28860.820000000003</v>
      </c>
      <c r="L70" s="344">
        <v>27356.699999999997</v>
      </c>
      <c r="M70" s="344">
        <v>27092.500000000004</v>
      </c>
      <c r="N70" s="370">
        <v>-1450.1699999999998</v>
      </c>
      <c r="O70" s="370">
        <v>-1642.07</v>
      </c>
      <c r="P70" s="370">
        <v>-1147.1199999999999</v>
      </c>
      <c r="Q70" s="370">
        <v>-1368.74</v>
      </c>
      <c r="R70" s="370">
        <v>-1843.79</v>
      </c>
      <c r="S70" s="370">
        <v>-1812.9</v>
      </c>
      <c r="T70" s="370">
        <v>-1633.44</v>
      </c>
      <c r="U70" s="370">
        <v>-871.16</v>
      </c>
      <c r="V70" s="370">
        <v>-2148.21</v>
      </c>
      <c r="W70" s="370">
        <v>-1760.44</v>
      </c>
      <c r="X70" s="370">
        <v>-1675.1499999999999</v>
      </c>
      <c r="Y70" s="371">
        <v>-2034.8900000000003</v>
      </c>
      <c r="Z70" s="370">
        <v>0</v>
      </c>
      <c r="AA70" s="370">
        <v>0</v>
      </c>
      <c r="AB70" s="370">
        <v>0</v>
      </c>
      <c r="AC70" s="370">
        <v>0</v>
      </c>
      <c r="AD70" s="370">
        <v>0</v>
      </c>
      <c r="AE70" s="370">
        <v>0</v>
      </c>
      <c r="AF70" s="370">
        <v>0</v>
      </c>
      <c r="AG70" s="370">
        <v>0</v>
      </c>
      <c r="AH70" s="370">
        <v>0</v>
      </c>
      <c r="AI70" s="370">
        <v>0</v>
      </c>
      <c r="AJ70" s="370">
        <v>27.87</v>
      </c>
      <c r="AK70" s="371">
        <v>-27.92</v>
      </c>
      <c r="AL70" s="347">
        <f t="shared" si="7"/>
        <v>25721.19000000001</v>
      </c>
      <c r="AM70" s="347">
        <f t="shared" si="7"/>
        <v>24306.020000000008</v>
      </c>
      <c r="AN70" s="347">
        <f t="shared" si="7"/>
        <v>27295.559999999998</v>
      </c>
      <c r="AO70" s="347">
        <f t="shared" si="6"/>
        <v>29296.620000000006</v>
      </c>
      <c r="AP70" s="347">
        <f t="shared" si="6"/>
        <v>28828.250000000004</v>
      </c>
      <c r="AQ70" s="347">
        <f t="shared" si="6"/>
        <v>27462.39</v>
      </c>
      <c r="AR70" s="347">
        <f t="shared" si="6"/>
        <v>27409.72</v>
      </c>
      <c r="AS70" s="347">
        <f t="shared" si="6"/>
        <v>22650.310000000005</v>
      </c>
      <c r="AT70" s="347">
        <f t="shared" si="6"/>
        <v>24952.630000000008</v>
      </c>
      <c r="AU70" s="347">
        <f t="shared" si="6"/>
        <v>27100.380000000005</v>
      </c>
      <c r="AV70" s="347">
        <f t="shared" si="6"/>
        <v>25709.419999999995</v>
      </c>
      <c r="AW70" s="347">
        <f t="shared" si="6"/>
        <v>25029.690000000006</v>
      </c>
      <c r="AX70" s="348">
        <f t="shared" si="9"/>
        <v>315762.18000000005</v>
      </c>
      <c r="BE70" s="351">
        <f t="shared" si="10"/>
        <v>315762.18000000005</v>
      </c>
      <c r="BF70" s="347">
        <v>315762.23000000004</v>
      </c>
      <c r="BG70" s="347">
        <f t="shared" si="8"/>
        <v>-4.9999999988358468E-2</v>
      </c>
      <c r="BI70" s="351"/>
      <c r="BJ70" s="351"/>
      <c r="BK70" s="395"/>
      <c r="BL70" s="351"/>
    </row>
    <row r="71" spans="1:64" ht="15.75" x14ac:dyDescent="0.3">
      <c r="A71" s="335" t="s">
        <v>166</v>
      </c>
      <c r="B71" s="344">
        <v>21387.59</v>
      </c>
      <c r="C71" s="344">
        <v>21838.59</v>
      </c>
      <c r="D71" s="344">
        <v>23492.79</v>
      </c>
      <c r="E71" s="344">
        <v>27610.79</v>
      </c>
      <c r="F71" s="344">
        <v>25116.579999999998</v>
      </c>
      <c r="G71" s="344">
        <v>22781.300000000003</v>
      </c>
      <c r="H71" s="344">
        <v>19477.510000000002</v>
      </c>
      <c r="I71" s="344">
        <v>20816.86</v>
      </c>
      <c r="J71" s="344">
        <v>22001.85</v>
      </c>
      <c r="K71" s="344">
        <v>23366.86</v>
      </c>
      <c r="L71" s="344">
        <v>23574.429999999997</v>
      </c>
      <c r="M71" s="344">
        <v>24586.220000000008</v>
      </c>
      <c r="N71" s="370">
        <v>0</v>
      </c>
      <c r="O71" s="370">
        <v>0</v>
      </c>
      <c r="P71" s="370">
        <v>0</v>
      </c>
      <c r="Q71" s="370">
        <v>200.84</v>
      </c>
      <c r="R71" s="370">
        <v>184.38</v>
      </c>
      <c r="S71" s="370">
        <v>471.53</v>
      </c>
      <c r="T71" s="370">
        <v>435.47</v>
      </c>
      <c r="U71" s="370">
        <v>436.76</v>
      </c>
      <c r="V71" s="370">
        <v>451.89</v>
      </c>
      <c r="W71" s="370">
        <v>448.15</v>
      </c>
      <c r="X71" s="370">
        <v>447.13</v>
      </c>
      <c r="Y71" s="371">
        <v>428.59</v>
      </c>
      <c r="Z71" s="370">
        <v>0</v>
      </c>
      <c r="AA71" s="370">
        <v>0</v>
      </c>
      <c r="AB71" s="370">
        <v>0</v>
      </c>
      <c r="AC71" s="370">
        <v>0</v>
      </c>
      <c r="AD71" s="370">
        <v>0</v>
      </c>
      <c r="AE71" s="370">
        <v>0</v>
      </c>
      <c r="AF71" s="370">
        <v>0</v>
      </c>
      <c r="AG71" s="370">
        <v>0</v>
      </c>
      <c r="AH71" s="370">
        <v>0</v>
      </c>
      <c r="AI71" s="370">
        <v>0</v>
      </c>
      <c r="AJ71" s="370">
        <v>0</v>
      </c>
      <c r="AK71" s="371">
        <v>0</v>
      </c>
      <c r="AL71" s="347">
        <f t="shared" si="7"/>
        <v>21387.59</v>
      </c>
      <c r="AM71" s="347">
        <f t="shared" si="7"/>
        <v>21838.59</v>
      </c>
      <c r="AN71" s="347">
        <f t="shared" si="7"/>
        <v>23492.79</v>
      </c>
      <c r="AO71" s="347">
        <f t="shared" si="6"/>
        <v>27811.63</v>
      </c>
      <c r="AP71" s="347">
        <f t="shared" si="6"/>
        <v>25300.959999999999</v>
      </c>
      <c r="AQ71" s="347">
        <f t="shared" si="6"/>
        <v>23252.83</v>
      </c>
      <c r="AR71" s="347">
        <f t="shared" si="6"/>
        <v>19912.980000000003</v>
      </c>
      <c r="AS71" s="347">
        <f t="shared" si="6"/>
        <v>21253.62</v>
      </c>
      <c r="AT71" s="347">
        <f t="shared" si="6"/>
        <v>22453.739999999998</v>
      </c>
      <c r="AU71" s="347">
        <f t="shared" si="6"/>
        <v>23815.010000000002</v>
      </c>
      <c r="AV71" s="347">
        <f t="shared" si="6"/>
        <v>24021.559999999998</v>
      </c>
      <c r="AW71" s="347">
        <f t="shared" si="6"/>
        <v>25014.810000000009</v>
      </c>
      <c r="AX71" s="348">
        <f t="shared" si="9"/>
        <v>279556.11000000004</v>
      </c>
      <c r="BE71" s="351">
        <f t="shared" si="10"/>
        <v>279556.11000000004</v>
      </c>
      <c r="BF71" s="347">
        <v>279556.11000000004</v>
      </c>
      <c r="BG71" s="347">
        <f t="shared" si="8"/>
        <v>0</v>
      </c>
      <c r="BI71" s="351"/>
      <c r="BJ71" s="351"/>
      <c r="BK71" s="395"/>
      <c r="BL71" s="351"/>
    </row>
    <row r="72" spans="1:64" ht="15.75" x14ac:dyDescent="0.3">
      <c r="A72" s="335" t="s">
        <v>167</v>
      </c>
      <c r="B72" s="344">
        <v>61246.479999999989</v>
      </c>
      <c r="C72" s="344">
        <v>61235.649999999994</v>
      </c>
      <c r="D72" s="344">
        <v>59832.629999999983</v>
      </c>
      <c r="E72" s="344">
        <v>73362.509999999995</v>
      </c>
      <c r="F72" s="344">
        <v>72170.930000000037</v>
      </c>
      <c r="G72" s="344">
        <v>68268.810000000012</v>
      </c>
      <c r="H72" s="344">
        <v>61037.03</v>
      </c>
      <c r="I72" s="344">
        <v>63068.710000000014</v>
      </c>
      <c r="J72" s="344">
        <v>62000.539999999979</v>
      </c>
      <c r="K72" s="344">
        <v>62368.81</v>
      </c>
      <c r="L72" s="344">
        <v>64197.599999999991</v>
      </c>
      <c r="M72" s="344">
        <v>68139.469999999987</v>
      </c>
      <c r="N72" s="370">
        <v>-12124.720000000001</v>
      </c>
      <c r="O72" s="370">
        <v>-13170.57</v>
      </c>
      <c r="P72" s="370">
        <v>-11724.279999999999</v>
      </c>
      <c r="Q72" s="370">
        <v>-10776.08</v>
      </c>
      <c r="R72" s="370">
        <v>-10531.199999999999</v>
      </c>
      <c r="S72" s="370">
        <v>-10567.68</v>
      </c>
      <c r="T72" s="370">
        <v>-9361.4299999999985</v>
      </c>
      <c r="U72" s="370">
        <v>-9498.7999999999993</v>
      </c>
      <c r="V72" s="370">
        <v>-9294</v>
      </c>
      <c r="W72" s="370">
        <v>-9907.18</v>
      </c>
      <c r="X72" s="370">
        <v>-11767.439999999999</v>
      </c>
      <c r="Y72" s="371">
        <v>9124.980000000005</v>
      </c>
      <c r="Z72" s="370">
        <v>0</v>
      </c>
      <c r="AA72" s="370">
        <v>0</v>
      </c>
      <c r="AB72" s="370">
        <v>0</v>
      </c>
      <c r="AC72" s="370">
        <v>0</v>
      </c>
      <c r="AD72" s="370">
        <v>0</v>
      </c>
      <c r="AE72" s="370">
        <v>0</v>
      </c>
      <c r="AF72" s="370">
        <v>0</v>
      </c>
      <c r="AG72" s="370">
        <v>0</v>
      </c>
      <c r="AH72" s="370">
        <v>0</v>
      </c>
      <c r="AI72" s="370">
        <v>0</v>
      </c>
      <c r="AJ72" s="370">
        <v>0</v>
      </c>
      <c r="AK72" s="371">
        <v>0</v>
      </c>
      <c r="AL72" s="347">
        <f t="shared" si="7"/>
        <v>49121.759999999987</v>
      </c>
      <c r="AM72" s="347">
        <f t="shared" si="7"/>
        <v>48065.079999999994</v>
      </c>
      <c r="AN72" s="347">
        <f t="shared" si="7"/>
        <v>48108.349999999984</v>
      </c>
      <c r="AO72" s="347">
        <f t="shared" si="6"/>
        <v>62586.429999999993</v>
      </c>
      <c r="AP72" s="347">
        <f t="shared" si="6"/>
        <v>61639.73000000004</v>
      </c>
      <c r="AQ72" s="347">
        <f t="shared" si="6"/>
        <v>57701.130000000012</v>
      </c>
      <c r="AR72" s="347">
        <f t="shared" si="6"/>
        <v>51675.6</v>
      </c>
      <c r="AS72" s="347">
        <f t="shared" si="6"/>
        <v>53569.910000000018</v>
      </c>
      <c r="AT72" s="347">
        <f t="shared" si="6"/>
        <v>52706.539999999979</v>
      </c>
      <c r="AU72" s="347">
        <f t="shared" si="6"/>
        <v>52461.63</v>
      </c>
      <c r="AV72" s="347">
        <f t="shared" si="6"/>
        <v>52430.159999999989</v>
      </c>
      <c r="AW72" s="347">
        <f t="shared" si="6"/>
        <v>77264.45</v>
      </c>
      <c r="AX72" s="348">
        <f t="shared" si="9"/>
        <v>667330.7699999999</v>
      </c>
      <c r="BE72" s="351">
        <f t="shared" si="10"/>
        <v>667330.7699999999</v>
      </c>
      <c r="BF72" s="347">
        <v>667330.7699999999</v>
      </c>
      <c r="BG72" s="347">
        <f t="shared" si="8"/>
        <v>0</v>
      </c>
      <c r="BI72" s="351"/>
      <c r="BJ72" s="351"/>
      <c r="BK72" s="395"/>
      <c r="BL72" s="351"/>
    </row>
    <row r="73" spans="1:64" ht="15.75" x14ac:dyDescent="0.3">
      <c r="A73" s="335" t="s">
        <v>168</v>
      </c>
      <c r="B73" s="344">
        <v>89926.399999999994</v>
      </c>
      <c r="C73" s="344">
        <v>89362.42</v>
      </c>
      <c r="D73" s="344">
        <v>89705.840000000026</v>
      </c>
      <c r="E73" s="344">
        <v>101430.11</v>
      </c>
      <c r="F73" s="344">
        <v>104392.92999999993</v>
      </c>
      <c r="G73" s="344">
        <v>92171.21</v>
      </c>
      <c r="H73" s="344">
        <v>79170.369999999966</v>
      </c>
      <c r="I73" s="344">
        <v>84083.12</v>
      </c>
      <c r="J73" s="344">
        <v>99547.539999999935</v>
      </c>
      <c r="K73" s="344">
        <v>98482.84</v>
      </c>
      <c r="L73" s="344">
        <v>87553.75</v>
      </c>
      <c r="M73" s="344">
        <v>102139.02999999998</v>
      </c>
      <c r="N73" s="370">
        <v>-1589.7</v>
      </c>
      <c r="O73" s="370">
        <v>-1736.6</v>
      </c>
      <c r="P73" s="370">
        <v>-1926.6999999999998</v>
      </c>
      <c r="Q73" s="370">
        <v>522.53000000000009</v>
      </c>
      <c r="R73" s="370">
        <v>1385.7400000000002</v>
      </c>
      <c r="S73" s="370">
        <v>-1598.18</v>
      </c>
      <c r="T73" s="370">
        <v>-1776.04</v>
      </c>
      <c r="U73" s="370">
        <v>-883.25000000000011</v>
      </c>
      <c r="V73" s="370">
        <v>-448.42999999999978</v>
      </c>
      <c r="W73" s="370">
        <v>-1452.88</v>
      </c>
      <c r="X73" s="370">
        <v>-1786.6399999999999</v>
      </c>
      <c r="Y73" s="371">
        <v>-2646.44</v>
      </c>
      <c r="Z73" s="370">
        <v>0</v>
      </c>
      <c r="AA73" s="370">
        <v>0</v>
      </c>
      <c r="AB73" s="370">
        <v>0</v>
      </c>
      <c r="AC73" s="370">
        <v>0</v>
      </c>
      <c r="AD73" s="370">
        <v>0</v>
      </c>
      <c r="AE73" s="370">
        <v>0</v>
      </c>
      <c r="AF73" s="370">
        <v>0</v>
      </c>
      <c r="AG73" s="370">
        <v>0</v>
      </c>
      <c r="AH73" s="370">
        <v>0</v>
      </c>
      <c r="AI73" s="370">
        <v>0</v>
      </c>
      <c r="AJ73" s="370">
        <v>0</v>
      </c>
      <c r="AK73" s="371">
        <v>0</v>
      </c>
      <c r="AL73" s="347">
        <f t="shared" si="7"/>
        <v>88336.7</v>
      </c>
      <c r="AM73" s="347">
        <f t="shared" si="7"/>
        <v>87625.819999999992</v>
      </c>
      <c r="AN73" s="347">
        <f t="shared" si="7"/>
        <v>87779.140000000029</v>
      </c>
      <c r="AO73" s="347">
        <f t="shared" si="6"/>
        <v>101952.64</v>
      </c>
      <c r="AP73" s="347">
        <f t="shared" si="6"/>
        <v>105778.66999999994</v>
      </c>
      <c r="AQ73" s="347">
        <f t="shared" si="6"/>
        <v>90573.030000000013</v>
      </c>
      <c r="AR73" s="347">
        <f t="shared" si="6"/>
        <v>77394.329999999973</v>
      </c>
      <c r="AS73" s="347">
        <f t="shared" si="6"/>
        <v>83199.87</v>
      </c>
      <c r="AT73" s="347">
        <f t="shared" si="6"/>
        <v>99099.109999999942</v>
      </c>
      <c r="AU73" s="347">
        <f t="shared" si="6"/>
        <v>97029.959999999992</v>
      </c>
      <c r="AV73" s="347">
        <f t="shared" si="6"/>
        <v>85767.11</v>
      </c>
      <c r="AW73" s="347">
        <f t="shared" si="6"/>
        <v>99492.589999999982</v>
      </c>
      <c r="AX73" s="348">
        <f t="shared" si="9"/>
        <v>1104028.97</v>
      </c>
      <c r="BE73" s="351">
        <f t="shared" si="10"/>
        <v>1104028.97</v>
      </c>
      <c r="BF73" s="347">
        <v>1104028.97</v>
      </c>
      <c r="BG73" s="347">
        <f t="shared" si="8"/>
        <v>0</v>
      </c>
      <c r="BI73" s="351"/>
      <c r="BJ73" s="351"/>
      <c r="BK73" s="395"/>
      <c r="BL73" s="351"/>
    </row>
    <row r="74" spans="1:64" ht="15.75" x14ac:dyDescent="0.3">
      <c r="A74" s="335" t="s">
        <v>169</v>
      </c>
      <c r="B74" s="344">
        <v>43839.810000000005</v>
      </c>
      <c r="C74" s="344">
        <v>29615.950000000004</v>
      </c>
      <c r="D74" s="344">
        <v>33027.020000000011</v>
      </c>
      <c r="E74" s="344">
        <v>37813.499999999993</v>
      </c>
      <c r="F74" s="344">
        <v>39946.730000000003</v>
      </c>
      <c r="G74" s="344">
        <v>40400.14</v>
      </c>
      <c r="H74" s="344">
        <v>36226.54</v>
      </c>
      <c r="I74" s="344">
        <v>34814.99</v>
      </c>
      <c r="J74" s="344">
        <v>33984.109999999993</v>
      </c>
      <c r="K74" s="344">
        <v>35478.89</v>
      </c>
      <c r="L74" s="344">
        <v>35468.720000000001</v>
      </c>
      <c r="M74" s="344">
        <v>36402.909999999996</v>
      </c>
      <c r="N74" s="370">
        <v>246.00999999999996</v>
      </c>
      <c r="O74" s="370">
        <v>1120.52</v>
      </c>
      <c r="P74" s="370">
        <v>80.080000000000013</v>
      </c>
      <c r="Q74" s="370">
        <v>648.58000000000004</v>
      </c>
      <c r="R74" s="370">
        <v>517.14</v>
      </c>
      <c r="S74" s="370">
        <v>-42.899999999999991</v>
      </c>
      <c r="T74" s="370">
        <v>-931.18999999999994</v>
      </c>
      <c r="U74" s="370">
        <v>204.19</v>
      </c>
      <c r="V74" s="370">
        <v>-1239.54</v>
      </c>
      <c r="W74" s="370">
        <v>-594.17000000000007</v>
      </c>
      <c r="X74" s="370">
        <v>142.95999999999998</v>
      </c>
      <c r="Y74" s="371">
        <v>1548.19</v>
      </c>
      <c r="Z74" s="370">
        <v>0</v>
      </c>
      <c r="AA74" s="370">
        <v>0</v>
      </c>
      <c r="AB74" s="370">
        <v>0</v>
      </c>
      <c r="AC74" s="370">
        <v>0</v>
      </c>
      <c r="AD74" s="370">
        <v>0</v>
      </c>
      <c r="AE74" s="370">
        <v>0</v>
      </c>
      <c r="AF74" s="370">
        <v>0</v>
      </c>
      <c r="AG74" s="370">
        <v>0</v>
      </c>
      <c r="AH74" s="370">
        <v>0</v>
      </c>
      <c r="AI74" s="370">
        <v>0</v>
      </c>
      <c r="AJ74" s="370">
        <v>0</v>
      </c>
      <c r="AK74" s="371">
        <v>0</v>
      </c>
      <c r="AL74" s="347">
        <f t="shared" si="7"/>
        <v>44085.820000000007</v>
      </c>
      <c r="AM74" s="347">
        <f t="shared" si="7"/>
        <v>30736.470000000005</v>
      </c>
      <c r="AN74" s="347">
        <f t="shared" si="7"/>
        <v>33107.100000000013</v>
      </c>
      <c r="AO74" s="347">
        <f t="shared" si="6"/>
        <v>38462.079999999994</v>
      </c>
      <c r="AP74" s="347">
        <f t="shared" si="6"/>
        <v>40463.870000000003</v>
      </c>
      <c r="AQ74" s="347">
        <f t="shared" si="6"/>
        <v>40357.24</v>
      </c>
      <c r="AR74" s="347">
        <f t="shared" si="6"/>
        <v>35295.35</v>
      </c>
      <c r="AS74" s="347">
        <f t="shared" si="6"/>
        <v>35019.18</v>
      </c>
      <c r="AT74" s="347">
        <f t="shared" si="6"/>
        <v>32744.569999999992</v>
      </c>
      <c r="AU74" s="347">
        <f t="shared" si="6"/>
        <v>34884.720000000001</v>
      </c>
      <c r="AV74" s="347">
        <f t="shared" si="6"/>
        <v>35611.68</v>
      </c>
      <c r="AW74" s="347">
        <f t="shared" si="6"/>
        <v>37951.1</v>
      </c>
      <c r="AX74" s="348">
        <f t="shared" si="9"/>
        <v>438719.18</v>
      </c>
      <c r="AY74" s="353" t="s">
        <v>99</v>
      </c>
      <c r="AZ74" s="347">
        <f>AW74</f>
        <v>37951.1</v>
      </c>
      <c r="BA74" s="347">
        <f>'[1]FY 2024 - kWh'!AW74</f>
        <v>139394</v>
      </c>
      <c r="BB74" s="350">
        <f>AZ74/BA74</f>
        <v>0.27225777293140307</v>
      </c>
      <c r="BC74" s="347">
        <f>ROUND(BB74*'[1]FY 2024 - kWh'!BC74,2)</f>
        <v>16840.78</v>
      </c>
      <c r="BD74" s="347">
        <f>(AW74-BC74)</f>
        <v>21110.32</v>
      </c>
      <c r="BE74" s="351">
        <f t="shared" si="10"/>
        <v>417608.86</v>
      </c>
      <c r="BF74" s="347">
        <v>421878.40319755516</v>
      </c>
      <c r="BG74" s="347">
        <f t="shared" si="8"/>
        <v>-4269.5431975551764</v>
      </c>
      <c r="BH74" s="382" t="s">
        <v>182</v>
      </c>
      <c r="BI74" s="351"/>
      <c r="BJ74" s="351"/>
      <c r="BK74" s="395"/>
      <c r="BL74" s="351"/>
    </row>
    <row r="75" spans="1:64" ht="15.75" x14ac:dyDescent="0.3">
      <c r="A75" s="335" t="s">
        <v>170</v>
      </c>
      <c r="B75" s="344">
        <v>45150.630000000019</v>
      </c>
      <c r="C75" s="344">
        <v>44139.280000000006</v>
      </c>
      <c r="D75" s="344">
        <v>46593.610000000015</v>
      </c>
      <c r="E75" s="344">
        <v>64525.26</v>
      </c>
      <c r="F75" s="344">
        <v>66722.22000000003</v>
      </c>
      <c r="G75" s="344">
        <v>49942.89999999998</v>
      </c>
      <c r="H75" s="344">
        <v>40734.410000000011</v>
      </c>
      <c r="I75" s="344">
        <v>43826.850000000006</v>
      </c>
      <c r="J75" s="344">
        <v>43785.780000000006</v>
      </c>
      <c r="K75" s="344">
        <v>49497.509999999995</v>
      </c>
      <c r="L75" s="344">
        <v>49789.239999999983</v>
      </c>
      <c r="M75" s="344">
        <v>69872.929999999993</v>
      </c>
      <c r="N75" s="370">
        <v>-1002.2700000000001</v>
      </c>
      <c r="O75" s="370">
        <v>-1080.75</v>
      </c>
      <c r="P75" s="370">
        <v>-1025.7</v>
      </c>
      <c r="Q75" s="370">
        <v>-14010.58</v>
      </c>
      <c r="R75" s="370">
        <v>-13478.88</v>
      </c>
      <c r="S75" s="370">
        <v>-490.09</v>
      </c>
      <c r="T75" s="370">
        <v>-471.35</v>
      </c>
      <c r="U75" s="370">
        <v>-496.03000000000003</v>
      </c>
      <c r="V75" s="370">
        <v>-501.16</v>
      </c>
      <c r="W75" s="370">
        <v>-514.54999999999995</v>
      </c>
      <c r="X75" s="370">
        <v>-473.35</v>
      </c>
      <c r="Y75" s="371">
        <v>-11243.51</v>
      </c>
      <c r="Z75" s="370">
        <v>39.93</v>
      </c>
      <c r="AA75" s="370">
        <v>42.26</v>
      </c>
      <c r="AB75" s="370">
        <v>40.200000000000003</v>
      </c>
      <c r="AC75" s="370">
        <v>48.39</v>
      </c>
      <c r="AD75" s="370">
        <v>-1308.4000000000001</v>
      </c>
      <c r="AE75" s="370">
        <v>0</v>
      </c>
      <c r="AF75" s="370">
        <v>109.83</v>
      </c>
      <c r="AG75" s="370">
        <v>-109.83</v>
      </c>
      <c r="AH75" s="370">
        <v>-283.56</v>
      </c>
      <c r="AI75" s="370">
        <v>-3945</v>
      </c>
      <c r="AJ75" s="370">
        <v>-3695.98</v>
      </c>
      <c r="AK75" s="371">
        <v>-2446.11</v>
      </c>
      <c r="AL75" s="347">
        <f t="shared" si="7"/>
        <v>44188.290000000023</v>
      </c>
      <c r="AM75" s="347">
        <f t="shared" si="7"/>
        <v>43100.790000000008</v>
      </c>
      <c r="AN75" s="347">
        <f t="shared" si="7"/>
        <v>45608.110000000015</v>
      </c>
      <c r="AO75" s="347">
        <f t="shared" si="6"/>
        <v>50563.07</v>
      </c>
      <c r="AP75" s="347">
        <f t="shared" si="6"/>
        <v>51934.940000000031</v>
      </c>
      <c r="AQ75" s="347">
        <f t="shared" si="6"/>
        <v>49452.809999999983</v>
      </c>
      <c r="AR75" s="347">
        <f t="shared" si="6"/>
        <v>40372.890000000014</v>
      </c>
      <c r="AS75" s="347">
        <f t="shared" si="6"/>
        <v>43220.990000000005</v>
      </c>
      <c r="AT75" s="347">
        <f t="shared" si="6"/>
        <v>43001.060000000005</v>
      </c>
      <c r="AU75" s="347">
        <f t="shared" si="6"/>
        <v>45037.959999999992</v>
      </c>
      <c r="AV75" s="347">
        <f t="shared" si="6"/>
        <v>45619.909999999982</v>
      </c>
      <c r="AW75" s="347">
        <f t="shared" si="6"/>
        <v>56183.30999999999</v>
      </c>
      <c r="AX75" s="348">
        <f t="shared" si="9"/>
        <v>558284.13</v>
      </c>
      <c r="BE75" s="351">
        <f t="shared" si="10"/>
        <v>558284.13</v>
      </c>
      <c r="BF75" s="347">
        <v>569792.40000000014</v>
      </c>
      <c r="BG75" s="347">
        <f t="shared" si="8"/>
        <v>-11508.270000000135</v>
      </c>
      <c r="BI75" s="351"/>
      <c r="BJ75" s="351"/>
      <c r="BK75" s="395"/>
      <c r="BL75" s="351"/>
    </row>
    <row r="76" spans="1:64" ht="15.75" x14ac:dyDescent="0.3">
      <c r="A76" s="335" t="s">
        <v>171</v>
      </c>
      <c r="B76" s="344">
        <v>64234.319999999985</v>
      </c>
      <c r="C76" s="344">
        <v>59892.880000000005</v>
      </c>
      <c r="D76" s="344">
        <v>62603.390000000014</v>
      </c>
      <c r="E76" s="344">
        <v>69796.08</v>
      </c>
      <c r="F76" s="344">
        <v>61524.920000000042</v>
      </c>
      <c r="G76" s="344">
        <v>57290.610000000008</v>
      </c>
      <c r="H76" s="344">
        <v>49246.260000000024</v>
      </c>
      <c r="I76" s="344">
        <v>53065.549999999996</v>
      </c>
      <c r="J76" s="344">
        <v>54271.21</v>
      </c>
      <c r="K76" s="344">
        <v>69814.75</v>
      </c>
      <c r="L76" s="344">
        <v>70235.789999999994</v>
      </c>
      <c r="M76" s="344">
        <v>77338.459999999963</v>
      </c>
      <c r="N76" s="370">
        <v>0</v>
      </c>
      <c r="O76" s="370">
        <v>-214.54</v>
      </c>
      <c r="P76" s="370">
        <v>-1997.8999999999999</v>
      </c>
      <c r="Q76" s="370">
        <v>2173.4499999999998</v>
      </c>
      <c r="R76" s="370">
        <v>-844.44</v>
      </c>
      <c r="S76" s="370">
        <v>-825.58</v>
      </c>
      <c r="T76" s="370">
        <v>-761.43</v>
      </c>
      <c r="U76" s="370">
        <v>-191.58</v>
      </c>
      <c r="V76" s="370">
        <v>-787.26</v>
      </c>
      <c r="W76" s="370">
        <v>-731.06</v>
      </c>
      <c r="X76" s="370">
        <v>-1038.96</v>
      </c>
      <c r="Y76" s="371">
        <v>5611.1</v>
      </c>
      <c r="Z76" s="370">
        <v>0</v>
      </c>
      <c r="AA76" s="370">
        <v>0</v>
      </c>
      <c r="AB76" s="370">
        <v>0</v>
      </c>
      <c r="AC76" s="370">
        <v>0</v>
      </c>
      <c r="AD76" s="370">
        <v>0</v>
      </c>
      <c r="AE76" s="370">
        <v>0</v>
      </c>
      <c r="AF76" s="370">
        <v>0</v>
      </c>
      <c r="AG76" s="370">
        <v>0</v>
      </c>
      <c r="AH76" s="370">
        <v>0</v>
      </c>
      <c r="AI76" s="370">
        <v>0</v>
      </c>
      <c r="AJ76" s="370">
        <v>0</v>
      </c>
      <c r="AK76" s="371">
        <v>0</v>
      </c>
      <c r="AL76" s="347">
        <f t="shared" si="7"/>
        <v>64234.319999999985</v>
      </c>
      <c r="AM76" s="347">
        <f t="shared" si="7"/>
        <v>59678.340000000004</v>
      </c>
      <c r="AN76" s="347">
        <f t="shared" si="7"/>
        <v>60605.490000000013</v>
      </c>
      <c r="AO76" s="347">
        <f t="shared" si="6"/>
        <v>71969.53</v>
      </c>
      <c r="AP76" s="347">
        <f t="shared" si="6"/>
        <v>60680.48000000004</v>
      </c>
      <c r="AQ76" s="347">
        <f t="shared" si="6"/>
        <v>56465.030000000006</v>
      </c>
      <c r="AR76" s="347">
        <f t="shared" si="6"/>
        <v>48484.830000000024</v>
      </c>
      <c r="AS76" s="347">
        <f t="shared" si="6"/>
        <v>52873.969999999994</v>
      </c>
      <c r="AT76" s="347">
        <f t="shared" si="6"/>
        <v>53483.95</v>
      </c>
      <c r="AU76" s="347">
        <f t="shared" si="6"/>
        <v>69083.69</v>
      </c>
      <c r="AV76" s="347">
        <f t="shared" si="6"/>
        <v>69196.829999999987</v>
      </c>
      <c r="AW76" s="347">
        <f t="shared" si="6"/>
        <v>82949.559999999969</v>
      </c>
      <c r="AX76" s="348">
        <f t="shared" si="9"/>
        <v>749706.02</v>
      </c>
      <c r="BE76" s="351">
        <f t="shared" si="10"/>
        <v>749706.02</v>
      </c>
      <c r="BF76" s="347">
        <v>749706.02</v>
      </c>
      <c r="BG76" s="347">
        <f t="shared" si="8"/>
        <v>0</v>
      </c>
      <c r="BI76" s="351"/>
      <c r="BJ76" s="351"/>
      <c r="BK76" s="395"/>
      <c r="BL76" s="351"/>
    </row>
    <row r="77" spans="1:64" ht="15.75" x14ac:dyDescent="0.3">
      <c r="A77" s="335" t="s">
        <v>172</v>
      </c>
      <c r="B77" s="344">
        <v>14977.34</v>
      </c>
      <c r="C77" s="344">
        <v>14947.41</v>
      </c>
      <c r="D77" s="344">
        <v>15130.720000000003</v>
      </c>
      <c r="E77" s="344">
        <v>16933.289999999997</v>
      </c>
      <c r="F77" s="344">
        <v>15634.7</v>
      </c>
      <c r="G77" s="344">
        <v>13568.560000000001</v>
      </c>
      <c r="H77" s="344">
        <v>11659.88</v>
      </c>
      <c r="I77" s="344">
        <v>13228.289999999999</v>
      </c>
      <c r="J77" s="344">
        <v>12836.169999999998</v>
      </c>
      <c r="K77" s="344">
        <v>12807.040000000003</v>
      </c>
      <c r="L77" s="344">
        <v>14504.540000000003</v>
      </c>
      <c r="M77" s="344">
        <v>15681.759999999998</v>
      </c>
      <c r="N77" s="370">
        <v>0</v>
      </c>
      <c r="O77" s="370">
        <v>0</v>
      </c>
      <c r="P77" s="370">
        <v>0</v>
      </c>
      <c r="Q77" s="370">
        <v>0</v>
      </c>
      <c r="R77" s="370">
        <v>0</v>
      </c>
      <c r="S77" s="370">
        <v>0</v>
      </c>
      <c r="T77" s="370">
        <v>0</v>
      </c>
      <c r="U77" s="370">
        <v>0</v>
      </c>
      <c r="V77" s="370">
        <v>0</v>
      </c>
      <c r="W77" s="370">
        <v>0</v>
      </c>
      <c r="X77" s="370">
        <v>46.3599999999999</v>
      </c>
      <c r="Y77" s="371">
        <v>-46.4</v>
      </c>
      <c r="Z77" s="370">
        <v>0</v>
      </c>
      <c r="AA77" s="370">
        <v>0</v>
      </c>
      <c r="AB77" s="370">
        <v>0</v>
      </c>
      <c r="AC77" s="370">
        <v>0</v>
      </c>
      <c r="AD77" s="370">
        <v>0</v>
      </c>
      <c r="AE77" s="370">
        <v>0</v>
      </c>
      <c r="AF77" s="370">
        <v>0</v>
      </c>
      <c r="AG77" s="370">
        <v>0</v>
      </c>
      <c r="AH77" s="370">
        <v>0</v>
      </c>
      <c r="AI77" s="370">
        <v>0</v>
      </c>
      <c r="AJ77" s="370">
        <v>-2.54</v>
      </c>
      <c r="AK77" s="371">
        <v>0</v>
      </c>
      <c r="AL77" s="347">
        <f t="shared" si="7"/>
        <v>14977.34</v>
      </c>
      <c r="AM77" s="347">
        <f t="shared" si="7"/>
        <v>14947.41</v>
      </c>
      <c r="AN77" s="347">
        <f t="shared" si="7"/>
        <v>15130.720000000003</v>
      </c>
      <c r="AO77" s="347">
        <f t="shared" si="6"/>
        <v>16933.289999999997</v>
      </c>
      <c r="AP77" s="347">
        <f t="shared" si="6"/>
        <v>15634.7</v>
      </c>
      <c r="AQ77" s="347">
        <f t="shared" si="6"/>
        <v>13568.560000000001</v>
      </c>
      <c r="AR77" s="347">
        <f t="shared" si="6"/>
        <v>11659.88</v>
      </c>
      <c r="AS77" s="347">
        <f t="shared" si="6"/>
        <v>13228.289999999999</v>
      </c>
      <c r="AT77" s="347">
        <f t="shared" si="6"/>
        <v>12836.169999999998</v>
      </c>
      <c r="AU77" s="347">
        <f t="shared" si="6"/>
        <v>12807.040000000003</v>
      </c>
      <c r="AV77" s="347">
        <f t="shared" si="6"/>
        <v>14548.360000000002</v>
      </c>
      <c r="AW77" s="347">
        <f t="shared" si="6"/>
        <v>15635.359999999999</v>
      </c>
      <c r="AX77" s="348">
        <f t="shared" si="9"/>
        <v>171907.12</v>
      </c>
      <c r="BE77" s="351">
        <f t="shared" si="10"/>
        <v>171907.12</v>
      </c>
      <c r="BF77" s="347">
        <v>171909.65999999997</v>
      </c>
      <c r="BG77" s="347">
        <f t="shared" si="8"/>
        <v>-2.5399999999790452</v>
      </c>
      <c r="BI77" s="351"/>
      <c r="BJ77" s="351"/>
      <c r="BK77" s="395"/>
      <c r="BL77" s="351"/>
    </row>
    <row r="78" spans="1:64" ht="15.75" x14ac:dyDescent="0.3">
      <c r="A78" s="335" t="s">
        <v>173</v>
      </c>
      <c r="B78" s="344">
        <v>23072.640000000003</v>
      </c>
      <c r="C78" s="344">
        <v>23638.149999999998</v>
      </c>
      <c r="D78" s="344">
        <v>22519.87</v>
      </c>
      <c r="E78" s="344">
        <v>25842.34</v>
      </c>
      <c r="F78" s="344">
        <v>26970.750000000007</v>
      </c>
      <c r="G78" s="344">
        <v>23424.650000000012</v>
      </c>
      <c r="H78" s="344">
        <v>20761.189999999999</v>
      </c>
      <c r="I78" s="344">
        <v>23767.130000000005</v>
      </c>
      <c r="J78" s="344">
        <v>25171.829999999991</v>
      </c>
      <c r="K78" s="344">
        <v>22621.590000000004</v>
      </c>
      <c r="L78" s="344">
        <v>24584.79</v>
      </c>
      <c r="M78" s="344">
        <v>25088.479999999996</v>
      </c>
      <c r="N78" s="370">
        <v>211.93</v>
      </c>
      <c r="O78" s="370">
        <v>213.33</v>
      </c>
      <c r="P78" s="370">
        <v>213.33</v>
      </c>
      <c r="Q78" s="370">
        <v>251.56</v>
      </c>
      <c r="R78" s="370">
        <v>262.52999999999997</v>
      </c>
      <c r="S78" s="370">
        <v>131.35</v>
      </c>
      <c r="T78" s="370">
        <v>138.21</v>
      </c>
      <c r="U78" s="370">
        <v>138.21</v>
      </c>
      <c r="V78" s="370">
        <v>143.21</v>
      </c>
      <c r="W78" s="370">
        <v>120.7</v>
      </c>
      <c r="X78" s="370">
        <v>136.4</v>
      </c>
      <c r="Y78" s="371">
        <v>123.42</v>
      </c>
      <c r="Z78" s="370">
        <v>0</v>
      </c>
      <c r="AA78" s="370">
        <v>0</v>
      </c>
      <c r="AB78" s="370">
        <v>0</v>
      </c>
      <c r="AC78" s="370">
        <v>0</v>
      </c>
      <c r="AD78" s="370">
        <v>0</v>
      </c>
      <c r="AE78" s="370">
        <v>0</v>
      </c>
      <c r="AF78" s="370">
        <v>0</v>
      </c>
      <c r="AG78" s="370">
        <v>0</v>
      </c>
      <c r="AH78" s="370">
        <v>0</v>
      </c>
      <c r="AI78" s="370">
        <v>0</v>
      </c>
      <c r="AJ78" s="370">
        <v>0</v>
      </c>
      <c r="AK78" s="371">
        <v>5.67</v>
      </c>
      <c r="AL78" s="347">
        <f t="shared" si="7"/>
        <v>23284.570000000003</v>
      </c>
      <c r="AM78" s="347">
        <f t="shared" si="7"/>
        <v>23851.48</v>
      </c>
      <c r="AN78" s="347">
        <f t="shared" si="7"/>
        <v>22733.200000000001</v>
      </c>
      <c r="AO78" s="347">
        <f t="shared" si="6"/>
        <v>26093.9</v>
      </c>
      <c r="AP78" s="347">
        <f t="shared" si="6"/>
        <v>27233.280000000006</v>
      </c>
      <c r="AQ78" s="347">
        <f t="shared" si="6"/>
        <v>23556.000000000011</v>
      </c>
      <c r="AR78" s="347">
        <f t="shared" si="6"/>
        <v>20899.399999999998</v>
      </c>
      <c r="AS78" s="347">
        <f t="shared" si="6"/>
        <v>23905.340000000004</v>
      </c>
      <c r="AT78" s="347">
        <f t="shared" si="6"/>
        <v>25315.03999999999</v>
      </c>
      <c r="AU78" s="347">
        <f t="shared" si="6"/>
        <v>22742.290000000005</v>
      </c>
      <c r="AV78" s="347">
        <f t="shared" si="6"/>
        <v>24721.190000000002</v>
      </c>
      <c r="AW78" s="347">
        <f t="shared" si="6"/>
        <v>25217.569999999992</v>
      </c>
      <c r="AX78" s="348">
        <f t="shared" si="9"/>
        <v>289553.25999999995</v>
      </c>
      <c r="BE78" s="351">
        <f t="shared" si="10"/>
        <v>289553.25999999995</v>
      </c>
      <c r="BF78" s="347">
        <v>287450.10000000003</v>
      </c>
      <c r="BG78" s="347">
        <f t="shared" si="8"/>
        <v>2103.1599999999162</v>
      </c>
      <c r="BI78" s="351"/>
      <c r="BJ78" s="351"/>
      <c r="BK78" s="395"/>
      <c r="BL78" s="351"/>
    </row>
    <row r="79" spans="1:64" ht="15.75" x14ac:dyDescent="0.3">
      <c r="A79" s="335" t="s">
        <v>174</v>
      </c>
      <c r="B79" s="344">
        <v>57548.480000000003</v>
      </c>
      <c r="C79" s="344">
        <v>58356.009999999995</v>
      </c>
      <c r="D79" s="344">
        <v>59412.160000000011</v>
      </c>
      <c r="E79" s="344">
        <v>68277.350000000006</v>
      </c>
      <c r="F79" s="344">
        <v>65280.11</v>
      </c>
      <c r="G79" s="344">
        <v>61380.859999999986</v>
      </c>
      <c r="H79" s="344">
        <v>55000.800000000017</v>
      </c>
      <c r="I79" s="344">
        <v>58307.159999999974</v>
      </c>
      <c r="J79" s="344">
        <v>55941.350000000013</v>
      </c>
      <c r="K79" s="344">
        <v>59724.899999999994</v>
      </c>
      <c r="L79" s="344">
        <v>61302.700000000012</v>
      </c>
      <c r="M79" s="344">
        <v>65341.759999999987</v>
      </c>
      <c r="N79" s="370">
        <v>-56.37</v>
      </c>
      <c r="O79" s="370">
        <v>-71.930000000000007</v>
      </c>
      <c r="P79" s="370">
        <v>-50.78</v>
      </c>
      <c r="Q79" s="370">
        <v>-90.65</v>
      </c>
      <c r="R79" s="370">
        <v>512.1</v>
      </c>
      <c r="S79" s="370">
        <v>471.19000000000005</v>
      </c>
      <c r="T79" s="370">
        <v>187.71999999999997</v>
      </c>
      <c r="U79" s="370">
        <v>236.44</v>
      </c>
      <c r="V79" s="370">
        <v>347.63</v>
      </c>
      <c r="W79" s="370">
        <v>404.17</v>
      </c>
      <c r="X79" s="370">
        <v>503.42999999999995</v>
      </c>
      <c r="Y79" s="371">
        <v>494.1400000000001</v>
      </c>
      <c r="Z79" s="370">
        <v>0</v>
      </c>
      <c r="AA79" s="370">
        <v>0</v>
      </c>
      <c r="AB79" s="370">
        <v>0</v>
      </c>
      <c r="AC79" s="370">
        <v>0</v>
      </c>
      <c r="AD79" s="370">
        <v>0</v>
      </c>
      <c r="AE79" s="370">
        <v>0</v>
      </c>
      <c r="AF79" s="370">
        <v>0</v>
      </c>
      <c r="AG79" s="370">
        <v>0</v>
      </c>
      <c r="AH79" s="370">
        <v>0</v>
      </c>
      <c r="AI79" s="370">
        <v>0</v>
      </c>
      <c r="AJ79" s="370">
        <v>0</v>
      </c>
      <c r="AK79" s="371">
        <v>0</v>
      </c>
      <c r="AL79" s="347">
        <f t="shared" si="7"/>
        <v>57492.11</v>
      </c>
      <c r="AM79" s="347">
        <f t="shared" si="7"/>
        <v>58284.079999999994</v>
      </c>
      <c r="AN79" s="347">
        <f t="shared" si="7"/>
        <v>59361.380000000012</v>
      </c>
      <c r="AO79" s="347">
        <f t="shared" si="6"/>
        <v>68186.700000000012</v>
      </c>
      <c r="AP79" s="347">
        <f t="shared" si="6"/>
        <v>65792.210000000006</v>
      </c>
      <c r="AQ79" s="347">
        <f t="shared" si="6"/>
        <v>61852.049999999988</v>
      </c>
      <c r="AR79" s="347">
        <f t="shared" si="6"/>
        <v>55188.520000000019</v>
      </c>
      <c r="AS79" s="347">
        <f t="shared" si="6"/>
        <v>58543.599999999977</v>
      </c>
      <c r="AT79" s="347">
        <f t="shared" si="6"/>
        <v>56288.98000000001</v>
      </c>
      <c r="AU79" s="347">
        <f t="shared" si="6"/>
        <v>60129.069999999992</v>
      </c>
      <c r="AV79" s="347">
        <f t="shared" si="6"/>
        <v>61806.130000000012</v>
      </c>
      <c r="AW79" s="347">
        <f t="shared" si="6"/>
        <v>65835.899999999994</v>
      </c>
      <c r="AX79" s="348">
        <f t="shared" si="9"/>
        <v>728760.73</v>
      </c>
      <c r="AY79" s="353" t="s">
        <v>99</v>
      </c>
      <c r="AZ79" s="347">
        <f>AW79</f>
        <v>65835.899999999994</v>
      </c>
      <c r="BA79" s="347">
        <f>'[1]FY 2024 - kWh'!AW79</f>
        <v>249217</v>
      </c>
      <c r="BB79" s="350">
        <f>AZ79/BA79</f>
        <v>0.26417098352038582</v>
      </c>
      <c r="BC79" s="347">
        <f>ROUND(BB79*'[1]FY 2024 - kWh'!BC79,2)</f>
        <v>38712.410000000003</v>
      </c>
      <c r="BD79" s="347">
        <f>(AW79-BC79)</f>
        <v>27123.489999999991</v>
      </c>
      <c r="BE79" s="351">
        <f t="shared" si="10"/>
        <v>701637.24</v>
      </c>
      <c r="BF79" s="347">
        <v>690048.32156197203</v>
      </c>
      <c r="BG79" s="347">
        <f t="shared" si="8"/>
        <v>11588.918438027962</v>
      </c>
      <c r="BH79" s="382" t="s">
        <v>182</v>
      </c>
      <c r="BI79" s="351"/>
      <c r="BJ79" s="351"/>
      <c r="BK79" s="395"/>
      <c r="BL79" s="351"/>
    </row>
    <row r="80" spans="1:64" ht="15.75" x14ac:dyDescent="0.3">
      <c r="A80" s="335" t="s">
        <v>175</v>
      </c>
      <c r="B80" s="344">
        <v>29919.319999999989</v>
      </c>
      <c r="C80" s="344">
        <v>36783.879999999997</v>
      </c>
      <c r="D80" s="344">
        <v>36392.899999999987</v>
      </c>
      <c r="E80" s="344">
        <v>45062.25999999998</v>
      </c>
      <c r="F80" s="344">
        <v>41268.510000000009</v>
      </c>
      <c r="G80" s="344">
        <v>37979.229999999989</v>
      </c>
      <c r="H80" s="344">
        <v>32775.82</v>
      </c>
      <c r="I80" s="344">
        <v>32135.57</v>
      </c>
      <c r="J80" s="344">
        <v>41067.03</v>
      </c>
      <c r="K80" s="344">
        <v>37882.29</v>
      </c>
      <c r="L80" s="344">
        <v>37606.289999999986</v>
      </c>
      <c r="M80" s="344">
        <v>44193.140000000007</v>
      </c>
      <c r="N80" s="370">
        <v>0</v>
      </c>
      <c r="O80" s="370">
        <v>0</v>
      </c>
      <c r="P80" s="370">
        <v>-29.7</v>
      </c>
      <c r="Q80" s="370">
        <v>-31.39</v>
      </c>
      <c r="R80" s="370">
        <v>-31.4</v>
      </c>
      <c r="S80" s="370">
        <v>-103.57000000000001</v>
      </c>
      <c r="T80" s="370">
        <v>-90.35</v>
      </c>
      <c r="U80" s="370">
        <v>170.64999999999998</v>
      </c>
      <c r="V80" s="370">
        <v>-281.78999999999996</v>
      </c>
      <c r="W80" s="370">
        <v>-96.91</v>
      </c>
      <c r="X80" s="370">
        <v>-282.14000000000004</v>
      </c>
      <c r="Y80" s="371">
        <v>152.64999999999998</v>
      </c>
      <c r="Z80" s="370">
        <v>0</v>
      </c>
      <c r="AA80" s="370">
        <v>0</v>
      </c>
      <c r="AB80" s="370">
        <v>0</v>
      </c>
      <c r="AC80" s="370">
        <v>0</v>
      </c>
      <c r="AD80" s="370">
        <v>0</v>
      </c>
      <c r="AE80" s="370">
        <v>0</v>
      </c>
      <c r="AF80" s="370">
        <v>0</v>
      </c>
      <c r="AG80" s="370">
        <v>0</v>
      </c>
      <c r="AH80" s="370">
        <v>0</v>
      </c>
      <c r="AI80" s="370">
        <v>0</v>
      </c>
      <c r="AJ80" s="370">
        <v>0</v>
      </c>
      <c r="AK80" s="371">
        <v>0</v>
      </c>
      <c r="AL80" s="347">
        <f t="shared" si="7"/>
        <v>29919.319999999989</v>
      </c>
      <c r="AM80" s="347">
        <f t="shared" si="7"/>
        <v>36783.879999999997</v>
      </c>
      <c r="AN80" s="347">
        <f t="shared" si="7"/>
        <v>36363.19999999999</v>
      </c>
      <c r="AO80" s="347">
        <f t="shared" si="6"/>
        <v>45030.869999999981</v>
      </c>
      <c r="AP80" s="347">
        <f t="shared" si="6"/>
        <v>41237.110000000008</v>
      </c>
      <c r="AQ80" s="347">
        <f t="shared" si="6"/>
        <v>37875.659999999989</v>
      </c>
      <c r="AR80" s="347">
        <f t="shared" si="6"/>
        <v>32685.47</v>
      </c>
      <c r="AS80" s="347">
        <f t="shared" si="6"/>
        <v>32306.22</v>
      </c>
      <c r="AT80" s="347">
        <f t="shared" si="6"/>
        <v>40785.24</v>
      </c>
      <c r="AU80" s="347">
        <f t="shared" si="6"/>
        <v>37785.379999999997</v>
      </c>
      <c r="AV80" s="347">
        <f t="shared" si="6"/>
        <v>37324.149999999987</v>
      </c>
      <c r="AW80" s="347">
        <f t="shared" si="6"/>
        <v>44345.790000000008</v>
      </c>
      <c r="AX80" s="348">
        <f t="shared" si="9"/>
        <v>452442.28999999992</v>
      </c>
      <c r="AY80" s="354" t="s">
        <v>118</v>
      </c>
      <c r="AZ80" s="347">
        <f>AS80</f>
        <v>32306.22</v>
      </c>
      <c r="BA80" s="347">
        <f>'[1]FY 2024 - kWh'!AS80</f>
        <v>112708</v>
      </c>
      <c r="BB80" s="350">
        <f>AZ80/BA80</f>
        <v>0.28663644106895697</v>
      </c>
      <c r="BC80" s="347">
        <f>ROUND(BB80*'[1]FY 2024 - kWh'!BC80,2)</f>
        <v>59423.75</v>
      </c>
      <c r="BD80" s="347">
        <f>(AS80-BC80)+SUM(AT80:AW80)</f>
        <v>133123.03</v>
      </c>
      <c r="BE80" s="351">
        <f t="shared" si="10"/>
        <v>319319.25999999989</v>
      </c>
      <c r="BF80" s="347">
        <v>306319.04719064466</v>
      </c>
      <c r="BG80" s="347">
        <f t="shared" si="8"/>
        <v>13000.212809355231</v>
      </c>
      <c r="BH80" s="354" t="s">
        <v>189</v>
      </c>
      <c r="BI80" s="351"/>
      <c r="BJ80" s="351"/>
      <c r="BK80" s="395"/>
      <c r="BL80" s="351"/>
    </row>
    <row r="81" spans="14:64" ht="15.75" x14ac:dyDescent="0.3"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  <c r="Y81" s="358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  <c r="AJ81" s="358"/>
      <c r="AK81" s="358"/>
      <c r="BE81" s="397">
        <f>SUM(BE3:BE80)</f>
        <v>76779345.049999997</v>
      </c>
      <c r="BF81" s="397">
        <f>SUM(BF3:BF80)</f>
        <v>75756131.861809209</v>
      </c>
      <c r="BG81" s="397">
        <f>SUM(BG3:BG80)</f>
        <v>1023213.1881907993</v>
      </c>
      <c r="BI81" s="351"/>
      <c r="BJ81" s="351"/>
      <c r="BK81" s="395"/>
      <c r="BL81" s="351"/>
    </row>
    <row r="82" spans="14:64" x14ac:dyDescent="0.25"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AK82" s="358"/>
      <c r="BI82" s="351"/>
      <c r="BJ82" s="351"/>
    </row>
    <row r="83" spans="14:64" x14ac:dyDescent="0.25"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BI83" s="351"/>
      <c r="BJ83" s="351"/>
    </row>
    <row r="85" spans="14:64" x14ac:dyDescent="0.25">
      <c r="Y85" s="358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Sheet184">
    <pageSetUpPr fitToPage="1"/>
  </sheetPr>
  <dimension ref="A1:L50"/>
  <sheetViews>
    <sheetView topLeftCell="A25"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B26" s="229"/>
      <c r="C26" s="221"/>
      <c r="D26" s="136"/>
      <c r="E26" s="136"/>
      <c r="F26" s="136"/>
    </row>
    <row r="27" spans="1:12" ht="15.75" x14ac:dyDescent="0.25">
      <c r="A27" s="127"/>
      <c r="B27" s="229"/>
      <c r="C27" s="221"/>
      <c r="D27" s="136"/>
      <c r="E27" s="136"/>
      <c r="F27" s="136"/>
    </row>
    <row r="28" spans="1:12" ht="15.75" x14ac:dyDescent="0.25">
      <c r="A28" s="127"/>
      <c r="B28" s="128" t="s">
        <v>262</v>
      </c>
      <c r="C28" s="221"/>
      <c r="D28" s="136"/>
      <c r="E28" s="136"/>
      <c r="F28" s="136"/>
    </row>
    <row r="29" spans="1:12" ht="18" x14ac:dyDescent="0.35">
      <c r="A29" s="127"/>
      <c r="B29" s="108"/>
      <c r="C29" s="221"/>
      <c r="D29" s="136"/>
      <c r="E29" s="136"/>
      <c r="F29" s="136"/>
    </row>
    <row r="30" spans="1:12" ht="15.75" x14ac:dyDescent="0.25">
      <c r="A30" s="221"/>
      <c r="B30" s="128"/>
      <c r="C30" s="221"/>
      <c r="D30" s="136"/>
      <c r="E30" s="136"/>
      <c r="F30" s="136"/>
    </row>
    <row r="31" spans="1:12" ht="15.75" x14ac:dyDescent="0.25">
      <c r="A31" s="126"/>
      <c r="B31" s="128"/>
      <c r="C31" s="221"/>
      <c r="D31" s="136"/>
      <c r="E31" s="138"/>
      <c r="F31" s="138"/>
    </row>
    <row r="32" spans="1:12" ht="15.75" x14ac:dyDescent="0.25">
      <c r="A32" s="221"/>
      <c r="B32" s="221" t="s">
        <v>321</v>
      </c>
      <c r="C32" s="221"/>
      <c r="D32" s="136"/>
      <c r="E32" s="136"/>
      <c r="F32" s="136"/>
    </row>
    <row r="33" spans="1:6" ht="15.75" x14ac:dyDescent="0.25">
      <c r="A33" s="221"/>
      <c r="B33" s="221" t="s">
        <v>286</v>
      </c>
      <c r="C33" s="221"/>
      <c r="D33" s="136"/>
      <c r="E33" s="136"/>
      <c r="F33" s="136"/>
    </row>
    <row r="34" spans="1:6" ht="15.75" x14ac:dyDescent="0.25">
      <c r="A34" s="221"/>
      <c r="B34" s="221" t="s">
        <v>322</v>
      </c>
      <c r="C34" s="221"/>
      <c r="D34" s="136"/>
      <c r="E34" s="136"/>
      <c r="F34" s="136"/>
    </row>
    <row r="35" spans="1:6" ht="15.75" x14ac:dyDescent="0.25">
      <c r="A35" s="221"/>
      <c r="B35" s="221"/>
      <c r="C35" s="116"/>
      <c r="D35" s="136"/>
      <c r="E35" s="136"/>
      <c r="F35" s="136"/>
    </row>
    <row r="36" spans="1:6" ht="15.75" x14ac:dyDescent="0.25">
      <c r="A36" s="221"/>
      <c r="B36" s="221"/>
      <c r="C36" s="116"/>
      <c r="D36" s="136"/>
      <c r="E36" s="136"/>
      <c r="F36" s="136"/>
    </row>
    <row r="37" spans="1:6" ht="15.75" x14ac:dyDescent="0.25">
      <c r="A37" s="221"/>
      <c r="B37" s="129" t="s">
        <v>265</v>
      </c>
      <c r="C37" s="116"/>
      <c r="D37" s="136"/>
      <c r="E37" s="136"/>
      <c r="F37" s="136"/>
    </row>
    <row r="38" spans="1:6" ht="18" x14ac:dyDescent="0.35">
      <c r="A38" s="221"/>
      <c r="B38" s="108"/>
      <c r="C38" s="116"/>
      <c r="D38" s="116"/>
      <c r="E38" s="136"/>
      <c r="F38" s="136"/>
    </row>
    <row r="39" spans="1:6" ht="15.75" x14ac:dyDescent="0.25">
      <c r="A39" s="221"/>
      <c r="B39" s="221"/>
      <c r="C39" s="116"/>
      <c r="D39" s="116"/>
      <c r="E39" s="136"/>
      <c r="F39" s="136"/>
    </row>
    <row r="40" spans="1:6" ht="18" x14ac:dyDescent="0.35">
      <c r="A40" s="221"/>
      <c r="B40" s="108"/>
      <c r="C40" s="116"/>
      <c r="D40" s="116"/>
      <c r="E40" s="136"/>
      <c r="F40" s="136"/>
    </row>
    <row r="41" spans="1:6" ht="15.75" x14ac:dyDescent="0.25">
      <c r="A41" s="221"/>
      <c r="B41" s="221" t="s">
        <v>279</v>
      </c>
      <c r="C41" s="116"/>
      <c r="D41" s="116"/>
      <c r="E41" s="136"/>
      <c r="F41" s="136"/>
    </row>
    <row r="42" spans="1:6" ht="15.75" x14ac:dyDescent="0.25">
      <c r="A42" s="221"/>
      <c r="B42" s="221" t="s">
        <v>280</v>
      </c>
      <c r="C42" s="116"/>
      <c r="D42" s="116"/>
      <c r="E42" s="136"/>
      <c r="F42" s="136"/>
    </row>
    <row r="43" spans="1:6" ht="15.75" x14ac:dyDescent="0.25">
      <c r="A43" s="221"/>
      <c r="B43" s="221" t="s">
        <v>281</v>
      </c>
      <c r="C43" s="116"/>
      <c r="D43" s="116"/>
      <c r="E43" s="136"/>
      <c r="F43" s="136"/>
    </row>
    <row r="44" spans="1:6" x14ac:dyDescent="0.25">
      <c r="A44" s="139"/>
    </row>
    <row r="47" spans="1:6" x14ac:dyDescent="0.25">
      <c r="B47" s="140"/>
    </row>
    <row r="48" spans="1:6" x14ac:dyDescent="0.25">
      <c r="B48" s="141"/>
    </row>
    <row r="49" spans="2:2" x14ac:dyDescent="0.25">
      <c r="B49" s="141"/>
    </row>
    <row r="50" spans="2:2" x14ac:dyDescent="0.25">
      <c r="B50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2" max="16383" man="1"/>
  </rowBreak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Sheet185">
    <pageSetUpPr fitToPage="1"/>
  </sheetPr>
  <dimension ref="A1:J119"/>
  <sheetViews>
    <sheetView topLeftCell="A14"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12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30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ht="15.75" x14ac:dyDescent="0.25">
      <c r="A42" s="221"/>
      <c r="B42" s="221"/>
      <c r="C42" s="116"/>
      <c r="D42" s="221"/>
      <c r="E42" s="221"/>
    </row>
    <row r="43" spans="1:5" x14ac:dyDescent="0.35">
      <c r="C43" s="130"/>
    </row>
    <row r="44" spans="1:5" x14ac:dyDescent="0.35">
      <c r="A44" s="131"/>
      <c r="C44" s="130"/>
    </row>
    <row r="45" spans="1:5" x14ac:dyDescent="0.35">
      <c r="C45" s="130"/>
    </row>
    <row r="46" spans="1:5" x14ac:dyDescent="0.35">
      <c r="C46" s="130"/>
    </row>
    <row r="47" spans="1:5" x14ac:dyDescent="0.35">
      <c r="B47" s="119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B50" s="132"/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Sheet186">
    <pageSetUpPr fitToPage="1"/>
  </sheetPr>
  <dimension ref="A1:L49"/>
  <sheetViews>
    <sheetView topLeftCell="A16"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30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Sheet187">
    <pageSetUpPr fitToPage="1"/>
  </sheetPr>
  <dimension ref="A1:J119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ht="15.75" x14ac:dyDescent="0.25">
      <c r="A42" s="221"/>
      <c r="B42" s="221"/>
      <c r="C42" s="116"/>
      <c r="D42" s="221"/>
      <c r="E42" s="221"/>
    </row>
    <row r="43" spans="1:5" x14ac:dyDescent="0.35">
      <c r="C43" s="130"/>
    </row>
    <row r="44" spans="1:5" x14ac:dyDescent="0.35">
      <c r="A44" s="131"/>
      <c r="C44" s="130"/>
    </row>
    <row r="45" spans="1:5" x14ac:dyDescent="0.35">
      <c r="C45" s="130"/>
    </row>
    <row r="46" spans="1:5" x14ac:dyDescent="0.35">
      <c r="C46" s="130"/>
    </row>
    <row r="47" spans="1:5" x14ac:dyDescent="0.35">
      <c r="B47" s="119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B50" s="132"/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Sheet188">
    <pageSetUpPr fitToPage="1"/>
  </sheetPr>
  <dimension ref="A1:L49"/>
  <sheetViews>
    <sheetView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Sheet189">
    <pageSetUpPr fitToPage="1"/>
  </sheetPr>
  <dimension ref="A1:J118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30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x14ac:dyDescent="0.35">
      <c r="C42" s="130"/>
    </row>
    <row r="43" spans="1:5" x14ac:dyDescent="0.35">
      <c r="A43" s="131"/>
      <c r="C43" s="130"/>
    </row>
    <row r="44" spans="1:5" x14ac:dyDescent="0.35">
      <c r="C44" s="130"/>
    </row>
    <row r="45" spans="1:5" x14ac:dyDescent="0.35">
      <c r="C45" s="130"/>
    </row>
    <row r="46" spans="1:5" x14ac:dyDescent="0.35">
      <c r="B46" s="119"/>
      <c r="C46" s="130"/>
    </row>
    <row r="47" spans="1:5" x14ac:dyDescent="0.35">
      <c r="B47" s="132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Sheet190">
    <pageSetUpPr fitToPage="1"/>
  </sheetPr>
  <dimension ref="A1:L48"/>
  <sheetViews>
    <sheetView topLeftCell="A22"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30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x14ac:dyDescent="0.25">
      <c r="A42" s="139"/>
    </row>
    <row r="45" spans="1:6" x14ac:dyDescent="0.25">
      <c r="B45" s="140"/>
    </row>
    <row r="46" spans="1:6" x14ac:dyDescent="0.25">
      <c r="B46" s="141"/>
    </row>
    <row r="47" spans="1:6" x14ac:dyDescent="0.25">
      <c r="B47" s="141"/>
    </row>
    <row r="48" spans="1:6" x14ac:dyDescent="0.25">
      <c r="B48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0" max="16383" man="1"/>
  </rowBreak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Sheet191">
    <pageSetUpPr fitToPage="1"/>
  </sheetPr>
  <dimension ref="A1:J119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ht="15.75" x14ac:dyDescent="0.25">
      <c r="A42" s="221"/>
      <c r="B42" s="221"/>
      <c r="C42" s="116"/>
      <c r="D42" s="221"/>
      <c r="E42" s="221"/>
    </row>
    <row r="43" spans="1:5" x14ac:dyDescent="0.35">
      <c r="C43" s="130"/>
    </row>
    <row r="44" spans="1:5" x14ac:dyDescent="0.35">
      <c r="A44" s="131"/>
      <c r="C44" s="130"/>
    </row>
    <row r="45" spans="1:5" x14ac:dyDescent="0.35">
      <c r="C45" s="130"/>
    </row>
    <row r="46" spans="1:5" x14ac:dyDescent="0.35">
      <c r="C46" s="130"/>
    </row>
    <row r="47" spans="1:5" x14ac:dyDescent="0.35">
      <c r="B47" s="119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B50" s="132"/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Sheet192">
    <pageSetUpPr fitToPage="1"/>
  </sheetPr>
  <dimension ref="A1:L49"/>
  <sheetViews>
    <sheetView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Sheet193">
    <pageSetUpPr fitToPage="1"/>
  </sheetPr>
  <dimension ref="A1:J119"/>
  <sheetViews>
    <sheetView zoomScaleNormal="100" workbookViewId="0">
      <selection activeCell="P5" sqref="P5:P18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312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279</v>
      </c>
      <c r="C39" s="116"/>
      <c r="D39" s="221"/>
      <c r="E39" s="221"/>
    </row>
    <row r="40" spans="1:5" ht="15.75" x14ac:dyDescent="0.25">
      <c r="A40" s="221"/>
      <c r="B40" s="221" t="s">
        <v>280</v>
      </c>
      <c r="C40" s="116"/>
      <c r="D40" s="221"/>
      <c r="E40" s="221"/>
    </row>
    <row r="41" spans="1:5" ht="15.75" x14ac:dyDescent="0.25">
      <c r="A41" s="221"/>
      <c r="B41" s="221" t="s">
        <v>281</v>
      </c>
      <c r="C41" s="116"/>
      <c r="D41" s="221"/>
      <c r="E41" s="221"/>
    </row>
    <row r="42" spans="1:5" ht="15.75" x14ac:dyDescent="0.25">
      <c r="A42" s="221"/>
      <c r="B42" s="221"/>
      <c r="C42" s="116"/>
      <c r="D42" s="221"/>
      <c r="E42" s="221"/>
    </row>
    <row r="43" spans="1:5" x14ac:dyDescent="0.35">
      <c r="C43" s="130"/>
    </row>
    <row r="44" spans="1:5" x14ac:dyDescent="0.35">
      <c r="A44" s="131"/>
      <c r="C44" s="130"/>
    </row>
    <row r="45" spans="1:5" x14ac:dyDescent="0.35">
      <c r="C45" s="130"/>
    </row>
    <row r="46" spans="1:5" x14ac:dyDescent="0.35">
      <c r="C46" s="130"/>
    </row>
    <row r="47" spans="1:5" x14ac:dyDescent="0.35">
      <c r="B47" s="119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B50" s="132"/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C86D-D47C-452F-935C-4DC0C90C1695}">
  <sheetPr>
    <tabColor rgb="FFFFC000"/>
  </sheetPr>
  <dimension ref="A1:AX85"/>
  <sheetViews>
    <sheetView workbookViewId="0">
      <pane xSplit="1" ySplit="2" topLeftCell="AF3" activePane="bottomRight" state="frozen"/>
      <selection pane="topRight" activeCell="H35" sqref="H35"/>
      <selection pane="bottomLeft" activeCell="H35" sqref="H35"/>
      <selection pane="bottomRight" sqref="A1:XFD1048576"/>
    </sheetView>
  </sheetViews>
  <sheetFormatPr defaultColWidth="9.140625" defaultRowHeight="15" x14ac:dyDescent="0.25"/>
  <cols>
    <col min="1" max="13" width="14.42578125" style="335" customWidth="1"/>
    <col min="14" max="14" width="11.140625" style="337" bestFit="1" customWidth="1"/>
    <col min="15" max="23" width="10.7109375" style="337" bestFit="1" customWidth="1"/>
    <col min="24" max="24" width="11.140625" style="337" bestFit="1" customWidth="1"/>
    <col min="25" max="25" width="10.7109375" style="337" bestFit="1" customWidth="1"/>
    <col min="26" max="30" width="12.5703125" style="337" bestFit="1" customWidth="1"/>
    <col min="31" max="31" width="11.42578125" style="337" bestFit="1" customWidth="1"/>
    <col min="32" max="37" width="12.5703125" style="337" bestFit="1" customWidth="1"/>
    <col min="38" max="38" width="13.7109375" style="337" bestFit="1" customWidth="1"/>
    <col min="39" max="39" width="11" style="337" bestFit="1" customWidth="1"/>
    <col min="40" max="40" width="12.42578125" style="337" bestFit="1" customWidth="1"/>
    <col min="41" max="41" width="13.42578125" style="337" bestFit="1" customWidth="1"/>
    <col min="42" max="42" width="16.7109375" style="337" customWidth="1"/>
    <col min="43" max="44" width="11.42578125" style="337" bestFit="1" customWidth="1"/>
    <col min="45" max="46" width="12.5703125" style="337" bestFit="1" customWidth="1"/>
    <col min="47" max="47" width="13.7109375" style="337" bestFit="1" customWidth="1"/>
    <col min="48" max="48" width="14.85546875" style="337" customWidth="1"/>
    <col min="49" max="49" width="20" style="337" customWidth="1"/>
    <col min="50" max="50" width="11.42578125" style="337" bestFit="1" customWidth="1"/>
    <col min="51" max="16384" width="9.140625" style="337"/>
  </cols>
  <sheetData>
    <row r="1" spans="1:50" x14ac:dyDescent="0.25">
      <c r="B1" s="335" t="s">
        <v>67</v>
      </c>
      <c r="C1" s="335" t="s">
        <v>67</v>
      </c>
      <c r="D1" s="335" t="s">
        <v>67</v>
      </c>
      <c r="E1" s="335" t="s">
        <v>67</v>
      </c>
      <c r="F1" s="335" t="s">
        <v>67</v>
      </c>
      <c r="G1" s="335" t="s">
        <v>67</v>
      </c>
      <c r="H1" s="335" t="s">
        <v>67</v>
      </c>
      <c r="I1" s="335" t="s">
        <v>67</v>
      </c>
      <c r="J1" s="335" t="s">
        <v>67</v>
      </c>
      <c r="K1" s="335" t="s">
        <v>67</v>
      </c>
      <c r="L1" s="335" t="s">
        <v>67</v>
      </c>
      <c r="M1" s="335" t="s">
        <v>67</v>
      </c>
      <c r="N1" s="335" t="s">
        <v>68</v>
      </c>
      <c r="O1" s="335" t="s">
        <v>68</v>
      </c>
      <c r="P1" s="335" t="s">
        <v>68</v>
      </c>
      <c r="Q1" s="335" t="s">
        <v>68</v>
      </c>
      <c r="R1" s="335" t="s">
        <v>68</v>
      </c>
      <c r="S1" s="335" t="s">
        <v>68</v>
      </c>
      <c r="T1" s="335" t="s">
        <v>68</v>
      </c>
      <c r="U1" s="335" t="s">
        <v>68</v>
      </c>
      <c r="V1" s="335" t="s">
        <v>68</v>
      </c>
      <c r="W1" s="335" t="s">
        <v>68</v>
      </c>
      <c r="X1" s="335" t="s">
        <v>68</v>
      </c>
      <c r="Y1" s="336" t="s">
        <v>68</v>
      </c>
      <c r="Z1" s="335" t="s">
        <v>191</v>
      </c>
      <c r="AS1" s="337" t="s">
        <v>192</v>
      </c>
    </row>
    <row r="2" spans="1:50" s="341" customFormat="1" ht="27" customHeight="1" x14ac:dyDescent="0.25">
      <c r="A2" s="338" t="s">
        <v>70</v>
      </c>
      <c r="B2" s="338" t="s">
        <v>71</v>
      </c>
      <c r="C2" s="338" t="s">
        <v>72</v>
      </c>
      <c r="D2" s="338" t="s">
        <v>73</v>
      </c>
      <c r="E2" s="338" t="s">
        <v>74</v>
      </c>
      <c r="F2" s="338" t="s">
        <v>75</v>
      </c>
      <c r="G2" s="338" t="s">
        <v>76</v>
      </c>
      <c r="H2" s="338" t="s">
        <v>77</v>
      </c>
      <c r="I2" s="338" t="s">
        <v>78</v>
      </c>
      <c r="J2" s="338" t="s">
        <v>79</v>
      </c>
      <c r="K2" s="338" t="s">
        <v>80</v>
      </c>
      <c r="L2" s="338" t="s">
        <v>81</v>
      </c>
      <c r="M2" s="338" t="s">
        <v>82</v>
      </c>
      <c r="N2" s="339" t="s">
        <v>71</v>
      </c>
      <c r="O2" s="339" t="s">
        <v>72</v>
      </c>
      <c r="P2" s="339" t="s">
        <v>73</v>
      </c>
      <c r="Q2" s="339" t="s">
        <v>74</v>
      </c>
      <c r="R2" s="339" t="s">
        <v>75</v>
      </c>
      <c r="S2" s="339" t="s">
        <v>76</v>
      </c>
      <c r="T2" s="339" t="s">
        <v>77</v>
      </c>
      <c r="U2" s="339" t="s">
        <v>78</v>
      </c>
      <c r="V2" s="339" t="s">
        <v>79</v>
      </c>
      <c r="W2" s="339" t="s">
        <v>80</v>
      </c>
      <c r="X2" s="339" t="s">
        <v>81</v>
      </c>
      <c r="Y2" s="340" t="s">
        <v>82</v>
      </c>
      <c r="Z2" s="341" t="s">
        <v>71</v>
      </c>
      <c r="AA2" s="341" t="s">
        <v>72</v>
      </c>
      <c r="AB2" s="341" t="s">
        <v>73</v>
      </c>
      <c r="AC2" s="341" t="s">
        <v>74</v>
      </c>
      <c r="AD2" s="341" t="s">
        <v>75</v>
      </c>
      <c r="AE2" s="341" t="s">
        <v>76</v>
      </c>
      <c r="AF2" s="341" t="s">
        <v>77</v>
      </c>
      <c r="AG2" s="341" t="s">
        <v>78</v>
      </c>
      <c r="AH2" s="341" t="s">
        <v>79</v>
      </c>
      <c r="AI2" s="341" t="s">
        <v>80</v>
      </c>
      <c r="AJ2" s="341" t="s">
        <v>81</v>
      </c>
      <c r="AK2" s="341" t="s">
        <v>82</v>
      </c>
      <c r="AL2" s="342" t="s">
        <v>193</v>
      </c>
      <c r="AM2" s="341" t="s">
        <v>84</v>
      </c>
      <c r="AN2" s="341" t="s">
        <v>85</v>
      </c>
      <c r="AO2" s="341" t="s">
        <v>86</v>
      </c>
      <c r="AP2" s="343" t="s">
        <v>87</v>
      </c>
      <c r="AQ2" s="341" t="s">
        <v>194</v>
      </c>
      <c r="AR2" s="341" t="s">
        <v>89</v>
      </c>
      <c r="AS2" s="341" t="s">
        <v>81</v>
      </c>
      <c r="AT2" s="341" t="s">
        <v>82</v>
      </c>
      <c r="AU2" s="341" t="s">
        <v>90</v>
      </c>
      <c r="AV2" s="343" t="s">
        <v>91</v>
      </c>
      <c r="AW2" s="343" t="s">
        <v>92</v>
      </c>
    </row>
    <row r="3" spans="1:50" ht="15.75" x14ac:dyDescent="0.3">
      <c r="A3" s="335" t="s">
        <v>93</v>
      </c>
      <c r="B3" s="344">
        <v>35065.96</v>
      </c>
      <c r="C3" s="344">
        <v>30229.46</v>
      </c>
      <c r="D3" s="344">
        <v>33718.349999999991</v>
      </c>
      <c r="E3" s="344">
        <v>30663.19</v>
      </c>
      <c r="F3" s="344">
        <v>30516.38</v>
      </c>
      <c r="G3" s="344">
        <v>29717.59</v>
      </c>
      <c r="H3" s="344">
        <v>28450.12</v>
      </c>
      <c r="I3" s="344">
        <v>27697.510000000009</v>
      </c>
      <c r="J3" s="344">
        <v>27890.91</v>
      </c>
      <c r="K3" s="344">
        <v>30816.620000000003</v>
      </c>
      <c r="L3" s="344">
        <v>30245.889999999992</v>
      </c>
      <c r="M3" s="344">
        <v>29946.869999999995</v>
      </c>
      <c r="N3" s="345">
        <v>54.849999999999994</v>
      </c>
      <c r="O3" s="345">
        <v>102.26000000000002</v>
      </c>
      <c r="P3" s="345">
        <v>107.28</v>
      </c>
      <c r="Q3" s="345">
        <v>125.03</v>
      </c>
      <c r="R3" s="345">
        <v>173.77</v>
      </c>
      <c r="S3" s="345">
        <v>180.14</v>
      </c>
      <c r="T3" s="345">
        <v>177.97000000000003</v>
      </c>
      <c r="U3" s="345">
        <v>253.02999999999997</v>
      </c>
      <c r="V3" s="345">
        <v>219.4</v>
      </c>
      <c r="W3" s="345">
        <v>436.62</v>
      </c>
      <c r="X3" s="345">
        <v>-65.250000000000071</v>
      </c>
      <c r="Y3" s="346">
        <v>-32.090000000000003</v>
      </c>
      <c r="Z3" s="347">
        <v>35120.81</v>
      </c>
      <c r="AA3" s="347">
        <v>30331.719999999998</v>
      </c>
      <c r="AB3" s="347">
        <v>33825.62999999999</v>
      </c>
      <c r="AC3" s="347">
        <v>30788.219999999998</v>
      </c>
      <c r="AD3" s="347">
        <v>30690.15</v>
      </c>
      <c r="AE3" s="347">
        <v>29897.73</v>
      </c>
      <c r="AF3" s="347">
        <v>28628.09</v>
      </c>
      <c r="AG3" s="347">
        <v>27950.540000000008</v>
      </c>
      <c r="AH3" s="347">
        <v>28110.31</v>
      </c>
      <c r="AI3" s="347">
        <v>31253.24</v>
      </c>
      <c r="AJ3" s="347">
        <v>30180.639999999992</v>
      </c>
      <c r="AK3" s="347">
        <v>29914.779999999995</v>
      </c>
      <c r="AL3" s="348">
        <v>366691.86</v>
      </c>
      <c r="AM3" s="349" t="s">
        <v>178</v>
      </c>
      <c r="AN3" s="347">
        <v>28628.09</v>
      </c>
      <c r="AO3" s="347">
        <v>97415</v>
      </c>
      <c r="AP3" s="350">
        <v>0.29387763691423291</v>
      </c>
      <c r="AQ3" s="347">
        <v>20936.14</v>
      </c>
      <c r="AR3" s="347">
        <v>155101.46000000002</v>
      </c>
      <c r="AS3" s="347">
        <v>0</v>
      </c>
      <c r="AT3" s="347">
        <v>0</v>
      </c>
      <c r="AU3" s="347">
        <v>211590.39999999997</v>
      </c>
      <c r="AV3" s="347">
        <v>212644.8172324984</v>
      </c>
      <c r="AW3" s="347">
        <v>-1054.4172324984393</v>
      </c>
      <c r="AX3" s="351"/>
    </row>
    <row r="4" spans="1:50" ht="15.75" x14ac:dyDescent="0.3">
      <c r="A4" s="335" t="s">
        <v>95</v>
      </c>
      <c r="B4" s="344">
        <v>70964.389999999985</v>
      </c>
      <c r="C4" s="344">
        <v>70811.02</v>
      </c>
      <c r="D4" s="344">
        <v>72212.319999999978</v>
      </c>
      <c r="E4" s="344">
        <v>49824.770000000011</v>
      </c>
      <c r="F4" s="344">
        <v>58303.080000000016</v>
      </c>
      <c r="G4" s="344">
        <v>55465.14</v>
      </c>
      <c r="H4" s="344">
        <v>48671.099999999984</v>
      </c>
      <c r="I4" s="344">
        <v>52879.880000000019</v>
      </c>
      <c r="J4" s="344">
        <v>60644.94</v>
      </c>
      <c r="K4" s="344">
        <v>67395.060000000012</v>
      </c>
      <c r="L4" s="344">
        <v>64536.09</v>
      </c>
      <c r="M4" s="344">
        <v>75052.199999999983</v>
      </c>
      <c r="N4" s="345">
        <v>0</v>
      </c>
      <c r="O4" s="345">
        <v>0</v>
      </c>
      <c r="P4" s="345">
        <v>0</v>
      </c>
      <c r="Q4" s="345">
        <v>0</v>
      </c>
      <c r="R4" s="345">
        <v>0</v>
      </c>
      <c r="S4" s="345">
        <v>0</v>
      </c>
      <c r="T4" s="345">
        <v>0</v>
      </c>
      <c r="U4" s="345">
        <v>0</v>
      </c>
      <c r="V4" s="345">
        <v>0</v>
      </c>
      <c r="W4" s="345">
        <v>0</v>
      </c>
      <c r="X4" s="345">
        <v>5</v>
      </c>
      <c r="Y4" s="346">
        <v>-4.83</v>
      </c>
      <c r="Z4" s="347">
        <v>70964.389999999985</v>
      </c>
      <c r="AA4" s="347">
        <v>70811.02</v>
      </c>
      <c r="AB4" s="347">
        <v>72212.319999999978</v>
      </c>
      <c r="AC4" s="347">
        <v>49824.770000000011</v>
      </c>
      <c r="AD4" s="347">
        <v>58303.080000000016</v>
      </c>
      <c r="AE4" s="347">
        <v>55465.14</v>
      </c>
      <c r="AF4" s="347">
        <v>48671.099999999984</v>
      </c>
      <c r="AG4" s="347">
        <v>52879.880000000019</v>
      </c>
      <c r="AH4" s="347">
        <v>60644.94</v>
      </c>
      <c r="AI4" s="347">
        <v>67395.060000000012</v>
      </c>
      <c r="AJ4" s="347">
        <v>64541.09</v>
      </c>
      <c r="AK4" s="347">
        <v>75047.369999999981</v>
      </c>
      <c r="AL4" s="348">
        <v>746760.15999999992</v>
      </c>
      <c r="AM4" s="352" t="s">
        <v>96</v>
      </c>
      <c r="AN4" s="347">
        <v>67395.060000000012</v>
      </c>
      <c r="AO4" s="347">
        <v>223702</v>
      </c>
      <c r="AP4" s="350">
        <v>0.30127160239962097</v>
      </c>
      <c r="AQ4" s="347">
        <v>37025.980000000003</v>
      </c>
      <c r="AR4" s="347">
        <v>169957.53999999998</v>
      </c>
      <c r="AS4" s="347">
        <v>0</v>
      </c>
      <c r="AT4" s="347">
        <v>0</v>
      </c>
      <c r="AU4" s="347">
        <v>576802.61999999988</v>
      </c>
      <c r="AV4" s="347">
        <v>576802.61866331089</v>
      </c>
      <c r="AW4" s="347">
        <v>1.3366889907047153E-3</v>
      </c>
      <c r="AX4" s="351"/>
    </row>
    <row r="5" spans="1:50" ht="15.75" x14ac:dyDescent="0.3">
      <c r="A5" s="335" t="s">
        <v>97</v>
      </c>
      <c r="B5" s="344">
        <v>56967.370000000017</v>
      </c>
      <c r="C5" s="344">
        <v>54766.51999999999</v>
      </c>
      <c r="D5" s="344">
        <v>54804.320000000007</v>
      </c>
      <c r="E5" s="344">
        <v>60968.789999999986</v>
      </c>
      <c r="F5" s="344">
        <v>55873.91</v>
      </c>
      <c r="G5" s="344">
        <v>52313.21</v>
      </c>
      <c r="H5" s="344">
        <v>52800.55</v>
      </c>
      <c r="I5" s="344">
        <v>50160.980000000025</v>
      </c>
      <c r="J5" s="344">
        <v>53349.100000000013</v>
      </c>
      <c r="K5" s="344">
        <v>51473.59</v>
      </c>
      <c r="L5" s="344">
        <v>55260.709999999992</v>
      </c>
      <c r="M5" s="344">
        <v>55464.829999999994</v>
      </c>
      <c r="N5" s="345">
        <v>0</v>
      </c>
      <c r="O5" s="345">
        <v>0</v>
      </c>
      <c r="P5" s="345">
        <v>0</v>
      </c>
      <c r="Q5" s="345">
        <v>0</v>
      </c>
      <c r="R5" s="345">
        <v>0</v>
      </c>
      <c r="S5" s="345">
        <v>0</v>
      </c>
      <c r="T5" s="345">
        <v>0</v>
      </c>
      <c r="U5" s="345">
        <v>0</v>
      </c>
      <c r="V5" s="345">
        <v>0</v>
      </c>
      <c r="W5" s="345">
        <v>0</v>
      </c>
      <c r="X5" s="345">
        <v>0</v>
      </c>
      <c r="Y5" s="346">
        <v>1819.22</v>
      </c>
      <c r="Z5" s="347">
        <v>56967.370000000017</v>
      </c>
      <c r="AA5" s="347">
        <v>54766.51999999999</v>
      </c>
      <c r="AB5" s="347">
        <v>54804.320000000007</v>
      </c>
      <c r="AC5" s="347">
        <v>60968.789999999986</v>
      </c>
      <c r="AD5" s="347">
        <v>55873.91</v>
      </c>
      <c r="AE5" s="347">
        <v>52313.21</v>
      </c>
      <c r="AF5" s="347">
        <v>52800.55</v>
      </c>
      <c r="AG5" s="347">
        <v>50160.980000000025</v>
      </c>
      <c r="AH5" s="347">
        <v>53349.100000000013</v>
      </c>
      <c r="AI5" s="347">
        <v>51473.59</v>
      </c>
      <c r="AJ5" s="347">
        <v>55260.709999999992</v>
      </c>
      <c r="AK5" s="347">
        <v>57284.049999999996</v>
      </c>
      <c r="AL5" s="348">
        <v>656023.10000000009</v>
      </c>
      <c r="AS5" s="347">
        <v>55260.709999999992</v>
      </c>
      <c r="AT5" s="347">
        <v>55464.829999999994</v>
      </c>
      <c r="AU5" s="347">
        <v>545297.56000000017</v>
      </c>
      <c r="AV5" s="347">
        <v>654203.88</v>
      </c>
      <c r="AW5" s="347">
        <v>-108906.31999999983</v>
      </c>
      <c r="AX5" s="351"/>
    </row>
    <row r="6" spans="1:50" ht="15.75" x14ac:dyDescent="0.3">
      <c r="A6" s="335" t="s">
        <v>98</v>
      </c>
      <c r="B6" s="344">
        <v>26518.869999999995</v>
      </c>
      <c r="C6" s="344">
        <v>24977.829999999998</v>
      </c>
      <c r="D6" s="344">
        <v>28350.000000000015</v>
      </c>
      <c r="E6" s="344">
        <v>30262.93</v>
      </c>
      <c r="F6" s="344">
        <v>30428.049999999996</v>
      </c>
      <c r="G6" s="344">
        <v>27329.069999999996</v>
      </c>
      <c r="H6" s="344">
        <v>27123.180000000004</v>
      </c>
      <c r="I6" s="344">
        <v>29216.790000000008</v>
      </c>
      <c r="J6" s="344">
        <v>25038.619999999992</v>
      </c>
      <c r="K6" s="344">
        <v>26807.65</v>
      </c>
      <c r="L6" s="344">
        <v>26253.350000000002</v>
      </c>
      <c r="M6" s="344">
        <v>28168.79</v>
      </c>
      <c r="N6" s="345">
        <v>0</v>
      </c>
      <c r="O6" s="345">
        <v>0</v>
      </c>
      <c r="P6" s="345">
        <v>0</v>
      </c>
      <c r="Q6" s="345">
        <v>0</v>
      </c>
      <c r="R6" s="345">
        <v>0</v>
      </c>
      <c r="S6" s="345">
        <v>0</v>
      </c>
      <c r="T6" s="345">
        <v>0</v>
      </c>
      <c r="U6" s="345">
        <v>0</v>
      </c>
      <c r="V6" s="345">
        <v>0</v>
      </c>
      <c r="W6" s="345">
        <v>0</v>
      </c>
      <c r="X6" s="345">
        <v>0</v>
      </c>
      <c r="Y6" s="346">
        <v>16.04</v>
      </c>
      <c r="Z6" s="347">
        <v>26518.869999999995</v>
      </c>
      <c r="AA6" s="347">
        <v>24977.829999999998</v>
      </c>
      <c r="AB6" s="347">
        <v>28350.000000000015</v>
      </c>
      <c r="AC6" s="347">
        <v>30262.93</v>
      </c>
      <c r="AD6" s="347">
        <v>30428.049999999996</v>
      </c>
      <c r="AE6" s="347">
        <v>27329.069999999996</v>
      </c>
      <c r="AF6" s="347">
        <v>27123.180000000004</v>
      </c>
      <c r="AG6" s="347">
        <v>29216.790000000008</v>
      </c>
      <c r="AH6" s="347">
        <v>25038.619999999992</v>
      </c>
      <c r="AI6" s="347">
        <v>26807.65</v>
      </c>
      <c r="AJ6" s="347">
        <v>26253.350000000002</v>
      </c>
      <c r="AK6" s="347">
        <v>28184.83</v>
      </c>
      <c r="AL6" s="348">
        <v>330491.17</v>
      </c>
      <c r="AS6" s="347">
        <v>26253.350000000002</v>
      </c>
      <c r="AT6" s="347">
        <v>28168.79</v>
      </c>
      <c r="AU6" s="347">
        <v>276069.03000000003</v>
      </c>
      <c r="AV6" s="347">
        <v>330475.12999999995</v>
      </c>
      <c r="AW6" s="347">
        <v>-54406.099999999919</v>
      </c>
      <c r="AX6" s="351"/>
    </row>
    <row r="7" spans="1:50" ht="15.75" x14ac:dyDescent="0.3">
      <c r="A7" s="335" t="s">
        <v>100</v>
      </c>
      <c r="B7" s="344">
        <v>29696.729999999992</v>
      </c>
      <c r="C7" s="344">
        <v>29242.989999999994</v>
      </c>
      <c r="D7" s="344">
        <v>30265.129999999986</v>
      </c>
      <c r="E7" s="344">
        <v>29591.749999999975</v>
      </c>
      <c r="F7" s="344">
        <v>30110.629999999997</v>
      </c>
      <c r="G7" s="344">
        <v>28047.969999999994</v>
      </c>
      <c r="H7" s="344">
        <v>26441.059999999998</v>
      </c>
      <c r="I7" s="344">
        <v>27743.510000000002</v>
      </c>
      <c r="J7" s="344">
        <v>27834.589999999997</v>
      </c>
      <c r="K7" s="344">
        <v>25398.170000000002</v>
      </c>
      <c r="L7" s="344">
        <v>25661.679999999993</v>
      </c>
      <c r="M7" s="344">
        <v>30183.510000000002</v>
      </c>
      <c r="N7" s="345">
        <v>0</v>
      </c>
      <c r="O7" s="345">
        <v>0</v>
      </c>
      <c r="P7" s="345">
        <v>0</v>
      </c>
      <c r="Q7" s="345">
        <v>0</v>
      </c>
      <c r="R7" s="345">
        <v>0</v>
      </c>
      <c r="S7" s="345">
        <v>0</v>
      </c>
      <c r="T7" s="345">
        <v>0</v>
      </c>
      <c r="U7" s="345">
        <v>0</v>
      </c>
      <c r="V7" s="345">
        <v>0</v>
      </c>
      <c r="W7" s="345">
        <v>0</v>
      </c>
      <c r="X7" s="345">
        <v>0</v>
      </c>
      <c r="Y7" s="346">
        <v>68.58</v>
      </c>
      <c r="Z7" s="347">
        <v>29696.729999999992</v>
      </c>
      <c r="AA7" s="347">
        <v>29242.989999999994</v>
      </c>
      <c r="AB7" s="347">
        <v>30265.129999999986</v>
      </c>
      <c r="AC7" s="347">
        <v>29591.749999999975</v>
      </c>
      <c r="AD7" s="347">
        <v>30110.629999999997</v>
      </c>
      <c r="AE7" s="347">
        <v>28047.969999999994</v>
      </c>
      <c r="AF7" s="347">
        <v>26441.059999999998</v>
      </c>
      <c r="AG7" s="347">
        <v>27743.510000000002</v>
      </c>
      <c r="AH7" s="347">
        <v>27834.589999999997</v>
      </c>
      <c r="AI7" s="347">
        <v>25398.170000000002</v>
      </c>
      <c r="AJ7" s="347">
        <v>25661.679999999993</v>
      </c>
      <c r="AK7" s="347">
        <v>30252.090000000004</v>
      </c>
      <c r="AL7" s="348">
        <v>340286.3</v>
      </c>
      <c r="AM7" s="353" t="s">
        <v>99</v>
      </c>
      <c r="AN7" s="347">
        <v>30252.090000000004</v>
      </c>
      <c r="AO7" s="347">
        <v>91316</v>
      </c>
      <c r="AP7" s="350">
        <v>0.33129013535415486</v>
      </c>
      <c r="AQ7" s="347">
        <v>41.41</v>
      </c>
      <c r="AR7" s="347">
        <v>30210.680000000004</v>
      </c>
      <c r="AS7" s="347">
        <v>25661.679999999993</v>
      </c>
      <c r="AT7" s="347">
        <v>41.41</v>
      </c>
      <c r="AU7" s="347">
        <v>284372.53000000003</v>
      </c>
      <c r="AV7" s="347">
        <v>310077.72502407921</v>
      </c>
      <c r="AW7" s="347">
        <v>-25705.195024079178</v>
      </c>
      <c r="AX7" s="351"/>
    </row>
    <row r="8" spans="1:50" ht="15.75" x14ac:dyDescent="0.3">
      <c r="A8" s="335" t="s">
        <v>101</v>
      </c>
      <c r="B8" s="344">
        <v>24333.86</v>
      </c>
      <c r="C8" s="344">
        <v>26390.7</v>
      </c>
      <c r="D8" s="344">
        <v>27948.959999999992</v>
      </c>
      <c r="E8" s="344">
        <v>26129.140000000007</v>
      </c>
      <c r="F8" s="344">
        <v>26683.88</v>
      </c>
      <c r="G8" s="344">
        <v>24633.77</v>
      </c>
      <c r="H8" s="344">
        <v>23800.22</v>
      </c>
      <c r="I8" s="344">
        <v>25031.68</v>
      </c>
      <c r="J8" s="344">
        <v>24601.640000000007</v>
      </c>
      <c r="K8" s="344">
        <v>19564.400000000001</v>
      </c>
      <c r="L8" s="344">
        <v>25390.080000000005</v>
      </c>
      <c r="M8" s="344">
        <v>22507.89</v>
      </c>
      <c r="N8" s="345">
        <v>0</v>
      </c>
      <c r="O8" s="345">
        <v>0</v>
      </c>
      <c r="P8" s="345">
        <v>0</v>
      </c>
      <c r="Q8" s="345">
        <v>0</v>
      </c>
      <c r="R8" s="345">
        <v>0</v>
      </c>
      <c r="S8" s="345">
        <v>0</v>
      </c>
      <c r="T8" s="345">
        <v>-60.39</v>
      </c>
      <c r="U8" s="345">
        <v>-17.239999999999998</v>
      </c>
      <c r="V8" s="345">
        <v>-12.239999999999998</v>
      </c>
      <c r="W8" s="345">
        <v>-175.82</v>
      </c>
      <c r="X8" s="345">
        <v>-291.73</v>
      </c>
      <c r="Y8" s="346">
        <v>-888.15</v>
      </c>
      <c r="Z8" s="347">
        <v>24333.86</v>
      </c>
      <c r="AA8" s="347">
        <v>26390.7</v>
      </c>
      <c r="AB8" s="347">
        <v>27948.959999999992</v>
      </c>
      <c r="AC8" s="347">
        <v>26129.140000000007</v>
      </c>
      <c r="AD8" s="347">
        <v>26683.88</v>
      </c>
      <c r="AE8" s="347">
        <v>24633.77</v>
      </c>
      <c r="AF8" s="347">
        <v>23739.83</v>
      </c>
      <c r="AG8" s="347">
        <v>25014.44</v>
      </c>
      <c r="AH8" s="347">
        <v>24589.400000000005</v>
      </c>
      <c r="AI8" s="347">
        <v>19388.580000000002</v>
      </c>
      <c r="AJ8" s="347">
        <v>25098.350000000006</v>
      </c>
      <c r="AK8" s="347">
        <v>21619.739999999998</v>
      </c>
      <c r="AL8" s="348">
        <v>295570.65000000002</v>
      </c>
      <c r="AS8" s="347">
        <v>25390.080000000005</v>
      </c>
      <c r="AT8" s="347">
        <v>22507.89</v>
      </c>
      <c r="AU8" s="347">
        <v>247672.68</v>
      </c>
      <c r="AV8" s="347">
        <v>297016.22000000003</v>
      </c>
      <c r="AW8" s="347">
        <v>-49343.540000000037</v>
      </c>
      <c r="AX8" s="351"/>
    </row>
    <row r="9" spans="1:50" ht="15.75" x14ac:dyDescent="0.3">
      <c r="A9" s="335" t="s">
        <v>102</v>
      </c>
      <c r="B9" s="344">
        <v>152681.70000000004</v>
      </c>
      <c r="C9" s="344">
        <v>157768.90000000005</v>
      </c>
      <c r="D9" s="344">
        <v>153369.12999999998</v>
      </c>
      <c r="E9" s="344">
        <v>158182.22999999992</v>
      </c>
      <c r="F9" s="344">
        <v>170051.15999999992</v>
      </c>
      <c r="G9" s="344">
        <v>153288.27000000002</v>
      </c>
      <c r="H9" s="344">
        <v>97904.98</v>
      </c>
      <c r="I9" s="344">
        <v>142543.8899999999</v>
      </c>
      <c r="J9" s="344">
        <v>157150.98000000007</v>
      </c>
      <c r="K9" s="344">
        <v>152329.60000000003</v>
      </c>
      <c r="L9" s="344">
        <v>155529.31000000003</v>
      </c>
      <c r="M9" s="344">
        <v>184601.5</v>
      </c>
      <c r="N9" s="345">
        <v>0</v>
      </c>
      <c r="O9" s="345">
        <v>0</v>
      </c>
      <c r="P9" s="345">
        <v>0</v>
      </c>
      <c r="Q9" s="345">
        <v>0</v>
      </c>
      <c r="R9" s="345">
        <v>18.23</v>
      </c>
      <c r="S9" s="345">
        <v>-8.32</v>
      </c>
      <c r="T9" s="345">
        <v>10.07</v>
      </c>
      <c r="U9" s="345">
        <v>-9.9999999999999645E-2</v>
      </c>
      <c r="V9" s="345">
        <v>7.01</v>
      </c>
      <c r="W9" s="345">
        <v>-2.77</v>
      </c>
      <c r="X9" s="345">
        <v>17.11</v>
      </c>
      <c r="Y9" s="346">
        <v>95892.749999999985</v>
      </c>
      <c r="Z9" s="347">
        <v>152681.70000000004</v>
      </c>
      <c r="AA9" s="347">
        <v>157768.90000000005</v>
      </c>
      <c r="AB9" s="347">
        <v>153369.12999999998</v>
      </c>
      <c r="AC9" s="347">
        <v>158182.22999999992</v>
      </c>
      <c r="AD9" s="347">
        <v>170069.38999999993</v>
      </c>
      <c r="AE9" s="347">
        <v>153279.95000000001</v>
      </c>
      <c r="AF9" s="347">
        <v>97915.05</v>
      </c>
      <c r="AG9" s="347">
        <v>142543.78999999989</v>
      </c>
      <c r="AH9" s="347">
        <v>157157.99000000008</v>
      </c>
      <c r="AI9" s="347">
        <v>152326.83000000005</v>
      </c>
      <c r="AJ9" s="347">
        <v>155546.42000000001</v>
      </c>
      <c r="AK9" s="347">
        <v>280494.25</v>
      </c>
      <c r="AL9" s="348">
        <v>1931335.6299999997</v>
      </c>
      <c r="AM9" s="353" t="s">
        <v>99</v>
      </c>
      <c r="AN9" s="347">
        <v>280494.25</v>
      </c>
      <c r="AO9" s="347">
        <v>1131272</v>
      </c>
      <c r="AP9" s="350">
        <v>0.24794589630080122</v>
      </c>
      <c r="AQ9" s="347">
        <v>257434.54</v>
      </c>
      <c r="AR9" s="347">
        <v>23059.709999999992</v>
      </c>
      <c r="AS9" s="347">
        <v>155529.31000000003</v>
      </c>
      <c r="AT9" s="347">
        <v>257434.54</v>
      </c>
      <c r="AU9" s="347">
        <v>1495312.0699999996</v>
      </c>
      <c r="AV9" s="347">
        <v>1835401.65</v>
      </c>
      <c r="AW9" s="347">
        <v>-340089.58000000031</v>
      </c>
      <c r="AX9" s="351"/>
    </row>
    <row r="10" spans="1:50" ht="15.75" x14ac:dyDescent="0.3">
      <c r="A10" s="335" t="s">
        <v>103</v>
      </c>
      <c r="B10" s="344">
        <v>14308.209999999995</v>
      </c>
      <c r="C10" s="344">
        <v>15024.070000000005</v>
      </c>
      <c r="D10" s="344">
        <v>15301.399999999996</v>
      </c>
      <c r="E10" s="344">
        <v>16518.060000000005</v>
      </c>
      <c r="F10" s="344">
        <v>15643.249999999996</v>
      </c>
      <c r="G10" s="344">
        <v>14629.319999999998</v>
      </c>
      <c r="H10" s="344">
        <v>13965.039999999999</v>
      </c>
      <c r="I10" s="344">
        <v>13507.660000000003</v>
      </c>
      <c r="J10" s="344">
        <v>15210.679999999997</v>
      </c>
      <c r="K10" s="344">
        <v>15741.230000000001</v>
      </c>
      <c r="L10" s="344">
        <v>13893.549999999996</v>
      </c>
      <c r="M10" s="344">
        <v>15464.759999999997</v>
      </c>
      <c r="N10" s="345">
        <v>0</v>
      </c>
      <c r="O10" s="345">
        <v>0</v>
      </c>
      <c r="P10" s="345">
        <v>0</v>
      </c>
      <c r="Q10" s="345">
        <v>0</v>
      </c>
      <c r="R10" s="345">
        <v>0</v>
      </c>
      <c r="S10" s="345">
        <v>0</v>
      </c>
      <c r="T10" s="345">
        <v>0</v>
      </c>
      <c r="U10" s="345">
        <v>0</v>
      </c>
      <c r="V10" s="345">
        <v>0</v>
      </c>
      <c r="W10" s="345">
        <v>0</v>
      </c>
      <c r="X10" s="345">
        <v>0</v>
      </c>
      <c r="Y10" s="346">
        <v>0</v>
      </c>
      <c r="Z10" s="347">
        <v>14308.209999999995</v>
      </c>
      <c r="AA10" s="347">
        <v>15024.070000000005</v>
      </c>
      <c r="AB10" s="347">
        <v>15301.399999999996</v>
      </c>
      <c r="AC10" s="347">
        <v>16518.060000000005</v>
      </c>
      <c r="AD10" s="347">
        <v>15643.249999999996</v>
      </c>
      <c r="AE10" s="347">
        <v>14629.319999999998</v>
      </c>
      <c r="AF10" s="347">
        <v>13965.039999999999</v>
      </c>
      <c r="AG10" s="347">
        <v>13507.660000000003</v>
      </c>
      <c r="AH10" s="347">
        <v>15210.679999999997</v>
      </c>
      <c r="AI10" s="347">
        <v>15741.230000000001</v>
      </c>
      <c r="AJ10" s="347">
        <v>13893.549999999996</v>
      </c>
      <c r="AK10" s="347">
        <v>15464.759999999997</v>
      </c>
      <c r="AL10" s="348">
        <v>179207.22999999998</v>
      </c>
      <c r="AS10" s="347">
        <v>13893.549999999996</v>
      </c>
      <c r="AT10" s="347">
        <v>15464.759999999997</v>
      </c>
      <c r="AU10" s="347">
        <v>149848.91999999998</v>
      </c>
      <c r="AV10" s="347">
        <v>179207.22999999998</v>
      </c>
      <c r="AW10" s="347">
        <v>-29358.309999999998</v>
      </c>
      <c r="AX10" s="351"/>
    </row>
    <row r="11" spans="1:50" ht="15.75" x14ac:dyDescent="0.3">
      <c r="A11" s="335" t="s">
        <v>104</v>
      </c>
      <c r="B11" s="344">
        <v>109299.33000000005</v>
      </c>
      <c r="C11" s="344">
        <v>96551.189999999988</v>
      </c>
      <c r="D11" s="344">
        <v>120414.69999999998</v>
      </c>
      <c r="E11" s="344">
        <v>115060.02999999993</v>
      </c>
      <c r="F11" s="344">
        <v>102209.68000000002</v>
      </c>
      <c r="G11" s="344">
        <v>85349.219999999958</v>
      </c>
      <c r="H11" s="344">
        <v>88443.259999999966</v>
      </c>
      <c r="I11" s="344">
        <v>93047.930000000022</v>
      </c>
      <c r="J11" s="344">
        <v>92280.81999999992</v>
      </c>
      <c r="K11" s="344">
        <v>100363.39000000006</v>
      </c>
      <c r="L11" s="344">
        <v>88235.640000000014</v>
      </c>
      <c r="M11" s="344">
        <v>107845.17000000003</v>
      </c>
      <c r="N11" s="345">
        <v>0</v>
      </c>
      <c r="O11" s="345">
        <v>0</v>
      </c>
      <c r="P11" s="345">
        <v>0</v>
      </c>
      <c r="Q11" s="345">
        <v>0</v>
      </c>
      <c r="R11" s="345">
        <v>0</v>
      </c>
      <c r="S11" s="345">
        <v>0</v>
      </c>
      <c r="T11" s="345">
        <v>0</v>
      </c>
      <c r="U11" s="345">
        <v>0</v>
      </c>
      <c r="V11" s="345">
        <v>-247.25</v>
      </c>
      <c r="W11" s="345">
        <v>-719.25</v>
      </c>
      <c r="X11" s="345">
        <v>2.82</v>
      </c>
      <c r="Y11" s="346">
        <v>2.84</v>
      </c>
      <c r="Z11" s="347">
        <v>109299.33000000005</v>
      </c>
      <c r="AA11" s="347">
        <v>96551.189999999988</v>
      </c>
      <c r="AB11" s="347">
        <v>120414.69999999998</v>
      </c>
      <c r="AC11" s="347">
        <v>115060.02999999993</v>
      </c>
      <c r="AD11" s="347">
        <v>102209.68000000002</v>
      </c>
      <c r="AE11" s="347">
        <v>85349.219999999958</v>
      </c>
      <c r="AF11" s="347">
        <v>88443.259999999966</v>
      </c>
      <c r="AG11" s="347">
        <v>93047.930000000022</v>
      </c>
      <c r="AH11" s="347">
        <v>92033.56999999992</v>
      </c>
      <c r="AI11" s="347">
        <v>99644.140000000058</v>
      </c>
      <c r="AJ11" s="347">
        <v>88238.460000000021</v>
      </c>
      <c r="AK11" s="347">
        <v>107848.01000000002</v>
      </c>
      <c r="AL11" s="348">
        <v>1198139.52</v>
      </c>
      <c r="AM11" s="353" t="s">
        <v>99</v>
      </c>
      <c r="AN11" s="347">
        <v>107848.01000000002</v>
      </c>
      <c r="AO11" s="347">
        <v>378385</v>
      </c>
      <c r="AP11" s="350">
        <v>0.28502189568825409</v>
      </c>
      <c r="AQ11" s="347">
        <v>43683.31</v>
      </c>
      <c r="AR11" s="347">
        <v>64164.700000000026</v>
      </c>
      <c r="AS11" s="347">
        <v>88235.640000000014</v>
      </c>
      <c r="AT11" s="347">
        <v>43683.31</v>
      </c>
      <c r="AU11" s="347">
        <v>1002055.8700000001</v>
      </c>
      <c r="AV11" s="347">
        <v>1133001.4591678933</v>
      </c>
      <c r="AW11" s="347">
        <v>-130945.58916789317</v>
      </c>
      <c r="AX11" s="351"/>
    </row>
    <row r="12" spans="1:50" ht="15.75" x14ac:dyDescent="0.3">
      <c r="A12" s="335" t="s">
        <v>105</v>
      </c>
      <c r="B12" s="344">
        <v>28630.999999999989</v>
      </c>
      <c r="C12" s="344">
        <v>29556.519999999997</v>
      </c>
      <c r="D12" s="344">
        <v>30187.899999999994</v>
      </c>
      <c r="E12" s="344">
        <v>31679.930000000008</v>
      </c>
      <c r="F12" s="344">
        <v>31433.279999999984</v>
      </c>
      <c r="G12" s="344">
        <v>30421.960000000006</v>
      </c>
      <c r="H12" s="344">
        <v>28532.420000000006</v>
      </c>
      <c r="I12" s="344">
        <v>30097.080000000009</v>
      </c>
      <c r="J12" s="344">
        <v>28198.21999999999</v>
      </c>
      <c r="K12" s="344">
        <v>30159.100000000006</v>
      </c>
      <c r="L12" s="344">
        <v>28908.68</v>
      </c>
      <c r="M12" s="344">
        <v>32266.630000000005</v>
      </c>
      <c r="N12" s="345">
        <v>0</v>
      </c>
      <c r="O12" s="345">
        <v>0</v>
      </c>
      <c r="P12" s="345">
        <v>0</v>
      </c>
      <c r="Q12" s="345">
        <v>0</v>
      </c>
      <c r="R12" s="345">
        <v>0</v>
      </c>
      <c r="S12" s="345">
        <v>0</v>
      </c>
      <c r="T12" s="345">
        <v>0</v>
      </c>
      <c r="U12" s="345">
        <v>0</v>
      </c>
      <c r="V12" s="345">
        <v>0</v>
      </c>
      <c r="W12" s="345">
        <v>0</v>
      </c>
      <c r="X12" s="345">
        <v>0</v>
      </c>
      <c r="Y12" s="346">
        <v>-443.81</v>
      </c>
      <c r="Z12" s="347">
        <v>28630.999999999989</v>
      </c>
      <c r="AA12" s="347">
        <v>29556.519999999997</v>
      </c>
      <c r="AB12" s="347">
        <v>30187.899999999994</v>
      </c>
      <c r="AC12" s="347">
        <v>31679.930000000008</v>
      </c>
      <c r="AD12" s="347">
        <v>31433.279999999984</v>
      </c>
      <c r="AE12" s="347">
        <v>30421.960000000006</v>
      </c>
      <c r="AF12" s="347">
        <v>28532.420000000006</v>
      </c>
      <c r="AG12" s="347">
        <v>30097.080000000009</v>
      </c>
      <c r="AH12" s="347">
        <v>28198.21999999999</v>
      </c>
      <c r="AI12" s="347">
        <v>30159.100000000006</v>
      </c>
      <c r="AJ12" s="347">
        <v>28908.68</v>
      </c>
      <c r="AK12" s="347">
        <v>31822.820000000003</v>
      </c>
      <c r="AL12" s="348">
        <v>359628.91000000003</v>
      </c>
      <c r="AS12" s="347">
        <v>28908.68</v>
      </c>
      <c r="AT12" s="347">
        <v>32266.630000000005</v>
      </c>
      <c r="AU12" s="347">
        <v>298453.60000000003</v>
      </c>
      <c r="AV12" s="347">
        <v>360072.72000000003</v>
      </c>
      <c r="AW12" s="347">
        <v>-61619.119999999995</v>
      </c>
      <c r="AX12" s="351"/>
    </row>
    <row r="13" spans="1:50" ht="15.75" x14ac:dyDescent="0.3">
      <c r="A13" s="335" t="s">
        <v>106</v>
      </c>
      <c r="B13" s="344">
        <v>408402.87000000017</v>
      </c>
      <c r="C13" s="344">
        <v>388357.15000000008</v>
      </c>
      <c r="D13" s="344">
        <v>414762.02</v>
      </c>
      <c r="E13" s="344">
        <v>424222.38999999961</v>
      </c>
      <c r="F13" s="344">
        <v>444448.04000000015</v>
      </c>
      <c r="G13" s="344">
        <v>396044.73000000021</v>
      </c>
      <c r="H13" s="344">
        <v>375453.63000000006</v>
      </c>
      <c r="I13" s="344">
        <v>449571.17</v>
      </c>
      <c r="J13" s="344">
        <v>445538.68000000011</v>
      </c>
      <c r="K13" s="344">
        <v>441277.61999999988</v>
      </c>
      <c r="L13" s="344">
        <v>429905.64999999991</v>
      </c>
      <c r="M13" s="344">
        <v>461968.24</v>
      </c>
      <c r="N13" s="345">
        <v>113943.17</v>
      </c>
      <c r="O13" s="345">
        <v>96691.909999999989</v>
      </c>
      <c r="P13" s="345">
        <v>97744.010000000009</v>
      </c>
      <c r="Q13" s="345">
        <v>73393.279999999999</v>
      </c>
      <c r="R13" s="345">
        <v>69033.490000000005</v>
      </c>
      <c r="S13" s="345">
        <v>80930.080000000002</v>
      </c>
      <c r="T13" s="345">
        <v>61761.14</v>
      </c>
      <c r="U13" s="345">
        <v>75388.289999999994</v>
      </c>
      <c r="V13" s="345">
        <v>80458.2</v>
      </c>
      <c r="W13" s="345">
        <v>85146.19</v>
      </c>
      <c r="X13" s="345">
        <v>93082.930000000008</v>
      </c>
      <c r="Y13" s="346">
        <v>83512.36</v>
      </c>
      <c r="Z13" s="347">
        <v>522346.04000000015</v>
      </c>
      <c r="AA13" s="347">
        <v>485049.06000000006</v>
      </c>
      <c r="AB13" s="347">
        <v>512506.03</v>
      </c>
      <c r="AC13" s="347">
        <v>497615.66999999958</v>
      </c>
      <c r="AD13" s="347">
        <v>513481.53000000014</v>
      </c>
      <c r="AE13" s="347">
        <v>476974.81000000023</v>
      </c>
      <c r="AF13" s="347">
        <v>437214.77000000008</v>
      </c>
      <c r="AG13" s="347">
        <v>524959.46</v>
      </c>
      <c r="AH13" s="347">
        <v>525996.88000000012</v>
      </c>
      <c r="AI13" s="347">
        <v>526423.80999999982</v>
      </c>
      <c r="AJ13" s="347">
        <v>522988.5799999999</v>
      </c>
      <c r="AK13" s="347">
        <v>545480.6</v>
      </c>
      <c r="AL13" s="348">
        <v>6091037.2399999993</v>
      </c>
      <c r="AS13" s="347">
        <v>429905.64999999991</v>
      </c>
      <c r="AT13" s="347">
        <v>461968.24</v>
      </c>
      <c r="AU13" s="347">
        <v>5199163.3499999996</v>
      </c>
      <c r="AV13" s="347">
        <v>5079952.1899999995</v>
      </c>
      <c r="AW13" s="347">
        <v>119211.16000000015</v>
      </c>
      <c r="AX13" s="351"/>
    </row>
    <row r="14" spans="1:50" ht="15.75" x14ac:dyDescent="0.3">
      <c r="A14" s="335" t="s">
        <v>107</v>
      </c>
      <c r="B14" s="344">
        <v>68030.06</v>
      </c>
      <c r="C14" s="344">
        <v>68959.52999999997</v>
      </c>
      <c r="D14" s="344">
        <v>66876.87999999999</v>
      </c>
      <c r="E14" s="344">
        <v>67446.729999999981</v>
      </c>
      <c r="F14" s="344">
        <v>66147.479999999981</v>
      </c>
      <c r="G14" s="344">
        <v>60086.489999999969</v>
      </c>
      <c r="H14" s="344">
        <v>53728.889999999992</v>
      </c>
      <c r="I14" s="344">
        <v>60187.01999999999</v>
      </c>
      <c r="J14" s="344">
        <v>62329.89</v>
      </c>
      <c r="K14" s="344">
        <v>63210.820000000022</v>
      </c>
      <c r="L14" s="344">
        <v>63104.800000000025</v>
      </c>
      <c r="M14" s="344">
        <v>70951.120000000024</v>
      </c>
      <c r="N14" s="345">
        <v>0</v>
      </c>
      <c r="O14" s="345">
        <v>0</v>
      </c>
      <c r="P14" s="345">
        <v>0</v>
      </c>
      <c r="Q14" s="345">
        <v>0</v>
      </c>
      <c r="R14" s="345">
        <v>0</v>
      </c>
      <c r="S14" s="345">
        <v>0</v>
      </c>
      <c r="T14" s="345">
        <v>0</v>
      </c>
      <c r="U14" s="345">
        <v>0</v>
      </c>
      <c r="V14" s="345">
        <v>0</v>
      </c>
      <c r="W14" s="345">
        <v>0</v>
      </c>
      <c r="X14" s="345">
        <v>-558.69999999999993</v>
      </c>
      <c r="Y14" s="346">
        <v>7206.3200000000006</v>
      </c>
      <c r="Z14" s="347">
        <v>68030.06</v>
      </c>
      <c r="AA14" s="347">
        <v>68959.52999999997</v>
      </c>
      <c r="AB14" s="347">
        <v>66876.87999999999</v>
      </c>
      <c r="AC14" s="347">
        <v>67446.729999999981</v>
      </c>
      <c r="AD14" s="347">
        <v>66147.479999999981</v>
      </c>
      <c r="AE14" s="347">
        <v>60086.489999999969</v>
      </c>
      <c r="AF14" s="347">
        <v>53728.889999999992</v>
      </c>
      <c r="AG14" s="347">
        <v>60187.01999999999</v>
      </c>
      <c r="AH14" s="347">
        <v>62329.89</v>
      </c>
      <c r="AI14" s="347">
        <v>63210.820000000022</v>
      </c>
      <c r="AJ14" s="347">
        <v>62546.100000000028</v>
      </c>
      <c r="AK14" s="347">
        <v>78157.440000000031</v>
      </c>
      <c r="AL14" s="348">
        <v>777707.33000000007</v>
      </c>
      <c r="AS14" s="347">
        <v>63104.800000000025</v>
      </c>
      <c r="AT14" s="347">
        <v>70951.120000000024</v>
      </c>
      <c r="AU14" s="347">
        <v>643651.41</v>
      </c>
      <c r="AV14" s="347">
        <v>771059.71000000008</v>
      </c>
      <c r="AW14" s="347">
        <v>-127408.30000000005</v>
      </c>
      <c r="AX14" s="351"/>
    </row>
    <row r="15" spans="1:50" ht="15.75" x14ac:dyDescent="0.3">
      <c r="A15" s="335" t="s">
        <v>108</v>
      </c>
      <c r="B15" s="344">
        <v>412246.37999999983</v>
      </c>
      <c r="C15" s="344">
        <v>428911.74000000005</v>
      </c>
      <c r="D15" s="344">
        <v>449242.33</v>
      </c>
      <c r="E15" s="344">
        <v>440445.63000000006</v>
      </c>
      <c r="F15" s="344">
        <v>417354.56</v>
      </c>
      <c r="G15" s="344">
        <v>388650.97</v>
      </c>
      <c r="H15" s="344">
        <v>375281.54000000044</v>
      </c>
      <c r="I15" s="344">
        <v>393268.73000000033</v>
      </c>
      <c r="J15" s="344">
        <v>394837.78000000014</v>
      </c>
      <c r="K15" s="344">
        <v>441882.05999999982</v>
      </c>
      <c r="L15" s="344">
        <v>372971.6599999998</v>
      </c>
      <c r="M15" s="344">
        <v>443641.35000000056</v>
      </c>
      <c r="N15" s="345">
        <v>-554.42999999999995</v>
      </c>
      <c r="O15" s="345">
        <v>-637.9</v>
      </c>
      <c r="P15" s="345">
        <v>-675.02</v>
      </c>
      <c r="Q15" s="345">
        <v>-637.80000000000007</v>
      </c>
      <c r="R15" s="345">
        <v>-675.79</v>
      </c>
      <c r="S15" s="345">
        <v>-604.36</v>
      </c>
      <c r="T15" s="345">
        <v>-679.46</v>
      </c>
      <c r="U15" s="345">
        <v>-740.23</v>
      </c>
      <c r="V15" s="345">
        <v>-597.86</v>
      </c>
      <c r="W15" s="345">
        <v>-1292.32</v>
      </c>
      <c r="X15" s="345">
        <v>-1347.6299999999999</v>
      </c>
      <c r="Y15" s="346">
        <v>33015.409999999996</v>
      </c>
      <c r="Z15" s="347">
        <v>411691.94999999984</v>
      </c>
      <c r="AA15" s="347">
        <v>428273.84</v>
      </c>
      <c r="AB15" s="347">
        <v>448567.31</v>
      </c>
      <c r="AC15" s="347">
        <v>439807.83000000007</v>
      </c>
      <c r="AD15" s="347">
        <v>416678.77</v>
      </c>
      <c r="AE15" s="347">
        <v>388046.61</v>
      </c>
      <c r="AF15" s="347">
        <v>374602.08000000042</v>
      </c>
      <c r="AG15" s="347">
        <v>392528.50000000035</v>
      </c>
      <c r="AH15" s="347">
        <v>394239.92000000016</v>
      </c>
      <c r="AI15" s="347">
        <v>440589.73999999982</v>
      </c>
      <c r="AJ15" s="347">
        <v>371624.0299999998</v>
      </c>
      <c r="AK15" s="347">
        <v>476656.76000000053</v>
      </c>
      <c r="AL15" s="348">
        <v>4983307.3400000017</v>
      </c>
      <c r="AS15" s="347">
        <v>372971.6599999998</v>
      </c>
      <c r="AT15" s="347">
        <v>443641.35000000056</v>
      </c>
      <c r="AU15" s="347">
        <v>4166694.330000001</v>
      </c>
      <c r="AV15" s="347">
        <v>4958734.7300000023</v>
      </c>
      <c r="AW15" s="347">
        <v>-792040.4000000013</v>
      </c>
      <c r="AX15" s="351"/>
    </row>
    <row r="16" spans="1:50" ht="15.75" x14ac:dyDescent="0.3">
      <c r="A16" s="335" t="s">
        <v>109</v>
      </c>
      <c r="B16" s="344">
        <v>45702.94000000001</v>
      </c>
      <c r="C16" s="344">
        <v>50883.289999999986</v>
      </c>
      <c r="D16" s="344">
        <v>54900.12000000001</v>
      </c>
      <c r="E16" s="344">
        <v>55512.910000000011</v>
      </c>
      <c r="F16" s="344">
        <v>52773.999999999971</v>
      </c>
      <c r="G16" s="344">
        <v>44371.22</v>
      </c>
      <c r="H16" s="344">
        <v>46248.950000000004</v>
      </c>
      <c r="I16" s="344">
        <v>53137.82</v>
      </c>
      <c r="J16" s="344">
        <v>54049.950000000019</v>
      </c>
      <c r="K16" s="344">
        <v>58690.770000000004</v>
      </c>
      <c r="L16" s="344">
        <v>55485.759999999987</v>
      </c>
      <c r="M16" s="344">
        <v>56861.399999999958</v>
      </c>
      <c r="N16" s="345">
        <v>47.29</v>
      </c>
      <c r="O16" s="345">
        <v>63.33</v>
      </c>
      <c r="P16" s="345">
        <v>40.6</v>
      </c>
      <c r="Q16" s="345">
        <v>73.63</v>
      </c>
      <c r="R16" s="345">
        <v>82.48</v>
      </c>
      <c r="S16" s="345">
        <v>73.28</v>
      </c>
      <c r="T16" s="345">
        <v>103.36</v>
      </c>
      <c r="U16" s="345">
        <v>-2779.76</v>
      </c>
      <c r="V16" s="345">
        <v>112.19</v>
      </c>
      <c r="W16" s="345">
        <v>322.96000000000004</v>
      </c>
      <c r="X16" s="345">
        <v>-221.29999999999998</v>
      </c>
      <c r="Y16" s="346">
        <v>-436.14</v>
      </c>
      <c r="Z16" s="347">
        <v>45750.23000000001</v>
      </c>
      <c r="AA16" s="347">
        <v>50946.619999999988</v>
      </c>
      <c r="AB16" s="347">
        <v>54940.720000000008</v>
      </c>
      <c r="AC16" s="347">
        <v>55586.540000000008</v>
      </c>
      <c r="AD16" s="347">
        <v>52856.479999999974</v>
      </c>
      <c r="AE16" s="347">
        <v>44444.5</v>
      </c>
      <c r="AF16" s="347">
        <v>46352.310000000005</v>
      </c>
      <c r="AG16" s="347">
        <v>50358.06</v>
      </c>
      <c r="AH16" s="347">
        <v>54162.140000000021</v>
      </c>
      <c r="AI16" s="347">
        <v>59013.73</v>
      </c>
      <c r="AJ16" s="347">
        <v>55264.459999999985</v>
      </c>
      <c r="AK16" s="347">
        <v>56425.259999999958</v>
      </c>
      <c r="AL16" s="348">
        <v>626101.04999999993</v>
      </c>
      <c r="AM16" s="354" t="s">
        <v>118</v>
      </c>
      <c r="AN16" s="347">
        <v>50358.06</v>
      </c>
      <c r="AO16" s="347">
        <v>157382</v>
      </c>
      <c r="AP16" s="350">
        <v>0.31997344041885345</v>
      </c>
      <c r="AQ16" s="347">
        <v>46575.65</v>
      </c>
      <c r="AR16" s="347">
        <v>228647.99999999997</v>
      </c>
      <c r="AS16" s="347">
        <v>0</v>
      </c>
      <c r="AT16" s="347">
        <v>0</v>
      </c>
      <c r="AU16" s="347">
        <v>397453.04999999993</v>
      </c>
      <c r="AV16" s="347">
        <v>396877.0627182672</v>
      </c>
      <c r="AW16" s="347">
        <v>575.98728173272684</v>
      </c>
      <c r="AX16" s="351"/>
    </row>
    <row r="17" spans="1:50" ht="15.75" x14ac:dyDescent="0.3">
      <c r="A17" s="335" t="s">
        <v>110</v>
      </c>
      <c r="B17" s="344">
        <v>83093.889999999985</v>
      </c>
      <c r="C17" s="344">
        <v>83539.010000000009</v>
      </c>
      <c r="D17" s="344">
        <v>82768.919999999969</v>
      </c>
      <c r="E17" s="344">
        <v>84053.010000000009</v>
      </c>
      <c r="F17" s="344">
        <v>84988.080000000016</v>
      </c>
      <c r="G17" s="344">
        <v>73579.109999999986</v>
      </c>
      <c r="H17" s="344">
        <v>58204.349999999991</v>
      </c>
      <c r="I17" s="344">
        <v>75553.139999999985</v>
      </c>
      <c r="J17" s="344">
        <v>71854.89</v>
      </c>
      <c r="K17" s="344">
        <v>76880.739999999976</v>
      </c>
      <c r="L17" s="344">
        <v>77111.869999999981</v>
      </c>
      <c r="M17" s="344">
        <v>93184.39999999998</v>
      </c>
      <c r="N17" s="345">
        <v>0</v>
      </c>
      <c r="O17" s="345">
        <v>0</v>
      </c>
      <c r="P17" s="345">
        <v>0</v>
      </c>
      <c r="Q17" s="345">
        <v>0</v>
      </c>
      <c r="R17" s="345">
        <v>0</v>
      </c>
      <c r="S17" s="345">
        <v>0</v>
      </c>
      <c r="T17" s="345">
        <v>0</v>
      </c>
      <c r="U17" s="345">
        <v>0</v>
      </c>
      <c r="V17" s="345">
        <v>-910.33</v>
      </c>
      <c r="W17" s="345">
        <v>989.78</v>
      </c>
      <c r="X17" s="345">
        <v>-1717.0700000000002</v>
      </c>
      <c r="Y17" s="346">
        <v>-2604.41</v>
      </c>
      <c r="Z17" s="347">
        <v>83093.889999999985</v>
      </c>
      <c r="AA17" s="347">
        <v>83539.010000000009</v>
      </c>
      <c r="AB17" s="347">
        <v>82768.919999999969</v>
      </c>
      <c r="AC17" s="347">
        <v>84053.010000000009</v>
      </c>
      <c r="AD17" s="347">
        <v>84988.080000000016</v>
      </c>
      <c r="AE17" s="347">
        <v>73579.109999999986</v>
      </c>
      <c r="AF17" s="347">
        <v>58204.349999999991</v>
      </c>
      <c r="AG17" s="347">
        <v>75553.139999999985</v>
      </c>
      <c r="AH17" s="347">
        <v>70944.56</v>
      </c>
      <c r="AI17" s="347">
        <v>77870.519999999975</v>
      </c>
      <c r="AJ17" s="347">
        <v>75394.799999999974</v>
      </c>
      <c r="AK17" s="347">
        <v>90579.989999999976</v>
      </c>
      <c r="AL17" s="348">
        <v>940569.38</v>
      </c>
      <c r="AM17" s="352" t="s">
        <v>96</v>
      </c>
      <c r="AN17" s="347">
        <v>77870.519999999975</v>
      </c>
      <c r="AO17" s="347">
        <v>265568</v>
      </c>
      <c r="AP17" s="350">
        <v>0.29322252681045902</v>
      </c>
      <c r="AQ17" s="347">
        <v>42746.27</v>
      </c>
      <c r="AR17" s="347">
        <v>201099.03999999992</v>
      </c>
      <c r="AS17" s="347">
        <v>0</v>
      </c>
      <c r="AT17" s="347">
        <v>0</v>
      </c>
      <c r="AU17" s="347">
        <v>739470.34000000008</v>
      </c>
      <c r="AV17" s="347">
        <v>739597.17905302765</v>
      </c>
      <c r="AW17" s="347">
        <v>-126.83905302756466</v>
      </c>
      <c r="AX17" s="351"/>
    </row>
    <row r="18" spans="1:50" ht="15.75" x14ac:dyDescent="0.3">
      <c r="A18" s="335" t="s">
        <v>111</v>
      </c>
      <c r="B18" s="344">
        <v>542152.6100000001</v>
      </c>
      <c r="C18" s="344">
        <v>573332.53</v>
      </c>
      <c r="D18" s="344">
        <v>524906.67999999982</v>
      </c>
      <c r="E18" s="344">
        <v>510874.84000000049</v>
      </c>
      <c r="F18" s="344">
        <v>567796.33000000007</v>
      </c>
      <c r="G18" s="344">
        <v>484364.49000000005</v>
      </c>
      <c r="H18" s="344">
        <v>578842.50000000035</v>
      </c>
      <c r="I18" s="344">
        <v>670529.13000000035</v>
      </c>
      <c r="J18" s="344">
        <v>538827.61000000022</v>
      </c>
      <c r="K18" s="344">
        <v>517919.97999999981</v>
      </c>
      <c r="L18" s="344">
        <v>521668.43999999989</v>
      </c>
      <c r="M18" s="344">
        <v>512403.51000000007</v>
      </c>
      <c r="N18" s="345">
        <v>181.64000000000001</v>
      </c>
      <c r="O18" s="345">
        <v>222.25</v>
      </c>
      <c r="P18" s="345">
        <v>199.78</v>
      </c>
      <c r="Q18" s="345">
        <v>61.570000000000007</v>
      </c>
      <c r="R18" s="345">
        <v>43.02000000000001</v>
      </c>
      <c r="S18" s="345">
        <v>-685.23</v>
      </c>
      <c r="T18" s="345">
        <v>-777.97</v>
      </c>
      <c r="U18" s="345">
        <v>-403.28</v>
      </c>
      <c r="V18" s="345">
        <v>-11596.349999999999</v>
      </c>
      <c r="W18" s="345">
        <v>-14483.69</v>
      </c>
      <c r="X18" s="345">
        <v>-52628.049999999996</v>
      </c>
      <c r="Y18" s="346">
        <v>51041.789999999986</v>
      </c>
      <c r="Z18" s="347">
        <v>542334.25000000012</v>
      </c>
      <c r="AA18" s="347">
        <v>573554.78</v>
      </c>
      <c r="AB18" s="347">
        <v>525106.45999999985</v>
      </c>
      <c r="AC18" s="347">
        <v>510936.4100000005</v>
      </c>
      <c r="AD18" s="347">
        <v>567839.35000000009</v>
      </c>
      <c r="AE18" s="347">
        <v>483679.26000000007</v>
      </c>
      <c r="AF18" s="347">
        <v>578064.53000000038</v>
      </c>
      <c r="AG18" s="347">
        <v>670125.85000000033</v>
      </c>
      <c r="AH18" s="347">
        <v>527231.26000000024</v>
      </c>
      <c r="AI18" s="347">
        <v>503436.2899999998</v>
      </c>
      <c r="AJ18" s="347">
        <v>469040.3899999999</v>
      </c>
      <c r="AK18" s="347">
        <v>563445.30000000005</v>
      </c>
      <c r="AL18" s="348">
        <v>6514794.1300000018</v>
      </c>
      <c r="AS18" s="347">
        <v>521668.43999999989</v>
      </c>
      <c r="AT18" s="347">
        <v>512403.51000000007</v>
      </c>
      <c r="AU18" s="347">
        <v>5480722.1800000025</v>
      </c>
      <c r="AV18" s="347">
        <v>6543618.6500000004</v>
      </c>
      <c r="AW18" s="347">
        <v>-1062896.4699999979</v>
      </c>
      <c r="AX18" s="351"/>
    </row>
    <row r="19" spans="1:50" ht="15.75" x14ac:dyDescent="0.3">
      <c r="A19" s="335" t="s">
        <v>112</v>
      </c>
      <c r="B19" s="344">
        <v>75134.779999999941</v>
      </c>
      <c r="C19" s="344">
        <v>402441.15999999992</v>
      </c>
      <c r="D19" s="344">
        <v>96642.409999999974</v>
      </c>
      <c r="E19" s="344">
        <v>92139.54</v>
      </c>
      <c r="F19" s="344">
        <v>90956.65</v>
      </c>
      <c r="G19" s="344">
        <v>125562.25000000003</v>
      </c>
      <c r="H19" s="344">
        <v>122720.61</v>
      </c>
      <c r="I19" s="344">
        <v>96260.790000000008</v>
      </c>
      <c r="J19" s="344">
        <v>82972.419999999984</v>
      </c>
      <c r="K19" s="344">
        <v>88478.670000000042</v>
      </c>
      <c r="L19" s="344">
        <v>83346.039999999994</v>
      </c>
      <c r="M19" s="344">
        <v>90347.790000000008</v>
      </c>
      <c r="N19" s="345">
        <v>-633.67999999999995</v>
      </c>
      <c r="O19" s="345">
        <v>-307.82999999999993</v>
      </c>
      <c r="P19" s="345">
        <v>257.26</v>
      </c>
      <c r="Q19" s="345">
        <v>253.83000000000004</v>
      </c>
      <c r="R19" s="345">
        <v>209.85000000000002</v>
      </c>
      <c r="S19" s="345">
        <v>281.37</v>
      </c>
      <c r="T19" s="345">
        <v>342.30999999999995</v>
      </c>
      <c r="U19" s="345">
        <v>-5826.93</v>
      </c>
      <c r="V19" s="345">
        <v>-556.17999999999995</v>
      </c>
      <c r="W19" s="345">
        <v>-618.74</v>
      </c>
      <c r="X19" s="345">
        <v>-602.39</v>
      </c>
      <c r="Y19" s="346">
        <v>1916.7699999999995</v>
      </c>
      <c r="Z19" s="347">
        <v>74501.099999999948</v>
      </c>
      <c r="AA19" s="347">
        <v>402133.3299999999</v>
      </c>
      <c r="AB19" s="347">
        <v>96899.669999999969</v>
      </c>
      <c r="AC19" s="347">
        <v>92393.37</v>
      </c>
      <c r="AD19" s="347">
        <v>91166.5</v>
      </c>
      <c r="AE19" s="347">
        <v>125843.62000000002</v>
      </c>
      <c r="AF19" s="347">
        <v>123062.92</v>
      </c>
      <c r="AG19" s="347">
        <v>90433.860000000015</v>
      </c>
      <c r="AH19" s="347">
        <v>82416.239999999991</v>
      </c>
      <c r="AI19" s="347">
        <v>87859.930000000037</v>
      </c>
      <c r="AJ19" s="347">
        <v>82743.649999999994</v>
      </c>
      <c r="AK19" s="347">
        <v>92264.560000000012</v>
      </c>
      <c r="AL19" s="348">
        <v>1441718.7499999998</v>
      </c>
      <c r="AS19" s="347">
        <v>83346.039999999994</v>
      </c>
      <c r="AT19" s="347">
        <v>90347.790000000008</v>
      </c>
      <c r="AU19" s="347">
        <v>1268024.9199999997</v>
      </c>
      <c r="AV19" s="347">
        <v>1447003.1099999999</v>
      </c>
      <c r="AW19" s="347">
        <v>-178978.19000000018</v>
      </c>
      <c r="AX19" s="351"/>
    </row>
    <row r="20" spans="1:50" ht="15.75" x14ac:dyDescent="0.3">
      <c r="A20" s="335" t="s">
        <v>113</v>
      </c>
      <c r="B20" s="344">
        <v>99271.670000000013</v>
      </c>
      <c r="C20" s="344">
        <v>88324.650000000009</v>
      </c>
      <c r="D20" s="344">
        <v>91788.89</v>
      </c>
      <c r="E20" s="344">
        <v>90205.290000000008</v>
      </c>
      <c r="F20" s="344">
        <v>88609.21</v>
      </c>
      <c r="G20" s="344">
        <v>77354.810000000027</v>
      </c>
      <c r="H20" s="344">
        <v>79961.860000000015</v>
      </c>
      <c r="I20" s="344">
        <v>80613.499999999956</v>
      </c>
      <c r="J20" s="344">
        <v>82710.539999999994</v>
      </c>
      <c r="K20" s="344">
        <v>89358.109999999957</v>
      </c>
      <c r="L20" s="344">
        <v>83289.60000000002</v>
      </c>
      <c r="M20" s="344">
        <v>94735.440000000031</v>
      </c>
      <c r="N20" s="345">
        <v>0</v>
      </c>
      <c r="O20" s="345">
        <v>0</v>
      </c>
      <c r="P20" s="345">
        <v>0</v>
      </c>
      <c r="Q20" s="345">
        <v>0</v>
      </c>
      <c r="R20" s="345">
        <v>0</v>
      </c>
      <c r="S20" s="345">
        <v>0</v>
      </c>
      <c r="T20" s="345">
        <v>0</v>
      </c>
      <c r="U20" s="345">
        <v>0</v>
      </c>
      <c r="V20" s="345">
        <v>-177.85</v>
      </c>
      <c r="W20" s="345">
        <v>-258.40999999999997</v>
      </c>
      <c r="X20" s="345">
        <v>-175.27</v>
      </c>
      <c r="Y20" s="346">
        <v>-243.01</v>
      </c>
      <c r="Z20" s="347">
        <v>99271.670000000013</v>
      </c>
      <c r="AA20" s="347">
        <v>88324.650000000009</v>
      </c>
      <c r="AB20" s="347">
        <v>91788.89</v>
      </c>
      <c r="AC20" s="347">
        <v>90205.290000000008</v>
      </c>
      <c r="AD20" s="347">
        <v>88609.21</v>
      </c>
      <c r="AE20" s="347">
        <v>77354.810000000027</v>
      </c>
      <c r="AF20" s="347">
        <v>79961.860000000015</v>
      </c>
      <c r="AG20" s="347">
        <v>80613.499999999956</v>
      </c>
      <c r="AH20" s="347">
        <v>82532.689999999988</v>
      </c>
      <c r="AI20" s="347">
        <v>89099.699999999953</v>
      </c>
      <c r="AJ20" s="347">
        <v>83114.330000000016</v>
      </c>
      <c r="AK20" s="347">
        <v>94492.430000000037</v>
      </c>
      <c r="AL20" s="348">
        <v>1045369.0299999999</v>
      </c>
      <c r="AS20" s="347">
        <v>83289.60000000002</v>
      </c>
      <c r="AT20" s="347">
        <v>94735.440000000031</v>
      </c>
      <c r="AU20" s="347">
        <v>867343.98999999987</v>
      </c>
      <c r="AV20" s="347">
        <v>1046223.5700000001</v>
      </c>
      <c r="AW20" s="347">
        <v>-178879.58000000019</v>
      </c>
      <c r="AX20" s="351"/>
    </row>
    <row r="21" spans="1:50" ht="15.75" x14ac:dyDescent="0.3">
      <c r="A21" s="335" t="s">
        <v>114</v>
      </c>
      <c r="B21" s="344">
        <v>23909.770000000004</v>
      </c>
      <c r="C21" s="344">
        <v>25821.260000000002</v>
      </c>
      <c r="D21" s="344">
        <v>25798.429999999993</v>
      </c>
      <c r="E21" s="344">
        <v>25777.22</v>
      </c>
      <c r="F21" s="344">
        <v>23579.65</v>
      </c>
      <c r="G21" s="344">
        <v>19032.010000000006</v>
      </c>
      <c r="H21" s="344">
        <v>23332.740000000005</v>
      </c>
      <c r="I21" s="344">
        <v>24122.420000000002</v>
      </c>
      <c r="J21" s="344">
        <v>21474.67</v>
      </c>
      <c r="K21" s="344">
        <v>22795.260000000002</v>
      </c>
      <c r="L21" s="344">
        <v>22787.54</v>
      </c>
      <c r="M21" s="344">
        <v>24755.979999999989</v>
      </c>
      <c r="N21" s="345">
        <v>-410.66</v>
      </c>
      <c r="O21" s="345">
        <v>-458.35</v>
      </c>
      <c r="P21" s="345">
        <v>-453.05</v>
      </c>
      <c r="Q21" s="345">
        <v>-434.49</v>
      </c>
      <c r="R21" s="345">
        <v>-463.63</v>
      </c>
      <c r="S21" s="345">
        <v>-437.15</v>
      </c>
      <c r="T21" s="345">
        <v>-448.52</v>
      </c>
      <c r="U21" s="345">
        <v>-391.04</v>
      </c>
      <c r="V21" s="345">
        <v>-385.27</v>
      </c>
      <c r="W21" s="345">
        <v>-428.72</v>
      </c>
      <c r="X21" s="345">
        <v>-417.44</v>
      </c>
      <c r="Y21" s="346">
        <v>-407.31</v>
      </c>
      <c r="Z21" s="347">
        <v>23499.110000000004</v>
      </c>
      <c r="AA21" s="347">
        <v>25362.910000000003</v>
      </c>
      <c r="AB21" s="347">
        <v>25345.379999999994</v>
      </c>
      <c r="AC21" s="347">
        <v>25342.73</v>
      </c>
      <c r="AD21" s="347">
        <v>23116.02</v>
      </c>
      <c r="AE21" s="347">
        <v>18594.860000000004</v>
      </c>
      <c r="AF21" s="347">
        <v>22884.220000000005</v>
      </c>
      <c r="AG21" s="347">
        <v>23731.38</v>
      </c>
      <c r="AH21" s="347">
        <v>21089.399999999998</v>
      </c>
      <c r="AI21" s="347">
        <v>22366.54</v>
      </c>
      <c r="AJ21" s="347">
        <v>22370.100000000002</v>
      </c>
      <c r="AK21" s="347">
        <v>24348.669999999987</v>
      </c>
      <c r="AL21" s="348">
        <v>278051.32</v>
      </c>
      <c r="AM21" s="355" t="s">
        <v>129</v>
      </c>
      <c r="AN21" s="347">
        <v>21089.399999999998</v>
      </c>
      <c r="AO21" s="347">
        <v>71698</v>
      </c>
      <c r="AP21" s="350">
        <v>0.29414209601383579</v>
      </c>
      <c r="AQ21" s="347">
        <v>2657.57</v>
      </c>
      <c r="AR21" s="347">
        <v>87517.139999999985</v>
      </c>
      <c r="AS21" s="347">
        <v>0</v>
      </c>
      <c r="AT21" s="347">
        <v>0</v>
      </c>
      <c r="AU21" s="347">
        <v>190534.18000000002</v>
      </c>
      <c r="AV21" s="347">
        <v>186544.7785213232</v>
      </c>
      <c r="AW21" s="347">
        <v>3989.4014786768239</v>
      </c>
      <c r="AX21" s="351"/>
    </row>
    <row r="22" spans="1:50" ht="15.75" x14ac:dyDescent="0.3">
      <c r="A22" s="335" t="s">
        <v>115</v>
      </c>
      <c r="B22" s="344">
        <v>24365.14</v>
      </c>
      <c r="C22" s="344">
        <v>21591.230000000007</v>
      </c>
      <c r="D22" s="344">
        <v>26475.449999999997</v>
      </c>
      <c r="E22" s="344">
        <v>24696.770000000004</v>
      </c>
      <c r="F22" s="344">
        <v>24446.039999999994</v>
      </c>
      <c r="G22" s="344">
        <v>20102.790000000005</v>
      </c>
      <c r="H22" s="344">
        <v>19782.22</v>
      </c>
      <c r="I22" s="344">
        <v>23487.290000000005</v>
      </c>
      <c r="J22" s="344">
        <v>23338.460000000003</v>
      </c>
      <c r="K22" s="344">
        <v>25473.63</v>
      </c>
      <c r="L22" s="344">
        <v>22661.509999999995</v>
      </c>
      <c r="M22" s="344">
        <v>26948.57</v>
      </c>
      <c r="N22" s="345">
        <v>0</v>
      </c>
      <c r="O22" s="345">
        <v>0</v>
      </c>
      <c r="P22" s="345">
        <v>0</v>
      </c>
      <c r="Q22" s="345">
        <v>0</v>
      </c>
      <c r="R22" s="345">
        <v>0</v>
      </c>
      <c r="S22" s="345">
        <v>0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6">
        <v>-391.22999999999996</v>
      </c>
      <c r="Z22" s="347">
        <v>24365.14</v>
      </c>
      <c r="AA22" s="347">
        <v>21591.230000000007</v>
      </c>
      <c r="AB22" s="347">
        <v>26475.449999999997</v>
      </c>
      <c r="AC22" s="347">
        <v>24696.770000000004</v>
      </c>
      <c r="AD22" s="347">
        <v>24446.039999999994</v>
      </c>
      <c r="AE22" s="347">
        <v>20102.790000000005</v>
      </c>
      <c r="AF22" s="347">
        <v>19782.22</v>
      </c>
      <c r="AG22" s="347">
        <v>23487.290000000005</v>
      </c>
      <c r="AH22" s="347">
        <v>23338.460000000003</v>
      </c>
      <c r="AI22" s="347">
        <v>25473.63</v>
      </c>
      <c r="AJ22" s="347">
        <v>22661.509999999995</v>
      </c>
      <c r="AK22" s="347">
        <v>26557.34</v>
      </c>
      <c r="AL22" s="348">
        <v>282977.87000000005</v>
      </c>
      <c r="AS22" s="347">
        <v>23487.290000000005</v>
      </c>
      <c r="AT22" s="347">
        <v>23338.460000000003</v>
      </c>
      <c r="AU22" s="347">
        <v>236152.12000000005</v>
      </c>
      <c r="AV22" s="347">
        <v>283369.10000000003</v>
      </c>
      <c r="AW22" s="347">
        <v>-47216.979999999981</v>
      </c>
      <c r="AX22" s="351"/>
    </row>
    <row r="23" spans="1:50" ht="15.75" x14ac:dyDescent="0.3">
      <c r="A23" s="335" t="s">
        <v>116</v>
      </c>
      <c r="B23" s="344">
        <v>60436.100000000006</v>
      </c>
      <c r="C23" s="344">
        <v>69195.509999999995</v>
      </c>
      <c r="D23" s="344">
        <v>67935.900000000009</v>
      </c>
      <c r="E23" s="344">
        <v>71712.039999999979</v>
      </c>
      <c r="F23" s="344">
        <v>66787.459999999992</v>
      </c>
      <c r="G23" s="344">
        <v>64069.320000000043</v>
      </c>
      <c r="H23" s="344">
        <v>61996.02999999997</v>
      </c>
      <c r="I23" s="344">
        <v>62229.779999999984</v>
      </c>
      <c r="J23" s="344">
        <v>65877.929999999993</v>
      </c>
      <c r="K23" s="344">
        <v>68141.75999999998</v>
      </c>
      <c r="L23" s="344">
        <v>59872.869999999646</v>
      </c>
      <c r="M23" s="344">
        <v>68237.84</v>
      </c>
      <c r="N23" s="345">
        <v>0</v>
      </c>
      <c r="O23" s="345">
        <v>-57.5</v>
      </c>
      <c r="P23" s="345">
        <v>-87.71</v>
      </c>
      <c r="Q23" s="345">
        <v>-92.74</v>
      </c>
      <c r="R23" s="345">
        <v>-86.63</v>
      </c>
      <c r="S23" s="345">
        <v>-64.91</v>
      </c>
      <c r="T23" s="345">
        <v>-14.09</v>
      </c>
      <c r="U23" s="345">
        <v>-78.790000000000006</v>
      </c>
      <c r="V23" s="345">
        <v>-97.17</v>
      </c>
      <c r="W23" s="345">
        <v>-52.44</v>
      </c>
      <c r="X23" s="345">
        <v>-77.569999999999993</v>
      </c>
      <c r="Y23" s="346">
        <v>-848.2</v>
      </c>
      <c r="Z23" s="347">
        <v>60436.100000000006</v>
      </c>
      <c r="AA23" s="347">
        <v>69138.009999999995</v>
      </c>
      <c r="AB23" s="347">
        <v>67848.19</v>
      </c>
      <c r="AC23" s="347">
        <v>71619.299999999974</v>
      </c>
      <c r="AD23" s="347">
        <v>66700.829999999987</v>
      </c>
      <c r="AE23" s="347">
        <v>64004.41000000004</v>
      </c>
      <c r="AF23" s="347">
        <v>61981.939999999973</v>
      </c>
      <c r="AG23" s="347">
        <v>62150.989999999983</v>
      </c>
      <c r="AH23" s="347">
        <v>65780.759999999995</v>
      </c>
      <c r="AI23" s="347">
        <v>68089.319999999978</v>
      </c>
      <c r="AJ23" s="347">
        <v>59795.299999999646</v>
      </c>
      <c r="AK23" s="347">
        <v>67389.64</v>
      </c>
      <c r="AL23" s="348">
        <v>784934.78999999957</v>
      </c>
      <c r="AM23" s="355" t="s">
        <v>129</v>
      </c>
      <c r="AN23" s="347">
        <v>65780.759999999995</v>
      </c>
      <c r="AO23" s="347">
        <v>219455</v>
      </c>
      <c r="AP23" s="350">
        <v>0.29974600715408622</v>
      </c>
      <c r="AQ23" s="347">
        <v>1355.45</v>
      </c>
      <c r="AR23" s="347">
        <v>259699.5699999996</v>
      </c>
      <c r="AS23" s="347">
        <v>0</v>
      </c>
      <c r="AT23" s="347">
        <v>0</v>
      </c>
      <c r="AU23" s="347">
        <v>525235.22</v>
      </c>
      <c r="AV23" s="347">
        <v>524642.25385256961</v>
      </c>
      <c r="AW23" s="347">
        <v>592.96614743035752</v>
      </c>
      <c r="AX23" s="351"/>
    </row>
    <row r="24" spans="1:50" ht="15.75" x14ac:dyDescent="0.3">
      <c r="A24" s="335" t="s">
        <v>117</v>
      </c>
      <c r="B24" s="344">
        <v>49314.749999999985</v>
      </c>
      <c r="C24" s="344">
        <v>45395.729999999981</v>
      </c>
      <c r="D24" s="344">
        <v>45951.149999999987</v>
      </c>
      <c r="E24" s="344">
        <v>45678.359999999993</v>
      </c>
      <c r="F24" s="344">
        <v>50601.649999999987</v>
      </c>
      <c r="G24" s="344">
        <v>48332.88</v>
      </c>
      <c r="H24" s="344">
        <v>49006.380000000005</v>
      </c>
      <c r="I24" s="344">
        <v>52031.080000000024</v>
      </c>
      <c r="J24" s="344">
        <v>52896.310000000019</v>
      </c>
      <c r="K24" s="344">
        <v>48872.800000000003</v>
      </c>
      <c r="L24" s="344">
        <v>45260.959999999992</v>
      </c>
      <c r="M24" s="344">
        <v>52317.35</v>
      </c>
      <c r="N24" s="345">
        <v>0</v>
      </c>
      <c r="O24" s="345">
        <v>209.63</v>
      </c>
      <c r="P24" s="345">
        <v>416.11</v>
      </c>
      <c r="Q24" s="345">
        <v>363.83</v>
      </c>
      <c r="R24" s="345">
        <v>-989.6</v>
      </c>
      <c r="S24" s="345">
        <v>0</v>
      </c>
      <c r="T24" s="345">
        <v>0</v>
      </c>
      <c r="U24" s="345">
        <v>-1380.33</v>
      </c>
      <c r="V24" s="345">
        <v>-1226.4399999999998</v>
      </c>
      <c r="W24" s="345">
        <v>-1900.1999999999998</v>
      </c>
      <c r="X24" s="345">
        <v>-1602.91</v>
      </c>
      <c r="Y24" s="346">
        <v>-1618.96</v>
      </c>
      <c r="Z24" s="347">
        <v>49314.749999999985</v>
      </c>
      <c r="AA24" s="347">
        <v>45605.359999999979</v>
      </c>
      <c r="AB24" s="347">
        <v>46367.259999999987</v>
      </c>
      <c r="AC24" s="347">
        <v>46042.189999999995</v>
      </c>
      <c r="AD24" s="347">
        <v>49612.049999999988</v>
      </c>
      <c r="AE24" s="347">
        <v>48332.88</v>
      </c>
      <c r="AF24" s="347">
        <v>49006.380000000005</v>
      </c>
      <c r="AG24" s="347">
        <v>50650.750000000022</v>
      </c>
      <c r="AH24" s="347">
        <v>51669.870000000017</v>
      </c>
      <c r="AI24" s="347">
        <v>46972.600000000006</v>
      </c>
      <c r="AJ24" s="347">
        <v>43658.049999999988</v>
      </c>
      <c r="AK24" s="347">
        <v>50698.39</v>
      </c>
      <c r="AL24" s="348">
        <v>577930.52999999991</v>
      </c>
      <c r="AS24" s="347">
        <v>45260.959999999992</v>
      </c>
      <c r="AT24" s="347">
        <v>52317.35</v>
      </c>
      <c r="AU24" s="347">
        <v>480352.22</v>
      </c>
      <c r="AV24" s="347">
        <v>585659.39999999991</v>
      </c>
      <c r="AW24" s="347">
        <v>-105307.17999999993</v>
      </c>
      <c r="AX24" s="351"/>
    </row>
    <row r="25" spans="1:50" ht="15.75" x14ac:dyDescent="0.3">
      <c r="A25" s="335" t="s">
        <v>119</v>
      </c>
      <c r="B25" s="344">
        <v>61380.359999999986</v>
      </c>
      <c r="C25" s="344">
        <v>76699.939999999959</v>
      </c>
      <c r="D25" s="344">
        <v>66723.040000000008</v>
      </c>
      <c r="E25" s="344">
        <v>65329.040000000015</v>
      </c>
      <c r="F25" s="344">
        <v>64744.489999999976</v>
      </c>
      <c r="G25" s="344">
        <v>65793.180000000022</v>
      </c>
      <c r="H25" s="344">
        <v>76882.740000000005</v>
      </c>
      <c r="I25" s="344">
        <v>73309.489999999962</v>
      </c>
      <c r="J25" s="344">
        <v>60874.639999999985</v>
      </c>
      <c r="K25" s="344">
        <v>62657.03</v>
      </c>
      <c r="L25" s="344">
        <v>67353.84</v>
      </c>
      <c r="M25" s="344">
        <v>73488.939999999973</v>
      </c>
      <c r="N25" s="345">
        <v>0</v>
      </c>
      <c r="O25" s="345">
        <v>13.25</v>
      </c>
      <c r="P25" s="345">
        <v>47.68</v>
      </c>
      <c r="Q25" s="345">
        <v>47.67</v>
      </c>
      <c r="R25" s="345">
        <v>-39.770000000000003</v>
      </c>
      <c r="S25" s="345">
        <v>-79.489999999999995</v>
      </c>
      <c r="T25" s="345">
        <v>0</v>
      </c>
      <c r="U25" s="345">
        <v>-74.760000000000005</v>
      </c>
      <c r="V25" s="345">
        <v>-83.39</v>
      </c>
      <c r="W25" s="345">
        <v>-73.34</v>
      </c>
      <c r="X25" s="345">
        <v>-73.34</v>
      </c>
      <c r="Y25" s="346">
        <v>-81.8</v>
      </c>
      <c r="Z25" s="347">
        <v>61380.359999999986</v>
      </c>
      <c r="AA25" s="347">
        <v>76713.189999999959</v>
      </c>
      <c r="AB25" s="347">
        <v>66770.720000000001</v>
      </c>
      <c r="AC25" s="347">
        <v>65376.710000000014</v>
      </c>
      <c r="AD25" s="347">
        <v>64704.719999999979</v>
      </c>
      <c r="AE25" s="347">
        <v>65713.690000000017</v>
      </c>
      <c r="AF25" s="347">
        <v>76882.740000000005</v>
      </c>
      <c r="AG25" s="347">
        <v>73234.729999999967</v>
      </c>
      <c r="AH25" s="347">
        <v>60791.249999999985</v>
      </c>
      <c r="AI25" s="347">
        <v>62583.69</v>
      </c>
      <c r="AJ25" s="347">
        <v>67280.5</v>
      </c>
      <c r="AK25" s="347">
        <v>73407.13999999997</v>
      </c>
      <c r="AL25" s="348">
        <v>814839.43999999983</v>
      </c>
      <c r="AS25" s="347">
        <v>67353.84</v>
      </c>
      <c r="AT25" s="347">
        <v>73488.939999999973</v>
      </c>
      <c r="AU25" s="347">
        <v>673996.65999999992</v>
      </c>
      <c r="AV25" s="347">
        <v>815236.72999999986</v>
      </c>
      <c r="AW25" s="347">
        <v>-141240.06999999995</v>
      </c>
      <c r="AX25" s="351"/>
    </row>
    <row r="26" spans="1:50" ht="15.75" x14ac:dyDescent="0.3">
      <c r="A26" s="335" t="s">
        <v>120</v>
      </c>
      <c r="B26" s="344">
        <v>18830.490000000002</v>
      </c>
      <c r="C26" s="344">
        <v>19945.480000000003</v>
      </c>
      <c r="D26" s="344">
        <v>21338.159999999996</v>
      </c>
      <c r="E26" s="344">
        <v>23126.55</v>
      </c>
      <c r="F26" s="344">
        <v>18340.319999999996</v>
      </c>
      <c r="G26" s="344">
        <v>18756.410000000003</v>
      </c>
      <c r="H26" s="344">
        <v>19172.620000000003</v>
      </c>
      <c r="I26" s="344">
        <v>20141.37</v>
      </c>
      <c r="J26" s="344">
        <v>19739.299999999996</v>
      </c>
      <c r="K26" s="344">
        <v>18955.510000000009</v>
      </c>
      <c r="L26" s="344">
        <v>17973.139999999996</v>
      </c>
      <c r="M26" s="344">
        <v>20923.629999999997</v>
      </c>
      <c r="N26" s="345">
        <v>-5.17</v>
      </c>
      <c r="O26" s="345">
        <v>0</v>
      </c>
      <c r="P26" s="345">
        <v>0</v>
      </c>
      <c r="Q26" s="345">
        <v>0</v>
      </c>
      <c r="R26" s="345">
        <v>5</v>
      </c>
      <c r="S26" s="345">
        <v>-5.17</v>
      </c>
      <c r="T26" s="345">
        <v>0</v>
      </c>
      <c r="U26" s="345">
        <v>0</v>
      </c>
      <c r="V26" s="345">
        <v>0</v>
      </c>
      <c r="W26" s="345">
        <v>-112.83</v>
      </c>
      <c r="X26" s="345">
        <v>23.14</v>
      </c>
      <c r="Y26" s="346">
        <v>-142.72</v>
      </c>
      <c r="Z26" s="347">
        <v>18825.320000000003</v>
      </c>
      <c r="AA26" s="347">
        <v>19945.480000000003</v>
      </c>
      <c r="AB26" s="347">
        <v>21338.159999999996</v>
      </c>
      <c r="AC26" s="347">
        <v>23126.55</v>
      </c>
      <c r="AD26" s="347">
        <v>18345.319999999996</v>
      </c>
      <c r="AE26" s="347">
        <v>18751.240000000005</v>
      </c>
      <c r="AF26" s="347">
        <v>19172.620000000003</v>
      </c>
      <c r="AG26" s="347">
        <v>20141.37</v>
      </c>
      <c r="AH26" s="347">
        <v>19739.299999999996</v>
      </c>
      <c r="AI26" s="347">
        <v>18842.680000000008</v>
      </c>
      <c r="AJ26" s="347">
        <v>17996.279999999995</v>
      </c>
      <c r="AK26" s="347">
        <v>20780.909999999996</v>
      </c>
      <c r="AL26" s="348">
        <v>237005.22999999998</v>
      </c>
      <c r="AS26" s="347">
        <v>17973.139999999996</v>
      </c>
      <c r="AT26" s="347">
        <v>20923.629999999997</v>
      </c>
      <c r="AU26" s="347">
        <v>198108.46</v>
      </c>
      <c r="AV26" s="347">
        <v>237242.97999999998</v>
      </c>
      <c r="AW26" s="347">
        <v>-39134.51999999999</v>
      </c>
      <c r="AX26" s="351"/>
    </row>
    <row r="27" spans="1:50" ht="15.75" x14ac:dyDescent="0.3">
      <c r="A27" s="335" t="s">
        <v>121</v>
      </c>
      <c r="B27" s="344">
        <v>11715.680000000002</v>
      </c>
      <c r="C27" s="344">
        <v>10925.670000000002</v>
      </c>
      <c r="D27" s="344">
        <v>11711.7</v>
      </c>
      <c r="E27" s="344">
        <v>10698.570000000002</v>
      </c>
      <c r="F27" s="344">
        <v>10443.74</v>
      </c>
      <c r="G27" s="344">
        <v>8172.69</v>
      </c>
      <c r="H27" s="344">
        <v>7913.48</v>
      </c>
      <c r="I27" s="344">
        <v>9189.73</v>
      </c>
      <c r="J27" s="344">
        <v>9499.02</v>
      </c>
      <c r="K27" s="344">
        <v>9208.19</v>
      </c>
      <c r="L27" s="344">
        <v>8197.4600000000009</v>
      </c>
      <c r="M27" s="344">
        <v>10210.209999999999</v>
      </c>
      <c r="N27" s="345">
        <v>0</v>
      </c>
      <c r="O27" s="345">
        <v>0</v>
      </c>
      <c r="P27" s="345">
        <v>0</v>
      </c>
      <c r="Q27" s="345">
        <v>0</v>
      </c>
      <c r="R27" s="345">
        <v>0</v>
      </c>
      <c r="S27" s="345">
        <v>0</v>
      </c>
      <c r="T27" s="345">
        <v>0</v>
      </c>
      <c r="U27" s="345">
        <v>0</v>
      </c>
      <c r="V27" s="345">
        <v>0</v>
      </c>
      <c r="W27" s="345">
        <v>0</v>
      </c>
      <c r="X27" s="345">
        <v>0</v>
      </c>
      <c r="Y27" s="346">
        <v>0</v>
      </c>
      <c r="Z27" s="347">
        <v>11715.680000000002</v>
      </c>
      <c r="AA27" s="347">
        <v>10925.670000000002</v>
      </c>
      <c r="AB27" s="347">
        <v>11711.7</v>
      </c>
      <c r="AC27" s="347">
        <v>10698.570000000002</v>
      </c>
      <c r="AD27" s="347">
        <v>10443.74</v>
      </c>
      <c r="AE27" s="347">
        <v>8172.69</v>
      </c>
      <c r="AF27" s="347">
        <v>7913.48</v>
      </c>
      <c r="AG27" s="347">
        <v>9189.73</v>
      </c>
      <c r="AH27" s="347">
        <v>9499.02</v>
      </c>
      <c r="AI27" s="347">
        <v>9208.19</v>
      </c>
      <c r="AJ27" s="347">
        <v>8197.4600000000009</v>
      </c>
      <c r="AK27" s="347">
        <v>10210.209999999999</v>
      </c>
      <c r="AL27" s="348">
        <v>117886.14000000001</v>
      </c>
      <c r="AS27" s="347">
        <v>8197.4600000000009</v>
      </c>
      <c r="AT27" s="347">
        <v>10210.209999999999</v>
      </c>
      <c r="AU27" s="347">
        <v>99478.47</v>
      </c>
      <c r="AV27" s="347">
        <v>117886.14000000001</v>
      </c>
      <c r="AW27" s="347">
        <v>-18407.670000000013</v>
      </c>
      <c r="AX27" s="351"/>
    </row>
    <row r="28" spans="1:50" ht="15.75" x14ac:dyDescent="0.3">
      <c r="A28" s="335" t="s">
        <v>122</v>
      </c>
      <c r="B28" s="344">
        <v>53386.53</v>
      </c>
      <c r="C28" s="344">
        <v>50665.360000000022</v>
      </c>
      <c r="D28" s="344">
        <v>54167.060000000005</v>
      </c>
      <c r="E28" s="344">
        <v>60357.35</v>
      </c>
      <c r="F28" s="344">
        <v>57329.39</v>
      </c>
      <c r="G28" s="344">
        <v>50280.199999999983</v>
      </c>
      <c r="H28" s="344">
        <v>48443.39</v>
      </c>
      <c r="I28" s="344">
        <v>52614.249999999993</v>
      </c>
      <c r="J28" s="344">
        <v>55337.30000000001</v>
      </c>
      <c r="K28" s="344">
        <v>56018.189999999988</v>
      </c>
      <c r="L28" s="344">
        <v>49961.249999999993</v>
      </c>
      <c r="M28" s="344">
        <v>54877.21</v>
      </c>
      <c r="N28" s="345">
        <v>0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</v>
      </c>
      <c r="V28" s="345">
        <v>0</v>
      </c>
      <c r="W28" s="345">
        <v>5.56</v>
      </c>
      <c r="X28" s="345">
        <v>-0.57000000000000028</v>
      </c>
      <c r="Y28" s="346">
        <v>-2.5</v>
      </c>
      <c r="Z28" s="347">
        <v>53386.53</v>
      </c>
      <c r="AA28" s="347">
        <v>50665.360000000022</v>
      </c>
      <c r="AB28" s="347">
        <v>54167.060000000005</v>
      </c>
      <c r="AC28" s="347">
        <v>60357.35</v>
      </c>
      <c r="AD28" s="347">
        <v>57329.39</v>
      </c>
      <c r="AE28" s="347">
        <v>50280.199999999983</v>
      </c>
      <c r="AF28" s="347">
        <v>48443.39</v>
      </c>
      <c r="AG28" s="347">
        <v>52614.249999999993</v>
      </c>
      <c r="AH28" s="347">
        <v>55337.30000000001</v>
      </c>
      <c r="AI28" s="347">
        <v>56023.749999999985</v>
      </c>
      <c r="AJ28" s="347">
        <v>49960.679999999993</v>
      </c>
      <c r="AK28" s="347">
        <v>54874.71</v>
      </c>
      <c r="AL28" s="348">
        <v>643439.97</v>
      </c>
      <c r="AS28" s="347">
        <v>49961.249999999993</v>
      </c>
      <c r="AT28" s="347">
        <v>54877.21</v>
      </c>
      <c r="AU28" s="347">
        <v>538601.51</v>
      </c>
      <c r="AV28" s="347">
        <v>643437.48</v>
      </c>
      <c r="AW28" s="347">
        <v>-104835.96999999997</v>
      </c>
      <c r="AX28" s="351"/>
    </row>
    <row r="29" spans="1:50" ht="15.75" x14ac:dyDescent="0.3">
      <c r="A29" s="335" t="s">
        <v>123</v>
      </c>
      <c r="B29" s="344">
        <v>96968.020000000033</v>
      </c>
      <c r="C29" s="344">
        <v>83000.609999999986</v>
      </c>
      <c r="D29" s="344">
        <v>93636.140000000014</v>
      </c>
      <c r="E29" s="344">
        <v>119041.77999999998</v>
      </c>
      <c r="F29" s="344">
        <v>96801.020000000033</v>
      </c>
      <c r="G29" s="344">
        <v>93112.22</v>
      </c>
      <c r="H29" s="344">
        <v>75113.379999999976</v>
      </c>
      <c r="I29" s="344">
        <v>78127.520000000004</v>
      </c>
      <c r="J29" s="344">
        <v>92329.280000000013</v>
      </c>
      <c r="K29" s="344">
        <v>87716.749999999985</v>
      </c>
      <c r="L29" s="344">
        <v>95075.910000000033</v>
      </c>
      <c r="M29" s="344">
        <v>110447.24000000002</v>
      </c>
      <c r="N29" s="345">
        <v>0</v>
      </c>
      <c r="O29" s="345">
        <v>0</v>
      </c>
      <c r="P29" s="345">
        <v>0</v>
      </c>
      <c r="Q29" s="345">
        <v>0</v>
      </c>
      <c r="R29" s="345">
        <v>0</v>
      </c>
      <c r="S29" s="345">
        <v>0</v>
      </c>
      <c r="T29" s="345">
        <v>0</v>
      </c>
      <c r="U29" s="345">
        <v>0</v>
      </c>
      <c r="V29" s="345">
        <v>0</v>
      </c>
      <c r="W29" s="345">
        <v>-350.29</v>
      </c>
      <c r="X29" s="345">
        <v>-345.16</v>
      </c>
      <c r="Y29" s="346">
        <v>32074.809999999998</v>
      </c>
      <c r="Z29" s="347">
        <v>96968.020000000033</v>
      </c>
      <c r="AA29" s="347">
        <v>83000.609999999986</v>
      </c>
      <c r="AB29" s="347">
        <v>93636.140000000014</v>
      </c>
      <c r="AC29" s="347">
        <v>119041.77999999998</v>
      </c>
      <c r="AD29" s="347">
        <v>96801.020000000033</v>
      </c>
      <c r="AE29" s="347">
        <v>93112.22</v>
      </c>
      <c r="AF29" s="347">
        <v>75113.379999999976</v>
      </c>
      <c r="AG29" s="347">
        <v>78127.520000000004</v>
      </c>
      <c r="AH29" s="347">
        <v>92329.280000000013</v>
      </c>
      <c r="AI29" s="347">
        <v>87366.459999999992</v>
      </c>
      <c r="AJ29" s="347">
        <v>94730.750000000029</v>
      </c>
      <c r="AK29" s="347">
        <v>142522.05000000002</v>
      </c>
      <c r="AL29" s="348">
        <v>1152749.23</v>
      </c>
      <c r="AM29" s="356" t="s">
        <v>94</v>
      </c>
      <c r="AN29" s="347">
        <v>94730.750000000029</v>
      </c>
      <c r="AO29" s="347">
        <v>294814</v>
      </c>
      <c r="AP29" s="350">
        <v>0.32132378380945281</v>
      </c>
      <c r="AQ29" s="347">
        <v>4765.2299999999996</v>
      </c>
      <c r="AR29" s="347">
        <v>232487.57000000007</v>
      </c>
      <c r="AS29" s="347">
        <v>4765.2299999999996</v>
      </c>
      <c r="AT29" s="347">
        <v>0</v>
      </c>
      <c r="AU29" s="347">
        <v>915496.42999999993</v>
      </c>
      <c r="AV29" s="347">
        <v>920325.37817497156</v>
      </c>
      <c r="AW29" s="347">
        <v>-4828.9481749716215</v>
      </c>
      <c r="AX29" s="351"/>
    </row>
    <row r="30" spans="1:50" ht="15.75" x14ac:dyDescent="0.3">
      <c r="A30" s="335" t="s">
        <v>124</v>
      </c>
      <c r="B30" s="344">
        <v>25354.920000000002</v>
      </c>
      <c r="C30" s="344">
        <v>23630.150000000009</v>
      </c>
      <c r="D30" s="344">
        <v>24342.359999999993</v>
      </c>
      <c r="E30" s="344">
        <v>25328.839999999993</v>
      </c>
      <c r="F30" s="344">
        <v>23541.19</v>
      </c>
      <c r="G30" s="344">
        <v>21848.229999999996</v>
      </c>
      <c r="H30" s="344">
        <v>20008.510000000002</v>
      </c>
      <c r="I30" s="344">
        <v>22667.300000000007</v>
      </c>
      <c r="J30" s="344">
        <v>22907.980000000007</v>
      </c>
      <c r="K30" s="344">
        <v>25185.19999999999</v>
      </c>
      <c r="L30" s="344">
        <v>22896.310000000005</v>
      </c>
      <c r="M30" s="344">
        <v>27703.69</v>
      </c>
      <c r="N30" s="345">
        <v>5</v>
      </c>
      <c r="O30" s="345">
        <v>-5.33</v>
      </c>
      <c r="P30" s="345">
        <v>0</v>
      </c>
      <c r="Q30" s="345">
        <v>0</v>
      </c>
      <c r="R30" s="345">
        <v>0</v>
      </c>
      <c r="S30" s="345">
        <v>0</v>
      </c>
      <c r="T30" s="345">
        <v>0</v>
      </c>
      <c r="U30" s="345">
        <v>0</v>
      </c>
      <c r="V30" s="345">
        <v>5</v>
      </c>
      <c r="W30" s="345">
        <v>-5.83</v>
      </c>
      <c r="X30" s="345">
        <v>0</v>
      </c>
      <c r="Y30" s="346">
        <v>0</v>
      </c>
      <c r="Z30" s="347">
        <v>25359.920000000002</v>
      </c>
      <c r="AA30" s="347">
        <v>23624.820000000007</v>
      </c>
      <c r="AB30" s="347">
        <v>24342.359999999993</v>
      </c>
      <c r="AC30" s="347">
        <v>25328.839999999993</v>
      </c>
      <c r="AD30" s="347">
        <v>23541.19</v>
      </c>
      <c r="AE30" s="347">
        <v>21848.229999999996</v>
      </c>
      <c r="AF30" s="347">
        <v>20008.510000000002</v>
      </c>
      <c r="AG30" s="347">
        <v>22667.300000000007</v>
      </c>
      <c r="AH30" s="347">
        <v>22912.980000000007</v>
      </c>
      <c r="AI30" s="347">
        <v>25179.369999999988</v>
      </c>
      <c r="AJ30" s="347">
        <v>22896.310000000005</v>
      </c>
      <c r="AK30" s="347">
        <v>27703.69</v>
      </c>
      <c r="AL30" s="348">
        <v>285413.52</v>
      </c>
      <c r="AM30" s="353" t="s">
        <v>99</v>
      </c>
      <c r="AN30" s="347">
        <v>27703.69</v>
      </c>
      <c r="AO30" s="347">
        <v>89939</v>
      </c>
      <c r="AP30" s="350">
        <v>0.30802755200747173</v>
      </c>
      <c r="AQ30" s="347">
        <v>23465.54</v>
      </c>
      <c r="AR30" s="347">
        <v>4238.1499999999978</v>
      </c>
      <c r="AS30" s="347">
        <v>22896.310000000005</v>
      </c>
      <c r="AT30" s="347">
        <v>23465.54</v>
      </c>
      <c r="AU30" s="347">
        <v>234813.52</v>
      </c>
      <c r="AV30" s="347">
        <v>281176.52891192923</v>
      </c>
      <c r="AW30" s="347">
        <v>-46363.008911929239</v>
      </c>
      <c r="AX30" s="351"/>
    </row>
    <row r="31" spans="1:50" ht="15.75" x14ac:dyDescent="0.3">
      <c r="A31" s="335" t="s">
        <v>125</v>
      </c>
      <c r="B31" s="344">
        <v>29082.309999999998</v>
      </c>
      <c r="C31" s="344">
        <v>30462.440000000002</v>
      </c>
      <c r="D31" s="344">
        <v>31929.12000000001</v>
      </c>
      <c r="E31" s="344">
        <v>30116.440000000006</v>
      </c>
      <c r="F31" s="344">
        <v>29996.660000000007</v>
      </c>
      <c r="G31" s="344">
        <v>27270.170000000013</v>
      </c>
      <c r="H31" s="344">
        <v>31118.180000000004</v>
      </c>
      <c r="I31" s="344">
        <v>30184.560000000012</v>
      </c>
      <c r="J31" s="344">
        <v>27210.579999999994</v>
      </c>
      <c r="K31" s="344">
        <v>31784.080000000005</v>
      </c>
      <c r="L31" s="344">
        <v>29655.710000000006</v>
      </c>
      <c r="M31" s="344">
        <v>31482.030000000002</v>
      </c>
      <c r="N31" s="345">
        <v>0</v>
      </c>
      <c r="O31" s="345">
        <v>0</v>
      </c>
      <c r="P31" s="345">
        <v>0</v>
      </c>
      <c r="Q31" s="345">
        <v>0</v>
      </c>
      <c r="R31" s="345">
        <v>0</v>
      </c>
      <c r="S31" s="345">
        <v>0</v>
      </c>
      <c r="T31" s="345">
        <v>0</v>
      </c>
      <c r="U31" s="345">
        <v>0</v>
      </c>
      <c r="V31" s="345">
        <v>0</v>
      </c>
      <c r="W31" s="345">
        <v>977.93</v>
      </c>
      <c r="X31" s="345">
        <v>-959.5</v>
      </c>
      <c r="Y31" s="346">
        <v>-786.34</v>
      </c>
      <c r="Z31" s="347">
        <v>29082.309999999998</v>
      </c>
      <c r="AA31" s="347">
        <v>30462.440000000002</v>
      </c>
      <c r="AB31" s="347">
        <v>31929.12000000001</v>
      </c>
      <c r="AC31" s="347">
        <v>30116.440000000006</v>
      </c>
      <c r="AD31" s="347">
        <v>29996.660000000007</v>
      </c>
      <c r="AE31" s="347">
        <v>27270.170000000013</v>
      </c>
      <c r="AF31" s="347">
        <v>31118.180000000004</v>
      </c>
      <c r="AG31" s="347">
        <v>30184.560000000012</v>
      </c>
      <c r="AH31" s="347">
        <v>27210.579999999994</v>
      </c>
      <c r="AI31" s="347">
        <v>32762.010000000006</v>
      </c>
      <c r="AJ31" s="347">
        <v>28696.210000000006</v>
      </c>
      <c r="AK31" s="347">
        <v>30695.690000000002</v>
      </c>
      <c r="AL31" s="348">
        <v>359524.37000000011</v>
      </c>
      <c r="AS31" s="347">
        <v>29655.710000000006</v>
      </c>
      <c r="AT31" s="347">
        <v>31482.030000000002</v>
      </c>
      <c r="AU31" s="347">
        <v>298386.63000000006</v>
      </c>
      <c r="AV31" s="347">
        <v>360292.28000000014</v>
      </c>
      <c r="AW31" s="347">
        <v>-61905.650000000081</v>
      </c>
      <c r="AX31" s="351"/>
    </row>
    <row r="32" spans="1:50" ht="15.75" x14ac:dyDescent="0.3">
      <c r="A32" s="335" t="s">
        <v>126</v>
      </c>
      <c r="B32" s="344">
        <v>95807.88</v>
      </c>
      <c r="C32" s="344">
        <v>99093.56</v>
      </c>
      <c r="D32" s="344">
        <v>104806.75</v>
      </c>
      <c r="E32" s="344">
        <v>80629.15999999996</v>
      </c>
      <c r="F32" s="344">
        <v>81454.840000000026</v>
      </c>
      <c r="G32" s="344">
        <v>81723.929999999993</v>
      </c>
      <c r="H32" s="344">
        <v>72090.060000000012</v>
      </c>
      <c r="I32" s="344">
        <v>78714.64</v>
      </c>
      <c r="J32" s="344">
        <v>80151.730000000025</v>
      </c>
      <c r="K32" s="344">
        <v>80480.479999999996</v>
      </c>
      <c r="L32" s="344">
        <v>76028.070000000007</v>
      </c>
      <c r="M32" s="344">
        <v>101904.98</v>
      </c>
      <c r="N32" s="345">
        <v>-214.64</v>
      </c>
      <c r="O32" s="345">
        <v>-333.79</v>
      </c>
      <c r="P32" s="345">
        <v>-214.18</v>
      </c>
      <c r="Q32" s="345">
        <v>-217.74</v>
      </c>
      <c r="R32" s="345">
        <v>-231.92</v>
      </c>
      <c r="S32" s="345">
        <v>-56.78</v>
      </c>
      <c r="T32" s="345">
        <v>-305.13</v>
      </c>
      <c r="U32" s="345">
        <v>-188.97</v>
      </c>
      <c r="V32" s="345">
        <v>-118.32</v>
      </c>
      <c r="W32" s="345">
        <v>-542.17000000000007</v>
      </c>
      <c r="X32" s="345">
        <v>-468.88</v>
      </c>
      <c r="Y32" s="346">
        <v>-4534.93</v>
      </c>
      <c r="Z32" s="347">
        <v>95593.24</v>
      </c>
      <c r="AA32" s="347">
        <v>98759.77</v>
      </c>
      <c r="AB32" s="347">
        <v>104592.57</v>
      </c>
      <c r="AC32" s="347">
        <v>80411.419999999955</v>
      </c>
      <c r="AD32" s="347">
        <v>81222.920000000027</v>
      </c>
      <c r="AE32" s="347">
        <v>81667.149999999994</v>
      </c>
      <c r="AF32" s="347">
        <v>71784.930000000008</v>
      </c>
      <c r="AG32" s="347">
        <v>78525.67</v>
      </c>
      <c r="AH32" s="347">
        <v>80033.410000000018</v>
      </c>
      <c r="AI32" s="347">
        <v>79938.31</v>
      </c>
      <c r="AJ32" s="347">
        <v>75559.19</v>
      </c>
      <c r="AK32" s="347">
        <v>97370.049999999988</v>
      </c>
      <c r="AL32" s="348">
        <v>1025458.6300000001</v>
      </c>
      <c r="AS32" s="347">
        <v>76028.070000000007</v>
      </c>
      <c r="AT32" s="347">
        <v>101904.98</v>
      </c>
      <c r="AU32" s="347">
        <v>847525.58000000007</v>
      </c>
      <c r="AV32" s="347">
        <v>1032886.0800000001</v>
      </c>
      <c r="AW32" s="347">
        <v>-185360.5</v>
      </c>
      <c r="AX32" s="351"/>
    </row>
    <row r="33" spans="1:50" ht="15.75" x14ac:dyDescent="0.3">
      <c r="A33" s="335" t="s">
        <v>127</v>
      </c>
      <c r="B33" s="344">
        <v>32148.349999999988</v>
      </c>
      <c r="C33" s="344">
        <v>32229.029999999995</v>
      </c>
      <c r="D33" s="344">
        <v>34125.880000000005</v>
      </c>
      <c r="E33" s="344">
        <v>33207.110000000015</v>
      </c>
      <c r="F33" s="344">
        <v>32269.610000000011</v>
      </c>
      <c r="G33" s="344">
        <v>30496.100000000002</v>
      </c>
      <c r="H33" s="344">
        <v>31215.23</v>
      </c>
      <c r="I33" s="344">
        <v>30991.890000000003</v>
      </c>
      <c r="J33" s="344">
        <v>31255.89</v>
      </c>
      <c r="K33" s="344">
        <v>32163.660000000007</v>
      </c>
      <c r="L33" s="344">
        <v>31086.329999999994</v>
      </c>
      <c r="M33" s="344">
        <v>34617.060000000012</v>
      </c>
      <c r="N33" s="345">
        <v>864.9</v>
      </c>
      <c r="O33" s="345">
        <v>1621.96</v>
      </c>
      <c r="P33" s="345">
        <v>1719.78</v>
      </c>
      <c r="Q33" s="345">
        <v>1662.32</v>
      </c>
      <c r="R33" s="345">
        <v>1717.82</v>
      </c>
      <c r="S33" s="345">
        <v>1630.58</v>
      </c>
      <c r="T33" s="345">
        <v>1757.7399999999998</v>
      </c>
      <c r="U33" s="345">
        <v>1755.0600000000002</v>
      </c>
      <c r="V33" s="345">
        <v>1660.71</v>
      </c>
      <c r="W33" s="345">
        <v>1739.1299999999999</v>
      </c>
      <c r="X33" s="345">
        <v>1633.6</v>
      </c>
      <c r="Y33" s="346">
        <v>1683.94</v>
      </c>
      <c r="Z33" s="347">
        <v>33013.249999999985</v>
      </c>
      <c r="AA33" s="347">
        <v>33850.99</v>
      </c>
      <c r="AB33" s="347">
        <v>35845.660000000003</v>
      </c>
      <c r="AC33" s="347">
        <v>34869.430000000015</v>
      </c>
      <c r="AD33" s="347">
        <v>33987.430000000015</v>
      </c>
      <c r="AE33" s="347">
        <v>32126.68</v>
      </c>
      <c r="AF33" s="347">
        <v>32972.97</v>
      </c>
      <c r="AG33" s="347">
        <v>32746.950000000004</v>
      </c>
      <c r="AH33" s="347">
        <v>32916.6</v>
      </c>
      <c r="AI33" s="347">
        <v>33902.790000000008</v>
      </c>
      <c r="AJ33" s="347">
        <v>32719.929999999993</v>
      </c>
      <c r="AK33" s="347">
        <v>36301.000000000015</v>
      </c>
      <c r="AL33" s="348">
        <v>405253.68</v>
      </c>
      <c r="AS33" s="347">
        <v>31086.329999999994</v>
      </c>
      <c r="AT33" s="347">
        <v>34617.060000000012</v>
      </c>
      <c r="AU33" s="347">
        <v>339550.29</v>
      </c>
      <c r="AV33" s="347">
        <v>385806.14000000007</v>
      </c>
      <c r="AW33" s="347">
        <v>-46255.850000000093</v>
      </c>
      <c r="AX33" s="351"/>
    </row>
    <row r="34" spans="1:50" ht="15.75" x14ac:dyDescent="0.3">
      <c r="A34" s="335" t="s">
        <v>128</v>
      </c>
      <c r="B34" s="344">
        <v>306809.09000000008</v>
      </c>
      <c r="C34" s="344">
        <v>306391.68000000005</v>
      </c>
      <c r="D34" s="344">
        <v>305202.13999999972</v>
      </c>
      <c r="E34" s="344">
        <v>298936.94000000024</v>
      </c>
      <c r="F34" s="344">
        <v>309818.52</v>
      </c>
      <c r="G34" s="344">
        <v>281967.24</v>
      </c>
      <c r="H34" s="344">
        <v>254552.08999999994</v>
      </c>
      <c r="I34" s="344">
        <v>286730.27000000014</v>
      </c>
      <c r="J34" s="344">
        <v>294158.77000000008</v>
      </c>
      <c r="K34" s="344">
        <v>297454.3600000001</v>
      </c>
      <c r="L34" s="344">
        <v>288794.89</v>
      </c>
      <c r="M34" s="344">
        <v>320436.99999999988</v>
      </c>
      <c r="N34" s="345">
        <v>87108.31</v>
      </c>
      <c r="O34" s="345">
        <v>82148.570000000007</v>
      </c>
      <c r="P34" s="345">
        <v>72439</v>
      </c>
      <c r="Q34" s="345">
        <v>70557.81</v>
      </c>
      <c r="R34" s="345">
        <v>82055.460000000006</v>
      </c>
      <c r="S34" s="345">
        <v>71839.64</v>
      </c>
      <c r="T34" s="345">
        <v>63407.34</v>
      </c>
      <c r="U34" s="345">
        <v>69959.17</v>
      </c>
      <c r="V34" s="345">
        <v>99008.12</v>
      </c>
      <c r="W34" s="345">
        <v>96322.2</v>
      </c>
      <c r="X34" s="345">
        <v>104825.43</v>
      </c>
      <c r="Y34" s="346">
        <v>92174.82</v>
      </c>
      <c r="Z34" s="347">
        <v>393917.40000000008</v>
      </c>
      <c r="AA34" s="347">
        <v>388540.25000000006</v>
      </c>
      <c r="AB34" s="347">
        <v>377641.13999999972</v>
      </c>
      <c r="AC34" s="347">
        <v>369494.75000000023</v>
      </c>
      <c r="AD34" s="347">
        <v>391873.98000000004</v>
      </c>
      <c r="AE34" s="347">
        <v>353806.88</v>
      </c>
      <c r="AF34" s="347">
        <v>317959.42999999993</v>
      </c>
      <c r="AG34" s="347">
        <v>356689.44000000012</v>
      </c>
      <c r="AH34" s="347">
        <v>393166.89000000007</v>
      </c>
      <c r="AI34" s="347">
        <v>393776.56000000011</v>
      </c>
      <c r="AJ34" s="347">
        <v>393620.32</v>
      </c>
      <c r="AK34" s="347">
        <v>412611.81999999989</v>
      </c>
      <c r="AL34" s="348">
        <v>4543098.8600000003</v>
      </c>
      <c r="AM34" s="353" t="s">
        <v>99</v>
      </c>
      <c r="AN34" s="347">
        <v>412611.81999999989</v>
      </c>
      <c r="AO34" s="347">
        <v>1501813</v>
      </c>
      <c r="AP34" s="350">
        <v>0.27474247459570528</v>
      </c>
      <c r="AQ34" s="347">
        <v>47856.84</v>
      </c>
      <c r="AR34" s="347">
        <v>364754.97999999986</v>
      </c>
      <c r="AS34" s="347">
        <v>288794.89</v>
      </c>
      <c r="AT34" s="347">
        <v>47856.84</v>
      </c>
      <c r="AU34" s="347">
        <v>3841692.1500000004</v>
      </c>
      <c r="AV34" s="347">
        <v>3551252.9900000007</v>
      </c>
      <c r="AW34" s="347">
        <v>290439.15999999968</v>
      </c>
      <c r="AX34" s="351"/>
    </row>
    <row r="35" spans="1:50" ht="15.75" x14ac:dyDescent="0.3">
      <c r="A35" s="335" t="s">
        <v>130</v>
      </c>
      <c r="B35" s="344">
        <v>66704.229999999981</v>
      </c>
      <c r="C35" s="344">
        <v>72632.440000000031</v>
      </c>
      <c r="D35" s="344">
        <v>75551.12000000001</v>
      </c>
      <c r="E35" s="344">
        <v>75952.639999999999</v>
      </c>
      <c r="F35" s="344">
        <v>89474.670000000013</v>
      </c>
      <c r="G35" s="344">
        <v>80360.809999999969</v>
      </c>
      <c r="H35" s="344">
        <v>75292.38</v>
      </c>
      <c r="I35" s="344">
        <v>77681.449999999953</v>
      </c>
      <c r="J35" s="344">
        <v>75398.649999999965</v>
      </c>
      <c r="K35" s="344">
        <v>81519.67</v>
      </c>
      <c r="L35" s="344">
        <v>80096.819999999992</v>
      </c>
      <c r="M35" s="344">
        <v>85703.169999999984</v>
      </c>
      <c r="N35" s="345">
        <v>0</v>
      </c>
      <c r="O35" s="345">
        <v>0</v>
      </c>
      <c r="P35" s="345">
        <v>0</v>
      </c>
      <c r="Q35" s="345">
        <v>0</v>
      </c>
      <c r="R35" s="345">
        <v>0</v>
      </c>
      <c r="S35" s="345">
        <v>0</v>
      </c>
      <c r="T35" s="345">
        <v>0</v>
      </c>
      <c r="U35" s="345">
        <v>0</v>
      </c>
      <c r="V35" s="345">
        <v>0</v>
      </c>
      <c r="W35" s="345">
        <v>-462.1</v>
      </c>
      <c r="X35" s="345">
        <v>-513.47</v>
      </c>
      <c r="Y35" s="346">
        <v>-23.57</v>
      </c>
      <c r="Z35" s="347">
        <v>66704.229999999981</v>
      </c>
      <c r="AA35" s="347">
        <v>72632.440000000031</v>
      </c>
      <c r="AB35" s="347">
        <v>75551.12000000001</v>
      </c>
      <c r="AC35" s="347">
        <v>75952.639999999999</v>
      </c>
      <c r="AD35" s="347">
        <v>89474.670000000013</v>
      </c>
      <c r="AE35" s="347">
        <v>80360.809999999969</v>
      </c>
      <c r="AF35" s="347">
        <v>75292.38</v>
      </c>
      <c r="AG35" s="347">
        <v>77681.449999999953</v>
      </c>
      <c r="AH35" s="347">
        <v>75398.649999999965</v>
      </c>
      <c r="AI35" s="347">
        <v>81057.569999999992</v>
      </c>
      <c r="AJ35" s="347">
        <v>79583.349999999991</v>
      </c>
      <c r="AK35" s="347">
        <v>85679.599999999977</v>
      </c>
      <c r="AL35" s="348">
        <v>935368.9099999998</v>
      </c>
      <c r="AM35" s="355" t="s">
        <v>129</v>
      </c>
      <c r="AN35" s="347">
        <v>75398.649999999965</v>
      </c>
      <c r="AO35" s="347">
        <v>257896</v>
      </c>
      <c r="AP35" s="350">
        <v>0.29236068027421891</v>
      </c>
      <c r="AQ35" s="347">
        <v>13343.93</v>
      </c>
      <c r="AR35" s="347">
        <v>308375.23999999993</v>
      </c>
      <c r="AS35" s="347">
        <v>0</v>
      </c>
      <c r="AT35" s="347">
        <v>0</v>
      </c>
      <c r="AU35" s="347">
        <v>626993.66999999993</v>
      </c>
      <c r="AV35" s="347">
        <v>626993.66616907588</v>
      </c>
      <c r="AW35" s="347">
        <v>3.830924048088491E-3</v>
      </c>
      <c r="AX35" s="351"/>
    </row>
    <row r="36" spans="1:50" ht="15.75" x14ac:dyDescent="0.3">
      <c r="A36" s="335" t="s">
        <v>131</v>
      </c>
      <c r="B36" s="344">
        <v>64878.239999999998</v>
      </c>
      <c r="C36" s="344">
        <v>66861.579999999987</v>
      </c>
      <c r="D36" s="344">
        <v>68848.310000000012</v>
      </c>
      <c r="E36" s="344">
        <v>67475.750000000029</v>
      </c>
      <c r="F36" s="344">
        <v>66982.12999999999</v>
      </c>
      <c r="G36" s="344">
        <v>63211.120000000017</v>
      </c>
      <c r="H36" s="344">
        <v>59984.039999999994</v>
      </c>
      <c r="I36" s="344">
        <v>62616.479999999989</v>
      </c>
      <c r="J36" s="344">
        <v>62479.55000000001</v>
      </c>
      <c r="K36" s="344">
        <v>63614.819999999978</v>
      </c>
      <c r="L36" s="344">
        <v>60263.079999999994</v>
      </c>
      <c r="M36" s="344">
        <v>72769.920000000013</v>
      </c>
      <c r="N36" s="345">
        <v>-54.03</v>
      </c>
      <c r="O36" s="345">
        <v>-70.48</v>
      </c>
      <c r="P36" s="345">
        <v>-89.27</v>
      </c>
      <c r="Q36" s="345">
        <v>213.8</v>
      </c>
      <c r="R36" s="345">
        <v>0</v>
      </c>
      <c r="S36" s="345">
        <v>0</v>
      </c>
      <c r="T36" s="345">
        <v>0</v>
      </c>
      <c r="U36" s="345">
        <v>0</v>
      </c>
      <c r="V36" s="345">
        <v>0</v>
      </c>
      <c r="W36" s="345">
        <v>0</v>
      </c>
      <c r="X36" s="345">
        <v>0</v>
      </c>
      <c r="Y36" s="346">
        <v>19906.800000000003</v>
      </c>
      <c r="Z36" s="347">
        <v>64824.21</v>
      </c>
      <c r="AA36" s="347">
        <v>66791.099999999991</v>
      </c>
      <c r="AB36" s="347">
        <v>68759.040000000008</v>
      </c>
      <c r="AC36" s="347">
        <v>67689.550000000032</v>
      </c>
      <c r="AD36" s="347">
        <v>66982.12999999999</v>
      </c>
      <c r="AE36" s="347">
        <v>63211.120000000017</v>
      </c>
      <c r="AF36" s="347">
        <v>59984.039999999994</v>
      </c>
      <c r="AG36" s="347">
        <v>62616.479999999989</v>
      </c>
      <c r="AH36" s="347">
        <v>62479.55000000001</v>
      </c>
      <c r="AI36" s="347">
        <v>63614.819999999978</v>
      </c>
      <c r="AJ36" s="347">
        <v>60263.079999999994</v>
      </c>
      <c r="AK36" s="347">
        <v>92676.720000000016</v>
      </c>
      <c r="AL36" s="348">
        <v>799891.83999999985</v>
      </c>
      <c r="AM36" s="353" t="s">
        <v>99</v>
      </c>
      <c r="AN36" s="347">
        <v>92676.720000000016</v>
      </c>
      <c r="AO36" s="347">
        <v>374829</v>
      </c>
      <c r="AP36" s="350">
        <v>0.2472506663038346</v>
      </c>
      <c r="AQ36" s="347">
        <v>65739.75</v>
      </c>
      <c r="AR36" s="347">
        <v>26936.970000000016</v>
      </c>
      <c r="AS36" s="347">
        <v>60263.079999999994</v>
      </c>
      <c r="AT36" s="347">
        <v>65739.75</v>
      </c>
      <c r="AU36" s="347">
        <v>646952.03999999992</v>
      </c>
      <c r="AV36" s="347">
        <v>779985.0199999999</v>
      </c>
      <c r="AW36" s="347">
        <v>-133032.97999999998</v>
      </c>
      <c r="AX36" s="351"/>
    </row>
    <row r="37" spans="1:50" ht="15.75" x14ac:dyDescent="0.3">
      <c r="A37" s="335" t="s">
        <v>132</v>
      </c>
      <c r="B37" s="344">
        <v>36408.25</v>
      </c>
      <c r="C37" s="344">
        <v>35213.32</v>
      </c>
      <c r="D37" s="344">
        <v>34366.21</v>
      </c>
      <c r="E37" s="344">
        <v>37428.959999999992</v>
      </c>
      <c r="F37" s="344">
        <v>30760.77</v>
      </c>
      <c r="G37" s="344">
        <v>31088.189999999988</v>
      </c>
      <c r="H37" s="344">
        <v>30811.579999999987</v>
      </c>
      <c r="I37" s="344">
        <v>30266.299999999992</v>
      </c>
      <c r="J37" s="344">
        <v>31666.490000000005</v>
      </c>
      <c r="K37" s="344">
        <v>33564.990000000005</v>
      </c>
      <c r="L37" s="344">
        <v>31714</v>
      </c>
      <c r="M37" s="344">
        <v>35231.30000000001</v>
      </c>
      <c r="N37" s="345">
        <v>0</v>
      </c>
      <c r="O37" s="345">
        <v>0</v>
      </c>
      <c r="P37" s="345">
        <v>0</v>
      </c>
      <c r="Q37" s="345">
        <v>0</v>
      </c>
      <c r="R37" s="345">
        <v>0</v>
      </c>
      <c r="S37" s="345">
        <v>0</v>
      </c>
      <c r="T37" s="345">
        <v>0</v>
      </c>
      <c r="U37" s="345">
        <v>0</v>
      </c>
      <c r="V37" s="345">
        <v>0</v>
      </c>
      <c r="W37" s="345">
        <v>0</v>
      </c>
      <c r="X37" s="345">
        <v>0</v>
      </c>
      <c r="Y37" s="346">
        <v>2920.13</v>
      </c>
      <c r="Z37" s="347">
        <v>36408.25</v>
      </c>
      <c r="AA37" s="347">
        <v>35213.32</v>
      </c>
      <c r="AB37" s="347">
        <v>34366.21</v>
      </c>
      <c r="AC37" s="347">
        <v>37428.959999999992</v>
      </c>
      <c r="AD37" s="347">
        <v>30760.77</v>
      </c>
      <c r="AE37" s="347">
        <v>31088.189999999988</v>
      </c>
      <c r="AF37" s="347">
        <v>30811.579999999987</v>
      </c>
      <c r="AG37" s="347">
        <v>30266.299999999992</v>
      </c>
      <c r="AH37" s="347">
        <v>31666.490000000005</v>
      </c>
      <c r="AI37" s="347">
        <v>33564.990000000005</v>
      </c>
      <c r="AJ37" s="347">
        <v>31714</v>
      </c>
      <c r="AK37" s="347">
        <v>38151.430000000008</v>
      </c>
      <c r="AL37" s="348">
        <v>401440.48999999993</v>
      </c>
      <c r="AS37" s="347">
        <v>31714</v>
      </c>
      <c r="AT37" s="347">
        <v>35231.30000000001</v>
      </c>
      <c r="AU37" s="347">
        <v>334495.18999999994</v>
      </c>
      <c r="AV37" s="347">
        <v>398520.35999999993</v>
      </c>
      <c r="AW37" s="347">
        <v>-64025.169999999984</v>
      </c>
      <c r="AX37" s="351"/>
    </row>
    <row r="38" spans="1:50" ht="15.75" x14ac:dyDescent="0.3">
      <c r="A38" s="335" t="s">
        <v>133</v>
      </c>
      <c r="B38" s="344">
        <v>188958.21999999986</v>
      </c>
      <c r="C38" s="344">
        <v>153150.04999999999</v>
      </c>
      <c r="D38" s="344">
        <v>180207.64</v>
      </c>
      <c r="E38" s="344">
        <v>164570.78999999989</v>
      </c>
      <c r="F38" s="344">
        <v>166698.75000000006</v>
      </c>
      <c r="G38" s="344">
        <v>153719.27000000002</v>
      </c>
      <c r="H38" s="344">
        <v>163274.2800000002</v>
      </c>
      <c r="I38" s="344">
        <v>164394.89000000001</v>
      </c>
      <c r="J38" s="344">
        <v>165312.71000000005</v>
      </c>
      <c r="K38" s="344">
        <v>156866.92000000004</v>
      </c>
      <c r="L38" s="344">
        <v>140372.11000000004</v>
      </c>
      <c r="M38" s="344">
        <v>181434.25999999983</v>
      </c>
      <c r="N38" s="345">
        <v>-12621.37</v>
      </c>
      <c r="O38" s="345">
        <v>-12300.09</v>
      </c>
      <c r="P38" s="345">
        <v>-12566.51</v>
      </c>
      <c r="Q38" s="345">
        <v>-12433.03</v>
      </c>
      <c r="R38" s="345">
        <v>-29888.739999999998</v>
      </c>
      <c r="S38" s="345">
        <v>-12643.54</v>
      </c>
      <c r="T38" s="345">
        <v>-23252.16</v>
      </c>
      <c r="U38" s="345">
        <v>-24304.879999999997</v>
      </c>
      <c r="V38" s="345">
        <v>-29188.17</v>
      </c>
      <c r="W38" s="345">
        <v>-12092.119999999999</v>
      </c>
      <c r="X38" s="345">
        <v>-11778.23</v>
      </c>
      <c r="Y38" s="346">
        <v>-8241.5199999999986</v>
      </c>
      <c r="Z38" s="347">
        <v>176336.84999999986</v>
      </c>
      <c r="AA38" s="347">
        <v>140849.96</v>
      </c>
      <c r="AB38" s="347">
        <v>167641.13</v>
      </c>
      <c r="AC38" s="347">
        <v>152137.75999999989</v>
      </c>
      <c r="AD38" s="347">
        <v>136810.01000000007</v>
      </c>
      <c r="AE38" s="347">
        <v>141075.73000000001</v>
      </c>
      <c r="AF38" s="347">
        <v>140022.1200000002</v>
      </c>
      <c r="AG38" s="347">
        <v>140090.01</v>
      </c>
      <c r="AH38" s="347">
        <v>136124.54000000004</v>
      </c>
      <c r="AI38" s="347">
        <v>144774.80000000005</v>
      </c>
      <c r="AJ38" s="347">
        <v>128593.88000000005</v>
      </c>
      <c r="AK38" s="347">
        <v>173192.73999999985</v>
      </c>
      <c r="AL38" s="348">
        <v>1777649.5299999998</v>
      </c>
      <c r="AS38" s="347">
        <v>140372.11000000004</v>
      </c>
      <c r="AT38" s="347">
        <v>181434.25999999983</v>
      </c>
      <c r="AU38" s="347">
        <v>1455843.16</v>
      </c>
      <c r="AV38" s="347">
        <v>1978959.89</v>
      </c>
      <c r="AW38" s="347">
        <v>-523116.73</v>
      </c>
      <c r="AX38" s="351"/>
    </row>
    <row r="39" spans="1:50" ht="15.75" x14ac:dyDescent="0.3">
      <c r="A39" s="335" t="s">
        <v>134</v>
      </c>
      <c r="B39" s="344">
        <v>41409.480000000003</v>
      </c>
      <c r="C39" s="344">
        <v>42632.160000000018</v>
      </c>
      <c r="D39" s="344">
        <v>47484.44000000001</v>
      </c>
      <c r="E39" s="344">
        <v>67354.929999999993</v>
      </c>
      <c r="F39" s="344">
        <v>45910.55000000001</v>
      </c>
      <c r="G39" s="344">
        <v>42454.240000000005</v>
      </c>
      <c r="H39" s="344">
        <v>38784.6</v>
      </c>
      <c r="I39" s="344">
        <v>42791.80000000001</v>
      </c>
      <c r="J39" s="344">
        <v>44559.67</v>
      </c>
      <c r="K39" s="344">
        <v>43601.619999999981</v>
      </c>
      <c r="L39" s="344">
        <v>45122.19</v>
      </c>
      <c r="M39" s="344">
        <v>46213.890000000014</v>
      </c>
      <c r="N39" s="345">
        <v>0</v>
      </c>
      <c r="O39" s="345">
        <v>0</v>
      </c>
      <c r="P39" s="345">
        <v>0</v>
      </c>
      <c r="Q39" s="345">
        <v>0</v>
      </c>
      <c r="R39" s="345">
        <v>0</v>
      </c>
      <c r="S39" s="345">
        <v>0</v>
      </c>
      <c r="T39" s="345">
        <v>0</v>
      </c>
      <c r="U39" s="345">
        <v>0</v>
      </c>
      <c r="V39" s="345">
        <v>0</v>
      </c>
      <c r="W39" s="345">
        <v>0</v>
      </c>
      <c r="X39" s="345">
        <v>-491.25</v>
      </c>
      <c r="Y39" s="346">
        <v>-1111.6199999999999</v>
      </c>
      <c r="Z39" s="347">
        <v>41409.480000000003</v>
      </c>
      <c r="AA39" s="347">
        <v>42632.160000000018</v>
      </c>
      <c r="AB39" s="347">
        <v>47484.44000000001</v>
      </c>
      <c r="AC39" s="347">
        <v>67354.929999999993</v>
      </c>
      <c r="AD39" s="347">
        <v>45910.55000000001</v>
      </c>
      <c r="AE39" s="347">
        <v>42454.240000000005</v>
      </c>
      <c r="AF39" s="347">
        <v>38784.6</v>
      </c>
      <c r="AG39" s="347">
        <v>42791.80000000001</v>
      </c>
      <c r="AH39" s="347">
        <v>44559.67</v>
      </c>
      <c r="AI39" s="347">
        <v>43601.619999999981</v>
      </c>
      <c r="AJ39" s="347">
        <v>44630.94</v>
      </c>
      <c r="AK39" s="347">
        <v>45102.270000000011</v>
      </c>
      <c r="AL39" s="348">
        <v>546716.69999999995</v>
      </c>
      <c r="AS39" s="347">
        <v>45122.19</v>
      </c>
      <c r="AT39" s="347">
        <v>46213.890000000014</v>
      </c>
      <c r="AU39" s="347">
        <v>455380.61999999994</v>
      </c>
      <c r="AV39" s="347">
        <v>548319.57000000007</v>
      </c>
      <c r="AW39" s="347">
        <v>-92938.950000000128</v>
      </c>
      <c r="AX39" s="351"/>
    </row>
    <row r="40" spans="1:50" ht="15.75" x14ac:dyDescent="0.3">
      <c r="A40" s="335" t="s">
        <v>135</v>
      </c>
      <c r="B40" s="344">
        <v>36281.659999999996</v>
      </c>
      <c r="C40" s="344">
        <v>34087.669999999991</v>
      </c>
      <c r="D40" s="344">
        <v>33885.519999999997</v>
      </c>
      <c r="E40" s="344">
        <v>35071.850000000006</v>
      </c>
      <c r="F40" s="344">
        <v>36200.51999999999</v>
      </c>
      <c r="G40" s="344">
        <v>33537.389999999992</v>
      </c>
      <c r="H40" s="344">
        <v>33487.170000000006</v>
      </c>
      <c r="I40" s="344">
        <v>34847.939999999995</v>
      </c>
      <c r="J40" s="344">
        <v>34610.43</v>
      </c>
      <c r="K40" s="344">
        <v>35119.329999999994</v>
      </c>
      <c r="L40" s="344">
        <v>34220.720000000008</v>
      </c>
      <c r="M40" s="344">
        <v>37479.020000000019</v>
      </c>
      <c r="N40" s="345">
        <v>0</v>
      </c>
      <c r="O40" s="345">
        <v>0</v>
      </c>
      <c r="P40" s="345">
        <v>0</v>
      </c>
      <c r="Q40" s="345">
        <v>0</v>
      </c>
      <c r="R40" s="345">
        <v>0</v>
      </c>
      <c r="S40" s="345">
        <v>0</v>
      </c>
      <c r="T40" s="345">
        <v>0</v>
      </c>
      <c r="U40" s="345">
        <v>0</v>
      </c>
      <c r="V40" s="345">
        <v>5</v>
      </c>
      <c r="W40" s="345">
        <v>-5.33</v>
      </c>
      <c r="X40" s="345">
        <v>-223.01</v>
      </c>
      <c r="Y40" s="346">
        <v>1117.22</v>
      </c>
      <c r="Z40" s="347">
        <v>36281.659999999996</v>
      </c>
      <c r="AA40" s="347">
        <v>34087.669999999991</v>
      </c>
      <c r="AB40" s="347">
        <v>33885.519999999997</v>
      </c>
      <c r="AC40" s="347">
        <v>35071.850000000006</v>
      </c>
      <c r="AD40" s="347">
        <v>36200.51999999999</v>
      </c>
      <c r="AE40" s="347">
        <v>33537.389999999992</v>
      </c>
      <c r="AF40" s="347">
        <v>33487.170000000006</v>
      </c>
      <c r="AG40" s="347">
        <v>34847.939999999995</v>
      </c>
      <c r="AH40" s="347">
        <v>34615.43</v>
      </c>
      <c r="AI40" s="347">
        <v>35113.999999999993</v>
      </c>
      <c r="AJ40" s="347">
        <v>33997.710000000006</v>
      </c>
      <c r="AK40" s="347">
        <v>38596.24000000002</v>
      </c>
      <c r="AL40" s="348">
        <v>419723.1</v>
      </c>
      <c r="AS40" s="347">
        <v>34220.720000000008</v>
      </c>
      <c r="AT40" s="347">
        <v>37479.020000000019</v>
      </c>
      <c r="AU40" s="347">
        <v>348023.35999999993</v>
      </c>
      <c r="AV40" s="347">
        <v>418829.22000000003</v>
      </c>
      <c r="AW40" s="347">
        <v>-70805.860000000102</v>
      </c>
      <c r="AX40" s="351"/>
    </row>
    <row r="41" spans="1:50" ht="15.75" x14ac:dyDescent="0.3">
      <c r="A41" s="335" t="s">
        <v>136</v>
      </c>
      <c r="B41" s="344">
        <v>58207.18</v>
      </c>
      <c r="C41" s="344">
        <v>53229.919999999998</v>
      </c>
      <c r="D41" s="344">
        <v>76394.400000000009</v>
      </c>
      <c r="E41" s="344">
        <v>77462.50999999998</v>
      </c>
      <c r="F41" s="344">
        <v>76224.879999999976</v>
      </c>
      <c r="G41" s="344">
        <v>58454.110000000008</v>
      </c>
      <c r="H41" s="344">
        <v>69954.960000000006</v>
      </c>
      <c r="I41" s="344">
        <v>70295.829999999987</v>
      </c>
      <c r="J41" s="344">
        <v>79439.279999999941</v>
      </c>
      <c r="K41" s="344">
        <v>109174.74000000002</v>
      </c>
      <c r="L41" s="344">
        <v>63638</v>
      </c>
      <c r="M41" s="344">
        <v>87027.829999999973</v>
      </c>
      <c r="N41" s="345">
        <v>0</v>
      </c>
      <c r="O41" s="345">
        <v>0</v>
      </c>
      <c r="P41" s="345">
        <v>0</v>
      </c>
      <c r="Q41" s="345">
        <v>0</v>
      </c>
      <c r="R41" s="345">
        <v>0</v>
      </c>
      <c r="S41" s="345">
        <v>0</v>
      </c>
      <c r="T41" s="345">
        <v>0</v>
      </c>
      <c r="U41" s="345">
        <v>0</v>
      </c>
      <c r="V41" s="345">
        <v>5</v>
      </c>
      <c r="W41" s="345">
        <v>-6832.99</v>
      </c>
      <c r="X41" s="345">
        <v>22356.9</v>
      </c>
      <c r="Y41" s="346">
        <v>14287.49</v>
      </c>
      <c r="Z41" s="347">
        <v>58207.18</v>
      </c>
      <c r="AA41" s="347">
        <v>53229.919999999998</v>
      </c>
      <c r="AB41" s="347">
        <v>76394.400000000009</v>
      </c>
      <c r="AC41" s="347">
        <v>77462.50999999998</v>
      </c>
      <c r="AD41" s="347">
        <v>76224.879999999976</v>
      </c>
      <c r="AE41" s="347">
        <v>58454.110000000008</v>
      </c>
      <c r="AF41" s="347">
        <v>69954.960000000006</v>
      </c>
      <c r="AG41" s="347">
        <v>70295.829999999987</v>
      </c>
      <c r="AH41" s="347">
        <v>79444.279999999941</v>
      </c>
      <c r="AI41" s="347">
        <v>102341.75000000001</v>
      </c>
      <c r="AJ41" s="347">
        <v>85994.9</v>
      </c>
      <c r="AK41" s="347">
        <v>101315.31999999998</v>
      </c>
      <c r="AL41" s="348">
        <v>909320.03999999992</v>
      </c>
      <c r="AS41" s="347">
        <v>63638</v>
      </c>
      <c r="AT41" s="347">
        <v>87027.829999999973</v>
      </c>
      <c r="AU41" s="347">
        <v>758654.21</v>
      </c>
      <c r="AV41" s="347">
        <v>879503.6399999999</v>
      </c>
      <c r="AW41" s="347">
        <v>-120849.42999999993</v>
      </c>
      <c r="AX41" s="351"/>
    </row>
    <row r="42" spans="1:50" ht="15.75" x14ac:dyDescent="0.3">
      <c r="A42" s="335" t="s">
        <v>137</v>
      </c>
      <c r="B42" s="344">
        <v>106567.29999999996</v>
      </c>
      <c r="C42" s="344">
        <v>96145.149999999951</v>
      </c>
      <c r="D42" s="344">
        <v>115494.78999999995</v>
      </c>
      <c r="E42" s="344">
        <v>110632.53999999991</v>
      </c>
      <c r="F42" s="344">
        <v>103540.92</v>
      </c>
      <c r="G42" s="344">
        <v>88471.450000000012</v>
      </c>
      <c r="H42" s="344">
        <v>72413.53</v>
      </c>
      <c r="I42" s="344">
        <v>88850.65</v>
      </c>
      <c r="J42" s="344">
        <v>119377.65999999999</v>
      </c>
      <c r="K42" s="344">
        <v>106228.94999999997</v>
      </c>
      <c r="L42" s="344">
        <v>105673.97000000002</v>
      </c>
      <c r="M42" s="344">
        <v>126284.49000000002</v>
      </c>
      <c r="N42" s="345">
        <v>-29.14</v>
      </c>
      <c r="O42" s="345">
        <v>-15.89</v>
      </c>
      <c r="P42" s="345">
        <v>-37.1</v>
      </c>
      <c r="Q42" s="345">
        <v>-10.59</v>
      </c>
      <c r="R42" s="345">
        <v>-2.65</v>
      </c>
      <c r="S42" s="345">
        <v>-2.65</v>
      </c>
      <c r="T42" s="345">
        <v>-5.76</v>
      </c>
      <c r="U42" s="345">
        <v>15.070000000000002</v>
      </c>
      <c r="V42" s="345">
        <v>-47.290000000000006</v>
      </c>
      <c r="W42" s="345">
        <v>-22.42</v>
      </c>
      <c r="X42" s="345">
        <v>-267.96000000000004</v>
      </c>
      <c r="Y42" s="346">
        <v>-1107.24</v>
      </c>
      <c r="Z42" s="347">
        <v>106538.15999999996</v>
      </c>
      <c r="AA42" s="347">
        <v>96129.259999999951</v>
      </c>
      <c r="AB42" s="347">
        <v>115457.68999999994</v>
      </c>
      <c r="AC42" s="347">
        <v>110621.94999999991</v>
      </c>
      <c r="AD42" s="347">
        <v>103538.27</v>
      </c>
      <c r="AE42" s="347">
        <v>88468.800000000017</v>
      </c>
      <c r="AF42" s="347">
        <v>72407.77</v>
      </c>
      <c r="AG42" s="347">
        <v>88865.72</v>
      </c>
      <c r="AH42" s="347">
        <v>119330.37</v>
      </c>
      <c r="AI42" s="347">
        <v>106206.52999999997</v>
      </c>
      <c r="AJ42" s="347">
        <v>105406.01000000001</v>
      </c>
      <c r="AK42" s="347">
        <v>125177.25000000001</v>
      </c>
      <c r="AL42" s="348">
        <v>1238147.7799999998</v>
      </c>
      <c r="AS42" s="347">
        <v>105673.97000000002</v>
      </c>
      <c r="AT42" s="347">
        <v>126284.49000000002</v>
      </c>
      <c r="AU42" s="347">
        <v>1006189.3199999998</v>
      </c>
      <c r="AV42" s="347">
        <v>1239681.3999999999</v>
      </c>
      <c r="AW42" s="347">
        <v>-233492.08000000007</v>
      </c>
      <c r="AX42" s="351"/>
    </row>
    <row r="43" spans="1:50" ht="15.75" x14ac:dyDescent="0.3">
      <c r="A43" s="335" t="s">
        <v>138</v>
      </c>
      <c r="B43" s="344">
        <v>46442.330000000016</v>
      </c>
      <c r="C43" s="344">
        <v>43962.450000000012</v>
      </c>
      <c r="D43" s="344">
        <v>51354.250000000007</v>
      </c>
      <c r="E43" s="344">
        <v>45955.44000000001</v>
      </c>
      <c r="F43" s="344">
        <v>42859.97</v>
      </c>
      <c r="G43" s="344">
        <v>38847.590000000018</v>
      </c>
      <c r="H43" s="344">
        <v>34385.47</v>
      </c>
      <c r="I43" s="344">
        <v>37824.449999999997</v>
      </c>
      <c r="J43" s="344">
        <v>39910.87000000001</v>
      </c>
      <c r="K43" s="344">
        <v>45070.55</v>
      </c>
      <c r="L43" s="344">
        <v>46493.559999999983</v>
      </c>
      <c r="M43" s="344">
        <v>46405.54</v>
      </c>
      <c r="N43" s="345">
        <v>3.18</v>
      </c>
      <c r="O43" s="345">
        <v>-32.86</v>
      </c>
      <c r="P43" s="345">
        <v>-41.33</v>
      </c>
      <c r="Q43" s="345">
        <v>-40.53</v>
      </c>
      <c r="R43" s="345">
        <v>-45.3</v>
      </c>
      <c r="S43" s="345">
        <v>-50.6</v>
      </c>
      <c r="T43" s="345">
        <v>-56.05</v>
      </c>
      <c r="U43" s="345">
        <v>-57.5</v>
      </c>
      <c r="V43" s="345">
        <v>-57.969999999999992</v>
      </c>
      <c r="W43" s="345">
        <v>-4035.64</v>
      </c>
      <c r="X43" s="345">
        <v>-3058.2699999999995</v>
      </c>
      <c r="Y43" s="346">
        <v>112.54999999999951</v>
      </c>
      <c r="Z43" s="347">
        <v>46445.510000000017</v>
      </c>
      <c r="AA43" s="347">
        <v>43929.590000000011</v>
      </c>
      <c r="AB43" s="347">
        <v>51312.920000000006</v>
      </c>
      <c r="AC43" s="347">
        <v>45914.910000000011</v>
      </c>
      <c r="AD43" s="347">
        <v>42814.67</v>
      </c>
      <c r="AE43" s="347">
        <v>38796.99000000002</v>
      </c>
      <c r="AF43" s="347">
        <v>34329.42</v>
      </c>
      <c r="AG43" s="347">
        <v>37766.949999999997</v>
      </c>
      <c r="AH43" s="347">
        <v>39852.900000000009</v>
      </c>
      <c r="AI43" s="347">
        <v>41034.910000000003</v>
      </c>
      <c r="AJ43" s="347">
        <v>43435.289999999986</v>
      </c>
      <c r="AK43" s="347">
        <v>46518.090000000004</v>
      </c>
      <c r="AL43" s="348">
        <v>512152.15000000014</v>
      </c>
      <c r="AM43" s="353" t="s">
        <v>99</v>
      </c>
      <c r="AN43" s="347">
        <v>46518.090000000004</v>
      </c>
      <c r="AO43" s="347">
        <v>148975</v>
      </c>
      <c r="AP43" s="350">
        <v>0.31225433797617053</v>
      </c>
      <c r="AQ43" s="347">
        <v>10367.469999999999</v>
      </c>
      <c r="AR43" s="347">
        <v>36150.620000000003</v>
      </c>
      <c r="AS43" s="347">
        <v>46493.559999999983</v>
      </c>
      <c r="AT43" s="347">
        <v>10367.469999999999</v>
      </c>
      <c r="AU43" s="347">
        <v>419140.50000000017</v>
      </c>
      <c r="AV43" s="347">
        <v>472202.72727078776</v>
      </c>
      <c r="AW43" s="347">
        <v>-53062.227270787582</v>
      </c>
      <c r="AX43" s="351"/>
    </row>
    <row r="44" spans="1:50" ht="15.75" x14ac:dyDescent="0.3">
      <c r="A44" s="335" t="s">
        <v>139</v>
      </c>
      <c r="B44" s="344">
        <v>34905.620000000003</v>
      </c>
      <c r="C44" s="344">
        <v>31640.069999999985</v>
      </c>
      <c r="D44" s="344">
        <v>30201.060000000012</v>
      </c>
      <c r="E44" s="344">
        <v>37219.160000000003</v>
      </c>
      <c r="F44" s="344">
        <v>30554.59</v>
      </c>
      <c r="G44" s="344">
        <v>29893.880000000005</v>
      </c>
      <c r="H44" s="344">
        <v>30189.799999999988</v>
      </c>
      <c r="I44" s="344">
        <v>31865.189999999995</v>
      </c>
      <c r="J44" s="344">
        <v>31487.569999999996</v>
      </c>
      <c r="K44" s="344">
        <v>30499.739999999991</v>
      </c>
      <c r="L44" s="344">
        <v>34111.200000000004</v>
      </c>
      <c r="M44" s="344">
        <v>28551.140000000014</v>
      </c>
      <c r="N44" s="345">
        <v>-172.2</v>
      </c>
      <c r="O44" s="345">
        <v>-169.55</v>
      </c>
      <c r="P44" s="345">
        <v>-188.1</v>
      </c>
      <c r="Q44" s="345">
        <v>-169.55</v>
      </c>
      <c r="R44" s="345">
        <v>-174.86</v>
      </c>
      <c r="S44" s="345">
        <v>-172.2</v>
      </c>
      <c r="T44" s="345">
        <v>-189.77</v>
      </c>
      <c r="U44" s="345">
        <v>-189.75</v>
      </c>
      <c r="V44" s="345">
        <v>-149.97</v>
      </c>
      <c r="W44" s="345">
        <v>-228.60999999999999</v>
      </c>
      <c r="X44" s="345">
        <v>29.82999999999997</v>
      </c>
      <c r="Y44" s="346">
        <v>1522.91</v>
      </c>
      <c r="Z44" s="347">
        <v>34733.420000000006</v>
      </c>
      <c r="AA44" s="347">
        <v>31470.519999999986</v>
      </c>
      <c r="AB44" s="347">
        <v>30012.960000000014</v>
      </c>
      <c r="AC44" s="347">
        <v>37049.61</v>
      </c>
      <c r="AD44" s="347">
        <v>30379.73</v>
      </c>
      <c r="AE44" s="347">
        <v>29721.680000000004</v>
      </c>
      <c r="AF44" s="347">
        <v>30000.029999999988</v>
      </c>
      <c r="AG44" s="347">
        <v>31675.439999999995</v>
      </c>
      <c r="AH44" s="347">
        <v>31337.599999999995</v>
      </c>
      <c r="AI44" s="347">
        <v>30271.12999999999</v>
      </c>
      <c r="AJ44" s="347">
        <v>34141.030000000006</v>
      </c>
      <c r="AK44" s="347">
        <v>30074.050000000014</v>
      </c>
      <c r="AL44" s="348">
        <v>380867.2</v>
      </c>
      <c r="AS44" s="347">
        <v>34111.200000000004</v>
      </c>
      <c r="AT44" s="347">
        <v>28551.140000000014</v>
      </c>
      <c r="AU44" s="347">
        <v>318204.86</v>
      </c>
      <c r="AV44" s="347">
        <v>381119.02</v>
      </c>
      <c r="AW44" s="347">
        <v>-62914.160000000033</v>
      </c>
      <c r="AX44" s="351"/>
    </row>
    <row r="45" spans="1:50" ht="15.75" x14ac:dyDescent="0.3">
      <c r="A45" s="335" t="s">
        <v>140</v>
      </c>
      <c r="B45" s="344">
        <v>21163.51999999999</v>
      </c>
      <c r="C45" s="344">
        <v>21736.879999999997</v>
      </c>
      <c r="D45" s="344">
        <v>24048.52</v>
      </c>
      <c r="E45" s="344">
        <v>23295.629999999997</v>
      </c>
      <c r="F45" s="344">
        <v>24667.74</v>
      </c>
      <c r="G45" s="344">
        <v>23990.960000000003</v>
      </c>
      <c r="H45" s="344">
        <v>23217.820000000003</v>
      </c>
      <c r="I45" s="344">
        <v>23121.789999999994</v>
      </c>
      <c r="J45" s="344">
        <v>22621.01999999999</v>
      </c>
      <c r="K45" s="344">
        <v>21494.810000000005</v>
      </c>
      <c r="L45" s="344">
        <v>21987.030000000006</v>
      </c>
      <c r="M45" s="344">
        <v>26726.359999999997</v>
      </c>
      <c r="N45" s="345">
        <v>0</v>
      </c>
      <c r="O45" s="345">
        <v>0</v>
      </c>
      <c r="P45" s="345">
        <v>0</v>
      </c>
      <c r="Q45" s="345">
        <v>0</v>
      </c>
      <c r="R45" s="345">
        <v>0</v>
      </c>
      <c r="S45" s="345">
        <v>0</v>
      </c>
      <c r="T45" s="345">
        <v>0</v>
      </c>
      <c r="U45" s="345">
        <v>0</v>
      </c>
      <c r="V45" s="345">
        <v>0</v>
      </c>
      <c r="W45" s="345">
        <v>-275.20999999999998</v>
      </c>
      <c r="X45" s="345">
        <v>26.790000000000077</v>
      </c>
      <c r="Y45" s="346">
        <v>452.29999999999995</v>
      </c>
      <c r="Z45" s="347">
        <v>21163.51999999999</v>
      </c>
      <c r="AA45" s="347">
        <v>21736.879999999997</v>
      </c>
      <c r="AB45" s="347">
        <v>24048.52</v>
      </c>
      <c r="AC45" s="347">
        <v>23295.629999999997</v>
      </c>
      <c r="AD45" s="347">
        <v>24667.74</v>
      </c>
      <c r="AE45" s="347">
        <v>23990.960000000003</v>
      </c>
      <c r="AF45" s="347">
        <v>23217.820000000003</v>
      </c>
      <c r="AG45" s="347">
        <v>23121.789999999994</v>
      </c>
      <c r="AH45" s="347">
        <v>22621.01999999999</v>
      </c>
      <c r="AI45" s="347">
        <v>21219.600000000006</v>
      </c>
      <c r="AJ45" s="347">
        <v>22013.820000000007</v>
      </c>
      <c r="AK45" s="347">
        <v>27178.659999999996</v>
      </c>
      <c r="AL45" s="348">
        <v>278275.95999999996</v>
      </c>
      <c r="AM45" s="357" t="s">
        <v>180</v>
      </c>
      <c r="AN45" s="347">
        <v>23990.960000000003</v>
      </c>
      <c r="AO45" s="347">
        <v>82036</v>
      </c>
      <c r="AP45" s="350">
        <v>0.29244429274952466</v>
      </c>
      <c r="AQ45" s="347">
        <v>10639.12</v>
      </c>
      <c r="AR45" s="347">
        <v>152724.54999999999</v>
      </c>
      <c r="AS45" s="347">
        <v>0</v>
      </c>
      <c r="AT45" s="347">
        <v>0</v>
      </c>
      <c r="AU45" s="347">
        <v>125551.40999999997</v>
      </c>
      <c r="AV45" s="347">
        <v>124307.47452124584</v>
      </c>
      <c r="AW45" s="347">
        <v>1243.9354787541379</v>
      </c>
      <c r="AX45" s="351"/>
    </row>
    <row r="46" spans="1:50" ht="15.75" x14ac:dyDescent="0.3">
      <c r="A46" s="335" t="s">
        <v>141</v>
      </c>
      <c r="B46" s="344">
        <v>35217.24</v>
      </c>
      <c r="C46" s="344">
        <v>41670.029999999992</v>
      </c>
      <c r="D46" s="344">
        <v>49062.03</v>
      </c>
      <c r="E46" s="344">
        <v>37327.869999999995</v>
      </c>
      <c r="F46" s="344">
        <v>49904.200000000012</v>
      </c>
      <c r="G46" s="344">
        <v>66310.880000000005</v>
      </c>
      <c r="H46" s="344">
        <v>69683.239999999991</v>
      </c>
      <c r="I46" s="344">
        <v>35425.599999999999</v>
      </c>
      <c r="J46" s="344">
        <v>35544.780000000013</v>
      </c>
      <c r="K46" s="344">
        <v>36525.459999999992</v>
      </c>
      <c r="L46" s="344">
        <v>60236.689999999995</v>
      </c>
      <c r="M46" s="344">
        <v>38810.080000000002</v>
      </c>
      <c r="N46" s="345">
        <v>0</v>
      </c>
      <c r="O46" s="345">
        <v>0</v>
      </c>
      <c r="P46" s="345">
        <v>0</v>
      </c>
      <c r="Q46" s="345">
        <v>0</v>
      </c>
      <c r="R46" s="345">
        <v>0</v>
      </c>
      <c r="S46" s="345">
        <v>-16676.86</v>
      </c>
      <c r="T46" s="345">
        <v>-17534.45</v>
      </c>
      <c r="U46" s="345">
        <v>152.4</v>
      </c>
      <c r="V46" s="345">
        <v>162.44999999999999</v>
      </c>
      <c r="W46" s="345">
        <v>164.14</v>
      </c>
      <c r="X46" s="345">
        <v>152.88999999999999</v>
      </c>
      <c r="Y46" s="346">
        <v>6182.7100000000009</v>
      </c>
      <c r="Z46" s="347">
        <v>35217.24</v>
      </c>
      <c r="AA46" s="347">
        <v>41670.029999999992</v>
      </c>
      <c r="AB46" s="347">
        <v>49062.03</v>
      </c>
      <c r="AC46" s="347">
        <v>37327.869999999995</v>
      </c>
      <c r="AD46" s="347">
        <v>49904.200000000012</v>
      </c>
      <c r="AE46" s="347">
        <v>49634.020000000004</v>
      </c>
      <c r="AF46" s="347">
        <v>52148.789999999994</v>
      </c>
      <c r="AG46" s="347">
        <v>35578</v>
      </c>
      <c r="AH46" s="347">
        <v>35707.23000000001</v>
      </c>
      <c r="AI46" s="347">
        <v>36689.599999999991</v>
      </c>
      <c r="AJ46" s="347">
        <v>60389.579999999994</v>
      </c>
      <c r="AK46" s="347">
        <v>44992.79</v>
      </c>
      <c r="AL46" s="348">
        <v>528321.38</v>
      </c>
      <c r="AS46" s="347">
        <v>60236.689999999995</v>
      </c>
      <c r="AT46" s="347">
        <v>38810.080000000002</v>
      </c>
      <c r="AU46" s="347">
        <v>429274.61</v>
      </c>
      <c r="AV46" s="347">
        <v>555718.1</v>
      </c>
      <c r="AW46" s="347">
        <v>-126443.48999999999</v>
      </c>
      <c r="AX46" s="351"/>
    </row>
    <row r="47" spans="1:50" ht="15.75" x14ac:dyDescent="0.3">
      <c r="A47" s="335" t="s">
        <v>142</v>
      </c>
      <c r="B47" s="344">
        <v>25703.64</v>
      </c>
      <c r="C47" s="344">
        <v>21048.110000000004</v>
      </c>
      <c r="D47" s="344">
        <v>22258.120000000003</v>
      </c>
      <c r="E47" s="344">
        <v>23379.840000000007</v>
      </c>
      <c r="F47" s="344">
        <v>25558.279999999992</v>
      </c>
      <c r="G47" s="344">
        <v>20796.019999999997</v>
      </c>
      <c r="H47" s="344">
        <v>18755.830000000002</v>
      </c>
      <c r="I47" s="344">
        <v>20616.009999999998</v>
      </c>
      <c r="J47" s="344">
        <v>18599.900000000005</v>
      </c>
      <c r="K47" s="344">
        <v>21055.479999999996</v>
      </c>
      <c r="L47" s="344">
        <v>23694.289999999994</v>
      </c>
      <c r="M47" s="344">
        <v>23855.420000000006</v>
      </c>
      <c r="N47" s="345">
        <v>0</v>
      </c>
      <c r="O47" s="345">
        <v>0</v>
      </c>
      <c r="P47" s="345">
        <v>0</v>
      </c>
      <c r="Q47" s="345">
        <v>0</v>
      </c>
      <c r="R47" s="345">
        <v>0</v>
      </c>
      <c r="S47" s="345">
        <v>0</v>
      </c>
      <c r="T47" s="345">
        <v>0</v>
      </c>
      <c r="U47" s="345">
        <v>0</v>
      </c>
      <c r="V47" s="345">
        <v>259.25</v>
      </c>
      <c r="W47" s="345">
        <v>118.41</v>
      </c>
      <c r="X47" s="345">
        <v>57.73</v>
      </c>
      <c r="Y47" s="346">
        <v>287.93</v>
      </c>
      <c r="Z47" s="347">
        <v>25703.64</v>
      </c>
      <c r="AA47" s="347">
        <v>21048.110000000004</v>
      </c>
      <c r="AB47" s="347">
        <v>22258.120000000003</v>
      </c>
      <c r="AC47" s="347">
        <v>23379.840000000007</v>
      </c>
      <c r="AD47" s="347">
        <v>25558.279999999992</v>
      </c>
      <c r="AE47" s="347">
        <v>20796.019999999997</v>
      </c>
      <c r="AF47" s="347">
        <v>18755.830000000002</v>
      </c>
      <c r="AG47" s="347">
        <v>20616.009999999998</v>
      </c>
      <c r="AH47" s="347">
        <v>18859.150000000005</v>
      </c>
      <c r="AI47" s="347">
        <v>21173.889999999996</v>
      </c>
      <c r="AJ47" s="347">
        <v>23752.019999999993</v>
      </c>
      <c r="AK47" s="347">
        <v>24143.350000000006</v>
      </c>
      <c r="AL47" s="348">
        <v>266044.25999999995</v>
      </c>
      <c r="AS47" s="347">
        <v>23694.289999999994</v>
      </c>
      <c r="AT47" s="347">
        <v>23855.420000000006</v>
      </c>
      <c r="AU47" s="347">
        <v>218494.54999999996</v>
      </c>
      <c r="AV47" s="347">
        <v>265320.93999999994</v>
      </c>
      <c r="AW47" s="347">
        <v>-46826.389999999985</v>
      </c>
      <c r="AX47" s="351"/>
    </row>
    <row r="48" spans="1:50" ht="15.75" x14ac:dyDescent="0.3">
      <c r="A48" s="335" t="s">
        <v>143</v>
      </c>
      <c r="B48" s="344">
        <v>23466.36</v>
      </c>
      <c r="C48" s="344">
        <v>20767.489999999998</v>
      </c>
      <c r="D48" s="344">
        <v>21553.32</v>
      </c>
      <c r="E48" s="344">
        <v>22234.21</v>
      </c>
      <c r="F48" s="344">
        <v>22199.620000000003</v>
      </c>
      <c r="G48" s="344">
        <v>20346.14</v>
      </c>
      <c r="H48" s="344">
        <v>16363.89</v>
      </c>
      <c r="I48" s="344">
        <v>23688.16</v>
      </c>
      <c r="J48" s="344">
        <v>20790.22</v>
      </c>
      <c r="K48" s="344">
        <v>22214.21</v>
      </c>
      <c r="L48" s="344">
        <v>19363.420000000002</v>
      </c>
      <c r="M48" s="344">
        <v>22878.140000000007</v>
      </c>
      <c r="N48" s="345">
        <v>0</v>
      </c>
      <c r="O48" s="345">
        <v>0</v>
      </c>
      <c r="P48" s="345">
        <v>0</v>
      </c>
      <c r="Q48" s="345">
        <v>0</v>
      </c>
      <c r="R48" s="345">
        <v>0</v>
      </c>
      <c r="S48" s="345">
        <v>0</v>
      </c>
      <c r="T48" s="345">
        <v>0</v>
      </c>
      <c r="U48" s="345">
        <v>0</v>
      </c>
      <c r="V48" s="345">
        <v>0</v>
      </c>
      <c r="W48" s="345">
        <v>0</v>
      </c>
      <c r="X48" s="345">
        <v>0</v>
      </c>
      <c r="Y48" s="346">
        <v>0</v>
      </c>
      <c r="Z48" s="347">
        <v>23466.36</v>
      </c>
      <c r="AA48" s="347">
        <v>20767.489999999998</v>
      </c>
      <c r="AB48" s="347">
        <v>21553.32</v>
      </c>
      <c r="AC48" s="347">
        <v>22234.21</v>
      </c>
      <c r="AD48" s="347">
        <v>22199.620000000003</v>
      </c>
      <c r="AE48" s="347">
        <v>20346.14</v>
      </c>
      <c r="AF48" s="347">
        <v>16363.89</v>
      </c>
      <c r="AG48" s="347">
        <v>23688.16</v>
      </c>
      <c r="AH48" s="347">
        <v>20790.22</v>
      </c>
      <c r="AI48" s="347">
        <v>22214.21</v>
      </c>
      <c r="AJ48" s="347">
        <v>19363.420000000002</v>
      </c>
      <c r="AK48" s="347">
        <v>22878.140000000007</v>
      </c>
      <c r="AL48" s="348">
        <v>255865.18000000002</v>
      </c>
      <c r="AS48" s="347">
        <v>19363.420000000002</v>
      </c>
      <c r="AT48" s="347">
        <v>22878.140000000007</v>
      </c>
      <c r="AU48" s="347">
        <v>213623.62</v>
      </c>
      <c r="AV48" s="347">
        <v>255865.18000000002</v>
      </c>
      <c r="AW48" s="347">
        <v>-42241.560000000027</v>
      </c>
      <c r="AX48" s="351"/>
    </row>
    <row r="49" spans="1:50" ht="15.75" x14ac:dyDescent="0.3">
      <c r="A49" s="335" t="s">
        <v>144</v>
      </c>
      <c r="B49" s="344">
        <v>97471.880000000019</v>
      </c>
      <c r="C49" s="344">
        <v>102438.81999999999</v>
      </c>
      <c r="D49" s="344">
        <v>115633.65000000002</v>
      </c>
      <c r="E49" s="344">
        <v>113947.77</v>
      </c>
      <c r="F49" s="344">
        <v>107241.44999999998</v>
      </c>
      <c r="G49" s="344">
        <v>113048.01999999997</v>
      </c>
      <c r="H49" s="344">
        <v>95959.370000000039</v>
      </c>
      <c r="I49" s="344">
        <v>102461.88000000005</v>
      </c>
      <c r="J49" s="344">
        <v>98991.959999999948</v>
      </c>
      <c r="K49" s="344">
        <v>107829.00999999997</v>
      </c>
      <c r="L49" s="344">
        <v>102196.06999999998</v>
      </c>
      <c r="M49" s="344">
        <v>119168.29999999997</v>
      </c>
      <c r="N49" s="345">
        <v>0</v>
      </c>
      <c r="O49" s="345">
        <v>0</v>
      </c>
      <c r="P49" s="345">
        <v>0</v>
      </c>
      <c r="Q49" s="345">
        <v>0</v>
      </c>
      <c r="R49" s="345">
        <v>0</v>
      </c>
      <c r="S49" s="345">
        <v>0</v>
      </c>
      <c r="T49" s="345">
        <v>0</v>
      </c>
      <c r="U49" s="345">
        <v>0</v>
      </c>
      <c r="V49" s="345">
        <v>-87.49</v>
      </c>
      <c r="W49" s="345">
        <v>0</v>
      </c>
      <c r="X49" s="345">
        <v>5</v>
      </c>
      <c r="Y49" s="346">
        <v>12605.8</v>
      </c>
      <c r="Z49" s="347">
        <v>97471.880000000019</v>
      </c>
      <c r="AA49" s="347">
        <v>102438.81999999999</v>
      </c>
      <c r="AB49" s="347">
        <v>115633.65000000002</v>
      </c>
      <c r="AC49" s="347">
        <v>113947.77</v>
      </c>
      <c r="AD49" s="347">
        <v>107241.44999999998</v>
      </c>
      <c r="AE49" s="347">
        <v>113048.01999999997</v>
      </c>
      <c r="AF49" s="347">
        <v>95959.370000000039</v>
      </c>
      <c r="AG49" s="347">
        <v>102461.88000000005</v>
      </c>
      <c r="AH49" s="347">
        <v>98904.469999999943</v>
      </c>
      <c r="AI49" s="347">
        <v>107829.00999999997</v>
      </c>
      <c r="AJ49" s="347">
        <v>102201.06999999998</v>
      </c>
      <c r="AK49" s="347">
        <v>131774.09999999998</v>
      </c>
      <c r="AL49" s="348">
        <v>1288911.4900000002</v>
      </c>
      <c r="AM49" s="356" t="s">
        <v>94</v>
      </c>
      <c r="AN49" s="347">
        <v>102201.06999999998</v>
      </c>
      <c r="AO49" s="347">
        <v>349402</v>
      </c>
      <c r="AP49" s="350">
        <v>0.29250281910235193</v>
      </c>
      <c r="AQ49" s="347">
        <v>227743.86</v>
      </c>
      <c r="AR49" s="347">
        <v>6231.3099999999686</v>
      </c>
      <c r="AS49" s="347">
        <v>227743.86</v>
      </c>
      <c r="AT49" s="347">
        <v>0</v>
      </c>
      <c r="AU49" s="347">
        <v>1054936.3200000003</v>
      </c>
      <c r="AV49" s="347">
        <v>1276388.1800000002</v>
      </c>
      <c r="AW49" s="347">
        <v>-221451.85999999987</v>
      </c>
      <c r="AX49" s="351"/>
    </row>
    <row r="50" spans="1:50" ht="15.75" x14ac:dyDescent="0.3">
      <c r="A50" s="335" t="s">
        <v>145</v>
      </c>
      <c r="B50" s="344">
        <v>10963.829999999998</v>
      </c>
      <c r="C50" s="344">
        <v>10028.309999999998</v>
      </c>
      <c r="D50" s="344">
        <v>11378.02</v>
      </c>
      <c r="E50" s="344">
        <v>11806.780000000002</v>
      </c>
      <c r="F50" s="344">
        <v>12118.189999999997</v>
      </c>
      <c r="G50" s="344">
        <v>10128.780000000001</v>
      </c>
      <c r="H50" s="344">
        <v>9614.3400000000056</v>
      </c>
      <c r="I50" s="344">
        <v>11236.65</v>
      </c>
      <c r="J50" s="344">
        <v>9929.9299999999967</v>
      </c>
      <c r="K50" s="344">
        <v>9828.2300000000014</v>
      </c>
      <c r="L50" s="344">
        <v>10535.899999999996</v>
      </c>
      <c r="M50" s="344">
        <v>11471.000000000002</v>
      </c>
      <c r="N50" s="345">
        <v>0</v>
      </c>
      <c r="O50" s="345">
        <v>0</v>
      </c>
      <c r="P50" s="345">
        <v>0</v>
      </c>
      <c r="Q50" s="345">
        <v>0</v>
      </c>
      <c r="R50" s="345">
        <v>0</v>
      </c>
      <c r="S50" s="345">
        <v>0</v>
      </c>
      <c r="T50" s="345">
        <v>0</v>
      </c>
      <c r="U50" s="345">
        <v>0</v>
      </c>
      <c r="V50" s="345">
        <v>5</v>
      </c>
      <c r="W50" s="345">
        <v>-5.33</v>
      </c>
      <c r="X50" s="345">
        <v>5</v>
      </c>
      <c r="Y50" s="346">
        <v>53.65</v>
      </c>
      <c r="Z50" s="347">
        <v>10963.829999999998</v>
      </c>
      <c r="AA50" s="347">
        <v>10028.309999999998</v>
      </c>
      <c r="AB50" s="347">
        <v>11378.02</v>
      </c>
      <c r="AC50" s="347">
        <v>11806.780000000002</v>
      </c>
      <c r="AD50" s="347">
        <v>12118.189999999997</v>
      </c>
      <c r="AE50" s="347">
        <v>10128.780000000001</v>
      </c>
      <c r="AF50" s="347">
        <v>9614.3400000000056</v>
      </c>
      <c r="AG50" s="347">
        <v>11236.65</v>
      </c>
      <c r="AH50" s="347">
        <v>9934.9299999999967</v>
      </c>
      <c r="AI50" s="347">
        <v>9822.9000000000015</v>
      </c>
      <c r="AJ50" s="347">
        <v>10540.899999999996</v>
      </c>
      <c r="AK50" s="347">
        <v>11524.650000000001</v>
      </c>
      <c r="AL50" s="348">
        <v>129098.28</v>
      </c>
      <c r="AS50" s="347">
        <v>10535.899999999996</v>
      </c>
      <c r="AT50" s="347">
        <v>11471.000000000002</v>
      </c>
      <c r="AU50" s="347">
        <v>107091.38</v>
      </c>
      <c r="AV50" s="347">
        <v>129039.95999999999</v>
      </c>
      <c r="AW50" s="347">
        <v>-21948.579999999987</v>
      </c>
      <c r="AX50" s="351"/>
    </row>
    <row r="51" spans="1:50" ht="15.75" x14ac:dyDescent="0.3">
      <c r="A51" s="335" t="s">
        <v>146</v>
      </c>
      <c r="B51" s="344">
        <v>34419.869999999995</v>
      </c>
      <c r="C51" s="344">
        <v>27536.340000000004</v>
      </c>
      <c r="D51" s="344">
        <v>34954.119999999995</v>
      </c>
      <c r="E51" s="344">
        <v>39959.159999999989</v>
      </c>
      <c r="F51" s="344">
        <v>51322.380000000005</v>
      </c>
      <c r="G51" s="344">
        <v>47847.430000000008</v>
      </c>
      <c r="H51" s="344">
        <v>28953.000000000033</v>
      </c>
      <c r="I51" s="344">
        <v>32927.130000000005</v>
      </c>
      <c r="J51" s="344">
        <v>39772.61</v>
      </c>
      <c r="K51" s="344">
        <v>43980.460000000021</v>
      </c>
      <c r="L51" s="344">
        <v>31327.629999999994</v>
      </c>
      <c r="M51" s="344">
        <v>58733.04</v>
      </c>
      <c r="N51" s="345">
        <v>0</v>
      </c>
      <c r="O51" s="345">
        <v>-5.41</v>
      </c>
      <c r="P51" s="345">
        <v>5.41</v>
      </c>
      <c r="Q51" s="345">
        <v>0</v>
      </c>
      <c r="R51" s="345">
        <v>-10924.87</v>
      </c>
      <c r="S51" s="345">
        <v>-9991.5</v>
      </c>
      <c r="T51" s="345">
        <v>1442.46</v>
      </c>
      <c r="U51" s="345">
        <v>1516.65</v>
      </c>
      <c r="V51" s="345">
        <v>248.74999999999977</v>
      </c>
      <c r="W51" s="345">
        <v>-0.68000000000006366</v>
      </c>
      <c r="X51" s="345">
        <v>192.8599999999999</v>
      </c>
      <c r="Y51" s="346">
        <v>393.01</v>
      </c>
      <c r="Z51" s="347">
        <v>34419.869999999995</v>
      </c>
      <c r="AA51" s="347">
        <v>27530.930000000004</v>
      </c>
      <c r="AB51" s="347">
        <v>34959.53</v>
      </c>
      <c r="AC51" s="347">
        <v>39959.159999999989</v>
      </c>
      <c r="AD51" s="347">
        <v>40397.51</v>
      </c>
      <c r="AE51" s="347">
        <v>37855.930000000008</v>
      </c>
      <c r="AF51" s="347">
        <v>30395.460000000032</v>
      </c>
      <c r="AG51" s="347">
        <v>34443.780000000006</v>
      </c>
      <c r="AH51" s="347">
        <v>40021.360000000001</v>
      </c>
      <c r="AI51" s="347">
        <v>43979.780000000021</v>
      </c>
      <c r="AJ51" s="347">
        <v>31520.489999999994</v>
      </c>
      <c r="AK51" s="347">
        <v>59126.05</v>
      </c>
      <c r="AL51" s="348">
        <v>454609.85000000003</v>
      </c>
      <c r="AS51" s="347">
        <v>31327.629999999994</v>
      </c>
      <c r="AT51" s="347">
        <v>58733.04</v>
      </c>
      <c r="AU51" s="347">
        <v>364549.18000000005</v>
      </c>
      <c r="AV51" s="347">
        <v>471733.17000000004</v>
      </c>
      <c r="AW51" s="347">
        <v>-107183.98999999999</v>
      </c>
      <c r="AX51" s="351"/>
    </row>
    <row r="52" spans="1:50" ht="15.75" x14ac:dyDescent="0.3">
      <c r="A52" s="335" t="s">
        <v>147</v>
      </c>
      <c r="B52" s="344">
        <v>444450.73000000016</v>
      </c>
      <c r="C52" s="344">
        <v>531314.63000000047</v>
      </c>
      <c r="D52" s="344">
        <v>480258.94000000029</v>
      </c>
      <c r="E52" s="344">
        <v>481772.11</v>
      </c>
      <c r="F52" s="344">
        <v>506497.3600000001</v>
      </c>
      <c r="G52" s="344">
        <v>446713.70000000013</v>
      </c>
      <c r="H52" s="344">
        <v>482593.98000000016</v>
      </c>
      <c r="I52" s="344">
        <v>462108.10000000015</v>
      </c>
      <c r="J52" s="344">
        <v>447578.24000000022</v>
      </c>
      <c r="K52" s="344">
        <v>480176.66000000003</v>
      </c>
      <c r="L52" s="344">
        <v>475650.30000000028</v>
      </c>
      <c r="M52" s="344">
        <v>520516.63999999978</v>
      </c>
      <c r="N52" s="345">
        <v>0</v>
      </c>
      <c r="O52" s="345">
        <v>-19789.96</v>
      </c>
      <c r="P52" s="345">
        <v>-11278.63</v>
      </c>
      <c r="Q52" s="345">
        <v>-1212.17</v>
      </c>
      <c r="R52" s="345">
        <v>-571.71</v>
      </c>
      <c r="S52" s="345">
        <v>-1785.7</v>
      </c>
      <c r="T52" s="345">
        <v>-969.36</v>
      </c>
      <c r="U52" s="345">
        <v>-896.29</v>
      </c>
      <c r="V52" s="345">
        <v>-4153.34</v>
      </c>
      <c r="W52" s="345">
        <v>117.81000000000006</v>
      </c>
      <c r="X52" s="345">
        <v>1534.06</v>
      </c>
      <c r="Y52" s="346">
        <v>9516.8599999999988</v>
      </c>
      <c r="Z52" s="347">
        <v>444450.73000000016</v>
      </c>
      <c r="AA52" s="347">
        <v>511524.67000000045</v>
      </c>
      <c r="AB52" s="347">
        <v>468980.31000000029</v>
      </c>
      <c r="AC52" s="347">
        <v>480559.94</v>
      </c>
      <c r="AD52" s="347">
        <v>505925.65000000008</v>
      </c>
      <c r="AE52" s="347">
        <v>444928.00000000012</v>
      </c>
      <c r="AF52" s="347">
        <v>481624.62000000017</v>
      </c>
      <c r="AG52" s="347">
        <v>461211.81000000017</v>
      </c>
      <c r="AH52" s="347">
        <v>443424.9000000002</v>
      </c>
      <c r="AI52" s="347">
        <v>480294.47000000003</v>
      </c>
      <c r="AJ52" s="347">
        <v>477184.36000000028</v>
      </c>
      <c r="AK52" s="347">
        <v>530033.49999999977</v>
      </c>
      <c r="AL52" s="348">
        <v>5730142.9600000009</v>
      </c>
      <c r="AS52" s="347">
        <v>475650.30000000028</v>
      </c>
      <c r="AT52" s="347">
        <v>520516.63999999978</v>
      </c>
      <c r="AU52" s="347">
        <v>4733976.0200000005</v>
      </c>
      <c r="AV52" s="347">
        <v>5759631.3900000015</v>
      </c>
      <c r="AW52" s="347">
        <v>-1025655.370000001</v>
      </c>
      <c r="AX52" s="351"/>
    </row>
    <row r="53" spans="1:50" ht="15.75" x14ac:dyDescent="0.3">
      <c r="A53" s="335" t="s">
        <v>148</v>
      </c>
      <c r="B53" s="344">
        <v>11348.22</v>
      </c>
      <c r="C53" s="344">
        <v>11057.55</v>
      </c>
      <c r="D53" s="344">
        <v>11501.319999999998</v>
      </c>
      <c r="E53" s="344">
        <v>12041.52</v>
      </c>
      <c r="F53" s="344">
        <v>12426.860000000004</v>
      </c>
      <c r="G53" s="344">
        <v>11193.619999999997</v>
      </c>
      <c r="H53" s="344">
        <v>10123.610000000004</v>
      </c>
      <c r="I53" s="344">
        <v>13793.619999999997</v>
      </c>
      <c r="J53" s="344">
        <v>10935.969999999994</v>
      </c>
      <c r="K53" s="344">
        <v>11112.02</v>
      </c>
      <c r="L53" s="344">
        <v>11187.62</v>
      </c>
      <c r="M53" s="344">
        <v>12907.76</v>
      </c>
      <c r="N53" s="345">
        <v>0</v>
      </c>
      <c r="O53" s="345">
        <v>0</v>
      </c>
      <c r="P53" s="345">
        <v>-0.27</v>
      </c>
      <c r="Q53" s="345">
        <v>-38.96</v>
      </c>
      <c r="R53" s="345">
        <v>-2.91</v>
      </c>
      <c r="S53" s="345">
        <v>-81.61</v>
      </c>
      <c r="T53" s="345">
        <v>-2.58</v>
      </c>
      <c r="U53" s="345">
        <v>-0.6</v>
      </c>
      <c r="V53" s="345">
        <v>0.28999999999999998</v>
      </c>
      <c r="W53" s="345">
        <v>0.27</v>
      </c>
      <c r="X53" s="345">
        <v>1.1299999999999999</v>
      </c>
      <c r="Y53" s="346">
        <v>1.1299999999999999</v>
      </c>
      <c r="Z53" s="347">
        <v>11348.22</v>
      </c>
      <c r="AA53" s="347">
        <v>11057.55</v>
      </c>
      <c r="AB53" s="347">
        <v>11501.049999999997</v>
      </c>
      <c r="AC53" s="347">
        <v>12002.560000000001</v>
      </c>
      <c r="AD53" s="347">
        <v>12423.950000000004</v>
      </c>
      <c r="AE53" s="347">
        <v>11112.009999999997</v>
      </c>
      <c r="AF53" s="347">
        <v>10121.030000000004</v>
      </c>
      <c r="AG53" s="347">
        <v>13793.019999999997</v>
      </c>
      <c r="AH53" s="347">
        <v>10936.259999999995</v>
      </c>
      <c r="AI53" s="347">
        <v>11112.29</v>
      </c>
      <c r="AJ53" s="347">
        <v>11188.75</v>
      </c>
      <c r="AK53" s="347">
        <v>12908.89</v>
      </c>
      <c r="AL53" s="348">
        <v>139505.57999999996</v>
      </c>
      <c r="AS53" s="347">
        <v>11187.62</v>
      </c>
      <c r="AT53" s="347">
        <v>12907.76</v>
      </c>
      <c r="AU53" s="347">
        <v>115410.19999999997</v>
      </c>
      <c r="AV53" s="347">
        <v>139629.68999999997</v>
      </c>
      <c r="AW53" s="347">
        <v>-24219.490000000005</v>
      </c>
      <c r="AX53" s="351"/>
    </row>
    <row r="54" spans="1:50" ht="15.75" x14ac:dyDescent="0.3">
      <c r="A54" s="335" t="s">
        <v>149</v>
      </c>
      <c r="B54" s="344">
        <v>24328.559999999994</v>
      </c>
      <c r="C54" s="344">
        <v>19223.8</v>
      </c>
      <c r="D54" s="344">
        <v>25077.469999999998</v>
      </c>
      <c r="E54" s="344">
        <v>27393.26999999999</v>
      </c>
      <c r="F54" s="344">
        <v>20064.710000000003</v>
      </c>
      <c r="G54" s="344">
        <v>19941.03</v>
      </c>
      <c r="H54" s="344">
        <v>16469.359999999997</v>
      </c>
      <c r="I54" s="344">
        <v>20408.2</v>
      </c>
      <c r="J54" s="344">
        <v>20662.589999999997</v>
      </c>
      <c r="K54" s="344">
        <v>18682.289999999994</v>
      </c>
      <c r="L54" s="344">
        <v>20372.400000000001</v>
      </c>
      <c r="M54" s="344">
        <v>19607.25</v>
      </c>
      <c r="N54" s="345">
        <v>0</v>
      </c>
      <c r="O54" s="345">
        <v>0</v>
      </c>
      <c r="P54" s="345">
        <v>0</v>
      </c>
      <c r="Q54" s="345">
        <v>0</v>
      </c>
      <c r="R54" s="345">
        <v>0</v>
      </c>
      <c r="S54" s="345">
        <v>0</v>
      </c>
      <c r="T54" s="345">
        <v>0</v>
      </c>
      <c r="U54" s="345">
        <v>0</v>
      </c>
      <c r="V54" s="345">
        <v>0</v>
      </c>
      <c r="W54" s="345">
        <v>0</v>
      </c>
      <c r="X54" s="345">
        <v>0</v>
      </c>
      <c r="Y54" s="346">
        <v>-65.070000000000007</v>
      </c>
      <c r="Z54" s="347">
        <v>24328.559999999994</v>
      </c>
      <c r="AA54" s="347">
        <v>19223.8</v>
      </c>
      <c r="AB54" s="347">
        <v>25077.469999999998</v>
      </c>
      <c r="AC54" s="347">
        <v>27393.26999999999</v>
      </c>
      <c r="AD54" s="347">
        <v>20064.710000000003</v>
      </c>
      <c r="AE54" s="347">
        <v>19941.03</v>
      </c>
      <c r="AF54" s="347">
        <v>16469.359999999997</v>
      </c>
      <c r="AG54" s="347">
        <v>20408.2</v>
      </c>
      <c r="AH54" s="347">
        <v>20662.589999999997</v>
      </c>
      <c r="AI54" s="347">
        <v>18682.289999999994</v>
      </c>
      <c r="AJ54" s="347">
        <v>20372.400000000001</v>
      </c>
      <c r="AK54" s="347">
        <v>19542.18</v>
      </c>
      <c r="AL54" s="348">
        <v>252165.85999999996</v>
      </c>
      <c r="AS54" s="347">
        <v>20372.400000000001</v>
      </c>
      <c r="AT54" s="347">
        <v>19607.25</v>
      </c>
      <c r="AU54" s="347">
        <v>212186.20999999996</v>
      </c>
      <c r="AV54" s="347">
        <v>252230.92999999996</v>
      </c>
      <c r="AW54" s="347">
        <v>-40044.720000000001</v>
      </c>
      <c r="AX54" s="351"/>
    </row>
    <row r="55" spans="1:50" ht="15.75" x14ac:dyDescent="0.3">
      <c r="A55" s="335" t="s">
        <v>150</v>
      </c>
      <c r="B55" s="344">
        <v>27216.15</v>
      </c>
      <c r="C55" s="344">
        <v>30119.880000000005</v>
      </c>
      <c r="D55" s="344">
        <v>35158.1</v>
      </c>
      <c r="E55" s="344">
        <v>34565.43</v>
      </c>
      <c r="F55" s="344">
        <v>36320.080000000002</v>
      </c>
      <c r="G55" s="344">
        <v>32551.690000000002</v>
      </c>
      <c r="H55" s="344">
        <v>33559.359999999993</v>
      </c>
      <c r="I55" s="344">
        <v>34681.47</v>
      </c>
      <c r="J55" s="344">
        <v>31209.74</v>
      </c>
      <c r="K55" s="344">
        <v>35836.579999999987</v>
      </c>
      <c r="L55" s="344">
        <v>33133.110000000008</v>
      </c>
      <c r="M55" s="344">
        <v>37386.250000000007</v>
      </c>
      <c r="N55" s="345">
        <v>0</v>
      </c>
      <c r="O55" s="345">
        <v>0</v>
      </c>
      <c r="P55" s="345">
        <v>0</v>
      </c>
      <c r="Q55" s="345">
        <v>0</v>
      </c>
      <c r="R55" s="345">
        <v>0</v>
      </c>
      <c r="S55" s="345">
        <v>0</v>
      </c>
      <c r="T55" s="345">
        <v>0</v>
      </c>
      <c r="U55" s="345">
        <v>0</v>
      </c>
      <c r="V55" s="345">
        <v>0</v>
      </c>
      <c r="W55" s="345">
        <v>91.11</v>
      </c>
      <c r="X55" s="345">
        <v>-40.629999999999995</v>
      </c>
      <c r="Y55" s="346">
        <v>-754.45</v>
      </c>
      <c r="Z55" s="347">
        <v>27216.15</v>
      </c>
      <c r="AA55" s="347">
        <v>30119.880000000005</v>
      </c>
      <c r="AB55" s="347">
        <v>35158.1</v>
      </c>
      <c r="AC55" s="347">
        <v>34565.43</v>
      </c>
      <c r="AD55" s="347">
        <v>36320.080000000002</v>
      </c>
      <c r="AE55" s="347">
        <v>32551.690000000002</v>
      </c>
      <c r="AF55" s="347">
        <v>33559.359999999993</v>
      </c>
      <c r="AG55" s="347">
        <v>34681.47</v>
      </c>
      <c r="AH55" s="347">
        <v>31209.74</v>
      </c>
      <c r="AI55" s="347">
        <v>35927.689999999988</v>
      </c>
      <c r="AJ55" s="347">
        <v>33092.48000000001</v>
      </c>
      <c r="AK55" s="347">
        <v>36631.80000000001</v>
      </c>
      <c r="AL55" s="348">
        <v>401033.87000000005</v>
      </c>
      <c r="AS55" s="347">
        <v>33133.110000000008</v>
      </c>
      <c r="AT55" s="347">
        <v>37386.250000000007</v>
      </c>
      <c r="AU55" s="347">
        <v>330514.51000000007</v>
      </c>
      <c r="AV55" s="347">
        <v>401737.83999999997</v>
      </c>
      <c r="AW55" s="347">
        <v>-71223.3299999999</v>
      </c>
      <c r="AX55" s="351"/>
    </row>
    <row r="56" spans="1:50" ht="15.75" x14ac:dyDescent="0.3">
      <c r="A56" s="335" t="s">
        <v>151</v>
      </c>
      <c r="B56" s="344">
        <v>20967.390000000003</v>
      </c>
      <c r="C56" s="344">
        <v>20605.260000000006</v>
      </c>
      <c r="D56" s="344">
        <v>23578.299999999996</v>
      </c>
      <c r="E56" s="344">
        <v>24874.899999999998</v>
      </c>
      <c r="F56" s="344">
        <v>22822.34</v>
      </c>
      <c r="G56" s="344">
        <v>21631.039999999997</v>
      </c>
      <c r="H56" s="344">
        <v>19159.179999999993</v>
      </c>
      <c r="I56" s="344">
        <v>21936.000000000004</v>
      </c>
      <c r="J56" s="344">
        <v>21872.900000000005</v>
      </c>
      <c r="K56" s="344">
        <v>22165.549999999996</v>
      </c>
      <c r="L56" s="344">
        <v>21458.93</v>
      </c>
      <c r="M56" s="344">
        <v>24928.380000000005</v>
      </c>
      <c r="N56" s="345">
        <v>691.99</v>
      </c>
      <c r="O56" s="345">
        <v>723.54</v>
      </c>
      <c r="P56" s="345">
        <v>701.16</v>
      </c>
      <c r="Q56" s="345">
        <v>588.74</v>
      </c>
      <c r="R56" s="345">
        <v>604.45000000000005</v>
      </c>
      <c r="S56" s="345">
        <v>730.99</v>
      </c>
      <c r="T56" s="345">
        <v>702.7</v>
      </c>
      <c r="U56" s="345">
        <v>685.92</v>
      </c>
      <c r="V56" s="345">
        <v>635.33000000000004</v>
      </c>
      <c r="W56" s="345">
        <v>649.29</v>
      </c>
      <c r="X56" s="345">
        <v>627.99</v>
      </c>
      <c r="Y56" s="346">
        <v>718.44</v>
      </c>
      <c r="Z56" s="347">
        <v>21659.380000000005</v>
      </c>
      <c r="AA56" s="347">
        <v>21328.800000000007</v>
      </c>
      <c r="AB56" s="347">
        <v>24279.459999999995</v>
      </c>
      <c r="AC56" s="347">
        <v>25463.64</v>
      </c>
      <c r="AD56" s="347">
        <v>23426.79</v>
      </c>
      <c r="AE56" s="347">
        <v>22362.03</v>
      </c>
      <c r="AF56" s="347">
        <v>19861.879999999994</v>
      </c>
      <c r="AG56" s="347">
        <v>22621.920000000002</v>
      </c>
      <c r="AH56" s="347">
        <v>22508.230000000007</v>
      </c>
      <c r="AI56" s="347">
        <v>22814.839999999997</v>
      </c>
      <c r="AJ56" s="347">
        <v>22086.920000000002</v>
      </c>
      <c r="AK56" s="347">
        <v>25646.820000000003</v>
      </c>
      <c r="AL56" s="348">
        <v>274060.71000000002</v>
      </c>
      <c r="AS56" s="347">
        <v>21458.93</v>
      </c>
      <c r="AT56" s="347">
        <v>24928.380000000005</v>
      </c>
      <c r="AU56" s="347">
        <v>227673.40000000002</v>
      </c>
      <c r="AV56" s="347">
        <v>266000.17</v>
      </c>
      <c r="AW56" s="347">
        <v>-38326.76999999996</v>
      </c>
      <c r="AX56" s="351"/>
    </row>
    <row r="57" spans="1:50" ht="15.75" x14ac:dyDescent="0.3">
      <c r="A57" s="335" t="s">
        <v>152</v>
      </c>
      <c r="B57" s="344">
        <v>32174.899999999994</v>
      </c>
      <c r="C57" s="344">
        <v>34162.429999999986</v>
      </c>
      <c r="D57" s="344">
        <v>33465.979999999989</v>
      </c>
      <c r="E57" s="344">
        <v>35141.679999999993</v>
      </c>
      <c r="F57" s="344">
        <v>35897.719999999979</v>
      </c>
      <c r="G57" s="344">
        <v>30141.699999999983</v>
      </c>
      <c r="H57" s="344">
        <v>30402.539999999983</v>
      </c>
      <c r="I57" s="344">
        <v>34219.46</v>
      </c>
      <c r="J57" s="344">
        <v>34784.709999999977</v>
      </c>
      <c r="K57" s="344">
        <v>36719.37999999999</v>
      </c>
      <c r="L57" s="344">
        <v>32048.13</v>
      </c>
      <c r="M57" s="344">
        <v>52809.900000000016</v>
      </c>
      <c r="N57" s="345">
        <v>-150.21</v>
      </c>
      <c r="O57" s="345">
        <v>0</v>
      </c>
      <c r="P57" s="345">
        <v>0</v>
      </c>
      <c r="Q57" s="345">
        <v>0</v>
      </c>
      <c r="R57" s="345">
        <v>0</v>
      </c>
      <c r="S57" s="345">
        <v>0</v>
      </c>
      <c r="T57" s="345">
        <v>0</v>
      </c>
      <c r="U57" s="345">
        <v>0</v>
      </c>
      <c r="V57" s="345">
        <v>0</v>
      </c>
      <c r="W57" s="345">
        <v>0</v>
      </c>
      <c r="X57" s="345">
        <v>0</v>
      </c>
      <c r="Y57" s="346">
        <v>-133.13</v>
      </c>
      <c r="Z57" s="347">
        <v>32024.689999999995</v>
      </c>
      <c r="AA57" s="347">
        <v>34162.429999999986</v>
      </c>
      <c r="AB57" s="347">
        <v>33465.979999999989</v>
      </c>
      <c r="AC57" s="347">
        <v>35141.679999999993</v>
      </c>
      <c r="AD57" s="347">
        <v>35897.719999999979</v>
      </c>
      <c r="AE57" s="347">
        <v>30141.699999999983</v>
      </c>
      <c r="AF57" s="347">
        <v>30402.539999999983</v>
      </c>
      <c r="AG57" s="347">
        <v>34219.46</v>
      </c>
      <c r="AH57" s="347">
        <v>34784.709999999977</v>
      </c>
      <c r="AI57" s="347">
        <v>36719.37999999999</v>
      </c>
      <c r="AJ57" s="347">
        <v>32048.13</v>
      </c>
      <c r="AK57" s="347">
        <v>52676.770000000019</v>
      </c>
      <c r="AL57" s="348">
        <v>421685.18999999989</v>
      </c>
      <c r="AM57" s="353" t="s">
        <v>99</v>
      </c>
      <c r="AN57" s="347">
        <v>52676.770000000019</v>
      </c>
      <c r="AO57" s="347">
        <v>171849</v>
      </c>
      <c r="AP57" s="350">
        <v>0.30652939499211529</v>
      </c>
      <c r="AQ57" s="347">
        <v>13499.25</v>
      </c>
      <c r="AR57" s="347">
        <v>39177.520000000019</v>
      </c>
      <c r="AS57" s="347">
        <v>32048.13</v>
      </c>
      <c r="AT57" s="347">
        <v>13499.25</v>
      </c>
      <c r="AU57" s="347">
        <v>336960.28999999986</v>
      </c>
      <c r="AV57" s="347">
        <v>382271.48040192592</v>
      </c>
      <c r="AW57" s="347">
        <v>-45311.190401926055</v>
      </c>
      <c r="AX57" s="351"/>
    </row>
    <row r="58" spans="1:50" ht="15.75" x14ac:dyDescent="0.3">
      <c r="A58" s="335" t="s">
        <v>153</v>
      </c>
      <c r="B58" s="344">
        <v>21968.459999999995</v>
      </c>
      <c r="C58" s="344">
        <v>21068.169999999995</v>
      </c>
      <c r="D58" s="344">
        <v>37653.970000000008</v>
      </c>
      <c r="E58" s="344">
        <v>39788.86</v>
      </c>
      <c r="F58" s="344">
        <v>23874.380000000005</v>
      </c>
      <c r="G58" s="344">
        <v>21600.59</v>
      </c>
      <c r="H58" s="344">
        <v>20787.43</v>
      </c>
      <c r="I58" s="344">
        <v>23192.320000000007</v>
      </c>
      <c r="J58" s="344">
        <v>22119.179999999997</v>
      </c>
      <c r="K58" s="344">
        <v>21311.429999999997</v>
      </c>
      <c r="L58" s="344">
        <v>21118.210000000006</v>
      </c>
      <c r="M58" s="344">
        <v>26769.35</v>
      </c>
      <c r="N58" s="345">
        <v>0</v>
      </c>
      <c r="O58" s="345">
        <v>0</v>
      </c>
      <c r="P58" s="345">
        <v>0</v>
      </c>
      <c r="Q58" s="345">
        <v>0</v>
      </c>
      <c r="R58" s="345">
        <v>0</v>
      </c>
      <c r="S58" s="345">
        <v>-254.62</v>
      </c>
      <c r="T58" s="345">
        <v>-213.62</v>
      </c>
      <c r="U58" s="345">
        <v>-199.84</v>
      </c>
      <c r="V58" s="345">
        <v>-224.83</v>
      </c>
      <c r="W58" s="345">
        <v>-220.29</v>
      </c>
      <c r="X58" s="345">
        <v>-212.37</v>
      </c>
      <c r="Y58" s="346">
        <v>24686.9</v>
      </c>
      <c r="Z58" s="347">
        <v>21968.459999999995</v>
      </c>
      <c r="AA58" s="347">
        <v>21068.169999999995</v>
      </c>
      <c r="AB58" s="347">
        <v>37653.970000000008</v>
      </c>
      <c r="AC58" s="347">
        <v>39788.86</v>
      </c>
      <c r="AD58" s="347">
        <v>23874.380000000005</v>
      </c>
      <c r="AE58" s="347">
        <v>21345.97</v>
      </c>
      <c r="AF58" s="347">
        <v>20573.810000000001</v>
      </c>
      <c r="AG58" s="347">
        <v>22992.480000000007</v>
      </c>
      <c r="AH58" s="347">
        <v>21894.349999999995</v>
      </c>
      <c r="AI58" s="347">
        <v>21091.139999999996</v>
      </c>
      <c r="AJ58" s="347">
        <v>20905.840000000007</v>
      </c>
      <c r="AK58" s="347">
        <v>51456.25</v>
      </c>
      <c r="AL58" s="348">
        <v>324613.68000000005</v>
      </c>
      <c r="AS58" s="347">
        <v>21118.210000000006</v>
      </c>
      <c r="AT58" s="347">
        <v>26769.35</v>
      </c>
      <c r="AU58" s="347">
        <v>276726.12000000005</v>
      </c>
      <c r="AV58" s="347">
        <v>301252.34999999998</v>
      </c>
      <c r="AW58" s="347">
        <v>-24526.229999999923</v>
      </c>
      <c r="AX58" s="351"/>
    </row>
    <row r="59" spans="1:50" ht="15.75" x14ac:dyDescent="0.3">
      <c r="A59" s="335" t="s">
        <v>154</v>
      </c>
      <c r="B59" s="344">
        <v>25723.480000000007</v>
      </c>
      <c r="C59" s="344">
        <v>26562.929999999997</v>
      </c>
      <c r="D59" s="344">
        <v>26599.660000000003</v>
      </c>
      <c r="E59" s="344">
        <v>26488.430000000008</v>
      </c>
      <c r="F59" s="344">
        <v>25488.490000000009</v>
      </c>
      <c r="G59" s="344">
        <v>24345.340000000004</v>
      </c>
      <c r="H59" s="344">
        <v>24907.849999999991</v>
      </c>
      <c r="I59" s="344">
        <v>27989.629999999997</v>
      </c>
      <c r="J59" s="344">
        <v>24858.29</v>
      </c>
      <c r="K59" s="344">
        <v>27440.37</v>
      </c>
      <c r="L59" s="344">
        <v>26839.360000000004</v>
      </c>
      <c r="M59" s="344">
        <v>29070.81</v>
      </c>
      <c r="N59" s="345">
        <v>5</v>
      </c>
      <c r="O59" s="345">
        <v>265.48</v>
      </c>
      <c r="P59" s="345">
        <v>-132.94999999999999</v>
      </c>
      <c r="Q59" s="345">
        <v>0</v>
      </c>
      <c r="R59" s="345">
        <v>0</v>
      </c>
      <c r="S59" s="345">
        <v>0</v>
      </c>
      <c r="T59" s="345">
        <v>-520.13</v>
      </c>
      <c r="U59" s="345">
        <v>503.92</v>
      </c>
      <c r="V59" s="345">
        <v>0</v>
      </c>
      <c r="W59" s="345">
        <v>0</v>
      </c>
      <c r="X59" s="345">
        <v>0</v>
      </c>
      <c r="Y59" s="346">
        <v>-1923.8699999999994</v>
      </c>
      <c r="Z59" s="347">
        <v>25728.480000000007</v>
      </c>
      <c r="AA59" s="347">
        <v>26828.409999999996</v>
      </c>
      <c r="AB59" s="347">
        <v>26466.710000000003</v>
      </c>
      <c r="AC59" s="347">
        <v>26488.430000000008</v>
      </c>
      <c r="AD59" s="347">
        <v>25488.490000000009</v>
      </c>
      <c r="AE59" s="347">
        <v>24345.340000000004</v>
      </c>
      <c r="AF59" s="347">
        <v>24387.71999999999</v>
      </c>
      <c r="AG59" s="347">
        <v>28493.549999999996</v>
      </c>
      <c r="AH59" s="347">
        <v>24858.29</v>
      </c>
      <c r="AI59" s="347">
        <v>27440.37</v>
      </c>
      <c r="AJ59" s="347">
        <v>26839.360000000004</v>
      </c>
      <c r="AK59" s="347">
        <v>27146.940000000002</v>
      </c>
      <c r="AL59" s="348">
        <v>314512.09000000003</v>
      </c>
      <c r="AS59" s="347">
        <v>26839.360000000004</v>
      </c>
      <c r="AT59" s="347">
        <v>29070.81</v>
      </c>
      <c r="AU59" s="347">
        <v>258601.92000000004</v>
      </c>
      <c r="AV59" s="347">
        <v>316314.64</v>
      </c>
      <c r="AW59" s="347">
        <v>-57712.719999999972</v>
      </c>
      <c r="AX59" s="351"/>
    </row>
    <row r="60" spans="1:50" ht="15.75" x14ac:dyDescent="0.3">
      <c r="A60" s="335" t="s">
        <v>155</v>
      </c>
      <c r="B60" s="344">
        <v>324262.78000000009</v>
      </c>
      <c r="C60" s="344">
        <v>333964.49000000005</v>
      </c>
      <c r="D60" s="344">
        <v>320398.03999999986</v>
      </c>
      <c r="E60" s="344">
        <v>320793.75000000017</v>
      </c>
      <c r="F60" s="344">
        <v>345838.16</v>
      </c>
      <c r="G60" s="344">
        <v>296913.44000000041</v>
      </c>
      <c r="H60" s="344">
        <v>293238.02000000037</v>
      </c>
      <c r="I60" s="344">
        <v>310363.04000000027</v>
      </c>
      <c r="J60" s="344">
        <v>335701.88000000059</v>
      </c>
      <c r="K60" s="344">
        <v>333111.30999999971</v>
      </c>
      <c r="L60" s="344">
        <v>326806.39999999997</v>
      </c>
      <c r="M60" s="344">
        <v>377509.12000000011</v>
      </c>
      <c r="N60" s="345">
        <v>-5.33</v>
      </c>
      <c r="O60" s="345">
        <v>-14902.33</v>
      </c>
      <c r="P60" s="345">
        <v>-14907.6</v>
      </c>
      <c r="Q60" s="345">
        <v>-11710.41</v>
      </c>
      <c r="R60" s="345">
        <v>-29789.299999999996</v>
      </c>
      <c r="S60" s="345">
        <v>-13922.189999999999</v>
      </c>
      <c r="T60" s="345">
        <v>-15859.66</v>
      </c>
      <c r="U60" s="345">
        <v>17.250000000000004</v>
      </c>
      <c r="V60" s="345">
        <v>-5750.75</v>
      </c>
      <c r="W60" s="345">
        <v>-12670.900000000001</v>
      </c>
      <c r="X60" s="345">
        <v>-8218.6</v>
      </c>
      <c r="Y60" s="346">
        <v>-36959.07</v>
      </c>
      <c r="Z60" s="347">
        <v>324257.45000000007</v>
      </c>
      <c r="AA60" s="347">
        <v>319062.16000000003</v>
      </c>
      <c r="AB60" s="347">
        <v>305490.43999999989</v>
      </c>
      <c r="AC60" s="347">
        <v>309083.3400000002</v>
      </c>
      <c r="AD60" s="347">
        <v>316048.86</v>
      </c>
      <c r="AE60" s="347">
        <v>282991.25000000041</v>
      </c>
      <c r="AF60" s="347">
        <v>277378.36000000039</v>
      </c>
      <c r="AG60" s="347">
        <v>310380.29000000027</v>
      </c>
      <c r="AH60" s="347">
        <v>329951.13000000059</v>
      </c>
      <c r="AI60" s="347">
        <v>320440.40999999968</v>
      </c>
      <c r="AJ60" s="347">
        <v>318587.8</v>
      </c>
      <c r="AK60" s="347">
        <v>340550.0500000001</v>
      </c>
      <c r="AL60" s="348">
        <v>3754221.5400000019</v>
      </c>
      <c r="AS60" s="347">
        <v>326806.39999999997</v>
      </c>
      <c r="AT60" s="347">
        <v>377509.12000000011</v>
      </c>
      <c r="AU60" s="347">
        <v>3049906.0200000019</v>
      </c>
      <c r="AV60" s="347">
        <v>3918900.430000002</v>
      </c>
      <c r="AW60" s="347">
        <v>-868994.41000000015</v>
      </c>
      <c r="AX60" s="351"/>
    </row>
    <row r="61" spans="1:50" ht="15.75" x14ac:dyDescent="0.3">
      <c r="A61" s="335" t="s">
        <v>156</v>
      </c>
      <c r="B61" s="344">
        <v>24992.04</v>
      </c>
      <c r="C61" s="344">
        <v>22356.21</v>
      </c>
      <c r="D61" s="344">
        <v>26143.500000000004</v>
      </c>
      <c r="E61" s="344">
        <v>27034.859999999993</v>
      </c>
      <c r="F61" s="344">
        <v>38161.560000000005</v>
      </c>
      <c r="G61" s="344">
        <v>20847.290000000005</v>
      </c>
      <c r="H61" s="344">
        <v>22539.190000000002</v>
      </c>
      <c r="I61" s="344">
        <v>22989.99</v>
      </c>
      <c r="J61" s="344">
        <v>21766.44</v>
      </c>
      <c r="K61" s="344">
        <v>23839.989999999998</v>
      </c>
      <c r="L61" s="344">
        <v>23284.250000000004</v>
      </c>
      <c r="M61" s="344">
        <v>27823.829999999998</v>
      </c>
      <c r="N61" s="345">
        <v>-5</v>
      </c>
      <c r="O61" s="345">
        <v>-5</v>
      </c>
      <c r="P61" s="345">
        <v>-5</v>
      </c>
      <c r="Q61" s="345">
        <v>-5</v>
      </c>
      <c r="R61" s="345">
        <v>-10562.66</v>
      </c>
      <c r="S61" s="345">
        <v>45.34</v>
      </c>
      <c r="T61" s="345">
        <v>150.26</v>
      </c>
      <c r="U61" s="345">
        <v>-22.25</v>
      </c>
      <c r="V61" s="345">
        <v>-88.37</v>
      </c>
      <c r="W61" s="345">
        <v>-281.39999999999998</v>
      </c>
      <c r="X61" s="345">
        <v>107.81</v>
      </c>
      <c r="Y61" s="346">
        <v>-659.38</v>
      </c>
      <c r="Z61" s="347">
        <v>24987.040000000001</v>
      </c>
      <c r="AA61" s="347">
        <v>22351.21</v>
      </c>
      <c r="AB61" s="347">
        <v>26138.500000000004</v>
      </c>
      <c r="AC61" s="347">
        <v>27029.859999999993</v>
      </c>
      <c r="AD61" s="347">
        <v>27598.900000000005</v>
      </c>
      <c r="AE61" s="347">
        <v>20892.630000000005</v>
      </c>
      <c r="AF61" s="347">
        <v>22689.45</v>
      </c>
      <c r="AG61" s="347">
        <v>22967.74</v>
      </c>
      <c r="AH61" s="347">
        <v>21678.07</v>
      </c>
      <c r="AI61" s="347">
        <v>23558.589999999997</v>
      </c>
      <c r="AJ61" s="347">
        <v>23392.060000000005</v>
      </c>
      <c r="AK61" s="347">
        <v>27164.449999999997</v>
      </c>
      <c r="AL61" s="348">
        <v>290448.50000000006</v>
      </c>
      <c r="AS61" s="347">
        <v>23284.250000000004</v>
      </c>
      <c r="AT61" s="347">
        <v>27823.829999999998</v>
      </c>
      <c r="AU61" s="347">
        <v>239340.42000000007</v>
      </c>
      <c r="AV61" s="347">
        <v>301779.15000000002</v>
      </c>
      <c r="AW61" s="347">
        <v>-62438.729999999952</v>
      </c>
      <c r="AX61" s="351"/>
    </row>
    <row r="62" spans="1:50" ht="15.75" x14ac:dyDescent="0.3">
      <c r="A62" s="335" t="s">
        <v>157</v>
      </c>
      <c r="B62" s="344">
        <v>31736.559999999994</v>
      </c>
      <c r="C62" s="344">
        <v>32332.09</v>
      </c>
      <c r="D62" s="344">
        <v>38702.490000000013</v>
      </c>
      <c r="E62" s="344">
        <v>35644.19999999999</v>
      </c>
      <c r="F62" s="344">
        <v>35290.189999999988</v>
      </c>
      <c r="G62" s="344">
        <v>36187.799999999996</v>
      </c>
      <c r="H62" s="344">
        <v>35544.560000000019</v>
      </c>
      <c r="I62" s="344">
        <v>35292.300000000003</v>
      </c>
      <c r="J62" s="344">
        <v>34027.130000000019</v>
      </c>
      <c r="K62" s="344">
        <v>35083.32</v>
      </c>
      <c r="L62" s="344">
        <v>34136.230000000003</v>
      </c>
      <c r="M62" s="344">
        <v>36460.890000000007</v>
      </c>
      <c r="N62" s="345">
        <v>0</v>
      </c>
      <c r="O62" s="345">
        <v>0</v>
      </c>
      <c r="P62" s="345">
        <v>0</v>
      </c>
      <c r="Q62" s="345">
        <v>0</v>
      </c>
      <c r="R62" s="345">
        <v>-5.31</v>
      </c>
      <c r="S62" s="345">
        <v>0</v>
      </c>
      <c r="T62" s="345">
        <v>-5.76</v>
      </c>
      <c r="U62" s="345">
        <v>-2.88</v>
      </c>
      <c r="V62" s="345">
        <v>0</v>
      </c>
      <c r="W62" s="345">
        <v>-2.82</v>
      </c>
      <c r="X62" s="345">
        <v>0</v>
      </c>
      <c r="Y62" s="346">
        <v>144.44</v>
      </c>
      <c r="Z62" s="347">
        <v>31736.559999999994</v>
      </c>
      <c r="AA62" s="347">
        <v>32332.09</v>
      </c>
      <c r="AB62" s="347">
        <v>38702.490000000013</v>
      </c>
      <c r="AC62" s="347">
        <v>35644.19999999999</v>
      </c>
      <c r="AD62" s="347">
        <v>35284.87999999999</v>
      </c>
      <c r="AE62" s="347">
        <v>36187.799999999996</v>
      </c>
      <c r="AF62" s="347">
        <v>35538.800000000017</v>
      </c>
      <c r="AG62" s="347">
        <v>35289.420000000006</v>
      </c>
      <c r="AH62" s="347">
        <v>34027.130000000019</v>
      </c>
      <c r="AI62" s="347">
        <v>35080.5</v>
      </c>
      <c r="AJ62" s="347">
        <v>34136.230000000003</v>
      </c>
      <c r="AK62" s="347">
        <v>36605.330000000009</v>
      </c>
      <c r="AL62" s="348">
        <v>420565.43</v>
      </c>
      <c r="AS62" s="347">
        <v>34136.230000000003</v>
      </c>
      <c r="AT62" s="347">
        <v>36460.890000000007</v>
      </c>
      <c r="AU62" s="347">
        <v>349968.31</v>
      </c>
      <c r="AV62" s="347">
        <v>420437.76000000001</v>
      </c>
      <c r="AW62" s="347">
        <v>-70469.450000000012</v>
      </c>
      <c r="AX62" s="351"/>
    </row>
    <row r="63" spans="1:50" ht="15.75" x14ac:dyDescent="0.3">
      <c r="A63" s="335" t="s">
        <v>158</v>
      </c>
      <c r="B63" s="344">
        <v>45768.59</v>
      </c>
      <c r="C63" s="344">
        <v>30639.169999999991</v>
      </c>
      <c r="D63" s="344">
        <v>35934.380000000005</v>
      </c>
      <c r="E63" s="344">
        <v>34350.199999999997</v>
      </c>
      <c r="F63" s="344">
        <v>29665.460000000003</v>
      </c>
      <c r="G63" s="344">
        <v>24681.07</v>
      </c>
      <c r="H63" s="344">
        <v>26450.190000000002</v>
      </c>
      <c r="I63" s="344">
        <v>26505.870000000003</v>
      </c>
      <c r="J63" s="344">
        <v>28065.380000000005</v>
      </c>
      <c r="K63" s="344">
        <v>28221.95</v>
      </c>
      <c r="L63" s="344">
        <v>27884.860000000008</v>
      </c>
      <c r="M63" s="344">
        <v>30565.969999999998</v>
      </c>
      <c r="N63" s="345">
        <v>0</v>
      </c>
      <c r="O63" s="345">
        <v>0</v>
      </c>
      <c r="P63" s="345">
        <v>0</v>
      </c>
      <c r="Q63" s="345">
        <v>0</v>
      </c>
      <c r="R63" s="345">
        <v>0</v>
      </c>
      <c r="S63" s="345">
        <v>0</v>
      </c>
      <c r="T63" s="345">
        <v>5</v>
      </c>
      <c r="U63" s="345">
        <v>-5.17</v>
      </c>
      <c r="V63" s="345">
        <v>5</v>
      </c>
      <c r="W63" s="345">
        <v>-5.33</v>
      </c>
      <c r="X63" s="345">
        <v>5</v>
      </c>
      <c r="Y63" s="346">
        <v>-372.26</v>
      </c>
      <c r="Z63" s="347">
        <v>45768.59</v>
      </c>
      <c r="AA63" s="347">
        <v>30639.169999999991</v>
      </c>
      <c r="AB63" s="347">
        <v>35934.380000000005</v>
      </c>
      <c r="AC63" s="347">
        <v>34350.199999999997</v>
      </c>
      <c r="AD63" s="347">
        <v>29665.460000000003</v>
      </c>
      <c r="AE63" s="347">
        <v>24681.07</v>
      </c>
      <c r="AF63" s="347">
        <v>26455.190000000002</v>
      </c>
      <c r="AG63" s="347">
        <v>26500.700000000004</v>
      </c>
      <c r="AH63" s="347">
        <v>28070.380000000005</v>
      </c>
      <c r="AI63" s="347">
        <v>28216.62</v>
      </c>
      <c r="AJ63" s="347">
        <v>27889.860000000008</v>
      </c>
      <c r="AK63" s="347">
        <v>30193.71</v>
      </c>
      <c r="AL63" s="348">
        <v>368365.33</v>
      </c>
      <c r="AS63" s="347">
        <v>27884.860000000008</v>
      </c>
      <c r="AT63" s="347">
        <v>30565.969999999998</v>
      </c>
      <c r="AU63" s="347">
        <v>309914.50000000006</v>
      </c>
      <c r="AV63" s="347">
        <v>368733.08999999991</v>
      </c>
      <c r="AW63" s="347">
        <v>-58818.589999999851</v>
      </c>
      <c r="AX63" s="351"/>
    </row>
    <row r="64" spans="1:50" ht="15.75" x14ac:dyDescent="0.3">
      <c r="A64" s="335" t="s">
        <v>159</v>
      </c>
      <c r="B64" s="344">
        <v>33395.67</v>
      </c>
      <c r="C64" s="344">
        <v>32981.089999999975</v>
      </c>
      <c r="D64" s="344">
        <v>36021.770000000026</v>
      </c>
      <c r="E64" s="344">
        <v>37173.020000000033</v>
      </c>
      <c r="F64" s="344">
        <v>36256.970000000008</v>
      </c>
      <c r="G64" s="344">
        <v>37241.44999999999</v>
      </c>
      <c r="H64" s="344">
        <v>36001.389999999992</v>
      </c>
      <c r="I64" s="344">
        <v>37970.339999999967</v>
      </c>
      <c r="J64" s="344">
        <v>37825.719999999994</v>
      </c>
      <c r="K64" s="344">
        <v>37749.009999999995</v>
      </c>
      <c r="L64" s="344">
        <v>36116.780000000021</v>
      </c>
      <c r="M64" s="344">
        <v>44252.85000000002</v>
      </c>
      <c r="N64" s="345">
        <v>0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</v>
      </c>
      <c r="U64" s="345">
        <v>0</v>
      </c>
      <c r="V64" s="345">
        <v>0</v>
      </c>
      <c r="W64" s="345">
        <v>0</v>
      </c>
      <c r="X64" s="345">
        <v>431.1</v>
      </c>
      <c r="Y64" s="346">
        <v>600.04</v>
      </c>
      <c r="Z64" s="347">
        <v>33395.67</v>
      </c>
      <c r="AA64" s="347">
        <v>32981.089999999975</v>
      </c>
      <c r="AB64" s="347">
        <v>36021.770000000026</v>
      </c>
      <c r="AC64" s="347">
        <v>37173.020000000033</v>
      </c>
      <c r="AD64" s="347">
        <v>36256.970000000008</v>
      </c>
      <c r="AE64" s="347">
        <v>37241.44999999999</v>
      </c>
      <c r="AF64" s="347">
        <v>36001.389999999992</v>
      </c>
      <c r="AG64" s="347">
        <v>37970.339999999967</v>
      </c>
      <c r="AH64" s="347">
        <v>37825.719999999994</v>
      </c>
      <c r="AI64" s="347">
        <v>37749.009999999995</v>
      </c>
      <c r="AJ64" s="347">
        <v>36547.880000000019</v>
      </c>
      <c r="AK64" s="347">
        <v>44852.890000000021</v>
      </c>
      <c r="AL64" s="348">
        <v>444017.19999999995</v>
      </c>
      <c r="AS64" s="347">
        <v>36116.780000000021</v>
      </c>
      <c r="AT64" s="347">
        <v>44252.85000000002</v>
      </c>
      <c r="AU64" s="347">
        <v>363647.56999999989</v>
      </c>
      <c r="AV64" s="347">
        <v>442986.06</v>
      </c>
      <c r="AW64" s="347">
        <v>-79338.490000000107</v>
      </c>
      <c r="AX64" s="351"/>
    </row>
    <row r="65" spans="1:50" ht="15.75" x14ac:dyDescent="0.3">
      <c r="A65" s="335" t="s">
        <v>160</v>
      </c>
      <c r="B65" s="344">
        <v>12387.460000000003</v>
      </c>
      <c r="C65" s="344">
        <v>20798.52</v>
      </c>
      <c r="D65" s="344">
        <v>22193.19000000001</v>
      </c>
      <c r="E65" s="344">
        <v>22121.850000000002</v>
      </c>
      <c r="F65" s="344">
        <v>22582.1</v>
      </c>
      <c r="G65" s="344">
        <v>20742.169999999998</v>
      </c>
      <c r="H65" s="344">
        <v>21688.939999999995</v>
      </c>
      <c r="I65" s="344">
        <v>24020.439999999995</v>
      </c>
      <c r="J65" s="344">
        <v>21788.12</v>
      </c>
      <c r="K65" s="344">
        <v>22723.430000000008</v>
      </c>
      <c r="L65" s="344">
        <v>21248.9</v>
      </c>
      <c r="M65" s="344">
        <v>22602.370000000014</v>
      </c>
      <c r="N65" s="345">
        <v>0</v>
      </c>
      <c r="O65" s="345">
        <v>0</v>
      </c>
      <c r="P65" s="345">
        <v>0</v>
      </c>
      <c r="Q65" s="345">
        <v>0</v>
      </c>
      <c r="R65" s="345">
        <v>0</v>
      </c>
      <c r="S65" s="345">
        <v>0</v>
      </c>
      <c r="T65" s="345">
        <v>0</v>
      </c>
      <c r="U65" s="345">
        <v>0</v>
      </c>
      <c r="V65" s="345">
        <v>5</v>
      </c>
      <c r="W65" s="345">
        <v>-5.5</v>
      </c>
      <c r="X65" s="345">
        <v>0</v>
      </c>
      <c r="Y65" s="346">
        <v>2227.5399999999995</v>
      </c>
      <c r="Z65" s="347">
        <v>12387.460000000003</v>
      </c>
      <c r="AA65" s="347">
        <v>20798.52</v>
      </c>
      <c r="AB65" s="347">
        <v>22193.19000000001</v>
      </c>
      <c r="AC65" s="347">
        <v>22121.850000000002</v>
      </c>
      <c r="AD65" s="347">
        <v>22582.1</v>
      </c>
      <c r="AE65" s="347">
        <v>20742.169999999998</v>
      </c>
      <c r="AF65" s="347">
        <v>21688.939999999995</v>
      </c>
      <c r="AG65" s="347">
        <v>24020.439999999995</v>
      </c>
      <c r="AH65" s="347">
        <v>21793.119999999999</v>
      </c>
      <c r="AI65" s="347">
        <v>22717.930000000008</v>
      </c>
      <c r="AJ65" s="347">
        <v>21248.9</v>
      </c>
      <c r="AK65" s="347">
        <v>24829.910000000014</v>
      </c>
      <c r="AL65" s="348">
        <v>257124.53000000003</v>
      </c>
      <c r="AS65" s="347">
        <v>21248.9</v>
      </c>
      <c r="AT65" s="347">
        <v>22602.370000000014</v>
      </c>
      <c r="AU65" s="347">
        <v>213273.26</v>
      </c>
      <c r="AV65" s="347">
        <v>254897.49000000005</v>
      </c>
      <c r="AW65" s="347">
        <v>-41624.23000000004</v>
      </c>
      <c r="AX65" s="351"/>
    </row>
    <row r="66" spans="1:50" ht="15.75" x14ac:dyDescent="0.3">
      <c r="A66" s="335" t="s">
        <v>161</v>
      </c>
      <c r="B66" s="344">
        <v>123695.68999999997</v>
      </c>
      <c r="C66" s="344">
        <v>103502.22999999998</v>
      </c>
      <c r="D66" s="344">
        <v>107940.85999999999</v>
      </c>
      <c r="E66" s="344">
        <v>114731.84999999998</v>
      </c>
      <c r="F66" s="344">
        <v>105973.11999999998</v>
      </c>
      <c r="G66" s="344">
        <v>93323.77</v>
      </c>
      <c r="H66" s="344">
        <v>95883.99</v>
      </c>
      <c r="I66" s="344">
        <v>103540.05999999998</v>
      </c>
      <c r="J66" s="344">
        <v>103721.23</v>
      </c>
      <c r="K66" s="344">
        <v>105129.05</v>
      </c>
      <c r="L66" s="344">
        <v>99105.97</v>
      </c>
      <c r="M66" s="344">
        <v>115256.67000000001</v>
      </c>
      <c r="N66" s="345">
        <v>0</v>
      </c>
      <c r="O66" s="345">
        <v>0</v>
      </c>
      <c r="P66" s="345">
        <v>0</v>
      </c>
      <c r="Q66" s="345">
        <v>0</v>
      </c>
      <c r="R66" s="345">
        <v>0</v>
      </c>
      <c r="S66" s="345">
        <v>-16.190000000000001</v>
      </c>
      <c r="T66" s="345">
        <v>66.150000000000006</v>
      </c>
      <c r="U66" s="345">
        <v>-48.61</v>
      </c>
      <c r="V66" s="345">
        <v>17.850000000000001</v>
      </c>
      <c r="W66" s="345">
        <v>-56.96</v>
      </c>
      <c r="X66" s="345">
        <v>-135.19</v>
      </c>
      <c r="Y66" s="346">
        <v>52271.68</v>
      </c>
      <c r="Z66" s="347">
        <v>123695.68999999997</v>
      </c>
      <c r="AA66" s="347">
        <v>103502.22999999998</v>
      </c>
      <c r="AB66" s="347">
        <v>107940.85999999999</v>
      </c>
      <c r="AC66" s="347">
        <v>114731.84999999998</v>
      </c>
      <c r="AD66" s="347">
        <v>105973.11999999998</v>
      </c>
      <c r="AE66" s="347">
        <v>93307.58</v>
      </c>
      <c r="AF66" s="347">
        <v>95950.14</v>
      </c>
      <c r="AG66" s="347">
        <v>103491.44999999998</v>
      </c>
      <c r="AH66" s="347">
        <v>103739.08</v>
      </c>
      <c r="AI66" s="347">
        <v>105072.09</v>
      </c>
      <c r="AJ66" s="347">
        <v>98970.78</v>
      </c>
      <c r="AK66" s="347">
        <v>167528.35</v>
      </c>
      <c r="AL66" s="348">
        <v>1323903.22</v>
      </c>
      <c r="AM66" s="355" t="s">
        <v>129</v>
      </c>
      <c r="AN66" s="347">
        <v>103739.08</v>
      </c>
      <c r="AO66" s="347">
        <v>343153</v>
      </c>
      <c r="AP66" s="350">
        <v>0.30231144708045682</v>
      </c>
      <c r="AQ66" s="347">
        <v>45977.04</v>
      </c>
      <c r="AR66" s="347">
        <v>429333.25999999995</v>
      </c>
      <c r="AS66" s="347">
        <v>0</v>
      </c>
      <c r="AT66" s="347">
        <v>0</v>
      </c>
      <c r="AU66" s="347">
        <v>894569.96</v>
      </c>
      <c r="AV66" s="347">
        <v>894577.31250150851</v>
      </c>
      <c r="AW66" s="347">
        <v>-7.3525015085469931</v>
      </c>
      <c r="AX66" s="351"/>
    </row>
    <row r="67" spans="1:50" ht="15.75" x14ac:dyDescent="0.3">
      <c r="A67" s="335" t="s">
        <v>162</v>
      </c>
      <c r="B67" s="344">
        <v>1101351.2000000002</v>
      </c>
      <c r="C67" s="344">
        <v>1099323.6700000002</v>
      </c>
      <c r="D67" s="344">
        <v>1165506.6599999992</v>
      </c>
      <c r="E67" s="344">
        <v>1134613.2200000009</v>
      </c>
      <c r="F67" s="344">
        <v>1297530.2799999982</v>
      </c>
      <c r="G67" s="344">
        <v>902109.17999999947</v>
      </c>
      <c r="H67" s="344">
        <v>1233993.83</v>
      </c>
      <c r="I67" s="344">
        <v>1083956.3</v>
      </c>
      <c r="J67" s="344">
        <v>1114601.9000000004</v>
      </c>
      <c r="K67" s="344">
        <v>1105793.8599999985</v>
      </c>
      <c r="L67" s="344">
        <v>1093129.2599999993</v>
      </c>
      <c r="M67" s="344">
        <v>1159250.399999999</v>
      </c>
      <c r="N67" s="345">
        <v>-421.26</v>
      </c>
      <c r="O67" s="345">
        <v>-1287.07</v>
      </c>
      <c r="P67" s="345">
        <v>-1366.66</v>
      </c>
      <c r="Q67" s="345">
        <v>-1307.27</v>
      </c>
      <c r="R67" s="345">
        <v>-1354.78</v>
      </c>
      <c r="S67" s="345">
        <v>-1325.98</v>
      </c>
      <c r="T67" s="345">
        <v>-1355.1399999999999</v>
      </c>
      <c r="U67" s="345">
        <v>-1.8100000000000023</v>
      </c>
      <c r="V67" s="345">
        <v>-8380.76</v>
      </c>
      <c r="W67" s="345">
        <v>-9202.880000000001</v>
      </c>
      <c r="X67" s="345">
        <v>-667.38</v>
      </c>
      <c r="Y67" s="346">
        <v>5078.3100000000004</v>
      </c>
      <c r="Z67" s="347">
        <v>1100929.9400000002</v>
      </c>
      <c r="AA67" s="347">
        <v>1098036.6000000001</v>
      </c>
      <c r="AB67" s="347">
        <v>1164139.9999999993</v>
      </c>
      <c r="AC67" s="347">
        <v>1133305.9500000009</v>
      </c>
      <c r="AD67" s="347">
        <v>1296175.4999999981</v>
      </c>
      <c r="AE67" s="347">
        <v>900783.19999999949</v>
      </c>
      <c r="AF67" s="347">
        <v>1232638.6900000002</v>
      </c>
      <c r="AG67" s="347">
        <v>1083954.49</v>
      </c>
      <c r="AH67" s="347">
        <v>1106221.1400000004</v>
      </c>
      <c r="AI67" s="347">
        <v>1096590.9799999986</v>
      </c>
      <c r="AJ67" s="347">
        <v>1092461.8799999994</v>
      </c>
      <c r="AK67" s="347">
        <v>1164328.709999999</v>
      </c>
      <c r="AL67" s="348">
        <v>13469567.079999994</v>
      </c>
      <c r="AS67" s="347">
        <v>1093129.2599999993</v>
      </c>
      <c r="AT67" s="347">
        <v>1159250.399999999</v>
      </c>
      <c r="AU67" s="347">
        <v>11217187.419999996</v>
      </c>
      <c r="AV67" s="347">
        <v>13491159.759999996</v>
      </c>
      <c r="AW67" s="347">
        <v>-2273972.34</v>
      </c>
      <c r="AX67" s="351"/>
    </row>
    <row r="68" spans="1:50" ht="15.75" x14ac:dyDescent="0.3">
      <c r="A68" s="335" t="s">
        <v>163</v>
      </c>
      <c r="B68" s="344">
        <v>33316.35</v>
      </c>
      <c r="C68" s="344">
        <v>39444.069999999992</v>
      </c>
      <c r="D68" s="344">
        <v>42709.30999999999</v>
      </c>
      <c r="E68" s="344">
        <v>45689.3</v>
      </c>
      <c r="F68" s="344">
        <v>44667.44</v>
      </c>
      <c r="G68" s="344">
        <v>39988.320000000007</v>
      </c>
      <c r="H68" s="344">
        <v>32042.680000000004</v>
      </c>
      <c r="I68" s="344">
        <v>35927.700000000004</v>
      </c>
      <c r="J68" s="344">
        <v>35708.339999999989</v>
      </c>
      <c r="K68" s="344">
        <v>37518.04</v>
      </c>
      <c r="L68" s="344">
        <v>35621.200000000004</v>
      </c>
      <c r="M68" s="344">
        <v>41214.529999999984</v>
      </c>
      <c r="N68" s="345">
        <v>0</v>
      </c>
      <c r="O68" s="345">
        <v>0</v>
      </c>
      <c r="P68" s="345">
        <v>0</v>
      </c>
      <c r="Q68" s="345">
        <v>0</v>
      </c>
      <c r="R68" s="345">
        <v>-113.65</v>
      </c>
      <c r="S68" s="345">
        <v>-104.38</v>
      </c>
      <c r="T68" s="345">
        <v>-117.6</v>
      </c>
      <c r="U68" s="345">
        <v>-113.74</v>
      </c>
      <c r="V68" s="345">
        <v>-103.64999999999999</v>
      </c>
      <c r="W68" s="345">
        <v>-95.15</v>
      </c>
      <c r="X68" s="345">
        <v>-254.17000000000002</v>
      </c>
      <c r="Y68" s="346">
        <v>-664.24</v>
      </c>
      <c r="Z68" s="347">
        <v>33316.35</v>
      </c>
      <c r="AA68" s="347">
        <v>39444.069999999992</v>
      </c>
      <c r="AB68" s="347">
        <v>42709.30999999999</v>
      </c>
      <c r="AC68" s="347">
        <v>45689.3</v>
      </c>
      <c r="AD68" s="347">
        <v>44553.79</v>
      </c>
      <c r="AE68" s="347">
        <v>39883.94000000001</v>
      </c>
      <c r="AF68" s="347">
        <v>31925.080000000005</v>
      </c>
      <c r="AG68" s="347">
        <v>35813.960000000006</v>
      </c>
      <c r="AH68" s="347">
        <v>35604.689999999988</v>
      </c>
      <c r="AI68" s="347">
        <v>37422.89</v>
      </c>
      <c r="AJ68" s="347">
        <v>35367.030000000006</v>
      </c>
      <c r="AK68" s="347">
        <v>40550.289999999986</v>
      </c>
      <c r="AL68" s="348">
        <v>462280.7</v>
      </c>
      <c r="AS68" s="347">
        <v>35621.200000000004</v>
      </c>
      <c r="AT68" s="347">
        <v>41214.529999999984</v>
      </c>
      <c r="AU68" s="347">
        <v>385444.97000000003</v>
      </c>
      <c r="AV68" s="347">
        <v>463847.27999999991</v>
      </c>
      <c r="AW68" s="347">
        <v>-78402.309999999881</v>
      </c>
      <c r="AX68" s="351"/>
    </row>
    <row r="69" spans="1:50" ht="15.75" x14ac:dyDescent="0.3">
      <c r="A69" s="335" t="s">
        <v>164</v>
      </c>
      <c r="B69" s="344">
        <v>72769.00999999998</v>
      </c>
      <c r="C69" s="344">
        <v>54907.100000000013</v>
      </c>
      <c r="D69" s="344">
        <v>79612.499999999985</v>
      </c>
      <c r="E69" s="344">
        <v>69033.319999999992</v>
      </c>
      <c r="F69" s="344">
        <v>69485.83</v>
      </c>
      <c r="G69" s="344">
        <v>62367.759999999995</v>
      </c>
      <c r="H69" s="344">
        <v>62579.320000000007</v>
      </c>
      <c r="I69" s="344">
        <v>58826.97</v>
      </c>
      <c r="J69" s="344">
        <v>63325.589999999989</v>
      </c>
      <c r="K69" s="344">
        <v>64594.499999999993</v>
      </c>
      <c r="L69" s="344">
        <v>62728.810000000012</v>
      </c>
      <c r="M69" s="344">
        <v>76850.820000000007</v>
      </c>
      <c r="N69" s="345">
        <v>0</v>
      </c>
      <c r="O69" s="345">
        <v>0</v>
      </c>
      <c r="P69" s="345">
        <v>0</v>
      </c>
      <c r="Q69" s="345">
        <v>0</v>
      </c>
      <c r="R69" s="345">
        <v>0</v>
      </c>
      <c r="S69" s="345">
        <v>0</v>
      </c>
      <c r="T69" s="345">
        <v>0</v>
      </c>
      <c r="U69" s="345">
        <v>0</v>
      </c>
      <c r="V69" s="345">
        <v>10</v>
      </c>
      <c r="W69" s="345">
        <v>-10.16</v>
      </c>
      <c r="X69" s="345">
        <v>-28.15</v>
      </c>
      <c r="Y69" s="346">
        <v>-35.959999999999994</v>
      </c>
      <c r="Z69" s="347">
        <v>72769.00999999998</v>
      </c>
      <c r="AA69" s="347">
        <v>54907.100000000013</v>
      </c>
      <c r="AB69" s="347">
        <v>79612.499999999985</v>
      </c>
      <c r="AC69" s="347">
        <v>69033.319999999992</v>
      </c>
      <c r="AD69" s="347">
        <v>69485.83</v>
      </c>
      <c r="AE69" s="347">
        <v>62367.759999999995</v>
      </c>
      <c r="AF69" s="347">
        <v>62579.320000000007</v>
      </c>
      <c r="AG69" s="347">
        <v>58826.97</v>
      </c>
      <c r="AH69" s="347">
        <v>63335.589999999989</v>
      </c>
      <c r="AI69" s="347">
        <v>64584.339999999989</v>
      </c>
      <c r="AJ69" s="347">
        <v>62700.660000000011</v>
      </c>
      <c r="AK69" s="347">
        <v>76814.86</v>
      </c>
      <c r="AL69" s="348">
        <v>797017.26</v>
      </c>
      <c r="AS69" s="347">
        <v>62728.810000000012</v>
      </c>
      <c r="AT69" s="347">
        <v>76850.820000000007</v>
      </c>
      <c r="AU69" s="347">
        <v>657437.62999999989</v>
      </c>
      <c r="AV69" s="347">
        <v>797081.53</v>
      </c>
      <c r="AW69" s="347">
        <v>-139643.90000000014</v>
      </c>
      <c r="AX69" s="351"/>
    </row>
    <row r="70" spans="1:50" ht="15.75" x14ac:dyDescent="0.3">
      <c r="A70" s="335" t="s">
        <v>165</v>
      </c>
      <c r="B70" s="344">
        <v>24097.130000000005</v>
      </c>
      <c r="C70" s="344">
        <v>30927.579999999994</v>
      </c>
      <c r="D70" s="344">
        <v>31534.42</v>
      </c>
      <c r="E70" s="344">
        <v>31282.530000000006</v>
      </c>
      <c r="F70" s="344">
        <v>29027.810000000005</v>
      </c>
      <c r="G70" s="344">
        <v>27506.110000000004</v>
      </c>
      <c r="H70" s="344">
        <v>25941.249999999996</v>
      </c>
      <c r="I70" s="344">
        <v>41277.040000000001</v>
      </c>
      <c r="J70" s="344">
        <v>33265.859999999986</v>
      </c>
      <c r="K70" s="344">
        <v>34231.89</v>
      </c>
      <c r="L70" s="344">
        <v>33051.629999999983</v>
      </c>
      <c r="M70" s="344">
        <v>38775.180000000008</v>
      </c>
      <c r="N70" s="345">
        <v>0</v>
      </c>
      <c r="O70" s="345">
        <v>0</v>
      </c>
      <c r="P70" s="345">
        <v>0</v>
      </c>
      <c r="Q70" s="345">
        <v>0</v>
      </c>
      <c r="R70" s="345">
        <v>0</v>
      </c>
      <c r="S70" s="345">
        <v>0</v>
      </c>
      <c r="T70" s="345">
        <v>-684.3</v>
      </c>
      <c r="U70" s="345">
        <v>-198.39</v>
      </c>
      <c r="V70" s="345">
        <v>-175.39</v>
      </c>
      <c r="W70" s="345">
        <v>-33.85</v>
      </c>
      <c r="X70" s="345">
        <v>-227.56</v>
      </c>
      <c r="Y70" s="346">
        <v>-165.49</v>
      </c>
      <c r="Z70" s="347">
        <v>24097.130000000005</v>
      </c>
      <c r="AA70" s="347">
        <v>30927.579999999994</v>
      </c>
      <c r="AB70" s="347">
        <v>31534.42</v>
      </c>
      <c r="AC70" s="347">
        <v>31282.530000000006</v>
      </c>
      <c r="AD70" s="347">
        <v>29027.810000000005</v>
      </c>
      <c r="AE70" s="347">
        <v>27506.110000000004</v>
      </c>
      <c r="AF70" s="347">
        <v>25256.949999999997</v>
      </c>
      <c r="AG70" s="347">
        <v>41078.65</v>
      </c>
      <c r="AH70" s="347">
        <v>33090.469999999987</v>
      </c>
      <c r="AI70" s="347">
        <v>34198.04</v>
      </c>
      <c r="AJ70" s="347">
        <v>32824.069999999985</v>
      </c>
      <c r="AK70" s="347">
        <v>38609.69000000001</v>
      </c>
      <c r="AL70" s="348">
        <v>379433.45</v>
      </c>
      <c r="AS70" s="347">
        <v>33051.629999999983</v>
      </c>
      <c r="AT70" s="347">
        <v>38775.180000000008</v>
      </c>
      <c r="AU70" s="347">
        <v>307606.64</v>
      </c>
      <c r="AV70" s="347">
        <v>380918.43</v>
      </c>
      <c r="AW70" s="347">
        <v>-73311.789999999979</v>
      </c>
      <c r="AX70" s="351"/>
    </row>
    <row r="71" spans="1:50" ht="15.75" x14ac:dyDescent="0.3">
      <c r="A71" s="335" t="s">
        <v>166</v>
      </c>
      <c r="B71" s="344">
        <v>22956.480000000003</v>
      </c>
      <c r="C71" s="344">
        <v>22568.629999999997</v>
      </c>
      <c r="D71" s="344">
        <v>25735.799999999996</v>
      </c>
      <c r="E71" s="344">
        <v>26622.100000000002</v>
      </c>
      <c r="F71" s="344">
        <v>24103.929999999993</v>
      </c>
      <c r="G71" s="344">
        <v>23417.41</v>
      </c>
      <c r="H71" s="344">
        <v>23186.850000000002</v>
      </c>
      <c r="I71" s="344">
        <v>24854.11</v>
      </c>
      <c r="J71" s="344">
        <v>24827.840000000004</v>
      </c>
      <c r="K71" s="344">
        <v>25268.230000000003</v>
      </c>
      <c r="L71" s="344">
        <v>24352.609999999997</v>
      </c>
      <c r="M71" s="344">
        <v>26989.540000000008</v>
      </c>
      <c r="N71" s="345">
        <v>0</v>
      </c>
      <c r="O71" s="345">
        <v>0</v>
      </c>
      <c r="P71" s="345">
        <v>0</v>
      </c>
      <c r="Q71" s="345">
        <v>0</v>
      </c>
      <c r="R71" s="345">
        <v>0</v>
      </c>
      <c r="S71" s="345">
        <v>0</v>
      </c>
      <c r="T71" s="345">
        <v>15.63</v>
      </c>
      <c r="U71" s="345">
        <v>-0.81</v>
      </c>
      <c r="V71" s="345">
        <v>-31.88</v>
      </c>
      <c r="W71" s="345">
        <v>2.58</v>
      </c>
      <c r="X71" s="345">
        <v>5.54</v>
      </c>
      <c r="Y71" s="346">
        <v>372.53</v>
      </c>
      <c r="Z71" s="347">
        <v>22956.480000000003</v>
      </c>
      <c r="AA71" s="347">
        <v>22568.629999999997</v>
      </c>
      <c r="AB71" s="347">
        <v>25735.799999999996</v>
      </c>
      <c r="AC71" s="347">
        <v>26622.100000000002</v>
      </c>
      <c r="AD71" s="347">
        <v>24103.929999999993</v>
      </c>
      <c r="AE71" s="347">
        <v>23417.41</v>
      </c>
      <c r="AF71" s="347">
        <v>23202.480000000003</v>
      </c>
      <c r="AG71" s="347">
        <v>24853.3</v>
      </c>
      <c r="AH71" s="347">
        <v>24795.960000000003</v>
      </c>
      <c r="AI71" s="347">
        <v>25270.810000000005</v>
      </c>
      <c r="AJ71" s="347">
        <v>24358.149999999998</v>
      </c>
      <c r="AK71" s="347">
        <v>27362.070000000007</v>
      </c>
      <c r="AL71" s="348">
        <v>295247.12</v>
      </c>
      <c r="AS71" s="347">
        <v>24352.609999999997</v>
      </c>
      <c r="AT71" s="347">
        <v>26989.540000000008</v>
      </c>
      <c r="AU71" s="347">
        <v>243904.97</v>
      </c>
      <c r="AV71" s="347">
        <v>294883.53000000003</v>
      </c>
      <c r="AW71" s="347">
        <v>-50978.560000000027</v>
      </c>
      <c r="AX71" s="351"/>
    </row>
    <row r="72" spans="1:50" ht="15.75" x14ac:dyDescent="0.3">
      <c r="A72" s="335" t="s">
        <v>167</v>
      </c>
      <c r="B72" s="344">
        <v>31599.909999999989</v>
      </c>
      <c r="C72" s="344">
        <v>30813.96</v>
      </c>
      <c r="D72" s="344">
        <v>32397.829999999998</v>
      </c>
      <c r="E72" s="344">
        <v>33876.669999999991</v>
      </c>
      <c r="F72" s="344">
        <v>33109.19000000001</v>
      </c>
      <c r="G72" s="344">
        <v>31567.280000000002</v>
      </c>
      <c r="H72" s="344">
        <v>30607.8</v>
      </c>
      <c r="I72" s="344">
        <v>32019.030000000002</v>
      </c>
      <c r="J72" s="344">
        <v>31778.52</v>
      </c>
      <c r="K72" s="344">
        <v>34616.219999999994</v>
      </c>
      <c r="L72" s="344">
        <v>30284.110000000008</v>
      </c>
      <c r="M72" s="344">
        <v>36595.880000000005</v>
      </c>
      <c r="N72" s="345">
        <v>0</v>
      </c>
      <c r="O72" s="345">
        <v>0</v>
      </c>
      <c r="P72" s="345">
        <v>0</v>
      </c>
      <c r="Q72" s="345">
        <v>0</v>
      </c>
      <c r="R72" s="345">
        <v>0</v>
      </c>
      <c r="S72" s="345">
        <v>0</v>
      </c>
      <c r="T72" s="345">
        <v>0</v>
      </c>
      <c r="U72" s="345">
        <v>0</v>
      </c>
      <c r="V72" s="345">
        <v>0</v>
      </c>
      <c r="W72" s="345">
        <v>0</v>
      </c>
      <c r="X72" s="345">
        <v>0</v>
      </c>
      <c r="Y72" s="346">
        <v>0</v>
      </c>
      <c r="Z72" s="347">
        <v>31599.909999999989</v>
      </c>
      <c r="AA72" s="347">
        <v>30813.96</v>
      </c>
      <c r="AB72" s="347">
        <v>32397.829999999998</v>
      </c>
      <c r="AC72" s="347">
        <v>33876.669999999991</v>
      </c>
      <c r="AD72" s="347">
        <v>33109.19000000001</v>
      </c>
      <c r="AE72" s="347">
        <v>31567.280000000002</v>
      </c>
      <c r="AF72" s="347">
        <v>30607.8</v>
      </c>
      <c r="AG72" s="347">
        <v>32019.030000000002</v>
      </c>
      <c r="AH72" s="347">
        <v>31778.52</v>
      </c>
      <c r="AI72" s="347">
        <v>34616.219999999994</v>
      </c>
      <c r="AJ72" s="347">
        <v>30284.110000000008</v>
      </c>
      <c r="AK72" s="347">
        <v>36595.880000000005</v>
      </c>
      <c r="AL72" s="348">
        <v>389266.39999999991</v>
      </c>
      <c r="AS72" s="347">
        <v>30284.110000000008</v>
      </c>
      <c r="AT72" s="347">
        <v>36595.880000000005</v>
      </c>
      <c r="AU72" s="347">
        <v>322386.40999999992</v>
      </c>
      <c r="AV72" s="347">
        <v>389266.39999999991</v>
      </c>
      <c r="AW72" s="347">
        <v>-66879.989999999991</v>
      </c>
      <c r="AX72" s="351"/>
    </row>
    <row r="73" spans="1:50" ht="15.75" x14ac:dyDescent="0.3">
      <c r="A73" s="335" t="s">
        <v>168</v>
      </c>
      <c r="B73" s="344">
        <v>113101.64999999998</v>
      </c>
      <c r="C73" s="344">
        <v>109917.39999999995</v>
      </c>
      <c r="D73" s="344">
        <v>116701.27000000005</v>
      </c>
      <c r="E73" s="344">
        <v>102299.76000000002</v>
      </c>
      <c r="F73" s="344">
        <v>101687.92999999996</v>
      </c>
      <c r="G73" s="344">
        <v>92499.029999999984</v>
      </c>
      <c r="H73" s="344">
        <v>84864.310000000012</v>
      </c>
      <c r="I73" s="344">
        <v>93195.989999999962</v>
      </c>
      <c r="J73" s="344">
        <v>108964.12999999999</v>
      </c>
      <c r="K73" s="344">
        <v>92991.689999999973</v>
      </c>
      <c r="L73" s="344">
        <v>93834.599999999962</v>
      </c>
      <c r="M73" s="344">
        <v>95128.559999999983</v>
      </c>
      <c r="N73" s="345">
        <v>0</v>
      </c>
      <c r="O73" s="345">
        <v>0</v>
      </c>
      <c r="P73" s="345">
        <v>0</v>
      </c>
      <c r="Q73" s="345">
        <v>0</v>
      </c>
      <c r="R73" s="345">
        <v>0</v>
      </c>
      <c r="S73" s="345">
        <v>0</v>
      </c>
      <c r="T73" s="345">
        <v>0</v>
      </c>
      <c r="U73" s="345">
        <v>0</v>
      </c>
      <c r="V73" s="345">
        <v>86.6</v>
      </c>
      <c r="W73" s="345">
        <v>85.97</v>
      </c>
      <c r="X73" s="345">
        <v>-3226.05</v>
      </c>
      <c r="Y73" s="346">
        <v>1729.2099999999998</v>
      </c>
      <c r="Z73" s="347">
        <v>113101.64999999998</v>
      </c>
      <c r="AA73" s="347">
        <v>109917.39999999995</v>
      </c>
      <c r="AB73" s="347">
        <v>116701.27000000005</v>
      </c>
      <c r="AC73" s="347">
        <v>102299.76000000002</v>
      </c>
      <c r="AD73" s="347">
        <v>101687.92999999996</v>
      </c>
      <c r="AE73" s="347">
        <v>92499.029999999984</v>
      </c>
      <c r="AF73" s="347">
        <v>84864.310000000012</v>
      </c>
      <c r="AG73" s="347">
        <v>93195.989999999962</v>
      </c>
      <c r="AH73" s="347">
        <v>109050.73</v>
      </c>
      <c r="AI73" s="347">
        <v>93077.659999999974</v>
      </c>
      <c r="AJ73" s="347">
        <v>90608.549999999959</v>
      </c>
      <c r="AK73" s="347">
        <v>96857.76999999999</v>
      </c>
      <c r="AL73" s="348">
        <v>1203862.05</v>
      </c>
      <c r="AS73" s="347">
        <v>93834.599999999962</v>
      </c>
      <c r="AT73" s="347">
        <v>95128.559999999983</v>
      </c>
      <c r="AU73" s="347">
        <v>1014898.8900000002</v>
      </c>
      <c r="AV73" s="347">
        <v>1205186.3199999998</v>
      </c>
      <c r="AW73" s="347">
        <v>-190287.42999999959</v>
      </c>
      <c r="AX73" s="351"/>
    </row>
    <row r="74" spans="1:50" ht="15.75" x14ac:dyDescent="0.3">
      <c r="A74" s="335" t="s">
        <v>169</v>
      </c>
      <c r="B74" s="344">
        <v>32877.12999999999</v>
      </c>
      <c r="C74" s="344">
        <v>35409.44000000001</v>
      </c>
      <c r="D74" s="344">
        <v>39525.69000000001</v>
      </c>
      <c r="E74" s="344">
        <v>35654.670000000006</v>
      </c>
      <c r="F74" s="344">
        <v>38457.740000000013</v>
      </c>
      <c r="G74" s="344">
        <v>34904.029999999992</v>
      </c>
      <c r="H74" s="344">
        <v>36140.920000000013</v>
      </c>
      <c r="I74" s="344">
        <v>35733.96</v>
      </c>
      <c r="J74" s="344">
        <v>33988.320000000007</v>
      </c>
      <c r="K74" s="344">
        <v>35931.740000000005</v>
      </c>
      <c r="L74" s="344">
        <v>35688.280000000013</v>
      </c>
      <c r="M74" s="344">
        <v>39900.46</v>
      </c>
      <c r="N74" s="345">
        <v>0</v>
      </c>
      <c r="O74" s="345">
        <v>0</v>
      </c>
      <c r="P74" s="345">
        <v>0</v>
      </c>
      <c r="Q74" s="345">
        <v>0</v>
      </c>
      <c r="R74" s="345">
        <v>0</v>
      </c>
      <c r="S74" s="345">
        <v>0</v>
      </c>
      <c r="T74" s="345">
        <v>0</v>
      </c>
      <c r="U74" s="345">
        <v>0</v>
      </c>
      <c r="V74" s="345">
        <v>0</v>
      </c>
      <c r="W74" s="345">
        <v>-434.08000000000004</v>
      </c>
      <c r="X74" s="345">
        <v>-107.83</v>
      </c>
      <c r="Y74" s="346">
        <v>-637.41</v>
      </c>
      <c r="Z74" s="347">
        <v>32877.12999999999</v>
      </c>
      <c r="AA74" s="347">
        <v>35409.44000000001</v>
      </c>
      <c r="AB74" s="347">
        <v>39525.69000000001</v>
      </c>
      <c r="AC74" s="347">
        <v>35654.670000000006</v>
      </c>
      <c r="AD74" s="347">
        <v>38457.740000000013</v>
      </c>
      <c r="AE74" s="347">
        <v>34904.029999999992</v>
      </c>
      <c r="AF74" s="347">
        <v>36140.920000000013</v>
      </c>
      <c r="AG74" s="347">
        <v>35733.96</v>
      </c>
      <c r="AH74" s="347">
        <v>33988.320000000007</v>
      </c>
      <c r="AI74" s="347">
        <v>35497.660000000003</v>
      </c>
      <c r="AJ74" s="347">
        <v>35580.450000000012</v>
      </c>
      <c r="AK74" s="347">
        <v>39263.049999999996</v>
      </c>
      <c r="AL74" s="348">
        <v>433033.06000000006</v>
      </c>
      <c r="AS74" s="347">
        <v>35688.280000000013</v>
      </c>
      <c r="AT74" s="347">
        <v>39900.46</v>
      </c>
      <c r="AU74" s="347">
        <v>357444.32</v>
      </c>
      <c r="AV74" s="347">
        <v>434212.38000000012</v>
      </c>
      <c r="AW74" s="347">
        <v>-76768.060000000114</v>
      </c>
      <c r="AX74" s="351"/>
    </row>
    <row r="75" spans="1:50" ht="15.75" x14ac:dyDescent="0.3">
      <c r="A75" s="335" t="s">
        <v>170</v>
      </c>
      <c r="B75" s="344">
        <v>60078.559999999983</v>
      </c>
      <c r="C75" s="344">
        <v>53319.1</v>
      </c>
      <c r="D75" s="344">
        <v>61519.839999999989</v>
      </c>
      <c r="E75" s="344">
        <v>63386.979999999989</v>
      </c>
      <c r="F75" s="344">
        <v>61569.409999999996</v>
      </c>
      <c r="G75" s="344">
        <v>51382.12</v>
      </c>
      <c r="H75" s="344">
        <v>55835.569999999985</v>
      </c>
      <c r="I75" s="344">
        <v>54096.649999999987</v>
      </c>
      <c r="J75" s="344">
        <v>56785.319999999978</v>
      </c>
      <c r="K75" s="344">
        <v>62356.159999999989</v>
      </c>
      <c r="L75" s="344">
        <v>58871.80000000001</v>
      </c>
      <c r="M75" s="344">
        <v>68010.080000000016</v>
      </c>
      <c r="N75" s="345">
        <v>-2604.31</v>
      </c>
      <c r="O75" s="345">
        <v>-2520.0699999999997</v>
      </c>
      <c r="P75" s="345">
        <v>-2549.4700000000003</v>
      </c>
      <c r="Q75" s="345">
        <v>-2538.06</v>
      </c>
      <c r="R75" s="345">
        <v>-1439.1299999999999</v>
      </c>
      <c r="S75" s="345">
        <v>-186.25</v>
      </c>
      <c r="T75" s="345">
        <v>-2413.9900000000002</v>
      </c>
      <c r="U75" s="345">
        <v>-448.79999999999995</v>
      </c>
      <c r="V75" s="345">
        <v>-2532.73</v>
      </c>
      <c r="W75" s="345">
        <v>-4234.5199999999995</v>
      </c>
      <c r="X75" s="345">
        <v>-2347.14</v>
      </c>
      <c r="Y75" s="346">
        <v>-1685.9500000000003</v>
      </c>
      <c r="Z75" s="347">
        <v>57474.249999999985</v>
      </c>
      <c r="AA75" s="347">
        <v>50799.03</v>
      </c>
      <c r="AB75" s="347">
        <v>58970.369999999988</v>
      </c>
      <c r="AC75" s="347">
        <v>60848.919999999991</v>
      </c>
      <c r="AD75" s="347">
        <v>60130.28</v>
      </c>
      <c r="AE75" s="347">
        <v>51195.87</v>
      </c>
      <c r="AF75" s="347">
        <v>53421.579999999987</v>
      </c>
      <c r="AG75" s="347">
        <v>53647.849999999984</v>
      </c>
      <c r="AH75" s="347">
        <v>54252.589999999975</v>
      </c>
      <c r="AI75" s="347">
        <v>58121.639999999992</v>
      </c>
      <c r="AJ75" s="347">
        <v>56524.660000000011</v>
      </c>
      <c r="AK75" s="347">
        <v>66324.130000000019</v>
      </c>
      <c r="AL75" s="348">
        <v>681711.16999999993</v>
      </c>
      <c r="AS75" s="347">
        <v>58871.80000000001</v>
      </c>
      <c r="AT75" s="347">
        <v>68010.080000000016</v>
      </c>
      <c r="AU75" s="347">
        <v>554829.2899999998</v>
      </c>
      <c r="AV75" s="347">
        <v>707211.59000000008</v>
      </c>
      <c r="AW75" s="347">
        <v>-152382.30000000028</v>
      </c>
      <c r="AX75" s="351"/>
    </row>
    <row r="76" spans="1:50" ht="15.75" x14ac:dyDescent="0.3">
      <c r="A76" s="335" t="s">
        <v>171</v>
      </c>
      <c r="B76" s="344">
        <v>54528.61000000003</v>
      </c>
      <c r="C76" s="344">
        <v>52489.960000000006</v>
      </c>
      <c r="D76" s="344">
        <v>56305.419999999976</v>
      </c>
      <c r="E76" s="344">
        <v>55833.96</v>
      </c>
      <c r="F76" s="344">
        <v>52489.42</v>
      </c>
      <c r="G76" s="344">
        <v>52412.089999999975</v>
      </c>
      <c r="H76" s="344">
        <v>50920.80999999999</v>
      </c>
      <c r="I76" s="344">
        <v>54285.179999999978</v>
      </c>
      <c r="J76" s="344">
        <v>53728.789999999994</v>
      </c>
      <c r="K76" s="344">
        <v>58821.679999999993</v>
      </c>
      <c r="L76" s="344">
        <v>55834.419999999991</v>
      </c>
      <c r="M76" s="344">
        <v>91527.8</v>
      </c>
      <c r="N76" s="345">
        <v>0</v>
      </c>
      <c r="O76" s="345">
        <v>0</v>
      </c>
      <c r="P76" s="345">
        <v>0</v>
      </c>
      <c r="Q76" s="345">
        <v>0</v>
      </c>
      <c r="R76" s="345">
        <v>0</v>
      </c>
      <c r="S76" s="345">
        <v>0</v>
      </c>
      <c r="T76" s="345">
        <v>0</v>
      </c>
      <c r="U76" s="345">
        <v>0</v>
      </c>
      <c r="V76" s="345">
        <v>0</v>
      </c>
      <c r="W76" s="345">
        <v>0</v>
      </c>
      <c r="X76" s="345">
        <v>0</v>
      </c>
      <c r="Y76" s="346">
        <v>-18439.350000000002</v>
      </c>
      <c r="Z76" s="347">
        <v>54528.61000000003</v>
      </c>
      <c r="AA76" s="347">
        <v>52489.960000000006</v>
      </c>
      <c r="AB76" s="347">
        <v>56305.419999999976</v>
      </c>
      <c r="AC76" s="347">
        <v>55833.96</v>
      </c>
      <c r="AD76" s="347">
        <v>52489.42</v>
      </c>
      <c r="AE76" s="347">
        <v>52412.089999999975</v>
      </c>
      <c r="AF76" s="347">
        <v>50920.80999999999</v>
      </c>
      <c r="AG76" s="347">
        <v>54285.179999999978</v>
      </c>
      <c r="AH76" s="347">
        <v>53728.789999999994</v>
      </c>
      <c r="AI76" s="347">
        <v>58821.679999999993</v>
      </c>
      <c r="AJ76" s="347">
        <v>55834.419999999991</v>
      </c>
      <c r="AK76" s="347">
        <v>73088.45</v>
      </c>
      <c r="AL76" s="348">
        <v>670738.78999999992</v>
      </c>
      <c r="AS76" s="347">
        <v>55834.419999999991</v>
      </c>
      <c r="AT76" s="347">
        <v>91527.8</v>
      </c>
      <c r="AU76" s="347">
        <v>523376.56999999989</v>
      </c>
      <c r="AV76" s="347">
        <v>689178.14</v>
      </c>
      <c r="AW76" s="347">
        <v>-165801.57000000012</v>
      </c>
      <c r="AX76" s="351"/>
    </row>
    <row r="77" spans="1:50" ht="15.75" x14ac:dyDescent="0.3">
      <c r="A77" s="335" t="s">
        <v>172</v>
      </c>
      <c r="B77" s="344">
        <v>16153.370000000003</v>
      </c>
      <c r="C77" s="344">
        <v>14634.639999999998</v>
      </c>
      <c r="D77" s="344">
        <v>14934.719999999998</v>
      </c>
      <c r="E77" s="344">
        <v>15375.760000000002</v>
      </c>
      <c r="F77" s="344">
        <v>14669.460000000005</v>
      </c>
      <c r="G77" s="344">
        <v>12550.559999999998</v>
      </c>
      <c r="H77" s="344">
        <v>11940.85</v>
      </c>
      <c r="I77" s="344">
        <v>13495.8</v>
      </c>
      <c r="J77" s="344">
        <v>13541.409999999998</v>
      </c>
      <c r="K77" s="344">
        <v>13703.219999999994</v>
      </c>
      <c r="L77" s="344">
        <v>12780.18</v>
      </c>
      <c r="M77" s="344">
        <v>15513.390000000001</v>
      </c>
      <c r="N77" s="345">
        <v>2.65</v>
      </c>
      <c r="O77" s="345">
        <v>-13.26</v>
      </c>
      <c r="P77" s="345">
        <v>50.34</v>
      </c>
      <c r="Q77" s="345">
        <v>-37.1</v>
      </c>
      <c r="R77" s="345">
        <v>-34.44</v>
      </c>
      <c r="S77" s="345">
        <v>-23.84</v>
      </c>
      <c r="T77" s="345">
        <v>-23</v>
      </c>
      <c r="U77" s="345">
        <v>-23</v>
      </c>
      <c r="V77" s="345">
        <v>-48.540000000000006</v>
      </c>
      <c r="W77" s="345">
        <v>47.41</v>
      </c>
      <c r="X77" s="345">
        <v>-503.11</v>
      </c>
      <c r="Y77" s="346">
        <v>-599.56999999999994</v>
      </c>
      <c r="Z77" s="347">
        <v>16156.020000000002</v>
      </c>
      <c r="AA77" s="347">
        <v>14621.379999999997</v>
      </c>
      <c r="AB77" s="347">
        <v>14985.059999999998</v>
      </c>
      <c r="AC77" s="347">
        <v>15338.660000000002</v>
      </c>
      <c r="AD77" s="347">
        <v>14635.020000000004</v>
      </c>
      <c r="AE77" s="347">
        <v>12526.719999999998</v>
      </c>
      <c r="AF77" s="347">
        <v>11917.85</v>
      </c>
      <c r="AG77" s="347">
        <v>13472.8</v>
      </c>
      <c r="AH77" s="347">
        <v>13492.869999999997</v>
      </c>
      <c r="AI77" s="347">
        <v>13750.629999999994</v>
      </c>
      <c r="AJ77" s="347">
        <v>12277.07</v>
      </c>
      <c r="AK77" s="347">
        <v>14913.820000000002</v>
      </c>
      <c r="AL77" s="348">
        <v>168087.90000000002</v>
      </c>
      <c r="AS77" s="347">
        <v>12780.18</v>
      </c>
      <c r="AT77" s="347">
        <v>15513.390000000001</v>
      </c>
      <c r="AU77" s="347">
        <v>139794.33000000002</v>
      </c>
      <c r="AV77" s="347">
        <v>169293.36000000002</v>
      </c>
      <c r="AW77" s="347">
        <v>-29499.03</v>
      </c>
      <c r="AX77" s="351"/>
    </row>
    <row r="78" spans="1:50" ht="15.75" x14ac:dyDescent="0.3">
      <c r="A78" s="335" t="s">
        <v>173</v>
      </c>
      <c r="B78" s="344">
        <v>27116.659999999985</v>
      </c>
      <c r="C78" s="344">
        <v>29023.279999999995</v>
      </c>
      <c r="D78" s="344">
        <v>33301.210000000006</v>
      </c>
      <c r="E78" s="344">
        <v>32099.209999999995</v>
      </c>
      <c r="F78" s="344">
        <v>29798.570000000011</v>
      </c>
      <c r="G78" s="344">
        <v>28617.820000000007</v>
      </c>
      <c r="H78" s="344">
        <v>26402.53</v>
      </c>
      <c r="I78" s="344">
        <v>32260.049999999992</v>
      </c>
      <c r="J78" s="344">
        <v>32755.770000000004</v>
      </c>
      <c r="K78" s="344">
        <v>28819.780000000002</v>
      </c>
      <c r="L78" s="344">
        <v>31371.319999999996</v>
      </c>
      <c r="M78" s="344">
        <v>34565.499999999985</v>
      </c>
      <c r="N78" s="345">
        <v>5</v>
      </c>
      <c r="O78" s="345">
        <v>5</v>
      </c>
      <c r="P78" s="345">
        <v>5</v>
      </c>
      <c r="Q78" s="345">
        <v>5</v>
      </c>
      <c r="R78" s="345">
        <v>5</v>
      </c>
      <c r="S78" s="345">
        <v>5</v>
      </c>
      <c r="T78" s="345">
        <v>5</v>
      </c>
      <c r="U78" s="345">
        <v>5</v>
      </c>
      <c r="V78" s="345">
        <v>-1650.4</v>
      </c>
      <c r="W78" s="345">
        <v>285.72000000000003</v>
      </c>
      <c r="X78" s="345">
        <v>-150.57000000000002</v>
      </c>
      <c r="Y78" s="346">
        <v>-316.72000000000003</v>
      </c>
      <c r="Z78" s="347">
        <v>27121.659999999985</v>
      </c>
      <c r="AA78" s="347">
        <v>29028.279999999995</v>
      </c>
      <c r="AB78" s="347">
        <v>33306.210000000006</v>
      </c>
      <c r="AC78" s="347">
        <v>32104.209999999995</v>
      </c>
      <c r="AD78" s="347">
        <v>29803.570000000011</v>
      </c>
      <c r="AE78" s="347">
        <v>28622.820000000007</v>
      </c>
      <c r="AF78" s="347">
        <v>26407.53</v>
      </c>
      <c r="AG78" s="347">
        <v>32265.049999999992</v>
      </c>
      <c r="AH78" s="347">
        <v>31105.370000000003</v>
      </c>
      <c r="AI78" s="347">
        <v>29105.500000000004</v>
      </c>
      <c r="AJ78" s="347">
        <v>31220.749999999996</v>
      </c>
      <c r="AK78" s="347">
        <v>34248.779999999984</v>
      </c>
      <c r="AL78" s="348">
        <v>364339.73</v>
      </c>
      <c r="AS78" s="347">
        <v>31371.319999999996</v>
      </c>
      <c r="AT78" s="347">
        <v>34565.499999999985</v>
      </c>
      <c r="AU78" s="347">
        <v>298402.90999999997</v>
      </c>
      <c r="AV78" s="347">
        <v>366131.7</v>
      </c>
      <c r="AW78" s="347">
        <v>-67728.790000000037</v>
      </c>
      <c r="AX78" s="351"/>
    </row>
    <row r="79" spans="1:50" ht="15.75" x14ac:dyDescent="0.3">
      <c r="A79" s="335" t="s">
        <v>174</v>
      </c>
      <c r="B79" s="344">
        <v>68777.960000000006</v>
      </c>
      <c r="C79" s="344">
        <v>67629.919999999984</v>
      </c>
      <c r="D79" s="344">
        <v>68426.420000000013</v>
      </c>
      <c r="E79" s="344">
        <v>71135.760000000009</v>
      </c>
      <c r="F79" s="344">
        <v>67565.87999999999</v>
      </c>
      <c r="G79" s="344">
        <v>60579.679999999978</v>
      </c>
      <c r="H79" s="344">
        <v>64815.530000000013</v>
      </c>
      <c r="I79" s="344">
        <v>65309.380000000005</v>
      </c>
      <c r="J79" s="344">
        <v>68444.77</v>
      </c>
      <c r="K79" s="344">
        <v>68613.619999999981</v>
      </c>
      <c r="L79" s="344">
        <v>68687.829999999987</v>
      </c>
      <c r="M79" s="344">
        <v>70558.909999999989</v>
      </c>
      <c r="N79" s="345">
        <v>0</v>
      </c>
      <c r="O79" s="345">
        <v>0</v>
      </c>
      <c r="P79" s="345">
        <v>0</v>
      </c>
      <c r="Q79" s="345">
        <v>0</v>
      </c>
      <c r="R79" s="345">
        <v>0</v>
      </c>
      <c r="S79" s="345">
        <v>0</v>
      </c>
      <c r="T79" s="345">
        <v>0</v>
      </c>
      <c r="U79" s="345">
        <v>0</v>
      </c>
      <c r="V79" s="345">
        <v>0</v>
      </c>
      <c r="W79" s="345">
        <v>0</v>
      </c>
      <c r="X79" s="345">
        <v>-4278.72</v>
      </c>
      <c r="Y79" s="346">
        <v>4</v>
      </c>
      <c r="Z79" s="347">
        <v>68777.960000000006</v>
      </c>
      <c r="AA79" s="347">
        <v>67629.919999999984</v>
      </c>
      <c r="AB79" s="347">
        <v>68426.420000000013</v>
      </c>
      <c r="AC79" s="347">
        <v>71135.760000000009</v>
      </c>
      <c r="AD79" s="347">
        <v>67565.87999999999</v>
      </c>
      <c r="AE79" s="347">
        <v>60579.679999999978</v>
      </c>
      <c r="AF79" s="347">
        <v>64815.530000000013</v>
      </c>
      <c r="AG79" s="347">
        <v>65309.380000000005</v>
      </c>
      <c r="AH79" s="347">
        <v>68444.77</v>
      </c>
      <c r="AI79" s="347">
        <v>68613.619999999981</v>
      </c>
      <c r="AJ79" s="347">
        <v>64409.109999999986</v>
      </c>
      <c r="AK79" s="347">
        <v>70562.909999999989</v>
      </c>
      <c r="AL79" s="348">
        <v>806270.94000000006</v>
      </c>
      <c r="AM79" s="353" t="s">
        <v>99</v>
      </c>
      <c r="AN79" s="347">
        <v>70562.909999999989</v>
      </c>
      <c r="AO79" s="347">
        <v>238727</v>
      </c>
      <c r="AP79" s="350">
        <v>0.2955799302131723</v>
      </c>
      <c r="AQ79" s="347">
        <v>34160.17</v>
      </c>
      <c r="AR79" s="347">
        <v>36402.739999999991</v>
      </c>
      <c r="AS79" s="347">
        <v>68687.829999999987</v>
      </c>
      <c r="AT79" s="347">
        <v>34160.17</v>
      </c>
      <c r="AU79" s="347">
        <v>667020.20000000007</v>
      </c>
      <c r="AV79" s="347">
        <v>765177.59937732224</v>
      </c>
      <c r="AW79" s="347">
        <v>-98157.399377322174</v>
      </c>
      <c r="AX79" s="351"/>
    </row>
    <row r="80" spans="1:50" ht="15.75" x14ac:dyDescent="0.3">
      <c r="A80" s="335" t="s">
        <v>175</v>
      </c>
      <c r="B80" s="344">
        <v>37200.460000000006</v>
      </c>
      <c r="C80" s="344">
        <v>37134.850000000006</v>
      </c>
      <c r="D80" s="344">
        <v>40312.19000000001</v>
      </c>
      <c r="E80" s="344">
        <v>42207.19999999999</v>
      </c>
      <c r="F80" s="344">
        <v>39596.509999999987</v>
      </c>
      <c r="G80" s="344">
        <v>36164.600000000006</v>
      </c>
      <c r="H80" s="344">
        <v>36524.770000000011</v>
      </c>
      <c r="I80" s="344">
        <v>38237.669999999991</v>
      </c>
      <c r="J80" s="344">
        <v>36878.139999999985</v>
      </c>
      <c r="K80" s="344">
        <v>37978.760000000009</v>
      </c>
      <c r="L80" s="344">
        <v>33988.030000000006</v>
      </c>
      <c r="M80" s="344">
        <v>42540.990000000005</v>
      </c>
      <c r="N80" s="345">
        <v>0</v>
      </c>
      <c r="O80" s="345">
        <v>0</v>
      </c>
      <c r="P80" s="345">
        <v>-1799.97</v>
      </c>
      <c r="Q80" s="345">
        <v>-335.13000000000011</v>
      </c>
      <c r="R80" s="345">
        <v>1371.04</v>
      </c>
      <c r="S80" s="345">
        <v>1133.3800000000001</v>
      </c>
      <c r="T80" s="345">
        <v>1735.1499999999999</v>
      </c>
      <c r="U80" s="345">
        <v>1777.7099999999998</v>
      </c>
      <c r="V80" s="345">
        <v>1555.4499999999998</v>
      </c>
      <c r="W80" s="345">
        <v>1549.02</v>
      </c>
      <c r="X80" s="345">
        <v>1786.8</v>
      </c>
      <c r="Y80" s="346">
        <v>1401.01</v>
      </c>
      <c r="Z80" s="347">
        <v>37200.460000000006</v>
      </c>
      <c r="AA80" s="347">
        <v>37134.850000000006</v>
      </c>
      <c r="AB80" s="347">
        <v>38512.220000000008</v>
      </c>
      <c r="AC80" s="347">
        <v>41872.069999999992</v>
      </c>
      <c r="AD80" s="347">
        <v>40967.549999999988</v>
      </c>
      <c r="AE80" s="347">
        <v>37297.980000000003</v>
      </c>
      <c r="AF80" s="347">
        <v>38259.920000000013</v>
      </c>
      <c r="AG80" s="347">
        <v>40015.37999999999</v>
      </c>
      <c r="AH80" s="347">
        <v>38433.589999999982</v>
      </c>
      <c r="AI80" s="347">
        <v>39527.780000000006</v>
      </c>
      <c r="AJ80" s="347">
        <v>35774.830000000009</v>
      </c>
      <c r="AK80" s="347">
        <v>43942.000000000007</v>
      </c>
      <c r="AL80" s="348">
        <v>468938.63000000006</v>
      </c>
      <c r="AM80" s="352" t="s">
        <v>96</v>
      </c>
      <c r="AN80" s="347">
        <v>39527.780000000006</v>
      </c>
      <c r="AO80" s="347">
        <v>134126</v>
      </c>
      <c r="AP80" s="350">
        <v>0.29470632092211807</v>
      </c>
      <c r="AQ80" s="347">
        <v>11111.02</v>
      </c>
      <c r="AR80" s="347">
        <v>108133.59000000003</v>
      </c>
      <c r="AS80" s="347">
        <v>0</v>
      </c>
      <c r="AT80" s="347">
        <v>0</v>
      </c>
      <c r="AU80" s="347">
        <v>360805.04000000004</v>
      </c>
      <c r="AV80" s="347">
        <v>367617.54342417698</v>
      </c>
      <c r="AW80" s="347">
        <v>-6812.5034241769463</v>
      </c>
      <c r="AX80" s="351"/>
    </row>
    <row r="81" spans="2:49" ht="15.75" x14ac:dyDescent="0.3"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AS81" s="359">
        <v>6320911.8200000012</v>
      </c>
      <c r="AT81" s="359">
        <v>6360021.7199999979</v>
      </c>
      <c r="AU81" s="347">
        <v>71116528.589999989</v>
      </c>
      <c r="AV81" s="347">
        <v>82542760.774985939</v>
      </c>
      <c r="AW81" s="347">
        <v>-11426232.184985913</v>
      </c>
    </row>
    <row r="83" spans="2:49" x14ac:dyDescent="0.25">
      <c r="M83" s="358"/>
    </row>
    <row r="84" spans="2:49" x14ac:dyDescent="0.25">
      <c r="AW84" s="337" t="s">
        <v>195</v>
      </c>
    </row>
    <row r="85" spans="2:49" x14ac:dyDescent="0.25">
      <c r="AW85" s="360">
        <v>826378.68217860442</v>
      </c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Sheet194">
    <pageSetUpPr fitToPage="1"/>
  </sheetPr>
  <dimension ref="A1:L49"/>
  <sheetViews>
    <sheetView zoomScaleNormal="100" workbookViewId="0">
      <selection activeCell="P5" sqref="P5:P18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312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 t="e">
        <f>#REF!</f>
        <v>#REF!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287</v>
      </c>
      <c r="C31" s="221"/>
      <c r="D31" s="136"/>
      <c r="E31" s="136"/>
      <c r="F31" s="136"/>
    </row>
    <row r="32" spans="1:12" ht="15.75" x14ac:dyDescent="0.25">
      <c r="A32" s="221"/>
      <c r="B32" s="221" t="s">
        <v>267</v>
      </c>
      <c r="C32" s="116"/>
      <c r="D32" s="136"/>
      <c r="E32" s="136"/>
      <c r="F32" s="136"/>
    </row>
    <row r="33" spans="1:6" ht="15.75" x14ac:dyDescent="0.25">
      <c r="A33" s="221"/>
      <c r="B33" s="221"/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279</v>
      </c>
      <c r="C39" s="116"/>
      <c r="D39" s="116"/>
      <c r="E39" s="136"/>
      <c r="F39" s="136"/>
    </row>
    <row r="40" spans="1:6" ht="15.75" x14ac:dyDescent="0.25">
      <c r="A40" s="221"/>
      <c r="B40" s="221" t="s">
        <v>280</v>
      </c>
      <c r="C40" s="116"/>
      <c r="D40" s="116"/>
      <c r="E40" s="136"/>
      <c r="F40" s="136"/>
    </row>
    <row r="41" spans="1:6" ht="15.75" x14ac:dyDescent="0.25">
      <c r="A41" s="221"/>
      <c r="B41" s="221" t="s">
        <v>281</v>
      </c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Sheet202">
    <pageSetUpPr fitToPage="1"/>
  </sheetPr>
  <dimension ref="A1:J125"/>
  <sheetViews>
    <sheetView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324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128" t="s">
        <v>316</v>
      </c>
      <c r="C35" s="116"/>
      <c r="D35" s="221"/>
      <c r="E35" s="221"/>
    </row>
    <row r="36" spans="1:5" ht="15.75" x14ac:dyDescent="0.25">
      <c r="A36" s="232"/>
      <c r="B36" s="128"/>
      <c r="C36" s="116"/>
      <c r="D36" s="221"/>
      <c r="E36" s="221"/>
    </row>
    <row r="37" spans="1:5" ht="15.75" x14ac:dyDescent="0.25">
      <c r="A37" s="221"/>
      <c r="B37" s="107"/>
      <c r="C37" s="116"/>
      <c r="D37" s="221"/>
      <c r="E37" s="221"/>
    </row>
    <row r="38" spans="1:5" ht="15.75" x14ac:dyDescent="0.25">
      <c r="A38" s="221"/>
      <c r="B38" s="221" t="s">
        <v>317</v>
      </c>
      <c r="C38" s="116"/>
      <c r="D38" s="221"/>
      <c r="E38" s="221"/>
    </row>
    <row r="39" spans="1:5" ht="15.75" x14ac:dyDescent="0.25">
      <c r="A39" s="221"/>
      <c r="B39" s="221" t="s">
        <v>318</v>
      </c>
      <c r="C39" s="116"/>
      <c r="D39" s="221"/>
      <c r="E39" s="221"/>
    </row>
    <row r="40" spans="1:5" ht="15.75" x14ac:dyDescent="0.25">
      <c r="A40" s="221"/>
      <c r="B40" s="221" t="s">
        <v>267</v>
      </c>
      <c r="C40" s="116"/>
      <c r="D40" s="221"/>
      <c r="E40" s="221"/>
    </row>
    <row r="41" spans="1:5" ht="15.75" x14ac:dyDescent="0.25">
      <c r="A41" s="221"/>
      <c r="B41" s="221"/>
      <c r="C41" s="116"/>
      <c r="D41" s="221"/>
      <c r="E41" s="221"/>
    </row>
    <row r="42" spans="1:5" ht="15.75" x14ac:dyDescent="0.25">
      <c r="A42" s="221"/>
      <c r="B42" s="129" t="s">
        <v>265</v>
      </c>
      <c r="C42" s="116"/>
      <c r="D42" s="221"/>
      <c r="E42" s="221"/>
    </row>
    <row r="43" spans="1:5" x14ac:dyDescent="0.35">
      <c r="A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 t="s">
        <v>279</v>
      </c>
      <c r="C45" s="116"/>
      <c r="D45" s="221"/>
      <c r="E45" s="221"/>
    </row>
    <row r="46" spans="1:5" ht="15.75" x14ac:dyDescent="0.25">
      <c r="A46" s="221"/>
      <c r="B46" s="221" t="s">
        <v>319</v>
      </c>
      <c r="C46" s="116"/>
      <c r="D46" s="221"/>
      <c r="E46" s="221"/>
    </row>
    <row r="47" spans="1:5" ht="15.75" x14ac:dyDescent="0.25">
      <c r="A47" s="221"/>
      <c r="B47" s="221" t="s">
        <v>320</v>
      </c>
      <c r="C47" s="116"/>
      <c r="D47" s="221"/>
      <c r="E47" s="221"/>
    </row>
    <row r="48" spans="1:5" ht="15.75" x14ac:dyDescent="0.25">
      <c r="A48" s="221"/>
      <c r="B48" s="221"/>
      <c r="C48" s="116"/>
      <c r="D48" s="221"/>
      <c r="E48" s="221"/>
    </row>
    <row r="49" spans="1:3" x14ac:dyDescent="0.35">
      <c r="C49" s="130"/>
    </row>
    <row r="50" spans="1:3" x14ac:dyDescent="0.35">
      <c r="A50" s="131"/>
      <c r="C50" s="130"/>
    </row>
    <row r="51" spans="1:3" x14ac:dyDescent="0.35">
      <c r="C51" s="130"/>
    </row>
    <row r="52" spans="1:3" x14ac:dyDescent="0.35">
      <c r="C52" s="130"/>
    </row>
    <row r="53" spans="1:3" x14ac:dyDescent="0.35">
      <c r="B53" s="119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B56" s="132"/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  <row r="125" spans="3:3" x14ac:dyDescent="0.35">
      <c r="C125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Sheet203">
    <pageSetUpPr fitToPage="1"/>
  </sheetPr>
  <dimension ref="A1:L55"/>
  <sheetViews>
    <sheetView topLeftCell="A31"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324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128" t="s">
        <v>316</v>
      </c>
      <c r="C35" s="116"/>
      <c r="D35" s="136"/>
      <c r="E35" s="136"/>
      <c r="F35" s="136"/>
    </row>
    <row r="36" spans="1:6" ht="15.75" x14ac:dyDescent="0.25">
      <c r="A36" s="221"/>
      <c r="B36" s="128"/>
      <c r="C36" s="116"/>
      <c r="D36" s="136"/>
      <c r="E36" s="136"/>
      <c r="F36" s="136"/>
    </row>
    <row r="37" spans="1:6" ht="15.75" x14ac:dyDescent="0.25">
      <c r="A37" s="221"/>
      <c r="C37" s="116"/>
      <c r="D37" s="136"/>
      <c r="E37" s="136"/>
      <c r="F37" s="136"/>
    </row>
    <row r="38" spans="1:6" ht="15.75" x14ac:dyDescent="0.25">
      <c r="A38" s="221"/>
      <c r="B38" s="221" t="s">
        <v>317</v>
      </c>
      <c r="C38" s="116"/>
      <c r="D38" s="136"/>
      <c r="E38" s="136"/>
      <c r="F38" s="136"/>
    </row>
    <row r="39" spans="1:6" ht="15.75" x14ac:dyDescent="0.25">
      <c r="A39" s="221"/>
      <c r="B39" s="221" t="s">
        <v>318</v>
      </c>
      <c r="C39" s="116"/>
      <c r="D39" s="116"/>
      <c r="E39" s="136"/>
      <c r="F39" s="136"/>
    </row>
    <row r="40" spans="1:6" ht="15.75" x14ac:dyDescent="0.25">
      <c r="A40" s="221"/>
      <c r="B40" s="221" t="s">
        <v>267</v>
      </c>
      <c r="C40" s="116"/>
      <c r="D40" s="116"/>
      <c r="E40" s="136"/>
      <c r="F40" s="136"/>
    </row>
    <row r="41" spans="1:6" ht="15.75" x14ac:dyDescent="0.25">
      <c r="A41" s="221"/>
      <c r="B41" s="221"/>
      <c r="C41" s="116"/>
      <c r="D41" s="116"/>
      <c r="E41" s="136"/>
      <c r="F41" s="136"/>
    </row>
    <row r="42" spans="1:6" ht="15.75" x14ac:dyDescent="0.25">
      <c r="A42" s="221"/>
      <c r="B42" s="129" t="s">
        <v>265</v>
      </c>
      <c r="C42" s="116"/>
      <c r="D42" s="116"/>
      <c r="E42" s="136"/>
      <c r="F42" s="136"/>
    </row>
    <row r="43" spans="1:6" ht="18" x14ac:dyDescent="0.35">
      <c r="A43" s="221"/>
      <c r="B43" s="108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 t="s">
        <v>279</v>
      </c>
      <c r="C45" s="116"/>
      <c r="D45" s="116"/>
      <c r="E45" s="136"/>
      <c r="F45" s="136"/>
    </row>
    <row r="46" spans="1:6" ht="15.75" x14ac:dyDescent="0.25">
      <c r="A46" s="221"/>
      <c r="B46" s="221" t="s">
        <v>319</v>
      </c>
      <c r="C46" s="116"/>
      <c r="D46" s="116"/>
      <c r="E46" s="136"/>
      <c r="F46" s="136"/>
    </row>
    <row r="47" spans="1:6" ht="15.75" x14ac:dyDescent="0.25">
      <c r="A47" s="221"/>
      <c r="B47" s="221" t="s">
        <v>320</v>
      </c>
      <c r="C47" s="116"/>
      <c r="D47" s="116"/>
      <c r="E47" s="136"/>
      <c r="F47" s="136"/>
    </row>
    <row r="48" spans="1:6" ht="15.75" x14ac:dyDescent="0.25">
      <c r="A48" s="221"/>
      <c r="C48" s="116"/>
      <c r="D48" s="116"/>
      <c r="E48" s="136"/>
      <c r="F48" s="136"/>
    </row>
    <row r="49" spans="1:2" x14ac:dyDescent="0.25">
      <c r="A49" s="139"/>
    </row>
    <row r="52" spans="1:2" x14ac:dyDescent="0.25">
      <c r="B52" s="140"/>
    </row>
    <row r="53" spans="1:2" x14ac:dyDescent="0.25">
      <c r="B53" s="141"/>
    </row>
    <row r="54" spans="1:2" x14ac:dyDescent="0.25">
      <c r="B54" s="141"/>
    </row>
    <row r="55" spans="1:2" x14ac:dyDescent="0.25">
      <c r="B55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Sheet204">
    <pageSetUpPr fitToPage="1"/>
  </sheetPr>
  <dimension ref="A1:J125"/>
  <sheetViews>
    <sheetView topLeftCell="A2"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324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128" t="s">
        <v>316</v>
      </c>
      <c r="C35" s="116"/>
      <c r="D35" s="221"/>
      <c r="E35" s="221"/>
    </row>
    <row r="36" spans="1:5" ht="15.75" x14ac:dyDescent="0.25">
      <c r="A36" s="232"/>
      <c r="B36" s="128"/>
      <c r="C36" s="116"/>
      <c r="D36" s="221"/>
      <c r="E36" s="221"/>
    </row>
    <row r="37" spans="1:5" ht="15.75" x14ac:dyDescent="0.25">
      <c r="A37" s="221"/>
      <c r="B37" s="107"/>
      <c r="C37" s="116"/>
      <c r="D37" s="221"/>
      <c r="E37" s="221"/>
    </row>
    <row r="38" spans="1:5" ht="15.75" x14ac:dyDescent="0.25">
      <c r="A38" s="221"/>
      <c r="B38" s="221" t="s">
        <v>317</v>
      </c>
      <c r="C38" s="116"/>
      <c r="D38" s="221"/>
      <c r="E38" s="221"/>
    </row>
    <row r="39" spans="1:5" ht="15.75" x14ac:dyDescent="0.25">
      <c r="A39" s="221"/>
      <c r="B39" s="221" t="s">
        <v>318</v>
      </c>
      <c r="C39" s="116"/>
      <c r="D39" s="221"/>
      <c r="E39" s="221"/>
    </row>
    <row r="40" spans="1:5" ht="15.75" x14ac:dyDescent="0.25">
      <c r="A40" s="221"/>
      <c r="B40" s="221" t="s">
        <v>267</v>
      </c>
      <c r="C40" s="116"/>
      <c r="D40" s="221"/>
      <c r="E40" s="221"/>
    </row>
    <row r="41" spans="1:5" ht="15.75" x14ac:dyDescent="0.25">
      <c r="A41" s="221"/>
      <c r="B41" s="221"/>
      <c r="C41" s="116"/>
      <c r="D41" s="221"/>
      <c r="E41" s="221"/>
    </row>
    <row r="42" spans="1:5" ht="15.75" x14ac:dyDescent="0.25">
      <c r="A42" s="221"/>
      <c r="B42" s="129" t="s">
        <v>265</v>
      </c>
      <c r="C42" s="116"/>
      <c r="D42" s="221"/>
      <c r="E42" s="221"/>
    </row>
    <row r="43" spans="1:5" x14ac:dyDescent="0.35">
      <c r="A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 t="s">
        <v>279</v>
      </c>
      <c r="C45" s="116"/>
      <c r="D45" s="221"/>
      <c r="E45" s="221"/>
    </row>
    <row r="46" spans="1:5" ht="15.75" x14ac:dyDescent="0.25">
      <c r="A46" s="221"/>
      <c r="B46" s="221" t="s">
        <v>319</v>
      </c>
      <c r="C46" s="116"/>
      <c r="D46" s="221"/>
      <c r="E46" s="221"/>
    </row>
    <row r="47" spans="1:5" ht="15.75" x14ac:dyDescent="0.25">
      <c r="A47" s="221"/>
      <c r="B47" s="221" t="s">
        <v>320</v>
      </c>
      <c r="C47" s="116"/>
      <c r="D47" s="221"/>
      <c r="E47" s="221"/>
    </row>
    <row r="48" spans="1:5" ht="15.75" x14ac:dyDescent="0.25">
      <c r="A48" s="221"/>
      <c r="B48" s="221"/>
      <c r="C48" s="116"/>
      <c r="D48" s="221"/>
      <c r="E48" s="221"/>
    </row>
    <row r="49" spans="1:3" x14ac:dyDescent="0.35">
      <c r="C49" s="130"/>
    </row>
    <row r="50" spans="1:3" x14ac:dyDescent="0.35">
      <c r="A50" s="131"/>
      <c r="C50" s="130"/>
    </row>
    <row r="51" spans="1:3" x14ac:dyDescent="0.35">
      <c r="C51" s="130"/>
    </row>
    <row r="52" spans="1:3" x14ac:dyDescent="0.35">
      <c r="C52" s="130"/>
    </row>
    <row r="53" spans="1:3" x14ac:dyDescent="0.35">
      <c r="B53" s="119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B56" s="132"/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  <row r="125" spans="3:3" x14ac:dyDescent="0.35">
      <c r="C125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Sheet205">
    <pageSetUpPr fitToPage="1"/>
  </sheetPr>
  <dimension ref="A1:L55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324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128" t="s">
        <v>316</v>
      </c>
      <c r="C35" s="116"/>
      <c r="D35" s="136"/>
      <c r="E35" s="136"/>
      <c r="F35" s="136"/>
    </row>
    <row r="36" spans="1:6" ht="15.75" x14ac:dyDescent="0.25">
      <c r="A36" s="221"/>
      <c r="B36" s="128"/>
      <c r="C36" s="116"/>
      <c r="D36" s="136"/>
      <c r="E36" s="136"/>
      <c r="F36" s="136"/>
    </row>
    <row r="37" spans="1:6" ht="15.75" x14ac:dyDescent="0.25">
      <c r="A37" s="221"/>
      <c r="C37" s="116"/>
      <c r="D37" s="136"/>
      <c r="E37" s="136"/>
      <c r="F37" s="136"/>
    </row>
    <row r="38" spans="1:6" ht="15.75" x14ac:dyDescent="0.25">
      <c r="A38" s="221"/>
      <c r="B38" s="221" t="s">
        <v>317</v>
      </c>
      <c r="C38" s="116"/>
      <c r="D38" s="136"/>
      <c r="E38" s="136"/>
      <c r="F38" s="136"/>
    </row>
    <row r="39" spans="1:6" ht="15.75" x14ac:dyDescent="0.25">
      <c r="A39" s="221"/>
      <c r="B39" s="221" t="s">
        <v>318</v>
      </c>
      <c r="C39" s="116"/>
      <c r="D39" s="116"/>
      <c r="E39" s="136"/>
      <c r="F39" s="136"/>
    </row>
    <row r="40" spans="1:6" ht="15.75" x14ac:dyDescent="0.25">
      <c r="A40" s="221"/>
      <c r="B40" s="221" t="s">
        <v>267</v>
      </c>
      <c r="C40" s="116"/>
      <c r="D40" s="116"/>
      <c r="E40" s="136"/>
      <c r="F40" s="136"/>
    </row>
    <row r="41" spans="1:6" ht="15.75" x14ac:dyDescent="0.25">
      <c r="A41" s="221"/>
      <c r="B41" s="221"/>
      <c r="C41" s="116"/>
      <c r="D41" s="116"/>
      <c r="E41" s="136"/>
      <c r="F41" s="136"/>
    </row>
    <row r="42" spans="1:6" ht="15.75" x14ac:dyDescent="0.25">
      <c r="A42" s="221"/>
      <c r="B42" s="129" t="s">
        <v>265</v>
      </c>
      <c r="C42" s="116"/>
      <c r="D42" s="116"/>
      <c r="E42" s="136"/>
      <c r="F42" s="136"/>
    </row>
    <row r="43" spans="1:6" ht="18" x14ac:dyDescent="0.35">
      <c r="A43" s="221"/>
      <c r="B43" s="108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 t="s">
        <v>279</v>
      </c>
      <c r="C45" s="116"/>
      <c r="D45" s="116"/>
      <c r="E45" s="136"/>
      <c r="F45" s="136"/>
    </row>
    <row r="46" spans="1:6" ht="15.75" x14ac:dyDescent="0.25">
      <c r="A46" s="221"/>
      <c r="B46" s="221" t="s">
        <v>319</v>
      </c>
      <c r="C46" s="116"/>
      <c r="D46" s="116"/>
      <c r="E46" s="136"/>
      <c r="F46" s="136"/>
    </row>
    <row r="47" spans="1:6" ht="15.75" x14ac:dyDescent="0.25">
      <c r="A47" s="221"/>
      <c r="B47" s="221" t="s">
        <v>320</v>
      </c>
      <c r="C47" s="116"/>
      <c r="D47" s="116"/>
      <c r="E47" s="136"/>
      <c r="F47" s="136"/>
    </row>
    <row r="48" spans="1:6" ht="15.75" x14ac:dyDescent="0.25">
      <c r="A48" s="221"/>
      <c r="C48" s="116"/>
      <c r="D48" s="116"/>
      <c r="E48" s="136"/>
      <c r="F48" s="136"/>
    </row>
    <row r="49" spans="1:2" x14ac:dyDescent="0.25">
      <c r="A49" s="139"/>
    </row>
    <row r="52" spans="1:2" x14ac:dyDescent="0.25">
      <c r="B52" s="140"/>
    </row>
    <row r="53" spans="1:2" x14ac:dyDescent="0.25">
      <c r="B53" s="141"/>
    </row>
    <row r="54" spans="1:2" x14ac:dyDescent="0.25">
      <c r="B54" s="141"/>
    </row>
    <row r="55" spans="1:2" x14ac:dyDescent="0.25">
      <c r="B55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Sheet206">
    <pageSetUpPr fitToPage="1"/>
  </sheetPr>
  <dimension ref="A1:J119"/>
  <sheetViews>
    <sheetView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28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129" t="s">
        <v>265</v>
      </c>
      <c r="C35" s="116"/>
      <c r="D35" s="221"/>
      <c r="E35" s="221"/>
    </row>
    <row r="36" spans="1:5" x14ac:dyDescent="0.35">
      <c r="A36" s="232"/>
      <c r="C36" s="116"/>
      <c r="D36" s="221"/>
      <c r="E36" s="221"/>
    </row>
    <row r="37" spans="1:5" ht="15.75" x14ac:dyDescent="0.25">
      <c r="A37" s="221"/>
      <c r="B37" s="221"/>
      <c r="C37" s="116"/>
      <c r="D37" s="221"/>
      <c r="E37" s="221"/>
    </row>
    <row r="38" spans="1:5" ht="15.75" x14ac:dyDescent="0.25">
      <c r="A38" s="221"/>
      <c r="B38" s="221" t="s">
        <v>279</v>
      </c>
      <c r="C38" s="116"/>
      <c r="D38" s="221"/>
      <c r="E38" s="221"/>
    </row>
    <row r="39" spans="1:5" ht="15.75" x14ac:dyDescent="0.25">
      <c r="A39" s="221"/>
      <c r="B39" s="221" t="s">
        <v>280</v>
      </c>
      <c r="C39" s="116"/>
      <c r="D39" s="221"/>
      <c r="E39" s="221"/>
    </row>
    <row r="40" spans="1:5" ht="15.75" x14ac:dyDescent="0.25">
      <c r="A40" s="221"/>
      <c r="B40" s="221" t="s">
        <v>281</v>
      </c>
      <c r="C40" s="116"/>
      <c r="D40" s="221"/>
      <c r="E40" s="221"/>
    </row>
    <row r="41" spans="1:5" ht="15.75" x14ac:dyDescent="0.25">
      <c r="A41" s="221"/>
      <c r="B41" s="221"/>
      <c r="C41" s="116"/>
      <c r="D41" s="221"/>
      <c r="E41" s="221"/>
    </row>
    <row r="42" spans="1:5" ht="15.75" x14ac:dyDescent="0.25">
      <c r="A42" s="221"/>
      <c r="B42" s="221"/>
      <c r="C42" s="116"/>
      <c r="D42" s="221"/>
      <c r="E42" s="221"/>
    </row>
    <row r="43" spans="1:5" x14ac:dyDescent="0.35">
      <c r="C43" s="130"/>
    </row>
    <row r="44" spans="1:5" x14ac:dyDescent="0.35">
      <c r="A44" s="131"/>
      <c r="C44" s="130"/>
    </row>
    <row r="45" spans="1:5" x14ac:dyDescent="0.35">
      <c r="C45" s="130"/>
    </row>
    <row r="46" spans="1:5" x14ac:dyDescent="0.35">
      <c r="C46" s="130"/>
    </row>
    <row r="47" spans="1:5" x14ac:dyDescent="0.35">
      <c r="B47" s="119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B50" s="132"/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Sheet207">
    <pageSetUpPr fitToPage="1"/>
  </sheetPr>
  <dimension ref="A1:L49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28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129" t="s">
        <v>265</v>
      </c>
      <c r="C35" s="116"/>
      <c r="D35" s="136"/>
      <c r="E35" s="136"/>
      <c r="F35" s="136"/>
    </row>
    <row r="36" spans="1:6" ht="18" x14ac:dyDescent="0.35">
      <c r="A36" s="221"/>
      <c r="B36" s="108"/>
      <c r="C36" s="116"/>
      <c r="D36" s="136"/>
      <c r="E36" s="136"/>
      <c r="F36" s="136"/>
    </row>
    <row r="37" spans="1:6" ht="15.75" x14ac:dyDescent="0.25">
      <c r="A37" s="221"/>
      <c r="B37" s="221"/>
      <c r="C37" s="116"/>
      <c r="D37" s="136"/>
      <c r="E37" s="136"/>
      <c r="F37" s="136"/>
    </row>
    <row r="38" spans="1:6" ht="15.75" x14ac:dyDescent="0.25">
      <c r="A38" s="221"/>
      <c r="B38" s="221" t="s">
        <v>279</v>
      </c>
      <c r="C38" s="116"/>
      <c r="D38" s="136"/>
      <c r="E38" s="136"/>
      <c r="F38" s="136"/>
    </row>
    <row r="39" spans="1:6" ht="15.75" x14ac:dyDescent="0.25">
      <c r="A39" s="221"/>
      <c r="B39" s="221" t="s">
        <v>280</v>
      </c>
      <c r="C39" s="116"/>
      <c r="D39" s="116"/>
      <c r="E39" s="136"/>
      <c r="F39" s="136"/>
    </row>
    <row r="40" spans="1:6" ht="15.75" x14ac:dyDescent="0.25">
      <c r="A40" s="221"/>
      <c r="B40" s="221" t="s">
        <v>281</v>
      </c>
      <c r="C40" s="116"/>
      <c r="D40" s="116"/>
      <c r="E40" s="136"/>
      <c r="F40" s="136"/>
    </row>
    <row r="41" spans="1:6" ht="15.75" x14ac:dyDescent="0.25">
      <c r="A41" s="221"/>
      <c r="B41" s="221"/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Sheet208">
    <pageSetUpPr fitToPage="1"/>
  </sheetPr>
  <dimension ref="A1:J119"/>
  <sheetViews>
    <sheetView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ht="15.75" x14ac:dyDescent="0.25">
      <c r="A42" s="221"/>
      <c r="B42" s="221"/>
      <c r="C42" s="116"/>
      <c r="D42" s="221"/>
      <c r="E42" s="221"/>
    </row>
    <row r="43" spans="1:5" x14ac:dyDescent="0.35">
      <c r="C43" s="130"/>
    </row>
    <row r="44" spans="1:5" x14ac:dyDescent="0.35">
      <c r="A44" s="131"/>
      <c r="C44" s="130"/>
    </row>
    <row r="45" spans="1:5" x14ac:dyDescent="0.35">
      <c r="C45" s="130"/>
    </row>
    <row r="46" spans="1:5" x14ac:dyDescent="0.35">
      <c r="C46" s="130"/>
    </row>
    <row r="47" spans="1:5" x14ac:dyDescent="0.35">
      <c r="B47" s="119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B50" s="132"/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Sheet209">
    <pageSetUpPr fitToPage="1"/>
  </sheetPr>
  <dimension ref="A1:L49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Sheet210">
    <pageSetUpPr fitToPage="1"/>
  </sheetPr>
  <dimension ref="A1:J118"/>
  <sheetViews>
    <sheetView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30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21"/>
      <c r="B35" s="221"/>
      <c r="C35" s="116"/>
      <c r="D35" s="221"/>
      <c r="E35" s="221"/>
    </row>
    <row r="36" spans="1:5" ht="15.75" x14ac:dyDescent="0.25">
      <c r="A36" s="221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x14ac:dyDescent="0.35">
      <c r="C42" s="130"/>
    </row>
    <row r="43" spans="1:5" x14ac:dyDescent="0.35">
      <c r="A43" s="131"/>
      <c r="C43" s="130"/>
    </row>
    <row r="44" spans="1:5" x14ac:dyDescent="0.35">
      <c r="C44" s="130"/>
    </row>
    <row r="45" spans="1:5" x14ac:dyDescent="0.35">
      <c r="C45" s="130"/>
    </row>
    <row r="46" spans="1:5" x14ac:dyDescent="0.35">
      <c r="B46" s="119"/>
      <c r="C46" s="130"/>
    </row>
    <row r="47" spans="1:5" x14ac:dyDescent="0.35">
      <c r="B47" s="132"/>
      <c r="C47" s="130"/>
    </row>
    <row r="48" spans="1:5" x14ac:dyDescent="0.35">
      <c r="B48" s="132"/>
      <c r="C48" s="130"/>
    </row>
    <row r="49" spans="2:3" x14ac:dyDescent="0.35">
      <c r="B49" s="132"/>
      <c r="C49" s="130"/>
    </row>
    <row r="50" spans="2:3" x14ac:dyDescent="0.35">
      <c r="C50" s="130"/>
    </row>
    <row r="51" spans="2:3" x14ac:dyDescent="0.35">
      <c r="C51" s="130"/>
    </row>
    <row r="52" spans="2:3" x14ac:dyDescent="0.35"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71D4-D65D-4C29-A46D-3F8E9C5D84AF}">
  <sheetPr>
    <tabColor rgb="FFFFC000"/>
  </sheetPr>
  <dimension ref="A1:DT50"/>
  <sheetViews>
    <sheetView workbookViewId="0">
      <selection sqref="A1:XFD1048576"/>
    </sheetView>
  </sheetViews>
  <sheetFormatPr defaultColWidth="8.85546875" defaultRowHeight="15" customHeight="1" x14ac:dyDescent="0.25"/>
  <cols>
    <col min="1" max="1" width="27.5703125" style="276" bestFit="1" customWidth="1"/>
    <col min="2" max="2" width="15" style="276" customWidth="1"/>
    <col min="3" max="14" width="14.85546875" style="276" customWidth="1"/>
    <col min="15" max="16384" width="8.85546875" style="276"/>
  </cols>
  <sheetData>
    <row r="1" spans="1:124" s="329" customFormat="1" ht="21" x14ac:dyDescent="0.35">
      <c r="A1" s="332" t="s">
        <v>196</v>
      </c>
      <c r="B1" s="328"/>
      <c r="C1" s="328"/>
    </row>
    <row r="2" spans="1:124" s="329" customFormat="1" ht="15" customHeight="1" x14ac:dyDescent="0.25"/>
    <row r="3" spans="1:124" x14ac:dyDescent="0.25">
      <c r="A3" s="290"/>
      <c r="B3" s="303">
        <v>45808</v>
      </c>
      <c r="C3" s="303">
        <v>45838</v>
      </c>
      <c r="D3" s="303">
        <v>45869</v>
      </c>
      <c r="E3" s="303">
        <v>45900</v>
      </c>
      <c r="F3" s="303">
        <v>45930</v>
      </c>
      <c r="G3" s="303">
        <v>45961</v>
      </c>
      <c r="H3" s="303">
        <v>45991</v>
      </c>
      <c r="I3" s="303">
        <v>46022</v>
      </c>
      <c r="J3" s="303">
        <v>46053</v>
      </c>
      <c r="K3" s="303">
        <v>46081</v>
      </c>
      <c r="L3" s="303">
        <v>46112</v>
      </c>
      <c r="M3" s="303">
        <v>46142</v>
      </c>
      <c r="N3" s="304" t="s">
        <v>83</v>
      </c>
      <c r="O3" s="329"/>
      <c r="P3" s="329"/>
      <c r="Q3" s="329"/>
      <c r="R3" s="329"/>
    </row>
    <row r="4" spans="1:124" ht="15.75" thickBot="1" x14ac:dyDescent="0.3">
      <c r="A4" s="305" t="s">
        <v>197</v>
      </c>
      <c r="B4" s="327">
        <v>1629775.4</v>
      </c>
      <c r="C4" s="327">
        <v>1211486.6199999901</v>
      </c>
      <c r="D4" s="327">
        <v>269842.5</v>
      </c>
      <c r="E4" s="327">
        <v>151692.679999999</v>
      </c>
      <c r="F4" s="327">
        <v>1412575.72999999</v>
      </c>
      <c r="G4" s="327">
        <v>834463.31</v>
      </c>
      <c r="H4" s="327">
        <v>-8457.42</v>
      </c>
      <c r="I4" s="327">
        <v>375496.65</v>
      </c>
      <c r="J4" s="327">
        <v>238734.93</v>
      </c>
      <c r="K4" s="327">
        <v>1071535.21</v>
      </c>
      <c r="L4" s="327">
        <v>64602.63</v>
      </c>
      <c r="M4" s="327">
        <v>645739.26</v>
      </c>
      <c r="N4" s="327">
        <v>7897487.4999999795</v>
      </c>
      <c r="O4" s="329"/>
      <c r="P4" s="329"/>
      <c r="Q4" s="329"/>
      <c r="R4" s="329"/>
    </row>
    <row r="5" spans="1:124" ht="15.75" thickTop="1" x14ac:dyDescent="0.25">
      <c r="A5" s="329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</row>
    <row r="6" spans="1:124" x14ac:dyDescent="0.25">
      <c r="A6" s="329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1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</row>
    <row r="7" spans="1:124" ht="21" x14ac:dyDescent="0.35">
      <c r="A7" s="332" t="s">
        <v>198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29"/>
      <c r="BR7" s="329"/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  <c r="DB7" s="329"/>
      <c r="DC7" s="329"/>
      <c r="DD7" s="329"/>
      <c r="DE7" s="329"/>
      <c r="DF7" s="329"/>
      <c r="DG7" s="329"/>
      <c r="DH7" s="329"/>
      <c r="DI7" s="329"/>
      <c r="DJ7" s="329"/>
      <c r="DK7" s="329"/>
      <c r="DL7" s="329"/>
      <c r="DM7" s="329"/>
      <c r="DN7" s="329"/>
      <c r="DO7" s="329"/>
      <c r="DP7" s="329"/>
      <c r="DQ7" s="329"/>
      <c r="DR7" s="329"/>
      <c r="DS7" s="329"/>
      <c r="DT7" s="329"/>
    </row>
    <row r="8" spans="1:124" x14ac:dyDescent="0.25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29"/>
      <c r="BJ8" s="329"/>
      <c r="BK8" s="329"/>
      <c r="BL8" s="329"/>
      <c r="BM8" s="329"/>
      <c r="BN8" s="329"/>
      <c r="BO8" s="329"/>
      <c r="BP8" s="329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  <c r="DB8" s="329"/>
      <c r="DC8" s="329"/>
      <c r="DD8" s="329"/>
      <c r="DE8" s="329"/>
      <c r="DF8" s="329"/>
      <c r="DG8" s="329"/>
      <c r="DH8" s="329"/>
      <c r="DI8" s="329"/>
      <c r="DJ8" s="329"/>
      <c r="DK8" s="329"/>
      <c r="DL8" s="329"/>
      <c r="DM8" s="329"/>
      <c r="DN8" s="329"/>
      <c r="DO8" s="329"/>
      <c r="DP8" s="329"/>
      <c r="DQ8" s="329"/>
      <c r="DR8" s="329"/>
      <c r="DS8" s="329"/>
      <c r="DT8" s="329"/>
    </row>
    <row r="9" spans="1:124" x14ac:dyDescent="0.25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29"/>
      <c r="BJ9" s="329"/>
      <c r="BK9" s="329"/>
      <c r="BL9" s="329"/>
      <c r="BM9" s="329"/>
      <c r="BN9" s="329"/>
      <c r="BO9" s="329"/>
      <c r="BP9" s="329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  <c r="DB9" s="329"/>
      <c r="DC9" s="329"/>
      <c r="DD9" s="329"/>
      <c r="DE9" s="329"/>
      <c r="DF9" s="329"/>
      <c r="DG9" s="329"/>
      <c r="DH9" s="329"/>
      <c r="DI9" s="329"/>
      <c r="DJ9" s="329"/>
      <c r="DK9" s="329"/>
      <c r="DL9" s="329"/>
      <c r="DM9" s="329"/>
      <c r="DN9" s="329"/>
      <c r="DO9" s="329"/>
      <c r="DP9" s="329"/>
      <c r="DQ9" s="329"/>
      <c r="DR9" s="329"/>
      <c r="DS9" s="329"/>
      <c r="DT9" s="329"/>
    </row>
    <row r="10" spans="1:124" x14ac:dyDescent="0.25">
      <c r="A10" s="329"/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</row>
    <row r="11" spans="1:124" x14ac:dyDescent="0.25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</row>
    <row r="12" spans="1:124" x14ac:dyDescent="0.25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</row>
    <row r="13" spans="1:124" x14ac:dyDescent="0.25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</row>
    <row r="14" spans="1:124" x14ac:dyDescent="0.25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329"/>
      <c r="CJ14" s="329"/>
      <c r="CK14" s="329"/>
      <c r="CL14" s="329"/>
      <c r="CM14" s="329"/>
      <c r="CN14" s="329"/>
      <c r="CO14" s="329"/>
      <c r="CP14" s="329"/>
      <c r="CQ14" s="329"/>
      <c r="CR14" s="329"/>
      <c r="CS14" s="329"/>
      <c r="CT14" s="329"/>
      <c r="CU14" s="329"/>
      <c r="CV14" s="329"/>
      <c r="CW14" s="329"/>
      <c r="CX14" s="329"/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29"/>
      <c r="DJ14" s="329"/>
      <c r="DK14" s="329"/>
      <c r="DL14" s="329"/>
      <c r="DM14" s="329"/>
      <c r="DN14" s="329"/>
      <c r="DO14" s="329"/>
      <c r="DP14" s="329"/>
      <c r="DQ14" s="329"/>
      <c r="DR14" s="329"/>
      <c r="DS14" s="329"/>
      <c r="DT14" s="329"/>
    </row>
    <row r="15" spans="1:124" x14ac:dyDescent="0.25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  <c r="BU15" s="329"/>
      <c r="BV15" s="329"/>
      <c r="BW15" s="329"/>
      <c r="BX15" s="329"/>
      <c r="BY15" s="329"/>
      <c r="BZ15" s="329"/>
      <c r="CA15" s="329"/>
      <c r="CB15" s="329"/>
      <c r="CC15" s="329"/>
      <c r="CD15" s="329"/>
      <c r="CE15" s="329"/>
      <c r="CF15" s="329"/>
      <c r="CG15" s="329"/>
      <c r="CH15" s="329"/>
      <c r="CI15" s="329"/>
      <c r="CJ15" s="329"/>
      <c r="CK15" s="329"/>
      <c r="CL15" s="329"/>
      <c r="CM15" s="329"/>
      <c r="CN15" s="329"/>
      <c r="CO15" s="329"/>
      <c r="CP15" s="329"/>
      <c r="CQ15" s="329"/>
      <c r="CR15" s="329"/>
      <c r="CS15" s="329"/>
      <c r="CT15" s="329"/>
      <c r="CU15" s="329"/>
      <c r="CV15" s="329"/>
      <c r="CW15" s="329"/>
      <c r="CX15" s="329"/>
      <c r="CY15" s="329"/>
      <c r="CZ15" s="329"/>
      <c r="DA15" s="329"/>
      <c r="DB15" s="329"/>
      <c r="DC15" s="329"/>
      <c r="DD15" s="329"/>
      <c r="DE15" s="329"/>
      <c r="DF15" s="329"/>
      <c r="DG15" s="329"/>
      <c r="DH15" s="329"/>
      <c r="DI15" s="329"/>
      <c r="DJ15" s="329"/>
      <c r="DK15" s="329"/>
      <c r="DL15" s="329"/>
      <c r="DM15" s="329"/>
      <c r="DN15" s="329"/>
      <c r="DO15" s="329"/>
      <c r="DP15" s="329"/>
      <c r="DQ15" s="329"/>
      <c r="DR15" s="329"/>
      <c r="DS15" s="329"/>
      <c r="DT15" s="329"/>
    </row>
    <row r="16" spans="1:124" x14ac:dyDescent="0.25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</row>
    <row r="17" spans="1:124" x14ac:dyDescent="0.25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</row>
    <row r="18" spans="1:124" x14ac:dyDescent="0.25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29"/>
      <c r="CL18" s="329"/>
      <c r="CM18" s="329"/>
      <c r="CN18" s="329"/>
      <c r="CO18" s="329"/>
      <c r="CP18" s="329"/>
      <c r="CQ18" s="329"/>
      <c r="CR18" s="329"/>
      <c r="CS18" s="329"/>
      <c r="CT18" s="329"/>
      <c r="CU18" s="329"/>
      <c r="CV18" s="329"/>
      <c r="CW18" s="329"/>
      <c r="CX18" s="329"/>
      <c r="CY18" s="329"/>
      <c r="CZ18" s="329"/>
      <c r="DA18" s="329"/>
      <c r="DB18" s="329"/>
      <c r="DC18" s="329"/>
      <c r="DD18" s="329"/>
      <c r="DE18" s="329"/>
      <c r="DF18" s="329"/>
      <c r="DG18" s="329"/>
      <c r="DH18" s="329"/>
      <c r="DI18" s="329"/>
      <c r="DJ18" s="329"/>
      <c r="DK18" s="329"/>
      <c r="DL18" s="329"/>
      <c r="DM18" s="329"/>
      <c r="DN18" s="329"/>
      <c r="DO18" s="329"/>
      <c r="DP18" s="329"/>
      <c r="DQ18" s="329"/>
      <c r="DR18" s="329"/>
      <c r="DS18" s="329"/>
      <c r="DT18" s="329"/>
    </row>
    <row r="19" spans="1:124" ht="15" customHeight="1" x14ac:dyDescent="0.25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</row>
    <row r="20" spans="1:124" ht="15" customHeight="1" x14ac:dyDescent="0.25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29"/>
      <c r="CL20" s="329"/>
      <c r="CM20" s="329"/>
      <c r="CN20" s="329"/>
      <c r="CO20" s="329"/>
      <c r="CP20" s="329"/>
      <c r="CQ20" s="329"/>
      <c r="CR20" s="329"/>
      <c r="CS20" s="329"/>
      <c r="CT20" s="329"/>
      <c r="CU20" s="329"/>
      <c r="CV20" s="329"/>
      <c r="CW20" s="329"/>
      <c r="CX20" s="329"/>
      <c r="CY20" s="329"/>
      <c r="CZ20" s="329"/>
      <c r="DA20" s="329"/>
      <c r="DB20" s="329"/>
      <c r="DC20" s="329"/>
      <c r="DD20" s="329"/>
      <c r="DE20" s="329"/>
      <c r="DF20" s="329"/>
      <c r="DG20" s="329"/>
      <c r="DH20" s="329"/>
      <c r="DI20" s="329"/>
      <c r="DJ20" s="329"/>
      <c r="DK20" s="329"/>
      <c r="DL20" s="329"/>
      <c r="DM20" s="329"/>
      <c r="DN20" s="329"/>
      <c r="DO20" s="329"/>
      <c r="DP20" s="329"/>
      <c r="DQ20" s="329"/>
      <c r="DR20" s="329"/>
      <c r="DS20" s="329"/>
      <c r="DT20" s="329"/>
    </row>
    <row r="21" spans="1:124" ht="15" customHeight="1" x14ac:dyDescent="0.25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</row>
    <row r="22" spans="1:124" ht="15" customHeight="1" x14ac:dyDescent="0.25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</row>
    <row r="23" spans="1:124" ht="15" customHeight="1" x14ac:dyDescent="0.25">
      <c r="A23" s="329"/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</row>
    <row r="24" spans="1:124" ht="15" customHeight="1" x14ac:dyDescent="0.25">
      <c r="A24" s="329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</row>
    <row r="25" spans="1:124" ht="15" customHeight="1" x14ac:dyDescent="0.25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</row>
    <row r="26" spans="1:124" ht="15" customHeight="1" x14ac:dyDescent="0.25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</row>
    <row r="27" spans="1:124" ht="15" customHeight="1" x14ac:dyDescent="0.25">
      <c r="A27" s="329"/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</row>
    <row r="28" spans="1:124" ht="15" customHeight="1" x14ac:dyDescent="0.25">
      <c r="A28" s="329"/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</row>
    <row r="29" spans="1:124" ht="15" customHeight="1" x14ac:dyDescent="0.25">
      <c r="A29" s="333" t="s">
        <v>199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329"/>
      <c r="CF29" s="329"/>
      <c r="CG29" s="329"/>
      <c r="CH29" s="329"/>
      <c r="CI29" s="329"/>
      <c r="CJ29" s="329"/>
      <c r="CK29" s="329"/>
      <c r="CL29" s="329"/>
      <c r="CM29" s="329"/>
      <c r="CN29" s="329"/>
      <c r="CO29" s="329"/>
      <c r="CP29" s="329"/>
      <c r="CQ29" s="329"/>
      <c r="CR29" s="329"/>
      <c r="CS29" s="329"/>
      <c r="CT29" s="329"/>
      <c r="CU29" s="329"/>
      <c r="CV29" s="329"/>
      <c r="CW29" s="329"/>
      <c r="CX29" s="329"/>
      <c r="CY29" s="329"/>
      <c r="CZ29" s="329"/>
      <c r="DA29" s="329"/>
      <c r="DB29" s="329"/>
      <c r="DC29" s="329"/>
      <c r="DD29" s="329"/>
      <c r="DE29" s="329"/>
      <c r="DF29" s="329"/>
      <c r="DG29" s="329"/>
      <c r="DH29" s="329"/>
      <c r="DI29" s="329"/>
      <c r="DJ29" s="329"/>
      <c r="DK29" s="329"/>
      <c r="DL29" s="329"/>
      <c r="DM29" s="329"/>
      <c r="DN29" s="329"/>
      <c r="DO29" s="329"/>
      <c r="DP29" s="329"/>
      <c r="DQ29" s="329"/>
      <c r="DR29" s="329"/>
      <c r="DS29" s="329"/>
      <c r="DT29" s="329"/>
    </row>
    <row r="30" spans="1:124" ht="15" customHeight="1" x14ac:dyDescent="0.25">
      <c r="A30" s="333" t="s">
        <v>200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329"/>
      <c r="CF30" s="329"/>
      <c r="CG30" s="329"/>
      <c r="CH30" s="329"/>
      <c r="CI30" s="329"/>
      <c r="CJ30" s="329"/>
      <c r="CK30" s="329"/>
      <c r="CL30" s="329"/>
      <c r="CM30" s="329"/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29"/>
      <c r="CZ30" s="329"/>
      <c r="DA30" s="329"/>
      <c r="DB30" s="329"/>
      <c r="DC30" s="329"/>
      <c r="DD30" s="329"/>
      <c r="DE30" s="329"/>
      <c r="DF30" s="329"/>
      <c r="DG30" s="329"/>
      <c r="DH30" s="329"/>
      <c r="DI30" s="329"/>
      <c r="DJ30" s="329"/>
      <c r="DK30" s="329"/>
      <c r="DL30" s="329"/>
      <c r="DM30" s="329"/>
      <c r="DN30" s="329"/>
      <c r="DO30" s="329"/>
      <c r="DP30" s="329"/>
      <c r="DQ30" s="329"/>
      <c r="DR30" s="329"/>
      <c r="DS30" s="329"/>
      <c r="DT30" s="329"/>
    </row>
    <row r="31" spans="1:124" ht="15" customHeight="1" x14ac:dyDescent="0.25">
      <c r="A31" s="329"/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329"/>
      <c r="DD31" s="329"/>
      <c r="DE31" s="329"/>
      <c r="DF31" s="329"/>
      <c r="DG31" s="329"/>
      <c r="DH31" s="329"/>
      <c r="DI31" s="329"/>
      <c r="DJ31" s="32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</row>
    <row r="32" spans="1:124" ht="15" customHeight="1" x14ac:dyDescent="0.25">
      <c r="A32" s="329"/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329"/>
      <c r="DD32" s="329"/>
      <c r="DE32" s="329"/>
      <c r="DF32" s="329"/>
      <c r="DG32" s="329"/>
      <c r="DH32" s="329"/>
      <c r="DI32" s="329"/>
      <c r="DJ32" s="32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</row>
    <row r="33" spans="1:124" ht="15" customHeight="1" x14ac:dyDescent="0.25">
      <c r="A33" s="329"/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29"/>
      <c r="CF33" s="329"/>
      <c r="CG33" s="329"/>
      <c r="CH33" s="329"/>
      <c r="CI33" s="329"/>
      <c r="CJ33" s="329"/>
      <c r="CK33" s="329"/>
      <c r="CL33" s="329"/>
      <c r="CM33" s="329"/>
      <c r="CN33" s="329"/>
      <c r="CO33" s="329"/>
      <c r="CP33" s="329"/>
      <c r="CQ33" s="329"/>
      <c r="CR33" s="329"/>
      <c r="CS33" s="329"/>
      <c r="CT33" s="329"/>
      <c r="CU33" s="329"/>
      <c r="CV33" s="329"/>
      <c r="CW33" s="329"/>
      <c r="CX33" s="329"/>
      <c r="CY33" s="329"/>
      <c r="CZ33" s="329"/>
      <c r="DA33" s="329"/>
      <c r="DB33" s="329"/>
      <c r="DC33" s="329"/>
      <c r="DD33" s="329"/>
      <c r="DE33" s="329"/>
      <c r="DF33" s="329"/>
      <c r="DG33" s="329"/>
      <c r="DH33" s="329"/>
      <c r="DI33" s="329"/>
      <c r="DJ33" s="329"/>
      <c r="DK33" s="329"/>
      <c r="DL33" s="329"/>
      <c r="DM33" s="329"/>
      <c r="DN33" s="329"/>
      <c r="DO33" s="329"/>
      <c r="DP33" s="329"/>
      <c r="DQ33" s="329"/>
      <c r="DR33" s="329"/>
      <c r="DS33" s="329"/>
      <c r="DT33" s="329"/>
    </row>
    <row r="34" spans="1:124" ht="15" customHeight="1" x14ac:dyDescent="0.25">
      <c r="A34" s="329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</row>
    <row r="35" spans="1:124" ht="15" customHeight="1" x14ac:dyDescent="0.25">
      <c r="A35" s="329"/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</row>
    <row r="36" spans="1:124" ht="15" customHeight="1" x14ac:dyDescent="0.25">
      <c r="A36" s="329"/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29"/>
      <c r="CV36" s="329"/>
      <c r="CW36" s="329"/>
      <c r="CX36" s="329"/>
      <c r="CY36" s="329"/>
      <c r="CZ36" s="329"/>
      <c r="DA36" s="329"/>
      <c r="DB36" s="329"/>
      <c r="DC36" s="329"/>
      <c r="DD36" s="329"/>
      <c r="DE36" s="329"/>
      <c r="DF36" s="329"/>
      <c r="DG36" s="329"/>
      <c r="DH36" s="329"/>
      <c r="DI36" s="329"/>
      <c r="DJ36" s="32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</row>
    <row r="37" spans="1:124" ht="15" customHeight="1" x14ac:dyDescent="0.25">
      <c r="A37" s="329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329"/>
      <c r="CF37" s="329"/>
      <c r="CG37" s="329"/>
      <c r="CH37" s="329"/>
      <c r="CI37" s="329"/>
      <c r="CJ37" s="329"/>
      <c r="CK37" s="329"/>
      <c r="CL37" s="329"/>
      <c r="CM37" s="329"/>
      <c r="CN37" s="329"/>
      <c r="CO37" s="329"/>
      <c r="CP37" s="329"/>
      <c r="CQ37" s="329"/>
      <c r="CR37" s="329"/>
      <c r="CS37" s="329"/>
      <c r="CT37" s="329"/>
      <c r="CU37" s="329"/>
      <c r="CV37" s="329"/>
      <c r="CW37" s="329"/>
      <c r="CX37" s="329"/>
      <c r="CY37" s="329"/>
      <c r="CZ37" s="329"/>
      <c r="DA37" s="329"/>
      <c r="DB37" s="329"/>
      <c r="DC37" s="329"/>
      <c r="DD37" s="329"/>
      <c r="DE37" s="329"/>
      <c r="DF37" s="329"/>
      <c r="DG37" s="329"/>
      <c r="DH37" s="329"/>
      <c r="DI37" s="329"/>
      <c r="DJ37" s="329"/>
      <c r="DK37" s="329"/>
      <c r="DL37" s="329"/>
      <c r="DM37" s="329"/>
      <c r="DN37" s="329"/>
      <c r="DO37" s="329"/>
      <c r="DP37" s="329"/>
      <c r="DQ37" s="329"/>
      <c r="DR37" s="329"/>
      <c r="DS37" s="329"/>
      <c r="DT37" s="329"/>
    </row>
    <row r="38" spans="1:124" ht="15" customHeight="1" x14ac:dyDescent="0.25">
      <c r="A38" s="329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9"/>
      <c r="BY38" s="329"/>
      <c r="BZ38" s="329"/>
      <c r="CA38" s="329"/>
      <c r="CB38" s="329"/>
      <c r="CC38" s="329"/>
      <c r="CD38" s="329"/>
      <c r="CE38" s="329"/>
      <c r="CF38" s="329"/>
      <c r="CG38" s="329"/>
      <c r="CH38" s="329"/>
      <c r="CI38" s="329"/>
      <c r="CJ38" s="329"/>
      <c r="CK38" s="329"/>
      <c r="CL38" s="329"/>
      <c r="CM38" s="329"/>
      <c r="CN38" s="329"/>
      <c r="CO38" s="329"/>
      <c r="CP38" s="329"/>
      <c r="CQ38" s="329"/>
      <c r="CR38" s="329"/>
      <c r="CS38" s="329"/>
      <c r="CT38" s="329"/>
      <c r="CU38" s="329"/>
      <c r="CV38" s="329"/>
      <c r="CW38" s="329"/>
      <c r="CX38" s="329"/>
      <c r="CY38" s="329"/>
      <c r="CZ38" s="329"/>
      <c r="DA38" s="329"/>
      <c r="DB38" s="329"/>
      <c r="DC38" s="329"/>
      <c r="DD38" s="329"/>
      <c r="DE38" s="329"/>
      <c r="DF38" s="329"/>
      <c r="DG38" s="329"/>
      <c r="DH38" s="329"/>
      <c r="DI38" s="329"/>
      <c r="DJ38" s="329"/>
      <c r="DK38" s="329"/>
      <c r="DL38" s="329"/>
      <c r="DM38" s="329"/>
      <c r="DN38" s="329"/>
      <c r="DO38" s="329"/>
      <c r="DP38" s="329"/>
      <c r="DQ38" s="329"/>
      <c r="DR38" s="329"/>
      <c r="DS38" s="329"/>
      <c r="DT38" s="329"/>
    </row>
    <row r="39" spans="1:124" ht="15" customHeight="1" x14ac:dyDescent="0.25">
      <c r="A39" s="329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29"/>
      <c r="CA39" s="329"/>
      <c r="CB39" s="329"/>
      <c r="CC39" s="329"/>
      <c r="CD39" s="329"/>
      <c r="CE39" s="329"/>
      <c r="CF39" s="329"/>
      <c r="CG39" s="329"/>
      <c r="CH39" s="329"/>
      <c r="CI39" s="329"/>
      <c r="CJ39" s="329"/>
      <c r="CK39" s="329"/>
      <c r="CL39" s="329"/>
      <c r="CM39" s="329"/>
      <c r="CN39" s="329"/>
      <c r="CO39" s="329"/>
      <c r="CP39" s="329"/>
      <c r="CQ39" s="329"/>
      <c r="CR39" s="329"/>
      <c r="CS39" s="329"/>
      <c r="CT39" s="329"/>
      <c r="CU39" s="329"/>
      <c r="CV39" s="329"/>
      <c r="CW39" s="329"/>
      <c r="CX39" s="329"/>
      <c r="CY39" s="329"/>
      <c r="CZ39" s="329"/>
      <c r="DA39" s="329"/>
      <c r="DB39" s="329"/>
      <c r="DC39" s="329"/>
      <c r="DD39" s="329"/>
      <c r="DE39" s="329"/>
      <c r="DF39" s="329"/>
      <c r="DG39" s="329"/>
      <c r="DH39" s="329"/>
      <c r="DI39" s="329"/>
      <c r="DJ39" s="329"/>
      <c r="DK39" s="329"/>
      <c r="DL39" s="329"/>
      <c r="DM39" s="329"/>
      <c r="DN39" s="329"/>
      <c r="DO39" s="329"/>
      <c r="DP39" s="329"/>
      <c r="DQ39" s="329"/>
      <c r="DR39" s="329"/>
      <c r="DS39" s="329"/>
      <c r="DT39" s="329"/>
    </row>
    <row r="40" spans="1:124" ht="15" customHeight="1" x14ac:dyDescent="0.25">
      <c r="A40" s="329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</row>
    <row r="41" spans="1:124" ht="15" customHeight="1" x14ac:dyDescent="0.25">
      <c r="A41" s="329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</row>
    <row r="42" spans="1:124" ht="15" customHeight="1" x14ac:dyDescent="0.25">
      <c r="A42" s="329"/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29"/>
      <c r="BY42" s="329"/>
      <c r="BZ42" s="329"/>
      <c r="CA42" s="329"/>
      <c r="CB42" s="329"/>
      <c r="CC42" s="329"/>
      <c r="CD42" s="329"/>
      <c r="CE42" s="329"/>
      <c r="CF42" s="329"/>
      <c r="CG42" s="329"/>
      <c r="CH42" s="329"/>
      <c r="CI42" s="329"/>
      <c r="CJ42" s="329"/>
      <c r="CK42" s="329"/>
      <c r="CL42" s="329"/>
      <c r="CM42" s="329"/>
      <c r="CN42" s="329"/>
      <c r="CO42" s="329"/>
      <c r="CP42" s="329"/>
      <c r="CQ42" s="329"/>
      <c r="CR42" s="329"/>
      <c r="CS42" s="329"/>
      <c r="CT42" s="329"/>
      <c r="CU42" s="329"/>
      <c r="CV42" s="329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</row>
    <row r="43" spans="1:124" ht="15" customHeight="1" x14ac:dyDescent="0.25">
      <c r="A43" s="329"/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29"/>
      <c r="BY43" s="329"/>
      <c r="BZ43" s="329"/>
      <c r="CA43" s="329"/>
      <c r="CB43" s="329"/>
      <c r="CC43" s="329"/>
      <c r="CD43" s="329"/>
      <c r="CE43" s="329"/>
      <c r="CF43" s="329"/>
      <c r="CG43" s="329"/>
      <c r="CH43" s="329"/>
      <c r="CI43" s="329"/>
      <c r="CJ43" s="329"/>
      <c r="CK43" s="329"/>
      <c r="CL43" s="329"/>
      <c r="CM43" s="329"/>
      <c r="CN43" s="329"/>
      <c r="CO43" s="329"/>
      <c r="CP43" s="329"/>
      <c r="CQ43" s="329"/>
      <c r="CR43" s="329"/>
      <c r="CS43" s="329"/>
      <c r="CT43" s="329"/>
      <c r="CU43" s="329"/>
      <c r="CV43" s="329"/>
      <c r="CW43" s="329"/>
      <c r="CX43" s="329"/>
      <c r="CY43" s="329"/>
      <c r="CZ43" s="329"/>
      <c r="DA43" s="329"/>
      <c r="DB43" s="329"/>
      <c r="DC43" s="329"/>
      <c r="DD43" s="329"/>
      <c r="DE43" s="329"/>
      <c r="DF43" s="329"/>
      <c r="DG43" s="329"/>
      <c r="DH43" s="329"/>
      <c r="DI43" s="329"/>
      <c r="DJ43" s="32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</row>
    <row r="44" spans="1:124" ht="15" customHeight="1" x14ac:dyDescent="0.25">
      <c r="A44" s="329"/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29"/>
      <c r="BZ44" s="329"/>
      <c r="CA44" s="329"/>
      <c r="CB44" s="329"/>
      <c r="CC44" s="329"/>
      <c r="CD44" s="329"/>
      <c r="CE44" s="329"/>
      <c r="CF44" s="329"/>
      <c r="CG44" s="329"/>
      <c r="CH44" s="329"/>
      <c r="CI44" s="329"/>
      <c r="CJ44" s="329"/>
      <c r="CK44" s="329"/>
      <c r="CL44" s="329"/>
      <c r="CM44" s="329"/>
      <c r="CN44" s="329"/>
      <c r="CO44" s="329"/>
      <c r="CP44" s="329"/>
      <c r="CQ44" s="329"/>
      <c r="CR44" s="329"/>
      <c r="CS44" s="329"/>
      <c r="CT44" s="329"/>
      <c r="CU44" s="329"/>
      <c r="CV44" s="329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</row>
    <row r="45" spans="1:124" ht="15" customHeight="1" x14ac:dyDescent="0.25">
      <c r="A45" s="329"/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  <c r="BS45" s="329"/>
      <c r="BT45" s="329"/>
      <c r="BU45" s="329"/>
      <c r="BV45" s="329"/>
      <c r="BW45" s="329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</row>
    <row r="46" spans="1:124" ht="15" customHeight="1" x14ac:dyDescent="0.25">
      <c r="A46" s="329"/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29"/>
      <c r="DS46" s="329"/>
      <c r="DT46" s="329"/>
    </row>
    <row r="47" spans="1:124" ht="15" customHeight="1" x14ac:dyDescent="0.25">
      <c r="A47" s="329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</row>
    <row r="48" spans="1:124" ht="15" customHeight="1" x14ac:dyDescent="0.25">
      <c r="A48" s="329"/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</row>
    <row r="49" spans="1:124" ht="15" customHeight="1" x14ac:dyDescent="0.25">
      <c r="A49" s="329"/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</row>
    <row r="50" spans="1:124" ht="15" customHeight="1" x14ac:dyDescent="0.25">
      <c r="A50" s="329"/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X50" s="329"/>
      <c r="BY50" s="329"/>
      <c r="BZ50" s="329"/>
      <c r="CA50" s="329"/>
      <c r="CB50" s="329"/>
      <c r="CC50" s="329"/>
      <c r="CD50" s="329"/>
      <c r="CE50" s="329"/>
      <c r="CF50" s="329"/>
      <c r="CG50" s="329"/>
      <c r="CH50" s="329"/>
      <c r="CI50" s="329"/>
      <c r="CJ50" s="329"/>
      <c r="CK50" s="329"/>
      <c r="CL50" s="329"/>
      <c r="CM50" s="329"/>
      <c r="CN50" s="329"/>
      <c r="CO50" s="329"/>
      <c r="CP50" s="329"/>
      <c r="CQ50" s="329"/>
      <c r="CR50" s="329"/>
      <c r="CS50" s="329"/>
      <c r="CT50" s="329"/>
      <c r="CU50" s="329"/>
      <c r="CV50" s="329"/>
      <c r="CW50" s="329"/>
      <c r="CX50" s="329"/>
      <c r="CY50" s="329"/>
      <c r="CZ50" s="329"/>
      <c r="DA50" s="329"/>
      <c r="DB50" s="329"/>
      <c r="DC50" s="329"/>
      <c r="DD50" s="329"/>
      <c r="DE50" s="329"/>
      <c r="DF50" s="329"/>
      <c r="DG50" s="329"/>
      <c r="DH50" s="329"/>
      <c r="DI50" s="329"/>
      <c r="DJ50" s="329"/>
      <c r="DK50" s="329"/>
      <c r="DL50" s="329"/>
      <c r="DM50" s="329"/>
      <c r="DN50" s="329"/>
      <c r="DO50" s="329"/>
      <c r="DP50" s="329"/>
      <c r="DQ50" s="329"/>
      <c r="DR50" s="329"/>
      <c r="DS50" s="329"/>
      <c r="DT50" s="329"/>
    </row>
  </sheetData>
  <pageMargins left="0.7" right="0.7" top="0.75" bottom="0.75" header="0.3" footer="0.3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Sheet211">
    <pageSetUpPr fitToPage="1"/>
  </sheetPr>
  <dimension ref="A1:L48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30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16"/>
      <c r="E35" s="136"/>
      <c r="F35" s="136"/>
    </row>
    <row r="36" spans="1:6" ht="15.75" x14ac:dyDescent="0.25">
      <c r="A36" s="221"/>
      <c r="B36" s="129" t="s">
        <v>265</v>
      </c>
      <c r="C36" s="116"/>
      <c r="D36" s="116"/>
      <c r="E36" s="136"/>
      <c r="F36" s="136"/>
    </row>
    <row r="37" spans="1:6" ht="18" x14ac:dyDescent="0.35">
      <c r="A37" s="221"/>
      <c r="B37" s="108"/>
      <c r="C37" s="116"/>
      <c r="D37" s="116"/>
      <c r="E37" s="136"/>
      <c r="F37" s="136"/>
    </row>
    <row r="38" spans="1:6" ht="15.75" x14ac:dyDescent="0.25">
      <c r="A38" s="221"/>
      <c r="B38" s="221"/>
      <c r="C38" s="116"/>
      <c r="D38" s="11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x14ac:dyDescent="0.25">
      <c r="A42" s="139"/>
    </row>
    <row r="45" spans="1:6" x14ac:dyDescent="0.25">
      <c r="B45" s="140"/>
    </row>
    <row r="46" spans="1:6" x14ac:dyDescent="0.25">
      <c r="B46" s="141"/>
    </row>
    <row r="47" spans="1:6" x14ac:dyDescent="0.25">
      <c r="B47" s="141"/>
    </row>
    <row r="48" spans="1:6" x14ac:dyDescent="0.25">
      <c r="B48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0" max="16383" man="1"/>
  </rowBreak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Sheet212">
    <pageSetUpPr fitToPage="1"/>
  </sheetPr>
  <dimension ref="A1:J124"/>
  <sheetViews>
    <sheetView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221"/>
      <c r="C35" s="116"/>
      <c r="D35" s="221"/>
      <c r="E35" s="221"/>
    </row>
    <row r="36" spans="1:5" ht="15.75" x14ac:dyDescent="0.25">
      <c r="A36" s="232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x14ac:dyDescent="0.35">
      <c r="A42" s="221"/>
      <c r="C42" s="116"/>
      <c r="D42" s="221"/>
      <c r="E42" s="221"/>
    </row>
    <row r="43" spans="1:5" ht="15.75" x14ac:dyDescent="0.25">
      <c r="A43" s="221"/>
      <c r="B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/>
      <c r="C45" s="116"/>
      <c r="D45" s="221"/>
      <c r="E45" s="221"/>
    </row>
    <row r="46" spans="1:5" ht="15.75" x14ac:dyDescent="0.25">
      <c r="A46" s="221"/>
      <c r="B46" s="221"/>
      <c r="C46" s="116"/>
      <c r="D46" s="221"/>
      <c r="E46" s="221"/>
    </row>
    <row r="47" spans="1:5" ht="15.75" x14ac:dyDescent="0.25">
      <c r="A47" s="221"/>
      <c r="B47" s="221"/>
      <c r="C47" s="116"/>
      <c r="D47" s="221"/>
      <c r="E47" s="221"/>
    </row>
    <row r="48" spans="1:5" x14ac:dyDescent="0.35">
      <c r="C48" s="130"/>
    </row>
    <row r="49" spans="1:3" x14ac:dyDescent="0.35">
      <c r="A49" s="131"/>
      <c r="C49" s="130"/>
    </row>
    <row r="50" spans="1:3" x14ac:dyDescent="0.35">
      <c r="C50" s="130"/>
    </row>
    <row r="51" spans="1:3" x14ac:dyDescent="0.35">
      <c r="C51" s="130"/>
    </row>
    <row r="52" spans="1:3" x14ac:dyDescent="0.35">
      <c r="B52" s="119"/>
      <c r="C52" s="130"/>
    </row>
    <row r="53" spans="1:3" x14ac:dyDescent="0.35">
      <c r="B53" s="132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Sheet213">
    <pageSetUpPr fitToPage="1"/>
  </sheetPr>
  <dimension ref="A1:L54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36"/>
      <c r="E35" s="136"/>
      <c r="F35" s="136"/>
    </row>
    <row r="36" spans="1:6" ht="15.75" x14ac:dyDescent="0.25">
      <c r="A36" s="221"/>
      <c r="B36" s="129" t="s">
        <v>265</v>
      </c>
      <c r="C36" s="116"/>
      <c r="D36" s="136"/>
      <c r="E36" s="136"/>
      <c r="F36" s="136"/>
    </row>
    <row r="37" spans="1:6" ht="18" x14ac:dyDescent="0.35">
      <c r="A37" s="221"/>
      <c r="B37" s="108"/>
      <c r="C37" s="116"/>
      <c r="D37" s="136"/>
      <c r="E37" s="136"/>
      <c r="F37" s="136"/>
    </row>
    <row r="38" spans="1:6" ht="15.75" x14ac:dyDescent="0.25">
      <c r="A38" s="221"/>
      <c r="B38" s="221"/>
      <c r="C38" s="116"/>
      <c r="D38" s="13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ht="18" x14ac:dyDescent="0.35">
      <c r="A42" s="221"/>
      <c r="B42" s="108"/>
      <c r="C42" s="116"/>
      <c r="D42" s="116"/>
      <c r="E42" s="136"/>
      <c r="F42" s="136"/>
    </row>
    <row r="43" spans="1:6" ht="15.75" x14ac:dyDescent="0.25">
      <c r="A43" s="221"/>
      <c r="B43" s="221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/>
      <c r="C45" s="116"/>
      <c r="D45" s="116"/>
      <c r="E45" s="136"/>
      <c r="F45" s="136"/>
    </row>
    <row r="46" spans="1:6" ht="15.75" x14ac:dyDescent="0.25">
      <c r="A46" s="221"/>
      <c r="B46" s="221"/>
      <c r="C46" s="116"/>
      <c r="D46" s="116"/>
      <c r="E46" s="136"/>
      <c r="F46" s="136"/>
    </row>
    <row r="47" spans="1:6" ht="15.75" x14ac:dyDescent="0.25">
      <c r="A47" s="221"/>
      <c r="C47" s="116"/>
      <c r="D47" s="116"/>
      <c r="E47" s="136"/>
      <c r="F47" s="136"/>
    </row>
    <row r="48" spans="1:6" x14ac:dyDescent="0.25">
      <c r="A48" s="139"/>
    </row>
    <row r="51" spans="2:2" x14ac:dyDescent="0.25">
      <c r="B51" s="140"/>
    </row>
    <row r="52" spans="2:2" x14ac:dyDescent="0.25">
      <c r="B52" s="141"/>
    </row>
    <row r="53" spans="2:2" x14ac:dyDescent="0.25">
      <c r="B53" s="141"/>
    </row>
    <row r="54" spans="2:2" x14ac:dyDescent="0.25">
      <c r="B54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6" max="16383" man="1"/>
  </rowBreak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Sheet214">
    <pageSetUpPr fitToPage="1"/>
  </sheetPr>
  <dimension ref="A1:J125"/>
  <sheetViews>
    <sheetView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221"/>
      <c r="C35" s="116"/>
      <c r="D35" s="221"/>
      <c r="E35" s="221"/>
    </row>
    <row r="36" spans="1:5" ht="15.75" x14ac:dyDescent="0.25">
      <c r="A36" s="232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282</v>
      </c>
      <c r="C39" s="116"/>
      <c r="D39" s="221"/>
      <c r="E39" s="221"/>
    </row>
    <row r="40" spans="1:5" ht="15.75" x14ac:dyDescent="0.25">
      <c r="A40" s="221"/>
      <c r="B40" s="221" t="s">
        <v>283</v>
      </c>
      <c r="C40" s="116"/>
      <c r="D40" s="221"/>
      <c r="E40" s="221"/>
    </row>
    <row r="41" spans="1:5" ht="15.75" x14ac:dyDescent="0.25">
      <c r="A41" s="221"/>
      <c r="B41" s="221" t="s">
        <v>267</v>
      </c>
      <c r="C41" s="116"/>
      <c r="D41" s="221"/>
      <c r="E41" s="221"/>
    </row>
    <row r="42" spans="1:5" ht="15.75" x14ac:dyDescent="0.25">
      <c r="A42" s="221"/>
      <c r="B42" s="129"/>
      <c r="C42" s="116"/>
      <c r="D42" s="221"/>
      <c r="E42" s="221"/>
    </row>
    <row r="43" spans="1:5" x14ac:dyDescent="0.35">
      <c r="A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/>
      <c r="C45" s="116"/>
      <c r="D45" s="221"/>
      <c r="E45" s="221"/>
    </row>
    <row r="46" spans="1:5" ht="15.75" x14ac:dyDescent="0.25">
      <c r="A46" s="221"/>
      <c r="B46" s="221"/>
      <c r="C46" s="116"/>
      <c r="D46" s="221"/>
      <c r="E46" s="221"/>
    </row>
    <row r="47" spans="1:5" ht="15.75" x14ac:dyDescent="0.25">
      <c r="A47" s="221"/>
      <c r="B47" s="221"/>
      <c r="C47" s="116"/>
      <c r="D47" s="221"/>
      <c r="E47" s="221"/>
    </row>
    <row r="48" spans="1:5" ht="15.75" x14ac:dyDescent="0.25">
      <c r="A48" s="221"/>
      <c r="B48" s="221"/>
      <c r="C48" s="116"/>
      <c r="D48" s="221"/>
      <c r="E48" s="221"/>
    </row>
    <row r="49" spans="1:3" x14ac:dyDescent="0.35">
      <c r="C49" s="130"/>
    </row>
    <row r="50" spans="1:3" x14ac:dyDescent="0.35">
      <c r="A50" s="131"/>
      <c r="C50" s="130"/>
    </row>
    <row r="51" spans="1:3" x14ac:dyDescent="0.35">
      <c r="C51" s="130"/>
    </row>
    <row r="52" spans="1:3" x14ac:dyDescent="0.35">
      <c r="C52" s="130"/>
    </row>
    <row r="53" spans="1:3" x14ac:dyDescent="0.35">
      <c r="B53" s="119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B56" s="132"/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  <row r="125" spans="3:3" x14ac:dyDescent="0.35">
      <c r="C125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7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Sheet215">
    <pageSetUpPr fitToPage="1"/>
  </sheetPr>
  <dimension ref="A1:L55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36"/>
      <c r="E35" s="136"/>
      <c r="F35" s="136"/>
    </row>
    <row r="36" spans="1:6" ht="15.75" x14ac:dyDescent="0.25">
      <c r="A36" s="221"/>
      <c r="B36" s="129" t="s">
        <v>265</v>
      </c>
      <c r="C36" s="116"/>
      <c r="D36" s="136"/>
      <c r="E36" s="136"/>
      <c r="F36" s="136"/>
    </row>
    <row r="37" spans="1:6" ht="18" x14ac:dyDescent="0.35">
      <c r="A37" s="221"/>
      <c r="B37" s="108"/>
      <c r="C37" s="116"/>
      <c r="D37" s="136"/>
      <c r="E37" s="136"/>
      <c r="F37" s="136"/>
    </row>
    <row r="38" spans="1:6" ht="15.75" x14ac:dyDescent="0.25">
      <c r="A38" s="221"/>
      <c r="B38" s="221"/>
      <c r="C38" s="116"/>
      <c r="D38" s="136"/>
      <c r="E38" s="136"/>
      <c r="F38" s="136"/>
    </row>
    <row r="39" spans="1:6" ht="15.75" x14ac:dyDescent="0.25">
      <c r="A39" s="221"/>
      <c r="B39" s="221" t="s">
        <v>282</v>
      </c>
      <c r="C39" s="116"/>
      <c r="D39" s="116"/>
      <c r="E39" s="136"/>
      <c r="F39" s="136"/>
    </row>
    <row r="40" spans="1:6" ht="15.75" x14ac:dyDescent="0.25">
      <c r="A40" s="221"/>
      <c r="B40" s="221" t="s">
        <v>283</v>
      </c>
      <c r="C40" s="116"/>
      <c r="D40" s="116"/>
      <c r="E40" s="136"/>
      <c r="F40" s="136"/>
    </row>
    <row r="41" spans="1:6" ht="15.75" x14ac:dyDescent="0.25">
      <c r="A41" s="221"/>
      <c r="B41" s="221" t="s">
        <v>267</v>
      </c>
      <c r="C41" s="116"/>
      <c r="D41" s="116"/>
      <c r="E41" s="136"/>
      <c r="F41" s="136"/>
    </row>
    <row r="42" spans="1:6" ht="15.75" x14ac:dyDescent="0.25">
      <c r="A42" s="221"/>
      <c r="B42" s="129"/>
      <c r="C42" s="116"/>
      <c r="D42" s="116"/>
      <c r="E42" s="136"/>
      <c r="F42" s="136"/>
    </row>
    <row r="43" spans="1:6" ht="18" x14ac:dyDescent="0.35">
      <c r="A43" s="221"/>
      <c r="B43" s="108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/>
      <c r="C45" s="116"/>
      <c r="D45" s="116"/>
      <c r="E45" s="136"/>
      <c r="F45" s="136"/>
    </row>
    <row r="46" spans="1:6" ht="15.75" x14ac:dyDescent="0.25">
      <c r="A46" s="221"/>
      <c r="B46" s="221"/>
      <c r="C46" s="116"/>
      <c r="D46" s="116"/>
      <c r="E46" s="136"/>
      <c r="F46" s="136"/>
    </row>
    <row r="47" spans="1:6" ht="15.75" x14ac:dyDescent="0.25">
      <c r="A47" s="221"/>
      <c r="B47" s="221"/>
      <c r="C47" s="116"/>
      <c r="D47" s="116"/>
      <c r="E47" s="136"/>
      <c r="F47" s="136"/>
    </row>
    <row r="48" spans="1:6" ht="15.75" x14ac:dyDescent="0.25">
      <c r="A48" s="221"/>
      <c r="C48" s="116"/>
      <c r="D48" s="116"/>
      <c r="E48" s="136"/>
      <c r="F48" s="136"/>
    </row>
    <row r="49" spans="1:2" x14ac:dyDescent="0.25">
      <c r="A49" s="139"/>
    </row>
    <row r="52" spans="1:2" x14ac:dyDescent="0.25">
      <c r="B52" s="140"/>
    </row>
    <row r="53" spans="1:2" x14ac:dyDescent="0.25">
      <c r="B53" s="141"/>
    </row>
    <row r="54" spans="1:2" x14ac:dyDescent="0.25">
      <c r="B54" s="141"/>
    </row>
    <row r="55" spans="1:2" x14ac:dyDescent="0.25">
      <c r="B55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Sheet216">
    <pageSetUpPr fitToPage="1"/>
  </sheetPr>
  <dimension ref="A1:J125"/>
  <sheetViews>
    <sheetView topLeftCell="A38"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  <c r="H6" s="107" t="s">
        <v>290</v>
      </c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1"/>
      <c r="B18" s="125"/>
      <c r="C18" s="116"/>
      <c r="D18" s="221"/>
      <c r="E18" s="221"/>
    </row>
    <row r="19" spans="1:10" ht="15.75" x14ac:dyDescent="0.25">
      <c r="A19" s="126" t="s">
        <v>260</v>
      </c>
      <c r="B19" s="125" t="e">
        <f>+B16</f>
        <v>#REF!</v>
      </c>
      <c r="C19" s="116"/>
      <c r="D19" s="221"/>
      <c r="E19" s="221"/>
      <c r="I19" s="123"/>
    </row>
    <row r="20" spans="1:10" ht="15.75" x14ac:dyDescent="0.25">
      <c r="A20" s="127"/>
      <c r="B20" s="227"/>
      <c r="C20" s="124"/>
      <c r="D20" s="221"/>
      <c r="E20" s="221"/>
      <c r="I20" s="123"/>
    </row>
    <row r="21" spans="1:10" ht="15.75" x14ac:dyDescent="0.25">
      <c r="A21" s="127"/>
      <c r="B21" s="229"/>
      <c r="C21" s="116"/>
      <c r="D21" s="221"/>
      <c r="E21" s="221"/>
    </row>
    <row r="22" spans="1:10" ht="15.75" x14ac:dyDescent="0.25">
      <c r="A22" s="127" t="s">
        <v>261</v>
      </c>
      <c r="B22" s="229" t="e">
        <f>B6+47</f>
        <v>#REF!</v>
      </c>
      <c r="C22" s="116"/>
      <c r="D22" s="221"/>
      <c r="E22" s="221"/>
    </row>
    <row r="23" spans="1:10" ht="15.75" x14ac:dyDescent="0.25">
      <c r="A23" s="221"/>
      <c r="B23" s="227"/>
      <c r="C23" s="116"/>
      <c r="D23" s="221"/>
      <c r="E23" s="221"/>
    </row>
    <row r="24" spans="1:10" ht="15.75" x14ac:dyDescent="0.25">
      <c r="A24" s="221"/>
      <c r="B24" s="227"/>
      <c r="C24" s="116"/>
      <c r="D24" s="221"/>
      <c r="E24" s="221"/>
    </row>
    <row r="25" spans="1:10" ht="15.75" x14ac:dyDescent="0.25">
      <c r="A25" s="221"/>
      <c r="B25" s="227"/>
      <c r="C25" s="116"/>
      <c r="D25" s="221"/>
      <c r="E25" s="221"/>
    </row>
    <row r="26" spans="1:10" ht="15.75" x14ac:dyDescent="0.25">
      <c r="A26" s="126"/>
      <c r="B26" s="230"/>
      <c r="C26" s="116"/>
      <c r="D26" s="231"/>
      <c r="E26" s="221"/>
    </row>
    <row r="27" spans="1:10" ht="15.75" x14ac:dyDescent="0.25">
      <c r="A27" s="221"/>
      <c r="B27" s="128" t="s">
        <v>262</v>
      </c>
      <c r="C27" s="116"/>
      <c r="D27" s="221"/>
      <c r="E27" s="221"/>
    </row>
    <row r="28" spans="1:10" ht="15.75" x14ac:dyDescent="0.25">
      <c r="A28" s="221"/>
      <c r="B28" s="128"/>
      <c r="C28" s="116"/>
      <c r="D28" s="221"/>
      <c r="E28" s="221"/>
    </row>
    <row r="29" spans="1:10" ht="15.75" x14ac:dyDescent="0.25">
      <c r="A29" s="221"/>
      <c r="B29" s="128"/>
      <c r="C29" s="116"/>
      <c r="D29" s="221"/>
      <c r="E29" s="221"/>
    </row>
    <row r="30" spans="1:10" ht="15" customHeight="1" x14ac:dyDescent="0.25">
      <c r="A30" s="232"/>
      <c r="B30" s="221" t="s">
        <v>313</v>
      </c>
      <c r="C30" s="116"/>
      <c r="D30" s="221"/>
      <c r="E30" s="221"/>
    </row>
    <row r="31" spans="1:10" ht="15" customHeight="1" x14ac:dyDescent="0.25">
      <c r="A31" s="232"/>
      <c r="B31" s="221" t="s">
        <v>286</v>
      </c>
      <c r="C31" s="116"/>
      <c r="D31" s="221"/>
      <c r="E31" s="221"/>
    </row>
    <row r="32" spans="1:10" ht="15.75" x14ac:dyDescent="0.25">
      <c r="A32" s="232"/>
      <c r="B32" s="221" t="s">
        <v>314</v>
      </c>
      <c r="C32" s="116"/>
      <c r="D32" s="221"/>
      <c r="E32" s="221"/>
    </row>
    <row r="33" spans="1:5" ht="15.75" x14ac:dyDescent="0.25">
      <c r="A33" s="232"/>
      <c r="B33" s="221" t="s">
        <v>315</v>
      </c>
      <c r="C33" s="116"/>
      <c r="D33" s="221"/>
      <c r="E33" s="221"/>
    </row>
    <row r="34" spans="1:5" ht="15.75" x14ac:dyDescent="0.25">
      <c r="A34" s="232"/>
      <c r="B34" s="221"/>
      <c r="C34" s="116"/>
      <c r="D34" s="221"/>
      <c r="E34" s="221"/>
    </row>
    <row r="35" spans="1:5" ht="15.75" x14ac:dyDescent="0.25">
      <c r="A35" s="232"/>
      <c r="B35" s="221"/>
      <c r="C35" s="116"/>
      <c r="D35" s="221"/>
      <c r="E35" s="221"/>
    </row>
    <row r="36" spans="1:5" ht="15.75" x14ac:dyDescent="0.25">
      <c r="A36" s="232"/>
      <c r="B36" s="129" t="s">
        <v>265</v>
      </c>
      <c r="C36" s="116"/>
      <c r="D36" s="221"/>
      <c r="E36" s="221"/>
    </row>
    <row r="37" spans="1:5" x14ac:dyDescent="0.35">
      <c r="A37" s="221"/>
      <c r="C37" s="116"/>
      <c r="D37" s="221"/>
      <c r="E37" s="221"/>
    </row>
    <row r="38" spans="1:5" ht="15.75" x14ac:dyDescent="0.25">
      <c r="A38" s="221"/>
      <c r="B38" s="221"/>
      <c r="C38" s="116"/>
      <c r="D38" s="221"/>
      <c r="E38" s="221"/>
    </row>
    <row r="39" spans="1:5" ht="15.75" x14ac:dyDescent="0.25">
      <c r="A39" s="221"/>
      <c r="B39" s="221" t="s">
        <v>279</v>
      </c>
      <c r="C39" s="116"/>
      <c r="D39" s="221"/>
      <c r="E39" s="221"/>
    </row>
    <row r="40" spans="1:5" ht="15.75" x14ac:dyDescent="0.25">
      <c r="A40" s="221"/>
      <c r="B40" s="221" t="s">
        <v>280</v>
      </c>
      <c r="C40" s="116"/>
      <c r="D40" s="221"/>
      <c r="E40" s="221"/>
    </row>
    <row r="41" spans="1:5" ht="15.75" x14ac:dyDescent="0.25">
      <c r="A41" s="221"/>
      <c r="B41" s="221" t="s">
        <v>281</v>
      </c>
      <c r="C41" s="116"/>
      <c r="D41" s="221"/>
      <c r="E41" s="221"/>
    </row>
    <row r="42" spans="1:5" ht="15.75" x14ac:dyDescent="0.25">
      <c r="A42" s="221"/>
      <c r="B42" s="129"/>
      <c r="C42" s="116"/>
      <c r="D42" s="221"/>
      <c r="E42" s="221"/>
    </row>
    <row r="43" spans="1:5" x14ac:dyDescent="0.35">
      <c r="A43" s="221"/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ht="15.75" x14ac:dyDescent="0.25">
      <c r="A45" s="221"/>
      <c r="B45" s="221"/>
      <c r="C45" s="116"/>
      <c r="D45" s="221"/>
      <c r="E45" s="221"/>
    </row>
    <row r="46" spans="1:5" ht="15.75" x14ac:dyDescent="0.25">
      <c r="A46" s="221"/>
      <c r="B46" s="221"/>
      <c r="C46" s="116"/>
      <c r="D46" s="221"/>
      <c r="E46" s="221"/>
    </row>
    <row r="47" spans="1:5" ht="15.75" x14ac:dyDescent="0.25">
      <c r="A47" s="221"/>
      <c r="B47" s="221"/>
      <c r="C47" s="116"/>
      <c r="D47" s="221"/>
      <c r="E47" s="221"/>
    </row>
    <row r="48" spans="1:5" ht="15.75" x14ac:dyDescent="0.25">
      <c r="A48" s="221"/>
      <c r="B48" s="221"/>
      <c r="C48" s="116"/>
      <c r="D48" s="221"/>
      <c r="E48" s="221"/>
    </row>
    <row r="49" spans="1:3" x14ac:dyDescent="0.35">
      <c r="C49" s="130"/>
    </row>
    <row r="50" spans="1:3" x14ac:dyDescent="0.35">
      <c r="A50" s="131"/>
      <c r="C50" s="130"/>
    </row>
    <row r="51" spans="1:3" x14ac:dyDescent="0.35">
      <c r="C51" s="130"/>
    </row>
    <row r="52" spans="1:3" x14ac:dyDescent="0.35">
      <c r="C52" s="130"/>
    </row>
    <row r="53" spans="1:3" x14ac:dyDescent="0.35">
      <c r="B53" s="119"/>
      <c r="C53" s="130"/>
    </row>
    <row r="54" spans="1:3" x14ac:dyDescent="0.35">
      <c r="B54" s="132"/>
      <c r="C54" s="130"/>
    </row>
    <row r="55" spans="1:3" x14ac:dyDescent="0.35">
      <c r="B55" s="132"/>
      <c r="C55" s="130"/>
    </row>
    <row r="56" spans="1:3" x14ac:dyDescent="0.35">
      <c r="B56" s="132"/>
      <c r="C56" s="130"/>
    </row>
    <row r="57" spans="1:3" x14ac:dyDescent="0.35">
      <c r="C57" s="130"/>
    </row>
    <row r="58" spans="1:3" x14ac:dyDescent="0.35">
      <c r="C58" s="130"/>
    </row>
    <row r="59" spans="1:3" x14ac:dyDescent="0.35">
      <c r="C59" s="130"/>
    </row>
    <row r="60" spans="1:3" x14ac:dyDescent="0.35">
      <c r="C60" s="130"/>
    </row>
    <row r="61" spans="1:3" x14ac:dyDescent="0.35">
      <c r="C61" s="130"/>
    </row>
    <row r="62" spans="1:3" x14ac:dyDescent="0.35">
      <c r="C62" s="130"/>
    </row>
    <row r="63" spans="1:3" x14ac:dyDescent="0.35">
      <c r="C63" s="130"/>
    </row>
    <row r="64" spans="1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  <row r="122" spans="3:3" x14ac:dyDescent="0.35">
      <c r="C122" s="130"/>
    </row>
    <row r="123" spans="3:3" x14ac:dyDescent="0.35">
      <c r="C123" s="130"/>
    </row>
    <row r="124" spans="3:3" x14ac:dyDescent="0.35">
      <c r="C124" s="130"/>
    </row>
    <row r="125" spans="3:3" x14ac:dyDescent="0.35">
      <c r="C125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7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Sheet217">
    <pageSetUpPr fitToPage="1"/>
  </sheetPr>
  <dimension ref="A1:L55"/>
  <sheetViews>
    <sheetView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31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/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/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286</v>
      </c>
      <c r="C31" s="221"/>
      <c r="D31" s="136"/>
      <c r="E31" s="136"/>
      <c r="F31" s="136"/>
    </row>
    <row r="32" spans="1:12" ht="15.75" x14ac:dyDescent="0.25">
      <c r="A32" s="221"/>
      <c r="B32" s="221" t="s">
        <v>314</v>
      </c>
      <c r="C32" s="116"/>
      <c r="D32" s="136"/>
      <c r="E32" s="136"/>
      <c r="F32" s="136"/>
    </row>
    <row r="33" spans="1:6" ht="15.75" x14ac:dyDescent="0.25">
      <c r="A33" s="221"/>
      <c r="B33" s="221" t="s">
        <v>315</v>
      </c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221"/>
      <c r="C35" s="116"/>
      <c r="D35" s="136"/>
      <c r="E35" s="136"/>
      <c r="F35" s="136"/>
    </row>
    <row r="36" spans="1:6" ht="15.75" x14ac:dyDescent="0.25">
      <c r="A36" s="221"/>
      <c r="B36" s="129" t="s">
        <v>265</v>
      </c>
      <c r="C36" s="116"/>
      <c r="D36" s="136"/>
      <c r="E36" s="136"/>
      <c r="F36" s="136"/>
    </row>
    <row r="37" spans="1:6" ht="18" x14ac:dyDescent="0.35">
      <c r="A37" s="221"/>
      <c r="B37" s="108"/>
      <c r="C37" s="116"/>
      <c r="D37" s="136"/>
      <c r="E37" s="136"/>
      <c r="F37" s="136"/>
    </row>
    <row r="38" spans="1:6" ht="15.75" x14ac:dyDescent="0.25">
      <c r="A38" s="221"/>
      <c r="B38" s="221"/>
      <c r="C38" s="116"/>
      <c r="D38" s="136"/>
      <c r="E38" s="136"/>
      <c r="F38" s="136"/>
    </row>
    <row r="39" spans="1:6" ht="15.75" x14ac:dyDescent="0.25">
      <c r="A39" s="221"/>
      <c r="B39" s="221" t="s">
        <v>279</v>
      </c>
      <c r="C39" s="116"/>
      <c r="D39" s="116"/>
      <c r="E39" s="136"/>
      <c r="F39" s="136"/>
    </row>
    <row r="40" spans="1:6" ht="15.75" x14ac:dyDescent="0.25">
      <c r="A40" s="221"/>
      <c r="B40" s="221" t="s">
        <v>280</v>
      </c>
      <c r="C40" s="116"/>
      <c r="D40" s="116"/>
      <c r="E40" s="136"/>
      <c r="F40" s="136"/>
    </row>
    <row r="41" spans="1:6" ht="15.75" x14ac:dyDescent="0.25">
      <c r="A41" s="221"/>
      <c r="B41" s="221" t="s">
        <v>281</v>
      </c>
      <c r="C41" s="116"/>
      <c r="D41" s="116"/>
      <c r="E41" s="136"/>
      <c r="F41" s="136"/>
    </row>
    <row r="42" spans="1:6" ht="15.75" x14ac:dyDescent="0.25">
      <c r="A42" s="221"/>
      <c r="B42" s="129"/>
      <c r="C42" s="116"/>
      <c r="D42" s="116"/>
      <c r="E42" s="136"/>
      <c r="F42" s="136"/>
    </row>
    <row r="43" spans="1:6" ht="18" x14ac:dyDescent="0.35">
      <c r="A43" s="221"/>
      <c r="B43" s="108"/>
      <c r="C43" s="116"/>
      <c r="D43" s="116"/>
      <c r="E43" s="136"/>
      <c r="F43" s="136"/>
    </row>
    <row r="44" spans="1:6" ht="15.75" x14ac:dyDescent="0.25">
      <c r="A44" s="221"/>
      <c r="B44" s="221"/>
      <c r="C44" s="116"/>
      <c r="D44" s="116"/>
      <c r="E44" s="136"/>
      <c r="F44" s="136"/>
    </row>
    <row r="45" spans="1:6" ht="15.75" x14ac:dyDescent="0.25">
      <c r="A45" s="221"/>
      <c r="B45" s="221"/>
      <c r="C45" s="116"/>
      <c r="D45" s="116"/>
      <c r="E45" s="136"/>
      <c r="F45" s="136"/>
    </row>
    <row r="46" spans="1:6" ht="15.75" x14ac:dyDescent="0.25">
      <c r="A46" s="221"/>
      <c r="B46" s="221"/>
      <c r="C46" s="116"/>
      <c r="D46" s="116"/>
      <c r="E46" s="136"/>
      <c r="F46" s="136"/>
    </row>
    <row r="47" spans="1:6" ht="15.75" x14ac:dyDescent="0.25">
      <c r="A47" s="221"/>
      <c r="B47" s="221"/>
      <c r="C47" s="116"/>
      <c r="D47" s="116"/>
      <c r="E47" s="136"/>
      <c r="F47" s="136"/>
    </row>
    <row r="48" spans="1:6" ht="15.75" x14ac:dyDescent="0.25">
      <c r="A48" s="221"/>
      <c r="C48" s="116"/>
      <c r="D48" s="116"/>
      <c r="E48" s="136"/>
      <c r="F48" s="136"/>
    </row>
    <row r="49" spans="1:2" x14ac:dyDescent="0.25">
      <c r="A49" s="139" t="str">
        <f ca="1">CELL("filename")</f>
        <v>https://quantaservices.sharepoint.com/sites/LUMA/REG/LPRRegulatory/Tariffs/Dockets/NEPR-MI-2020-0001_(Permanent Rate)/26.06.24_LUMA_RFI on Quarterly Factors/Filed Documents/Annual Riders/Public/[Customers Forecast 2025 Update_Values.xlsx]Summary</v>
      </c>
    </row>
    <row r="52" spans="1:2" x14ac:dyDescent="0.25">
      <c r="A52" s="107" t="s">
        <v>325</v>
      </c>
      <c r="B52" s="140"/>
    </row>
    <row r="53" spans="1:2" x14ac:dyDescent="0.25">
      <c r="A53" s="107" t="s">
        <v>326</v>
      </c>
      <c r="B53" s="141"/>
    </row>
    <row r="54" spans="1:2" x14ac:dyDescent="0.25">
      <c r="A54" s="107" t="s">
        <v>327</v>
      </c>
      <c r="B54" s="141"/>
    </row>
    <row r="55" spans="1:2" x14ac:dyDescent="0.25">
      <c r="A55" s="107" t="s">
        <v>328</v>
      </c>
      <c r="B55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Sheet224">
    <pageSetUpPr fitToPage="1"/>
  </sheetPr>
  <dimension ref="A1:J121"/>
  <sheetViews>
    <sheetView topLeftCell="A26" zoomScaleNormal="100" workbookViewId="0">
      <selection activeCell="F24" sqref="F24"/>
    </sheetView>
  </sheetViews>
  <sheetFormatPr defaultColWidth="9.140625" defaultRowHeight="18" x14ac:dyDescent="0.35"/>
  <cols>
    <col min="1" max="1" width="43" style="108" customWidth="1"/>
    <col min="2" max="2" width="27.85546875" style="108" customWidth="1"/>
    <col min="3" max="3" width="9.140625" style="108" customWidth="1"/>
    <col min="4" max="4" width="9.85546875" style="108" customWidth="1"/>
    <col min="5" max="16384" width="9.140625" style="107"/>
  </cols>
  <sheetData>
    <row r="1" spans="1:10" x14ac:dyDescent="0.25">
      <c r="A1" s="441" t="s">
        <v>242</v>
      </c>
      <c r="B1" s="441"/>
      <c r="C1" s="441"/>
      <c r="D1" s="110"/>
      <c r="E1" s="111"/>
      <c r="F1" s="111"/>
    </row>
    <row r="2" spans="1:10" x14ac:dyDescent="0.25">
      <c r="A2" s="441" t="s">
        <v>323</v>
      </c>
      <c r="B2" s="441"/>
      <c r="C2" s="441"/>
      <c r="D2" s="110"/>
      <c r="E2" s="110"/>
      <c r="F2" s="110"/>
      <c r="G2" s="112"/>
    </row>
    <row r="3" spans="1:10" ht="15" x14ac:dyDescent="0.25">
      <c r="A3" s="442">
        <f ca="1">TODAY()</f>
        <v>46197</v>
      </c>
      <c r="B3" s="442"/>
      <c r="C3" s="442"/>
      <c r="D3" s="113"/>
      <c r="E3" s="114"/>
      <c r="F3" s="114"/>
    </row>
    <row r="4" spans="1:10" x14ac:dyDescent="0.35">
      <c r="A4" s="112"/>
      <c r="B4" s="112"/>
      <c r="C4" s="115"/>
      <c r="D4" s="221"/>
      <c r="E4" s="108"/>
    </row>
    <row r="5" spans="1:10" x14ac:dyDescent="0.35">
      <c r="A5" s="221"/>
      <c r="B5" s="221"/>
      <c r="C5" s="116"/>
      <c r="D5" s="221"/>
      <c r="E5" s="108"/>
    </row>
    <row r="6" spans="1:10" x14ac:dyDescent="0.35">
      <c r="A6" s="117" t="s">
        <v>244</v>
      </c>
      <c r="B6" s="118" t="e">
        <f>#REF!</f>
        <v>#REF!</v>
      </c>
      <c r="C6" s="116"/>
      <c r="D6" s="221"/>
      <c r="E6" s="108"/>
    </row>
    <row r="7" spans="1:10" hidden="1" x14ac:dyDescent="0.35">
      <c r="A7" s="221" t="s">
        <v>245</v>
      </c>
      <c r="B7" s="119">
        <v>40793</v>
      </c>
      <c r="C7" s="116" t="s">
        <v>246</v>
      </c>
      <c r="D7" s="221"/>
      <c r="E7" s="108"/>
    </row>
    <row r="8" spans="1:10" x14ac:dyDescent="0.35">
      <c r="A8" s="221" t="s">
        <v>247</v>
      </c>
      <c r="B8" s="120" t="e">
        <f>#REF!</f>
        <v>#REF!</v>
      </c>
      <c r="C8" s="116" t="s">
        <v>248</v>
      </c>
      <c r="D8" s="221"/>
      <c r="E8" s="108"/>
    </row>
    <row r="9" spans="1:10" x14ac:dyDescent="0.35">
      <c r="A9" s="221" t="s">
        <v>249</v>
      </c>
      <c r="B9" s="121">
        <v>31</v>
      </c>
      <c r="C9" s="116" t="s">
        <v>248</v>
      </c>
      <c r="D9" s="221"/>
      <c r="E9" s="108"/>
    </row>
    <row r="10" spans="1:10" hidden="1" x14ac:dyDescent="0.35">
      <c r="A10" s="221" t="s">
        <v>250</v>
      </c>
      <c r="B10" s="222"/>
      <c r="C10" s="116" t="s">
        <v>248</v>
      </c>
      <c r="D10" s="221"/>
      <c r="E10" s="108"/>
    </row>
    <row r="11" spans="1:10" x14ac:dyDescent="0.35">
      <c r="A11" s="221"/>
      <c r="B11" s="221"/>
      <c r="C11" s="116"/>
      <c r="D11" s="221"/>
      <c r="E11" s="108"/>
    </row>
    <row r="12" spans="1:10" x14ac:dyDescent="0.35">
      <c r="A12" s="221"/>
      <c r="B12" s="223"/>
      <c r="C12" s="116"/>
      <c r="D12" s="221"/>
      <c r="E12" s="108"/>
    </row>
    <row r="13" spans="1:10" ht="15.75" x14ac:dyDescent="0.25">
      <c r="A13" s="122" t="s">
        <v>251</v>
      </c>
      <c r="B13" s="223"/>
      <c r="C13" s="116"/>
      <c r="D13" s="221"/>
      <c r="E13" s="221"/>
    </row>
    <row r="14" spans="1:10" ht="15.75" x14ac:dyDescent="0.25">
      <c r="A14" s="224" t="s">
        <v>252</v>
      </c>
      <c r="B14" s="225" t="e">
        <f>#REF!</f>
        <v>#REF!</v>
      </c>
      <c r="C14" s="116" t="s">
        <v>246</v>
      </c>
      <c r="D14" s="221"/>
      <c r="E14" s="221"/>
    </row>
    <row r="15" spans="1:10" ht="15.75" x14ac:dyDescent="0.25">
      <c r="A15" s="224" t="s">
        <v>253</v>
      </c>
      <c r="B15" s="226" t="e">
        <f>#REF!</f>
        <v>#REF!</v>
      </c>
      <c r="C15" s="116" t="s">
        <v>246</v>
      </c>
      <c r="D15" s="221"/>
      <c r="E15" s="221"/>
      <c r="I15" s="123"/>
      <c r="J15" s="123"/>
    </row>
    <row r="16" spans="1:10" ht="15.75" x14ac:dyDescent="0.25">
      <c r="A16" s="224" t="s">
        <v>254</v>
      </c>
      <c r="B16" s="227" t="e">
        <f>B15*B14</f>
        <v>#REF!</v>
      </c>
      <c r="C16" s="116"/>
      <c r="D16" s="221"/>
      <c r="E16" s="221"/>
      <c r="I16" s="109"/>
      <c r="J16" s="123"/>
    </row>
    <row r="17" spans="1:10" ht="15.75" x14ac:dyDescent="0.25">
      <c r="A17" s="228"/>
      <c r="B17" s="227"/>
      <c r="C17" s="124"/>
      <c r="D17" s="221"/>
      <c r="E17" s="221"/>
      <c r="J17" s="123"/>
    </row>
    <row r="18" spans="1:10" ht="15.75" x14ac:dyDescent="0.25">
      <c r="A18" s="224" t="s">
        <v>252</v>
      </c>
      <c r="B18" s="225" t="e">
        <f>#REF!</f>
        <v>#REF!</v>
      </c>
      <c r="C18" s="124"/>
      <c r="D18" s="221"/>
      <c r="E18" s="221"/>
      <c r="J18" s="123"/>
    </row>
    <row r="19" spans="1:10" ht="15.75" x14ac:dyDescent="0.25">
      <c r="A19" s="224" t="s">
        <v>253</v>
      </c>
      <c r="B19" s="226" t="e">
        <f>#REF!</f>
        <v>#REF!</v>
      </c>
      <c r="C19" s="124"/>
      <c r="D19" s="221"/>
      <c r="E19" s="221"/>
      <c r="J19" s="123"/>
    </row>
    <row r="20" spans="1:10" ht="15.75" x14ac:dyDescent="0.25">
      <c r="A20" s="224" t="s">
        <v>254</v>
      </c>
      <c r="B20" s="227" t="e">
        <f>B19*B18</f>
        <v>#REF!</v>
      </c>
      <c r="C20" s="124"/>
      <c r="D20" s="221"/>
      <c r="E20" s="221"/>
      <c r="J20" s="123"/>
    </row>
    <row r="21" spans="1:10" ht="15.75" x14ac:dyDescent="0.25">
      <c r="A21" s="221"/>
      <c r="B21" s="125"/>
      <c r="C21" s="116"/>
      <c r="D21" s="221"/>
      <c r="E21" s="221"/>
    </row>
    <row r="22" spans="1:10" ht="15.75" x14ac:dyDescent="0.25">
      <c r="A22" s="126" t="s">
        <v>260</v>
      </c>
      <c r="B22" s="125" t="e">
        <f>B16+B20</f>
        <v>#REF!</v>
      </c>
      <c r="C22" s="116"/>
      <c r="D22" s="221"/>
      <c r="E22" s="221"/>
      <c r="I22" s="123"/>
    </row>
    <row r="23" spans="1:10" ht="15.75" x14ac:dyDescent="0.25">
      <c r="A23" s="127"/>
      <c r="B23" s="227"/>
      <c r="C23" s="124"/>
      <c r="D23" s="221"/>
      <c r="E23" s="221"/>
      <c r="I23" s="123"/>
    </row>
    <row r="24" spans="1:10" ht="15.75" x14ac:dyDescent="0.25">
      <c r="A24" s="127"/>
      <c r="B24" s="229"/>
      <c r="C24" s="116"/>
      <c r="D24" s="221"/>
      <c r="E24" s="221"/>
    </row>
    <row r="25" spans="1:10" ht="15.75" x14ac:dyDescent="0.25">
      <c r="A25" s="127" t="s">
        <v>261</v>
      </c>
      <c r="B25" s="229" t="e">
        <f>B6+47</f>
        <v>#REF!</v>
      </c>
      <c r="C25" s="116"/>
      <c r="D25" s="221"/>
      <c r="E25" s="221"/>
    </row>
    <row r="26" spans="1:10" ht="15.75" x14ac:dyDescent="0.25">
      <c r="A26" s="221"/>
      <c r="B26" s="227"/>
      <c r="C26" s="116"/>
      <c r="D26" s="221"/>
      <c r="E26" s="221"/>
    </row>
    <row r="27" spans="1:10" ht="15.75" x14ac:dyDescent="0.25">
      <c r="A27" s="221"/>
      <c r="B27" s="227"/>
      <c r="C27" s="116"/>
      <c r="D27" s="221"/>
      <c r="E27" s="221"/>
    </row>
    <row r="28" spans="1:10" ht="15.75" x14ac:dyDescent="0.25">
      <c r="A28" s="221"/>
      <c r="B28" s="227"/>
      <c r="C28" s="116"/>
      <c r="D28" s="221"/>
      <c r="E28" s="221"/>
    </row>
    <row r="29" spans="1:10" ht="15.75" x14ac:dyDescent="0.25">
      <c r="A29" s="126"/>
      <c r="B29" s="230"/>
      <c r="C29" s="116"/>
      <c r="D29" s="231"/>
      <c r="E29" s="221"/>
    </row>
    <row r="30" spans="1:10" ht="15.75" x14ac:dyDescent="0.25">
      <c r="A30" s="221"/>
      <c r="B30" s="128" t="s">
        <v>262</v>
      </c>
      <c r="C30" s="116"/>
      <c r="D30" s="221"/>
      <c r="E30" s="221"/>
    </row>
    <row r="31" spans="1:10" ht="15.75" x14ac:dyDescent="0.25">
      <c r="A31" s="221"/>
      <c r="B31" s="128"/>
      <c r="C31" s="116"/>
      <c r="D31" s="221"/>
      <c r="E31" s="221"/>
    </row>
    <row r="32" spans="1:10" ht="15.75" x14ac:dyDescent="0.25">
      <c r="A32" s="221"/>
      <c r="B32" s="128"/>
      <c r="C32" s="116"/>
      <c r="D32" s="221"/>
      <c r="E32" s="221"/>
    </row>
    <row r="33" spans="1:5" ht="15" customHeight="1" x14ac:dyDescent="0.25">
      <c r="A33" s="232"/>
      <c r="B33" s="221" t="s">
        <v>313</v>
      </c>
      <c r="C33" s="116"/>
      <c r="D33" s="221"/>
      <c r="E33" s="221"/>
    </row>
    <row r="34" spans="1:5" ht="15" customHeight="1" x14ac:dyDescent="0.25">
      <c r="A34" s="232"/>
      <c r="B34" s="221" t="s">
        <v>287</v>
      </c>
      <c r="C34" s="116"/>
      <c r="D34" s="221"/>
      <c r="E34" s="221"/>
    </row>
    <row r="35" spans="1:5" ht="15.75" x14ac:dyDescent="0.25">
      <c r="A35" s="232"/>
      <c r="B35" s="221" t="s">
        <v>267</v>
      </c>
      <c r="C35" s="116"/>
      <c r="D35" s="221"/>
      <c r="E35" s="221"/>
    </row>
    <row r="36" spans="1:5" ht="15.75" x14ac:dyDescent="0.25">
      <c r="A36" s="232"/>
      <c r="B36" s="221"/>
      <c r="C36" s="116"/>
      <c r="D36" s="221"/>
      <c r="E36" s="221"/>
    </row>
    <row r="37" spans="1:5" ht="15.75" x14ac:dyDescent="0.25">
      <c r="A37" s="232"/>
      <c r="B37" s="221"/>
      <c r="C37" s="116"/>
      <c r="D37" s="221"/>
      <c r="E37" s="221"/>
    </row>
    <row r="38" spans="1:5" ht="15.75" x14ac:dyDescent="0.25">
      <c r="A38" s="232"/>
      <c r="B38" s="129" t="s">
        <v>265</v>
      </c>
      <c r="C38" s="116"/>
      <c r="D38" s="221"/>
      <c r="E38" s="221"/>
    </row>
    <row r="39" spans="1:5" x14ac:dyDescent="0.35">
      <c r="A39" s="232"/>
      <c r="C39" s="116"/>
      <c r="D39" s="221"/>
      <c r="E39" s="221"/>
    </row>
    <row r="40" spans="1:5" ht="15.75" x14ac:dyDescent="0.25">
      <c r="A40" s="221"/>
      <c r="B40" s="221"/>
      <c r="C40" s="116"/>
      <c r="D40" s="221"/>
      <c r="E40" s="221"/>
    </row>
    <row r="41" spans="1:5" ht="15.75" x14ac:dyDescent="0.25">
      <c r="A41" s="221"/>
      <c r="B41" s="221" t="s">
        <v>279</v>
      </c>
      <c r="C41" s="116"/>
      <c r="D41" s="221"/>
      <c r="E41" s="221"/>
    </row>
    <row r="42" spans="1:5" ht="15.75" x14ac:dyDescent="0.25">
      <c r="A42" s="221"/>
      <c r="B42" s="221" t="s">
        <v>280</v>
      </c>
      <c r="C42" s="116"/>
      <c r="D42" s="221"/>
      <c r="E42" s="221"/>
    </row>
    <row r="43" spans="1:5" ht="15.75" x14ac:dyDescent="0.25">
      <c r="A43" s="221"/>
      <c r="B43" s="221" t="s">
        <v>281</v>
      </c>
      <c r="C43" s="116"/>
      <c r="D43" s="221"/>
      <c r="E43" s="221"/>
    </row>
    <row r="44" spans="1:5" ht="15.75" x14ac:dyDescent="0.25">
      <c r="A44" s="221"/>
      <c r="B44" s="221"/>
      <c r="C44" s="116"/>
      <c r="D44" s="221"/>
      <c r="E44" s="221"/>
    </row>
    <row r="45" spans="1:5" x14ac:dyDescent="0.35">
      <c r="C45" s="130"/>
    </row>
    <row r="46" spans="1:5" x14ac:dyDescent="0.35">
      <c r="A46" s="131"/>
      <c r="C46" s="130"/>
    </row>
    <row r="47" spans="1:5" x14ac:dyDescent="0.35">
      <c r="C47" s="130"/>
    </row>
    <row r="48" spans="1:5" x14ac:dyDescent="0.35">
      <c r="C48" s="130"/>
    </row>
    <row r="49" spans="2:3" x14ac:dyDescent="0.35">
      <c r="B49" s="119"/>
      <c r="C49" s="130"/>
    </row>
    <row r="50" spans="2:3" x14ac:dyDescent="0.35">
      <c r="B50" s="132"/>
      <c r="C50" s="130"/>
    </row>
    <row r="51" spans="2:3" x14ac:dyDescent="0.35">
      <c r="B51" s="132"/>
      <c r="C51" s="130"/>
    </row>
    <row r="52" spans="2:3" x14ac:dyDescent="0.35">
      <c r="B52" s="132"/>
      <c r="C52" s="130"/>
    </row>
    <row r="53" spans="2:3" x14ac:dyDescent="0.35">
      <c r="C53" s="130"/>
    </row>
    <row r="54" spans="2:3" x14ac:dyDescent="0.35">
      <c r="C54" s="130"/>
    </row>
    <row r="55" spans="2:3" x14ac:dyDescent="0.35">
      <c r="C55" s="130"/>
    </row>
    <row r="56" spans="2:3" x14ac:dyDescent="0.35">
      <c r="C56" s="130"/>
    </row>
    <row r="57" spans="2:3" x14ac:dyDescent="0.35">
      <c r="C57" s="130"/>
    </row>
    <row r="58" spans="2:3" x14ac:dyDescent="0.35">
      <c r="C58" s="130"/>
    </row>
    <row r="59" spans="2:3" x14ac:dyDescent="0.35">
      <c r="C59" s="130"/>
    </row>
    <row r="60" spans="2:3" x14ac:dyDescent="0.35">
      <c r="C60" s="130"/>
    </row>
    <row r="61" spans="2:3" x14ac:dyDescent="0.35">
      <c r="C61" s="130"/>
    </row>
    <row r="62" spans="2:3" x14ac:dyDescent="0.35">
      <c r="C62" s="130"/>
    </row>
    <row r="63" spans="2:3" x14ac:dyDescent="0.35">
      <c r="C63" s="130"/>
    </row>
    <row r="64" spans="2:3" x14ac:dyDescent="0.35">
      <c r="C64" s="130"/>
    </row>
    <row r="65" spans="3:3" x14ac:dyDescent="0.35">
      <c r="C65" s="130"/>
    </row>
    <row r="66" spans="3:3" x14ac:dyDescent="0.35">
      <c r="C66" s="130"/>
    </row>
    <row r="67" spans="3:3" x14ac:dyDescent="0.35">
      <c r="C67" s="130"/>
    </row>
    <row r="68" spans="3:3" x14ac:dyDescent="0.35">
      <c r="C68" s="130"/>
    </row>
    <row r="69" spans="3:3" x14ac:dyDescent="0.35">
      <c r="C69" s="130"/>
    </row>
    <row r="70" spans="3:3" x14ac:dyDescent="0.35">
      <c r="C70" s="130"/>
    </row>
    <row r="71" spans="3:3" x14ac:dyDescent="0.35">
      <c r="C71" s="130"/>
    </row>
    <row r="72" spans="3:3" x14ac:dyDescent="0.35">
      <c r="C72" s="130"/>
    </row>
    <row r="73" spans="3:3" x14ac:dyDescent="0.35">
      <c r="C73" s="130"/>
    </row>
    <row r="74" spans="3:3" x14ac:dyDescent="0.35">
      <c r="C74" s="130"/>
    </row>
    <row r="75" spans="3:3" x14ac:dyDescent="0.35">
      <c r="C75" s="130"/>
    </row>
    <row r="76" spans="3:3" x14ac:dyDescent="0.35">
      <c r="C76" s="130"/>
    </row>
    <row r="77" spans="3:3" x14ac:dyDescent="0.35">
      <c r="C77" s="130"/>
    </row>
    <row r="78" spans="3:3" x14ac:dyDescent="0.35">
      <c r="C78" s="130"/>
    </row>
    <row r="79" spans="3:3" x14ac:dyDescent="0.35">
      <c r="C79" s="130"/>
    </row>
    <row r="80" spans="3:3" x14ac:dyDescent="0.35">
      <c r="C80" s="130"/>
    </row>
    <row r="81" spans="3:3" x14ac:dyDescent="0.35">
      <c r="C81" s="130"/>
    </row>
    <row r="82" spans="3:3" x14ac:dyDescent="0.35">
      <c r="C82" s="130"/>
    </row>
    <row r="83" spans="3:3" x14ac:dyDescent="0.35">
      <c r="C83" s="130"/>
    </row>
    <row r="84" spans="3:3" x14ac:dyDescent="0.35">
      <c r="C84" s="130"/>
    </row>
    <row r="85" spans="3:3" x14ac:dyDescent="0.35">
      <c r="C85" s="130"/>
    </row>
    <row r="86" spans="3:3" x14ac:dyDescent="0.35">
      <c r="C86" s="130"/>
    </row>
    <row r="87" spans="3:3" x14ac:dyDescent="0.35">
      <c r="C87" s="130"/>
    </row>
    <row r="88" spans="3:3" x14ac:dyDescent="0.35">
      <c r="C88" s="130"/>
    </row>
    <row r="89" spans="3:3" x14ac:dyDescent="0.35">
      <c r="C89" s="130"/>
    </row>
    <row r="90" spans="3:3" x14ac:dyDescent="0.35">
      <c r="C90" s="130"/>
    </row>
    <row r="91" spans="3:3" x14ac:dyDescent="0.35">
      <c r="C91" s="130"/>
    </row>
    <row r="92" spans="3:3" x14ac:dyDescent="0.35">
      <c r="C92" s="130"/>
    </row>
    <row r="93" spans="3:3" x14ac:dyDescent="0.35">
      <c r="C93" s="130"/>
    </row>
    <row r="94" spans="3:3" x14ac:dyDescent="0.35">
      <c r="C94" s="130"/>
    </row>
    <row r="95" spans="3:3" x14ac:dyDescent="0.35">
      <c r="C95" s="130"/>
    </row>
    <row r="96" spans="3:3" x14ac:dyDescent="0.35">
      <c r="C96" s="130"/>
    </row>
    <row r="97" spans="3:3" x14ac:dyDescent="0.35">
      <c r="C97" s="130"/>
    </row>
    <row r="98" spans="3:3" x14ac:dyDescent="0.35">
      <c r="C98" s="130"/>
    </row>
    <row r="99" spans="3:3" x14ac:dyDescent="0.35">
      <c r="C99" s="130"/>
    </row>
    <row r="100" spans="3:3" x14ac:dyDescent="0.35">
      <c r="C100" s="130"/>
    </row>
    <row r="101" spans="3:3" x14ac:dyDescent="0.35">
      <c r="C101" s="130"/>
    </row>
    <row r="102" spans="3:3" x14ac:dyDescent="0.35">
      <c r="C102" s="130"/>
    </row>
    <row r="103" spans="3:3" x14ac:dyDescent="0.35">
      <c r="C103" s="130"/>
    </row>
    <row r="104" spans="3:3" x14ac:dyDescent="0.35">
      <c r="C104" s="130"/>
    </row>
    <row r="105" spans="3:3" x14ac:dyDescent="0.35">
      <c r="C105" s="130"/>
    </row>
    <row r="106" spans="3:3" x14ac:dyDescent="0.35">
      <c r="C106" s="130"/>
    </row>
    <row r="107" spans="3:3" x14ac:dyDescent="0.35">
      <c r="C107" s="130"/>
    </row>
    <row r="108" spans="3:3" x14ac:dyDescent="0.35">
      <c r="C108" s="130"/>
    </row>
    <row r="109" spans="3:3" x14ac:dyDescent="0.35">
      <c r="C109" s="130"/>
    </row>
    <row r="110" spans="3:3" x14ac:dyDescent="0.35">
      <c r="C110" s="130"/>
    </row>
    <row r="111" spans="3:3" x14ac:dyDescent="0.35">
      <c r="C111" s="130"/>
    </row>
    <row r="112" spans="3:3" x14ac:dyDescent="0.35">
      <c r="C112" s="130"/>
    </row>
    <row r="113" spans="3:3" x14ac:dyDescent="0.35">
      <c r="C113" s="130"/>
    </row>
    <row r="114" spans="3:3" x14ac:dyDescent="0.35">
      <c r="C114" s="130"/>
    </row>
    <row r="115" spans="3:3" x14ac:dyDescent="0.35">
      <c r="C115" s="130"/>
    </row>
    <row r="116" spans="3:3" x14ac:dyDescent="0.35">
      <c r="C116" s="130"/>
    </row>
    <row r="117" spans="3:3" x14ac:dyDescent="0.35">
      <c r="C117" s="130"/>
    </row>
    <row r="118" spans="3:3" x14ac:dyDescent="0.35">
      <c r="C118" s="130"/>
    </row>
    <row r="119" spans="3:3" x14ac:dyDescent="0.35">
      <c r="C119" s="130"/>
    </row>
    <row r="120" spans="3:3" x14ac:dyDescent="0.35">
      <c r="C120" s="130"/>
    </row>
    <row r="121" spans="3:3" x14ac:dyDescent="0.35">
      <c r="C121" s="130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Sheet225">
    <pageSetUpPr fitToPage="1"/>
  </sheetPr>
  <dimension ref="A1:L49"/>
  <sheetViews>
    <sheetView topLeftCell="A25" zoomScaleNormal="100" workbookViewId="0">
      <selection activeCell="F24" sqref="F24"/>
    </sheetView>
  </sheetViews>
  <sheetFormatPr defaultColWidth="9.140625" defaultRowHeight="15" x14ac:dyDescent="0.25"/>
  <cols>
    <col min="1" max="1" width="47.85546875" style="107" customWidth="1"/>
    <col min="2" max="2" width="22.42578125" style="107" customWidth="1"/>
    <col min="3" max="6" width="9.140625" style="107" customWidth="1"/>
    <col min="7" max="7" width="10" style="107" customWidth="1"/>
    <col min="8" max="16384" width="9.140625" style="107"/>
  </cols>
  <sheetData>
    <row r="1" spans="1:12" ht="18" x14ac:dyDescent="0.25">
      <c r="A1" s="441" t="s">
        <v>268</v>
      </c>
      <c r="B1" s="441"/>
      <c r="C1" s="441"/>
      <c r="D1" s="441"/>
      <c r="E1" s="110"/>
      <c r="F1" s="110"/>
      <c r="G1" s="112"/>
    </row>
    <row r="2" spans="1:12" ht="18" x14ac:dyDescent="0.25">
      <c r="A2" s="441" t="s">
        <v>323</v>
      </c>
      <c r="B2" s="441"/>
      <c r="C2" s="441"/>
      <c r="D2" s="441"/>
      <c r="E2" s="110"/>
      <c r="F2" s="110"/>
      <c r="G2" s="112"/>
    </row>
    <row r="3" spans="1:12" x14ac:dyDescent="0.25">
      <c r="A3" s="442">
        <f ca="1">TODAY()</f>
        <v>46197</v>
      </c>
      <c r="B3" s="443"/>
      <c r="C3" s="443"/>
      <c r="D3" s="443"/>
      <c r="E3" s="114"/>
      <c r="F3" s="114"/>
    </row>
    <row r="4" spans="1:12" x14ac:dyDescent="0.25">
      <c r="A4" s="133"/>
      <c r="B4" s="134"/>
      <c r="C4" s="134"/>
      <c r="D4" s="134"/>
      <c r="E4" s="134"/>
      <c r="F4" s="134"/>
    </row>
    <row r="5" spans="1:12" x14ac:dyDescent="0.25">
      <c r="A5" s="135"/>
      <c r="B5" s="135"/>
      <c r="C5" s="135"/>
      <c r="D5" s="135"/>
      <c r="E5" s="136"/>
      <c r="F5" s="136"/>
    </row>
    <row r="6" spans="1:12" x14ac:dyDescent="0.25">
      <c r="A6" s="136"/>
      <c r="B6" s="136"/>
      <c r="C6" s="136"/>
      <c r="D6" s="136"/>
      <c r="E6" s="136"/>
      <c r="F6" s="136"/>
    </row>
    <row r="7" spans="1:12" ht="15.75" x14ac:dyDescent="0.25">
      <c r="A7" s="117" t="s">
        <v>269</v>
      </c>
      <c r="B7" s="118" t="e">
        <f>#REF!</f>
        <v>#REF!</v>
      </c>
      <c r="C7" s="221"/>
      <c r="D7" s="136"/>
      <c r="E7" s="136"/>
      <c r="F7" s="136"/>
      <c r="J7" s="107" t="s">
        <v>290</v>
      </c>
    </row>
    <row r="8" spans="1:12" ht="15.75" hidden="1" x14ac:dyDescent="0.25">
      <c r="A8" s="221" t="s">
        <v>245</v>
      </c>
      <c r="B8" s="119" t="e">
        <f>#REF!</f>
        <v>#REF!</v>
      </c>
      <c r="C8" s="221"/>
      <c r="D8" s="136"/>
      <c r="E8" s="136"/>
      <c r="F8" s="136"/>
    </row>
    <row r="9" spans="1:12" ht="15.75" x14ac:dyDescent="0.25">
      <c r="A9" s="221" t="s">
        <v>247</v>
      </c>
      <c r="B9" s="120" t="e">
        <f>#REF!</f>
        <v>#REF!</v>
      </c>
      <c r="C9" s="221"/>
      <c r="D9" s="136"/>
      <c r="E9" s="136"/>
      <c r="F9" s="136"/>
    </row>
    <row r="10" spans="1:12" ht="15.75" x14ac:dyDescent="0.25">
      <c r="A10" s="221" t="s">
        <v>249</v>
      </c>
      <c r="B10" s="121">
        <v>30</v>
      </c>
      <c r="C10" s="221"/>
      <c r="D10" s="136"/>
      <c r="E10" s="136"/>
      <c r="F10" s="136"/>
    </row>
    <row r="11" spans="1:12" ht="15.75" hidden="1" x14ac:dyDescent="0.25">
      <c r="A11" s="221" t="s">
        <v>250</v>
      </c>
      <c r="B11" s="222"/>
      <c r="C11" s="221" t="s">
        <v>248</v>
      </c>
      <c r="D11" s="136"/>
      <c r="E11" s="136"/>
      <c r="F11" s="136"/>
    </row>
    <row r="12" spans="1:12" ht="15.75" x14ac:dyDescent="0.25">
      <c r="A12" s="221"/>
      <c r="B12" s="221"/>
      <c r="C12" s="221"/>
      <c r="D12" s="136"/>
      <c r="E12" s="136"/>
      <c r="F12" s="136"/>
    </row>
    <row r="13" spans="1:12" ht="15.75" x14ac:dyDescent="0.25">
      <c r="A13" s="131" t="s">
        <v>270</v>
      </c>
      <c r="B13" s="227"/>
      <c r="C13" s="221"/>
      <c r="D13" s="136"/>
      <c r="E13" s="136"/>
      <c r="F13" s="136"/>
      <c r="L13" s="123"/>
    </row>
    <row r="14" spans="1:12" ht="15.75" x14ac:dyDescent="0.25">
      <c r="A14" s="224" t="s">
        <v>271</v>
      </c>
      <c r="B14" s="233" t="e">
        <f>#REF!</f>
        <v>#REF!</v>
      </c>
      <c r="C14" s="221"/>
      <c r="D14" s="136"/>
      <c r="G14" s="109" t="e">
        <f>#REF!</f>
        <v>#REF!</v>
      </c>
      <c r="H14" s="107" t="s">
        <v>292</v>
      </c>
      <c r="L14" s="123"/>
    </row>
    <row r="15" spans="1:12" ht="15.75" x14ac:dyDescent="0.25">
      <c r="A15" s="224" t="s">
        <v>272</v>
      </c>
      <c r="B15" s="233">
        <v>35</v>
      </c>
      <c r="C15" s="221"/>
      <c r="D15" s="136"/>
      <c r="E15" s="136"/>
      <c r="F15" s="136"/>
      <c r="G15" s="107" t="e">
        <f>#REF!</f>
        <v>#REF!</v>
      </c>
      <c r="H15" s="107" t="s">
        <v>293</v>
      </c>
      <c r="L15" s="123"/>
    </row>
    <row r="16" spans="1:12" ht="15.75" x14ac:dyDescent="0.25">
      <c r="A16" s="224" t="s">
        <v>259</v>
      </c>
      <c r="B16" s="227" t="e">
        <f>B14*B15</f>
        <v>#REF!</v>
      </c>
      <c r="C16" s="221"/>
      <c r="D16" s="136"/>
      <c r="E16" s="136"/>
      <c r="F16" s="136"/>
      <c r="G16" s="109" t="e">
        <f>G14+G15</f>
        <v>#REF!</v>
      </c>
      <c r="H16" s="107" t="s">
        <v>294</v>
      </c>
      <c r="L16" s="123"/>
    </row>
    <row r="17" spans="1:12" ht="15.75" x14ac:dyDescent="0.25">
      <c r="A17" s="224" t="s">
        <v>273</v>
      </c>
      <c r="B17" s="234" t="e">
        <f>#REF!</f>
        <v>#REF!</v>
      </c>
      <c r="C17" s="221"/>
      <c r="D17" s="136"/>
      <c r="E17" s="136"/>
      <c r="F17" s="136"/>
      <c r="L17" s="123"/>
    </row>
    <row r="18" spans="1:12" ht="15.75" x14ac:dyDescent="0.25">
      <c r="A18" s="224" t="s">
        <v>274</v>
      </c>
      <c r="B18" s="235" t="e">
        <f>B17*B14</f>
        <v>#REF!</v>
      </c>
      <c r="C18" s="221"/>
      <c r="D18" s="136"/>
      <c r="E18" s="136"/>
      <c r="F18" s="136"/>
      <c r="L18" s="123"/>
    </row>
    <row r="19" spans="1:12" ht="15.75" x14ac:dyDescent="0.25">
      <c r="A19" s="126"/>
      <c r="B19" s="236"/>
      <c r="C19" s="221"/>
      <c r="D19" s="136"/>
      <c r="E19" s="136"/>
      <c r="F19" s="136"/>
      <c r="G19" s="107" t="e">
        <f>IF(G16&gt;=1,G16-1,G16)</f>
        <v>#REF!</v>
      </c>
      <c r="H19" s="107" t="s">
        <v>295</v>
      </c>
    </row>
    <row r="20" spans="1:12" ht="15.75" x14ac:dyDescent="0.25">
      <c r="A20" s="221"/>
      <c r="B20" s="227"/>
      <c r="C20" s="221"/>
      <c r="D20" s="136"/>
      <c r="E20" s="136"/>
      <c r="F20" s="136"/>
    </row>
    <row r="21" spans="1:12" ht="15.75" x14ac:dyDescent="0.25">
      <c r="A21" s="126" t="s">
        <v>260</v>
      </c>
      <c r="B21" s="125" t="e">
        <f>+B16-B18</f>
        <v>#REF!</v>
      </c>
      <c r="C21" s="221"/>
      <c r="D21" s="136"/>
      <c r="E21" s="136"/>
      <c r="F21" s="136"/>
      <c r="K21" s="123"/>
    </row>
    <row r="22" spans="1:12" ht="15.75" x14ac:dyDescent="0.25">
      <c r="A22" s="127"/>
      <c r="B22" s="237"/>
      <c r="C22" s="227"/>
      <c r="D22" s="137"/>
      <c r="E22" s="136"/>
      <c r="F22" s="136"/>
      <c r="K22" s="123"/>
    </row>
    <row r="23" spans="1:12" ht="15.75" x14ac:dyDescent="0.25">
      <c r="A23" s="127"/>
      <c r="B23" s="227"/>
      <c r="C23" s="221"/>
      <c r="D23" s="136"/>
      <c r="E23" s="136"/>
      <c r="F23" s="136"/>
    </row>
    <row r="24" spans="1:12" ht="15.75" x14ac:dyDescent="0.25">
      <c r="A24" s="127" t="s">
        <v>261</v>
      </c>
      <c r="B24" s="229" t="e">
        <f>B7+47</f>
        <v>#REF!</v>
      </c>
      <c r="C24" s="221"/>
      <c r="D24" s="136"/>
      <c r="E24" s="136"/>
      <c r="F24" s="136"/>
    </row>
    <row r="25" spans="1:12" ht="15.75" x14ac:dyDescent="0.25">
      <c r="A25" s="127"/>
      <c r="B25" s="229"/>
      <c r="C25" s="221"/>
      <c r="D25" s="136"/>
      <c r="E25" s="136"/>
      <c r="F25" s="136"/>
    </row>
    <row r="26" spans="1:12" ht="15.75" x14ac:dyDescent="0.25">
      <c r="A26" s="127"/>
      <c r="C26" s="221"/>
      <c r="D26" s="136"/>
      <c r="E26" s="136"/>
      <c r="F26" s="136"/>
    </row>
    <row r="27" spans="1:12" ht="15.75" x14ac:dyDescent="0.25">
      <c r="A27" s="221"/>
      <c r="B27" s="128" t="s">
        <v>262</v>
      </c>
      <c r="C27" s="221"/>
      <c r="D27" s="136"/>
      <c r="E27" s="136"/>
      <c r="F27" s="136"/>
    </row>
    <row r="28" spans="1:12" ht="15.75" x14ac:dyDescent="0.25">
      <c r="A28" s="126"/>
      <c r="B28" s="128"/>
      <c r="C28" s="221"/>
      <c r="D28" s="136"/>
      <c r="E28" s="138"/>
      <c r="F28" s="138"/>
    </row>
    <row r="29" spans="1:12" ht="15.75" x14ac:dyDescent="0.25">
      <c r="A29" s="221"/>
      <c r="B29" s="128"/>
      <c r="C29" s="221"/>
      <c r="D29" s="136"/>
      <c r="E29" s="136"/>
      <c r="F29" s="136"/>
    </row>
    <row r="30" spans="1:12" ht="15.75" x14ac:dyDescent="0.25">
      <c r="A30" s="221"/>
      <c r="B30" s="221" t="s">
        <v>313</v>
      </c>
      <c r="C30" s="221"/>
      <c r="D30" s="136"/>
      <c r="E30" s="136"/>
      <c r="F30" s="136"/>
    </row>
    <row r="31" spans="1:12" ht="15.75" x14ac:dyDescent="0.25">
      <c r="A31" s="221"/>
      <c r="B31" s="221" t="s">
        <v>287</v>
      </c>
      <c r="C31" s="221"/>
      <c r="D31" s="136"/>
      <c r="E31" s="136"/>
      <c r="F31" s="136"/>
    </row>
    <row r="32" spans="1:12" ht="15.75" x14ac:dyDescent="0.25">
      <c r="A32" s="221"/>
      <c r="B32" s="221" t="s">
        <v>267</v>
      </c>
      <c r="C32" s="116"/>
      <c r="D32" s="136"/>
      <c r="E32" s="136"/>
      <c r="F32" s="136"/>
    </row>
    <row r="33" spans="1:6" ht="15.75" x14ac:dyDescent="0.25">
      <c r="A33" s="221"/>
      <c r="B33" s="221"/>
      <c r="C33" s="116"/>
      <c r="D33" s="136"/>
      <c r="E33" s="136"/>
      <c r="F33" s="136"/>
    </row>
    <row r="34" spans="1:6" ht="15.75" x14ac:dyDescent="0.25">
      <c r="A34" s="221"/>
      <c r="B34" s="221"/>
      <c r="C34" s="116"/>
      <c r="D34" s="136"/>
      <c r="E34" s="136"/>
      <c r="F34" s="136"/>
    </row>
    <row r="35" spans="1:6" ht="15.75" x14ac:dyDescent="0.25">
      <c r="A35" s="221"/>
      <c r="B35" s="129" t="s">
        <v>265</v>
      </c>
      <c r="C35" s="116"/>
      <c r="D35" s="136"/>
      <c r="E35" s="136"/>
      <c r="F35" s="136"/>
    </row>
    <row r="36" spans="1:6" ht="18" x14ac:dyDescent="0.35">
      <c r="A36" s="221"/>
      <c r="B36" s="108"/>
      <c r="C36" s="116"/>
      <c r="D36" s="136"/>
      <c r="E36" s="136"/>
      <c r="F36" s="136"/>
    </row>
    <row r="37" spans="1:6" ht="15.75" x14ac:dyDescent="0.25">
      <c r="A37" s="221"/>
      <c r="B37" s="221"/>
      <c r="C37" s="116"/>
      <c r="D37" s="136"/>
      <c r="E37" s="136"/>
      <c r="F37" s="136"/>
    </row>
    <row r="38" spans="1:6" ht="15.75" x14ac:dyDescent="0.25">
      <c r="A38" s="221"/>
      <c r="B38" s="221" t="s">
        <v>279</v>
      </c>
      <c r="C38" s="116"/>
      <c r="D38" s="136"/>
      <c r="E38" s="136"/>
      <c r="F38" s="136"/>
    </row>
    <row r="39" spans="1:6" ht="15.75" x14ac:dyDescent="0.25">
      <c r="A39" s="221"/>
      <c r="B39" s="221" t="s">
        <v>280</v>
      </c>
      <c r="C39" s="116"/>
      <c r="D39" s="116"/>
      <c r="E39" s="136"/>
      <c r="F39" s="136"/>
    </row>
    <row r="40" spans="1:6" ht="15.75" x14ac:dyDescent="0.25">
      <c r="A40" s="221"/>
      <c r="B40" s="221" t="s">
        <v>281</v>
      </c>
      <c r="C40" s="116"/>
      <c r="D40" s="116"/>
      <c r="E40" s="136"/>
      <c r="F40" s="136"/>
    </row>
    <row r="41" spans="1:6" ht="15.75" x14ac:dyDescent="0.25">
      <c r="A41" s="221"/>
      <c r="B41" s="221"/>
      <c r="C41" s="116"/>
      <c r="D41" s="116"/>
      <c r="E41" s="136"/>
      <c r="F41" s="136"/>
    </row>
    <row r="42" spans="1:6" ht="15.75" x14ac:dyDescent="0.25">
      <c r="A42" s="221"/>
      <c r="C42" s="116"/>
      <c r="D42" s="116"/>
      <c r="E42" s="136"/>
      <c r="F42" s="136"/>
    </row>
    <row r="43" spans="1:6" x14ac:dyDescent="0.25">
      <c r="A43" s="139"/>
    </row>
    <row r="46" spans="1:6" x14ac:dyDescent="0.25">
      <c r="B46" s="140"/>
    </row>
    <row r="47" spans="1:6" x14ac:dyDescent="0.25">
      <c r="B47" s="141"/>
    </row>
    <row r="48" spans="1:6" x14ac:dyDescent="0.25">
      <c r="B48" s="141"/>
    </row>
    <row r="49" spans="2:2" x14ac:dyDescent="0.25">
      <c r="B49" s="141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Sheet226"/>
  <dimension ref="A1:E39"/>
  <sheetViews>
    <sheetView workbookViewId="0">
      <selection activeCell="P13" sqref="P13"/>
    </sheetView>
  </sheetViews>
  <sheetFormatPr defaultColWidth="9.140625" defaultRowHeight="15" x14ac:dyDescent="0.25"/>
  <cols>
    <col min="1" max="1" width="48.42578125" style="29" customWidth="1"/>
    <col min="2" max="2" width="26" style="29" customWidth="1"/>
    <col min="3" max="3" width="14.42578125" style="29" customWidth="1"/>
    <col min="4" max="4" width="11.14062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2"/>
    </row>
    <row r="3" spans="1:4" ht="15.75" x14ac:dyDescent="0.25">
      <c r="A3" s="436" t="s">
        <v>300</v>
      </c>
      <c r="B3" s="436"/>
      <c r="C3" s="436"/>
      <c r="D3" s="42"/>
    </row>
    <row r="4" spans="1:4" x14ac:dyDescent="0.25">
      <c r="A4" s="438">
        <f ca="1">TODAY()</f>
        <v>46197</v>
      </c>
      <c r="B4" s="438"/>
      <c r="C4" s="438"/>
      <c r="D4" s="98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81" t="e">
        <f>#REF!</f>
        <v>#REF!</v>
      </c>
      <c r="C7" s="52"/>
      <c r="D7" s="30"/>
    </row>
    <row r="8" spans="1:4" ht="18" x14ac:dyDescent="0.35">
      <c r="A8" s="193" t="s">
        <v>247</v>
      </c>
      <c r="B8" s="102" t="e">
        <f>#REF!</f>
        <v>#REF!</v>
      </c>
      <c r="C8" s="52"/>
      <c r="D8" s="30"/>
    </row>
    <row r="9" spans="1:4" ht="18" x14ac:dyDescent="0.35">
      <c r="A9" s="193" t="s">
        <v>249</v>
      </c>
      <c r="B9" s="95">
        <v>31</v>
      </c>
      <c r="C9" s="52"/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103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5" ht="15.75" x14ac:dyDescent="0.25">
      <c r="A17" s="45"/>
      <c r="B17" s="204"/>
      <c r="C17" s="35"/>
      <c r="D17" s="216"/>
    </row>
    <row r="18" spans="1:5" ht="15.75" x14ac:dyDescent="0.25">
      <c r="A18" s="45" t="s">
        <v>261</v>
      </c>
      <c r="B18" s="204" t="e">
        <f>B7+47</f>
        <v>#REF!</v>
      </c>
      <c r="C18" s="54"/>
      <c r="D18" s="193"/>
    </row>
    <row r="19" spans="1:5" ht="15.75" x14ac:dyDescent="0.25">
      <c r="A19" s="193"/>
      <c r="B19" s="199"/>
      <c r="C19" s="35"/>
      <c r="D19" s="193"/>
    </row>
    <row r="20" spans="1:5" ht="15.75" x14ac:dyDescent="0.25">
      <c r="A20" s="193"/>
      <c r="B20" s="199"/>
      <c r="C20" s="35"/>
      <c r="D20" s="193"/>
    </row>
    <row r="21" spans="1:5" ht="15.75" x14ac:dyDescent="0.25">
      <c r="A21" s="193"/>
      <c r="B21" s="32" t="s">
        <v>262</v>
      </c>
      <c r="C21" s="32"/>
      <c r="D21" s="32"/>
      <c r="E21" s="32"/>
    </row>
    <row r="22" spans="1:5" ht="15.75" x14ac:dyDescent="0.25">
      <c r="A22" s="193"/>
      <c r="B22" s="32"/>
      <c r="C22" s="35"/>
      <c r="D22" s="62"/>
    </row>
    <row r="23" spans="1:5" ht="15.75" x14ac:dyDescent="0.25">
      <c r="A23" s="193"/>
      <c r="B23" s="32"/>
      <c r="C23" s="35"/>
      <c r="D23" s="35"/>
    </row>
    <row r="24" spans="1:5" ht="15.75" x14ac:dyDescent="0.25">
      <c r="A24" s="193"/>
      <c r="B24" s="32" t="s">
        <v>277</v>
      </c>
      <c r="C24" s="35"/>
      <c r="D24" s="35"/>
    </row>
    <row r="25" spans="1:5" ht="15.75" x14ac:dyDescent="0.25">
      <c r="A25" s="193"/>
      <c r="B25" s="32" t="s">
        <v>286</v>
      </c>
      <c r="C25" s="35"/>
      <c r="D25" s="35"/>
    </row>
    <row r="26" spans="1:5" ht="15.75" x14ac:dyDescent="0.25">
      <c r="A26" s="193"/>
      <c r="B26" s="32" t="s">
        <v>264</v>
      </c>
      <c r="C26" s="35"/>
      <c r="D26" s="35"/>
    </row>
    <row r="27" spans="1:5" ht="15.75" x14ac:dyDescent="0.25">
      <c r="A27" s="193"/>
      <c r="B27" s="32"/>
      <c r="C27" s="35"/>
      <c r="D27" s="35"/>
    </row>
    <row r="28" spans="1:5" ht="15.75" x14ac:dyDescent="0.25">
      <c r="A28" s="193"/>
      <c r="B28" s="32" t="s">
        <v>265</v>
      </c>
      <c r="C28" s="35"/>
      <c r="D28" s="35"/>
    </row>
    <row r="29" spans="1:5" ht="15.75" x14ac:dyDescent="0.25">
      <c r="A29" s="193"/>
      <c r="B29" s="193"/>
      <c r="C29" s="35"/>
      <c r="D29" s="35"/>
    </row>
    <row r="30" spans="1:5" ht="15.75" x14ac:dyDescent="0.25">
      <c r="A30" s="193"/>
      <c r="B30" s="193"/>
      <c r="C30" s="35"/>
      <c r="D30" s="35"/>
    </row>
    <row r="31" spans="1:5" ht="15.75" x14ac:dyDescent="0.25">
      <c r="A31" s="193"/>
      <c r="B31" s="193" t="s">
        <v>282</v>
      </c>
      <c r="C31" s="35"/>
      <c r="D31" s="193"/>
    </row>
    <row r="32" spans="1:5" ht="15.75" x14ac:dyDescent="0.25">
      <c r="A32" s="193"/>
      <c r="B32" s="193" t="s">
        <v>283</v>
      </c>
      <c r="C32" s="35"/>
      <c r="D32" s="193"/>
    </row>
    <row r="33" spans="1:4" ht="15.75" x14ac:dyDescent="0.25">
      <c r="A33" s="193"/>
      <c r="B33" s="193" t="s">
        <v>267</v>
      </c>
      <c r="C33" s="35"/>
      <c r="D33" s="193"/>
    </row>
    <row r="34" spans="1:4" ht="15.75" x14ac:dyDescent="0.25">
      <c r="B34" s="32"/>
      <c r="C34" s="62"/>
      <c r="D34" s="62"/>
    </row>
    <row r="35" spans="1:4" x14ac:dyDescent="0.25">
      <c r="A35" s="101"/>
    </row>
    <row r="36" spans="1:4" x14ac:dyDescent="0.25">
      <c r="A36" s="101"/>
    </row>
    <row r="37" spans="1:4" x14ac:dyDescent="0.25">
      <c r="A37" s="62"/>
    </row>
    <row r="38" spans="1:4" x14ac:dyDescent="0.25">
      <c r="A38" s="62"/>
    </row>
    <row r="39" spans="1:4" x14ac:dyDescent="0.25">
      <c r="A39" s="53"/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E902-D01F-4E35-992B-9035EF90EF6B}">
  <sheetPr>
    <tabColor theme="1"/>
  </sheetPr>
  <dimension ref="A1"/>
  <sheetViews>
    <sheetView workbookViewId="0">
      <selection sqref="A1:XFD1048576"/>
    </sheetView>
  </sheetViews>
  <sheetFormatPr defaultRowHeight="15" x14ac:dyDescent="0.3"/>
  <sheetData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Sheet227"/>
  <dimension ref="A1:E40"/>
  <sheetViews>
    <sheetView workbookViewId="0">
      <selection activeCell="P13" sqref="P13"/>
    </sheetView>
  </sheetViews>
  <sheetFormatPr defaultColWidth="9.140625" defaultRowHeight="15" x14ac:dyDescent="0.25"/>
  <cols>
    <col min="1" max="1" width="47.85546875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8">
        <f ca="1">TODAY()</f>
        <v>46197</v>
      </c>
      <c r="B4" s="438"/>
      <c r="C4" s="438"/>
      <c r="D4" s="438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81" t="e">
        <f>#REF!</f>
        <v>#REF!</v>
      </c>
      <c r="C7" s="62"/>
      <c r="D7" s="62"/>
    </row>
    <row r="8" spans="1:4" ht="15.75" x14ac:dyDescent="0.25">
      <c r="A8" s="193" t="s">
        <v>247</v>
      </c>
      <c r="B8" s="102" t="e">
        <f>#REF!</f>
        <v>#REF!</v>
      </c>
      <c r="C8" s="62"/>
      <c r="D8" s="62"/>
    </row>
    <row r="9" spans="1:4" ht="15.75" x14ac:dyDescent="0.25">
      <c r="A9" s="193" t="s">
        <v>249</v>
      </c>
      <c r="B9" s="95">
        <v>31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97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5" ht="15.75" x14ac:dyDescent="0.25">
      <c r="A17" s="193"/>
      <c r="B17" s="66"/>
      <c r="C17" s="62"/>
      <c r="D17" s="62"/>
    </row>
    <row r="18" spans="1:5" ht="15.75" x14ac:dyDescent="0.25">
      <c r="A18" s="44" t="s">
        <v>329</v>
      </c>
      <c r="B18" s="43" t="e">
        <f>+B15</f>
        <v>#REF!</v>
      </c>
      <c r="C18" s="62"/>
      <c r="D18" s="62"/>
    </row>
    <row r="19" spans="1:5" ht="15.75" x14ac:dyDescent="0.25">
      <c r="A19" s="45"/>
      <c r="B19" s="74"/>
      <c r="C19" s="66"/>
      <c r="D19" s="62"/>
    </row>
    <row r="20" spans="1:5" x14ac:dyDescent="0.25">
      <c r="A20" s="444" t="s">
        <v>330</v>
      </c>
      <c r="B20" s="444"/>
      <c r="C20" s="444"/>
      <c r="D20" s="444"/>
    </row>
    <row r="21" spans="1:5" ht="15.75" x14ac:dyDescent="0.25">
      <c r="A21" s="45"/>
      <c r="B21" s="204"/>
      <c r="C21" s="62"/>
      <c r="D21" s="62"/>
    </row>
    <row r="22" spans="1:5" x14ac:dyDescent="0.25">
      <c r="A22" s="62"/>
      <c r="B22" s="66"/>
      <c r="C22" s="62"/>
      <c r="D22" s="62"/>
    </row>
    <row r="24" spans="1:5" ht="15.75" x14ac:dyDescent="0.25">
      <c r="A24" s="32"/>
      <c r="B24" s="32" t="s">
        <v>262</v>
      </c>
      <c r="C24" s="32"/>
      <c r="D24" s="32"/>
      <c r="E24" s="32"/>
    </row>
    <row r="25" spans="1:5" ht="15.75" x14ac:dyDescent="0.25">
      <c r="A25" s="193"/>
      <c r="B25" s="32"/>
      <c r="C25" s="35"/>
      <c r="D25" s="35"/>
    </row>
    <row r="26" spans="1:5" ht="15.75" x14ac:dyDescent="0.25">
      <c r="A26" s="193"/>
      <c r="B26" s="32"/>
      <c r="C26" s="35"/>
      <c r="D26" s="35"/>
    </row>
    <row r="27" spans="1:5" ht="15.75" x14ac:dyDescent="0.25">
      <c r="A27" s="193"/>
      <c r="B27" s="32" t="s">
        <v>277</v>
      </c>
      <c r="C27" s="35"/>
      <c r="D27" s="35"/>
    </row>
    <row r="28" spans="1:5" ht="15.75" x14ac:dyDescent="0.25">
      <c r="A28" s="193"/>
      <c r="B28" s="32" t="s">
        <v>286</v>
      </c>
      <c r="C28" s="35"/>
      <c r="D28" s="35"/>
    </row>
    <row r="29" spans="1:5" ht="15.75" x14ac:dyDescent="0.25">
      <c r="A29" s="193"/>
      <c r="B29" s="32" t="s">
        <v>264</v>
      </c>
      <c r="C29" s="35"/>
      <c r="D29" s="35"/>
    </row>
    <row r="30" spans="1:5" ht="15.75" x14ac:dyDescent="0.25">
      <c r="A30" s="193"/>
      <c r="B30" s="32"/>
      <c r="C30" s="35"/>
      <c r="D30" s="35"/>
    </row>
    <row r="31" spans="1:5" ht="15.75" x14ac:dyDescent="0.25">
      <c r="A31" s="193"/>
      <c r="B31" s="32" t="s">
        <v>265</v>
      </c>
      <c r="C31" s="35"/>
      <c r="D31" s="35"/>
    </row>
    <row r="32" spans="1:5" ht="15.75" x14ac:dyDescent="0.25">
      <c r="A32" s="193"/>
      <c r="B32" s="193"/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B34" s="193" t="s">
        <v>282</v>
      </c>
      <c r="C34" s="35"/>
      <c r="D34" s="193"/>
    </row>
    <row r="35" spans="1:4" ht="15.75" x14ac:dyDescent="0.25">
      <c r="A35" s="193"/>
      <c r="B35" s="193" t="s">
        <v>283</v>
      </c>
      <c r="C35" s="35"/>
      <c r="D35" s="193"/>
    </row>
    <row r="36" spans="1:4" ht="15.75" x14ac:dyDescent="0.25">
      <c r="B36" s="193" t="s">
        <v>267</v>
      </c>
      <c r="C36" s="62"/>
      <c r="D36" s="62"/>
    </row>
    <row r="37" spans="1:4" x14ac:dyDescent="0.25">
      <c r="A37" s="101" t="s">
        <v>307</v>
      </c>
    </row>
    <row r="38" spans="1:4" x14ac:dyDescent="0.25">
      <c r="A38" s="101" t="s">
        <v>308</v>
      </c>
    </row>
    <row r="39" spans="1:4" x14ac:dyDescent="0.25">
      <c r="A39" s="62"/>
    </row>
    <row r="40" spans="1:4" x14ac:dyDescent="0.25">
      <c r="A40" s="53"/>
    </row>
  </sheetData>
  <mergeCells count="4">
    <mergeCell ref="A2:D2"/>
    <mergeCell ref="A3:D3"/>
    <mergeCell ref="A4:D4"/>
    <mergeCell ref="A20:D20"/>
  </mergeCells>
  <pageMargins left="0.25" right="0.25" top="0.75" bottom="0.75" header="0.3" footer="0.3"/>
  <pageSetup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Sheet228"/>
  <dimension ref="A1:K187"/>
  <sheetViews>
    <sheetView topLeftCell="A37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9">
        <f ca="1">TODAY()</f>
        <v>46197</v>
      </c>
      <c r="B3" s="429"/>
      <c r="C3" s="429"/>
      <c r="D3" s="429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81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95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96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50" t="s">
        <v>262</v>
      </c>
      <c r="C30" s="35"/>
      <c r="D30" s="205"/>
      <c r="E30" s="193"/>
    </row>
    <row r="31" spans="1:11" ht="17.25" customHeight="1" x14ac:dyDescent="0.25">
      <c r="A31" s="46"/>
      <c r="B31" s="50"/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193" t="s">
        <v>277</v>
      </c>
      <c r="C34" s="35"/>
      <c r="D34" s="193"/>
      <c r="E34" s="193"/>
    </row>
    <row r="35" spans="1:5" ht="18" x14ac:dyDescent="0.25">
      <c r="A35" s="46"/>
      <c r="B35" s="193" t="s">
        <v>287</v>
      </c>
      <c r="C35" s="35"/>
      <c r="D35" s="193"/>
      <c r="E35" s="193"/>
    </row>
    <row r="36" spans="1:5" ht="17.25" customHeight="1" x14ac:dyDescent="0.25">
      <c r="A36" s="46"/>
      <c r="B36" s="193" t="s">
        <v>267</v>
      </c>
      <c r="C36" s="35"/>
      <c r="D36" s="193"/>
      <c r="E36" s="193"/>
    </row>
    <row r="37" spans="1:5" ht="17.25" customHeight="1" x14ac:dyDescent="0.25">
      <c r="A37" s="46"/>
      <c r="B37" s="193"/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51" t="s">
        <v>265</v>
      </c>
      <c r="C39" s="35"/>
      <c r="D39" s="193"/>
      <c r="E39" s="193"/>
    </row>
    <row r="40" spans="1:5" ht="18" x14ac:dyDescent="0.25">
      <c r="A40" s="46"/>
      <c r="B40" s="193"/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 t="s">
        <v>331</v>
      </c>
      <c r="C43" s="35"/>
      <c r="D43" s="193"/>
      <c r="E43" s="193"/>
    </row>
    <row r="44" spans="1:5" ht="17.25" customHeight="1" x14ac:dyDescent="0.25">
      <c r="A44" s="46"/>
      <c r="B44" s="193" t="s">
        <v>332</v>
      </c>
      <c r="C44" s="35"/>
      <c r="D44" s="193"/>
      <c r="E44" s="193"/>
    </row>
    <row r="45" spans="1:5" ht="18" x14ac:dyDescent="0.35">
      <c r="A45" s="30"/>
      <c r="B45" s="193" t="s">
        <v>281</v>
      </c>
      <c r="C45" s="52"/>
    </row>
    <row r="46" spans="1:5" x14ac:dyDescent="0.25">
      <c r="A46" s="53"/>
      <c r="C46" s="54"/>
    </row>
    <row r="47" spans="1:5" x14ac:dyDescent="0.25">
      <c r="C47" s="54"/>
    </row>
    <row r="48" spans="1:5" x14ac:dyDescent="0.25">
      <c r="B48" s="55"/>
      <c r="C48" s="54"/>
    </row>
    <row r="49" spans="2:3" x14ac:dyDescent="0.25">
      <c r="B49" s="56"/>
      <c r="C49" s="54"/>
    </row>
    <row r="50" spans="2:3" x14ac:dyDescent="0.25">
      <c r="B50" s="56"/>
      <c r="C50" s="54"/>
    </row>
    <row r="51" spans="2:3" x14ac:dyDescent="0.25">
      <c r="B51" s="56"/>
      <c r="C51" s="54"/>
    </row>
    <row r="52" spans="2:3" x14ac:dyDescent="0.25"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Sheet229"/>
  <dimension ref="A1:J62"/>
  <sheetViews>
    <sheetView topLeftCell="A40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12.425781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9">
        <f ca="1">TODAY()</f>
        <v>46197</v>
      </c>
      <c r="B3" s="429"/>
      <c r="C3" s="429"/>
      <c r="D3" s="429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81" t="e">
        <f>#REF!</f>
        <v>#REF!</v>
      </c>
      <c r="C7" s="193"/>
      <c r="D7" s="193"/>
    </row>
    <row r="8" spans="1:10" s="30" customFormat="1" ht="18" hidden="1" x14ac:dyDescent="0.35">
      <c r="A8" s="193" t="s">
        <v>245</v>
      </c>
      <c r="B8" s="37" t="e">
        <f>'NEO JUN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95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97" t="e">
        <f>#REF!</f>
        <v>#REF!</v>
      </c>
      <c r="C24" s="193"/>
      <c r="E24" s="58"/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/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287</v>
      </c>
      <c r="C44" s="193"/>
      <c r="D44" s="193"/>
    </row>
    <row r="45" spans="1:4" s="30" customFormat="1" ht="18" x14ac:dyDescent="0.35">
      <c r="A45" s="193"/>
      <c r="B45" s="193" t="s">
        <v>267</v>
      </c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51" t="s">
        <v>265</v>
      </c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331</v>
      </c>
      <c r="C52" s="35"/>
      <c r="D52" s="193"/>
    </row>
    <row r="53" spans="1:4" s="30" customFormat="1" ht="18" x14ac:dyDescent="0.35">
      <c r="A53" s="193"/>
      <c r="B53" s="193" t="s">
        <v>332</v>
      </c>
      <c r="C53" s="35"/>
      <c r="D53" s="193"/>
    </row>
    <row r="54" spans="1:4" s="30" customFormat="1" ht="18" x14ac:dyDescent="0.35">
      <c r="A54" s="193"/>
      <c r="B54" s="193" t="s">
        <v>281</v>
      </c>
      <c r="C54" s="35"/>
      <c r="D54" s="193"/>
    </row>
    <row r="55" spans="1:4" ht="15.75" x14ac:dyDescent="0.25">
      <c r="B55" s="193"/>
      <c r="C55" s="54"/>
    </row>
    <row r="56" spans="1:4" ht="15.75" x14ac:dyDescent="0.25">
      <c r="A56" s="53"/>
      <c r="B56" s="193"/>
    </row>
    <row r="59" spans="1:4" x14ac:dyDescent="0.25">
      <c r="B59" s="55"/>
    </row>
    <row r="60" spans="1:4" x14ac:dyDescent="0.25">
      <c r="B60" s="56"/>
    </row>
    <row r="61" spans="1:4" x14ac:dyDescent="0.25">
      <c r="B61" s="56"/>
    </row>
    <row r="62" spans="1:4" x14ac:dyDescent="0.25">
      <c r="B62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fitToPage="1"/>
  </sheetPr>
  <dimension ref="B1:O24"/>
  <sheetViews>
    <sheetView zoomScaleNormal="100" workbookViewId="0">
      <selection sqref="A1:XFD1048576"/>
    </sheetView>
  </sheetViews>
  <sheetFormatPr defaultColWidth="9.140625" defaultRowHeight="12.75" x14ac:dyDescent="0.2"/>
  <cols>
    <col min="1" max="1" width="1.7109375" style="308" customWidth="1"/>
    <col min="2" max="2" width="13.7109375" style="308" bestFit="1" customWidth="1"/>
    <col min="3" max="3" width="15.28515625" style="309" bestFit="1" customWidth="1"/>
    <col min="4" max="14" width="15.28515625" style="308" bestFit="1" customWidth="1"/>
    <col min="15" max="15" width="16.28515625" style="308" bestFit="1" customWidth="1"/>
    <col min="16" max="16" width="4" style="308" customWidth="1"/>
    <col min="17" max="16384" width="9.140625" style="308"/>
  </cols>
  <sheetData>
    <row r="1" spans="2:15" ht="6.75" customHeight="1" x14ac:dyDescent="0.2"/>
    <row r="2" spans="2:15" ht="15.75" x14ac:dyDescent="0.25">
      <c r="B2" s="419" t="s">
        <v>201</v>
      </c>
      <c r="C2" s="419"/>
      <c r="D2" s="419"/>
      <c r="E2" s="419"/>
      <c r="F2" s="419"/>
      <c r="G2" s="310"/>
      <c r="H2" s="310"/>
      <c r="I2" s="310"/>
      <c r="J2" s="310"/>
      <c r="K2" s="310"/>
      <c r="L2" s="310"/>
      <c r="M2" s="310"/>
    </row>
    <row r="3" spans="2:15" ht="6" customHeight="1" x14ac:dyDescent="0.2">
      <c r="C3" s="308"/>
    </row>
    <row r="4" spans="2:15" ht="15" x14ac:dyDescent="0.25">
      <c r="B4" s="313"/>
      <c r="C4" s="314">
        <v>45808</v>
      </c>
      <c r="D4" s="314">
        <v>45838</v>
      </c>
      <c r="E4" s="314">
        <v>45869</v>
      </c>
      <c r="F4" s="314">
        <v>45900</v>
      </c>
      <c r="G4" s="314">
        <v>45930</v>
      </c>
      <c r="H4" s="314">
        <v>45961</v>
      </c>
      <c r="I4" s="314">
        <v>45991</v>
      </c>
      <c r="J4" s="314">
        <v>46022</v>
      </c>
      <c r="K4" s="314">
        <v>46053</v>
      </c>
      <c r="L4" s="314">
        <v>46081</v>
      </c>
      <c r="M4" s="314">
        <v>46112</v>
      </c>
      <c r="N4" s="314">
        <v>46142</v>
      </c>
      <c r="O4" s="315" t="s">
        <v>1</v>
      </c>
    </row>
    <row r="5" spans="2:15" x14ac:dyDescent="0.2">
      <c r="B5" s="316" t="s">
        <v>25</v>
      </c>
      <c r="C5" s="281">
        <v>4419777.4700000007</v>
      </c>
      <c r="D5" s="281">
        <v>5040081.6100000003</v>
      </c>
      <c r="E5" s="281">
        <v>6197840.4299999997</v>
      </c>
      <c r="F5" s="281">
        <v>6034567.21</v>
      </c>
      <c r="G5" s="281">
        <v>6568411.9099999992</v>
      </c>
      <c r="H5" s="281">
        <v>6141993.4400000004</v>
      </c>
      <c r="I5" s="281">
        <v>6081727.5599999996</v>
      </c>
      <c r="J5" s="281">
        <v>5523963.4400000004</v>
      </c>
      <c r="K5" s="281">
        <v>5270210.5999999996</v>
      </c>
      <c r="L5" s="281">
        <v>5170603.2557407757</v>
      </c>
      <c r="M5" s="281">
        <v>5091723.3527562851</v>
      </c>
      <c r="N5" s="281">
        <v>5214167.57</v>
      </c>
      <c r="O5" s="317">
        <v>66755067.848497063</v>
      </c>
    </row>
    <row r="6" spans="2:15" x14ac:dyDescent="0.2">
      <c r="B6" s="316" t="s">
        <v>202</v>
      </c>
      <c r="C6" s="282">
        <v>12764795.570000002</v>
      </c>
      <c r="D6" s="282">
        <v>14562475.379999999</v>
      </c>
      <c r="E6" s="282">
        <v>17624949.649999999</v>
      </c>
      <c r="F6" s="282">
        <v>17163059.300000001</v>
      </c>
      <c r="G6" s="282">
        <v>18476320.039999999</v>
      </c>
      <c r="H6" s="282">
        <v>17464381.359999996</v>
      </c>
      <c r="I6" s="282">
        <v>17284583.57</v>
      </c>
      <c r="J6" s="282">
        <v>15691925.040000001</v>
      </c>
      <c r="K6" s="282">
        <v>14985577.910000002</v>
      </c>
      <c r="L6" s="282">
        <v>14703921.448497059</v>
      </c>
      <c r="M6" s="282">
        <v>14476364.988096934</v>
      </c>
      <c r="N6" s="282">
        <v>14820745.670000002</v>
      </c>
      <c r="O6" s="318">
        <v>190019099.92659402</v>
      </c>
    </row>
    <row r="7" spans="2:15" x14ac:dyDescent="0.2">
      <c r="B7" s="316" t="s">
        <v>203</v>
      </c>
      <c r="C7" s="282">
        <v>1077120.68</v>
      </c>
      <c r="D7" s="282">
        <v>1229142.21</v>
      </c>
      <c r="E7" s="282">
        <v>1530619.4000000004</v>
      </c>
      <c r="F7" s="282">
        <v>1490422.09</v>
      </c>
      <c r="G7" s="282">
        <v>1625083</v>
      </c>
      <c r="H7" s="282">
        <v>1516182.15</v>
      </c>
      <c r="I7" s="282">
        <v>1500250.1500000001</v>
      </c>
      <c r="J7" s="282">
        <v>1362021.8299999996</v>
      </c>
      <c r="K7" s="282">
        <v>1301126.4799999997</v>
      </c>
      <c r="L7" s="282">
        <v>1295947.5165940004</v>
      </c>
      <c r="M7" s="282">
        <v>1237410.0610189997</v>
      </c>
      <c r="N7" s="282">
        <v>1286623.26</v>
      </c>
      <c r="O7" s="318">
        <v>16451948.827613</v>
      </c>
    </row>
    <row r="8" spans="2:15" ht="15" x14ac:dyDescent="0.35">
      <c r="B8" s="316" t="s">
        <v>20</v>
      </c>
      <c r="C8" s="283">
        <v>985835.83999999985</v>
      </c>
      <c r="D8" s="283">
        <v>1126825.3500000001</v>
      </c>
      <c r="E8" s="283">
        <v>1176811.1300000001</v>
      </c>
      <c r="F8" s="283">
        <v>1148230.3400000001</v>
      </c>
      <c r="G8" s="283">
        <v>1221568.0900000001</v>
      </c>
      <c r="H8" s="283">
        <v>2079328.9300000002</v>
      </c>
      <c r="I8" s="283">
        <v>662642.09</v>
      </c>
      <c r="J8" s="283">
        <v>1084936.6400000001</v>
      </c>
      <c r="K8" s="283">
        <v>1372982.97</v>
      </c>
      <c r="L8" s="283">
        <v>1315881.0476130028</v>
      </c>
      <c r="M8" s="283">
        <v>667470.7099839045</v>
      </c>
      <c r="N8" s="283">
        <v>1006421.2600000002</v>
      </c>
      <c r="O8" s="319">
        <v>13848934.397596907</v>
      </c>
    </row>
    <row r="9" spans="2:15" x14ac:dyDescent="0.2">
      <c r="B9" s="320" t="s">
        <v>83</v>
      </c>
      <c r="C9" s="321">
        <v>19247529.560000002</v>
      </c>
      <c r="D9" s="321">
        <v>21958524.550000001</v>
      </c>
      <c r="E9" s="321">
        <v>26530220.609999996</v>
      </c>
      <c r="F9" s="321">
        <v>25836278.940000001</v>
      </c>
      <c r="G9" s="321">
        <v>27891383.039999999</v>
      </c>
      <c r="H9" s="321">
        <v>27201885.879999995</v>
      </c>
      <c r="I9" s="321">
        <v>25529203.369999997</v>
      </c>
      <c r="J9" s="321">
        <v>23662846.949999999</v>
      </c>
      <c r="K9" s="321">
        <v>22929897.960000001</v>
      </c>
      <c r="L9" s="321">
        <v>22486353.268444836</v>
      </c>
      <c r="M9" s="321">
        <v>21472969.111856122</v>
      </c>
      <c r="N9" s="321">
        <v>22327957.760000005</v>
      </c>
      <c r="O9" s="322">
        <v>287075051.000301</v>
      </c>
    </row>
    <row r="10" spans="2:15" ht="12" x14ac:dyDescent="0.2">
      <c r="C10" s="308"/>
    </row>
    <row r="11" spans="2:15" x14ac:dyDescent="0.2">
      <c r="E11" s="311"/>
      <c r="F11" s="311"/>
    </row>
    <row r="24" spans="10:10" x14ac:dyDescent="0.2">
      <c r="J24" s="312"/>
    </row>
  </sheetData>
  <mergeCells count="1">
    <mergeCell ref="B2:F2"/>
  </mergeCells>
  <printOptions horizontalCentered="1"/>
  <pageMargins left="0.7" right="0.7" top="0.75" bottom="0.75" header="0.3" footer="0.3"/>
  <pageSetup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8000"/>
    <pageSetUpPr fitToPage="1"/>
  </sheetPr>
  <dimension ref="A1:W55"/>
  <sheetViews>
    <sheetView zoomScale="90" zoomScaleNormal="90" workbookViewId="0">
      <pane xSplit="1" ySplit="3" topLeftCell="B39" activePane="bottomRight" state="frozen"/>
      <selection pane="topRight" activeCell="I11" sqref="I11"/>
      <selection pane="bottomLeft" activeCell="I11" sqref="I11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6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18" style="7" customWidth="1"/>
    <col min="13" max="13" width="17" style="7" bestFit="1" customWidth="1"/>
    <col min="14" max="14" width="15.28515625" style="5" bestFit="1" customWidth="1"/>
    <col min="15" max="15" width="11" style="5" bestFit="1" customWidth="1"/>
    <col min="16" max="16" width="8.42578125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45808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878</v>
      </c>
      <c r="C4" s="266">
        <v>2814</v>
      </c>
      <c r="D4" s="266">
        <v>732134.75</v>
      </c>
      <c r="E4" s="267">
        <v>186125.82</v>
      </c>
      <c r="F4" s="267">
        <v>42472.05</v>
      </c>
      <c r="G4" s="403">
        <v>94169.16</v>
      </c>
      <c r="H4" s="403">
        <v>37352.9</v>
      </c>
      <c r="I4" s="403">
        <v>2836.73</v>
      </c>
      <c r="J4" s="403">
        <v>8018.84</v>
      </c>
      <c r="K4" s="403">
        <v>673.68</v>
      </c>
      <c r="L4" s="403">
        <v>602.46</v>
      </c>
      <c r="M4" s="403">
        <v>0</v>
      </c>
      <c r="N4" s="403">
        <v>0</v>
      </c>
      <c r="O4" s="403">
        <v>0</v>
      </c>
      <c r="P4" s="403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3172</v>
      </c>
      <c r="C5" s="266">
        <v>13752</v>
      </c>
      <c r="D5" s="266">
        <v>668030.71</v>
      </c>
      <c r="E5" s="302">
        <v>177448.13999999998</v>
      </c>
      <c r="F5" s="302">
        <v>45421.85</v>
      </c>
      <c r="G5" s="405">
        <v>86384.14</v>
      </c>
      <c r="H5" s="405">
        <v>34715.25</v>
      </c>
      <c r="I5" s="405">
        <v>2512.89</v>
      </c>
      <c r="J5" s="405">
        <v>7246.96</v>
      </c>
      <c r="K5" s="405">
        <v>611.49</v>
      </c>
      <c r="L5" s="405">
        <v>567.21</v>
      </c>
      <c r="M5" s="405">
        <v>0</v>
      </c>
      <c r="N5" s="405">
        <v>0</v>
      </c>
      <c r="O5" s="405">
        <v>0.78</v>
      </c>
      <c r="P5" s="405">
        <v>-12.43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7717</v>
      </c>
      <c r="C6" s="266">
        <v>15687</v>
      </c>
      <c r="D6" s="266">
        <v>2160157.86</v>
      </c>
      <c r="E6" s="302">
        <v>566456.02</v>
      </c>
      <c r="F6" s="302">
        <v>139598.04999999999</v>
      </c>
      <c r="G6" s="405">
        <v>279333.68</v>
      </c>
      <c r="H6" s="405">
        <v>112161.05</v>
      </c>
      <c r="I6" s="405">
        <v>8111.86</v>
      </c>
      <c r="J6" s="405">
        <v>23431.38</v>
      </c>
      <c r="K6" s="405">
        <v>1977.35</v>
      </c>
      <c r="L6" s="405">
        <v>1842.65</v>
      </c>
      <c r="M6" s="405">
        <v>0</v>
      </c>
      <c r="N6" s="405">
        <v>0</v>
      </c>
      <c r="O6" s="405">
        <v>0</v>
      </c>
      <c r="P6" s="405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34944</v>
      </c>
      <c r="C7" s="266">
        <v>109898</v>
      </c>
      <c r="D7" s="266">
        <v>17512077.877</v>
      </c>
      <c r="E7" s="302">
        <v>4503561.25</v>
      </c>
      <c r="F7" s="302">
        <v>1043814.09</v>
      </c>
      <c r="G7" s="405">
        <v>2263022.46</v>
      </c>
      <c r="H7" s="405">
        <v>909980.99</v>
      </c>
      <c r="I7" s="405">
        <v>65758.2</v>
      </c>
      <c r="J7" s="405">
        <v>189974.56</v>
      </c>
      <c r="K7" s="405">
        <v>16043.09</v>
      </c>
      <c r="L7" s="405">
        <v>14957.62</v>
      </c>
      <c r="M7" s="405">
        <v>0</v>
      </c>
      <c r="N7" s="405">
        <v>0</v>
      </c>
      <c r="O7" s="405">
        <v>0</v>
      </c>
      <c r="P7" s="405">
        <v>10.24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3773</v>
      </c>
      <c r="C8" s="266">
        <v>8108</v>
      </c>
      <c r="D8" s="266">
        <v>2849899.28</v>
      </c>
      <c r="E8" s="302">
        <v>728241.9</v>
      </c>
      <c r="F8" s="302">
        <v>165124.63</v>
      </c>
      <c r="G8" s="405">
        <v>368393.11</v>
      </c>
      <c r="H8" s="405">
        <v>148056.1</v>
      </c>
      <c r="I8" s="405">
        <v>10711.05</v>
      </c>
      <c r="J8" s="405">
        <v>30920.15</v>
      </c>
      <c r="K8" s="405">
        <v>2609.83</v>
      </c>
      <c r="L8" s="405">
        <v>2427.0300000000002</v>
      </c>
      <c r="M8" s="405">
        <v>0</v>
      </c>
      <c r="N8" s="405">
        <v>0</v>
      </c>
      <c r="O8" s="405">
        <v>0</v>
      </c>
      <c r="P8" s="405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99379</v>
      </c>
      <c r="C9" s="266">
        <v>398559</v>
      </c>
      <c r="D9" s="266">
        <v>19140527.859999999</v>
      </c>
      <c r="E9" s="302">
        <v>5061360.3299999991</v>
      </c>
      <c r="F9" s="302">
        <v>1324990.8899999999</v>
      </c>
      <c r="G9" s="405">
        <v>2445089.2999999998</v>
      </c>
      <c r="H9" s="405">
        <v>982053.73</v>
      </c>
      <c r="I9" s="405">
        <v>70986.28</v>
      </c>
      <c r="J9" s="405">
        <v>205135.08</v>
      </c>
      <c r="K9" s="405">
        <v>17038.48</v>
      </c>
      <c r="L9" s="405">
        <v>16089.099999999999</v>
      </c>
      <c r="M9" s="405">
        <v>0</v>
      </c>
      <c r="N9" s="405">
        <v>0</v>
      </c>
      <c r="O9" s="405">
        <v>-41.71</v>
      </c>
      <c r="P9" s="405">
        <v>19.18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24875</v>
      </c>
      <c r="C10" s="266">
        <v>81010</v>
      </c>
      <c r="D10" s="266">
        <v>15226351.362</v>
      </c>
      <c r="E10" s="302">
        <v>3724142.03</v>
      </c>
      <c r="F10" s="302">
        <v>889331.65999999992</v>
      </c>
      <c r="G10" s="405">
        <v>1854647.5899999999</v>
      </c>
      <c r="H10" s="405">
        <v>745957.04999999993</v>
      </c>
      <c r="I10" s="405">
        <v>53852.75</v>
      </c>
      <c r="J10" s="405">
        <v>155395.37999999998</v>
      </c>
      <c r="K10" s="405">
        <v>12748.33</v>
      </c>
      <c r="L10" s="405">
        <v>12198.78</v>
      </c>
      <c r="M10" s="405">
        <v>0</v>
      </c>
      <c r="N10" s="405">
        <v>0</v>
      </c>
      <c r="O10" s="405">
        <v>0</v>
      </c>
      <c r="P10" s="405">
        <v>10.49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236362</v>
      </c>
      <c r="C11" s="266">
        <v>142266</v>
      </c>
      <c r="D11" s="266">
        <v>28507271.133000001</v>
      </c>
      <c r="E11" s="302">
        <v>5886276.0599999987</v>
      </c>
      <c r="F11" s="302">
        <v>1361108.8399999999</v>
      </c>
      <c r="G11" s="405">
        <v>2955871.85</v>
      </c>
      <c r="H11" s="405">
        <v>1195223.72</v>
      </c>
      <c r="I11" s="405">
        <v>85508.31</v>
      </c>
      <c r="J11" s="405">
        <v>247880.99</v>
      </c>
      <c r="K11" s="405">
        <v>20978.720000000008</v>
      </c>
      <c r="L11" s="405">
        <v>19703.63</v>
      </c>
      <c r="M11" s="405">
        <v>0</v>
      </c>
      <c r="N11" s="405">
        <v>0</v>
      </c>
      <c r="O11" s="405">
        <v>0</v>
      </c>
      <c r="P11" s="405">
        <v>0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977101</v>
      </c>
      <c r="C12" s="266">
        <v>4616059</v>
      </c>
      <c r="D12" s="266">
        <v>419879064.954</v>
      </c>
      <c r="E12" s="302">
        <v>97707124.860000029</v>
      </c>
      <c r="F12" s="302">
        <v>23869608.270000003</v>
      </c>
      <c r="G12" s="405">
        <v>48326020.359999999</v>
      </c>
      <c r="H12" s="405">
        <v>19386652.45000001</v>
      </c>
      <c r="I12" s="405">
        <v>1406377.7900000003</v>
      </c>
      <c r="J12" s="405">
        <v>4057504.8900000006</v>
      </c>
      <c r="K12" s="405">
        <v>342417.78</v>
      </c>
      <c r="L12" s="405">
        <v>318457.8299999999</v>
      </c>
      <c r="M12" s="405">
        <v>0</v>
      </c>
      <c r="N12" s="405">
        <v>0</v>
      </c>
      <c r="O12" s="405">
        <v>55.800000000000004</v>
      </c>
      <c r="P12" s="405">
        <v>29.69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302"/>
      <c r="F13" s="302"/>
      <c r="G13" s="405"/>
      <c r="H13" s="405"/>
      <c r="I13" s="405"/>
      <c r="J13" s="405"/>
      <c r="K13" s="405"/>
      <c r="L13" s="405"/>
      <c r="M13" s="405">
        <v>0</v>
      </c>
      <c r="N13" s="405"/>
      <c r="O13" s="405"/>
      <c r="P13" s="405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1388201</v>
      </c>
      <c r="C14" s="147">
        <v>5388153</v>
      </c>
      <c r="D14" s="147">
        <v>506675515.78600001</v>
      </c>
      <c r="E14" s="148">
        <v>118540736.41000003</v>
      </c>
      <c r="F14" s="148">
        <v>28881470.330000002</v>
      </c>
      <c r="G14" s="148">
        <v>58672931.649999999</v>
      </c>
      <c r="H14" s="148">
        <v>23552153.24000001</v>
      </c>
      <c r="I14" s="148">
        <v>1706655.8600000003</v>
      </c>
      <c r="J14" s="148">
        <v>4925508.2300000004</v>
      </c>
      <c r="K14" s="148">
        <v>415098.75</v>
      </c>
      <c r="L14" s="148">
        <v>386846.30999999988</v>
      </c>
      <c r="M14" s="148">
        <v>0</v>
      </c>
      <c r="N14" s="148">
        <v>0</v>
      </c>
      <c r="O14" s="148">
        <v>14.870000000000005</v>
      </c>
      <c r="P14" s="148">
        <v>57.17</v>
      </c>
      <c r="Q14" s="402"/>
      <c r="R14" s="402"/>
      <c r="S14" s="402"/>
      <c r="T14" s="402"/>
      <c r="U14" s="402"/>
      <c r="V14" s="402"/>
    </row>
    <row r="15" spans="1:22" ht="21.7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4"/>
      <c r="R15" s="404"/>
      <c r="S15" s="404"/>
      <c r="T15" s="404"/>
      <c r="U15" s="404"/>
      <c r="V15" s="404"/>
    </row>
    <row r="16" spans="1:22" ht="17.25" x14ac:dyDescent="0.25">
      <c r="A16" s="8" t="s">
        <v>223</v>
      </c>
      <c r="B16" s="266">
        <v>1</v>
      </c>
      <c r="C16" s="266">
        <v>4</v>
      </c>
      <c r="D16" s="266">
        <v>14.66</v>
      </c>
      <c r="E16" s="270">
        <v>4.47</v>
      </c>
      <c r="F16" s="270">
        <v>1.51</v>
      </c>
      <c r="G16" s="403">
        <v>1.94</v>
      </c>
      <c r="H16" s="406">
        <v>0.78</v>
      </c>
      <c r="I16" s="406">
        <v>0.06</v>
      </c>
      <c r="J16" s="406">
        <v>0.16</v>
      </c>
      <c r="K16" s="406">
        <v>0.01</v>
      </c>
      <c r="L16" s="406">
        <v>0.01</v>
      </c>
      <c r="M16" s="406">
        <v>0</v>
      </c>
      <c r="N16" s="406">
        <v>0</v>
      </c>
      <c r="O16" s="406">
        <v>0</v>
      </c>
      <c r="P16" s="406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96</v>
      </c>
      <c r="D17" s="266">
        <v>442604</v>
      </c>
      <c r="E17" s="268">
        <v>125082.28000000001</v>
      </c>
      <c r="F17" s="269">
        <v>37640.61</v>
      </c>
      <c r="G17" s="407">
        <v>57194.98</v>
      </c>
      <c r="H17" s="407">
        <v>23000.77</v>
      </c>
      <c r="I17" s="407">
        <v>1662.08</v>
      </c>
      <c r="J17" s="407">
        <v>4800.91</v>
      </c>
      <c r="K17" s="407">
        <v>405.35</v>
      </c>
      <c r="L17" s="407">
        <v>377.58</v>
      </c>
      <c r="M17" s="405">
        <v>0</v>
      </c>
      <c r="N17" s="405">
        <v>0</v>
      </c>
      <c r="O17" s="405">
        <v>0</v>
      </c>
      <c r="P17" s="405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4</v>
      </c>
      <c r="D18" s="266">
        <v>403104</v>
      </c>
      <c r="E18" s="268">
        <v>113716.29000000001</v>
      </c>
      <c r="F18" s="269">
        <v>34078.25</v>
      </c>
      <c r="G18" s="407">
        <v>52090.720000000001</v>
      </c>
      <c r="H18" s="407">
        <v>20948.099999999999</v>
      </c>
      <c r="I18" s="407">
        <v>1513.66</v>
      </c>
      <c r="J18" s="407">
        <v>4372.4799999999996</v>
      </c>
      <c r="K18" s="407">
        <v>369.24</v>
      </c>
      <c r="L18" s="407">
        <v>343.84</v>
      </c>
      <c r="M18" s="405">
        <v>0</v>
      </c>
      <c r="N18" s="405">
        <v>0</v>
      </c>
      <c r="O18" s="405">
        <v>0</v>
      </c>
      <c r="P18" s="405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8</v>
      </c>
      <c r="D19" s="266">
        <v>425965</v>
      </c>
      <c r="E19" s="268">
        <v>120184.26000000001</v>
      </c>
      <c r="F19" s="269">
        <v>36029.79</v>
      </c>
      <c r="G19" s="407">
        <v>55044.91</v>
      </c>
      <c r="H19" s="306">
        <v>22136.12</v>
      </c>
      <c r="I19" s="306">
        <v>1599.48</v>
      </c>
      <c r="J19" s="306">
        <v>4620.4399999999996</v>
      </c>
      <c r="K19" s="306">
        <v>390.17</v>
      </c>
      <c r="L19" s="407">
        <v>363.35</v>
      </c>
      <c r="M19" s="405">
        <v>0</v>
      </c>
      <c r="N19" s="405">
        <v>0</v>
      </c>
      <c r="O19" s="405">
        <v>0</v>
      </c>
      <c r="P19" s="405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945</v>
      </c>
      <c r="C20" s="266">
        <v>1820</v>
      </c>
      <c r="D20" s="266">
        <v>13889.5</v>
      </c>
      <c r="E20" s="268">
        <v>8173.39</v>
      </c>
      <c r="F20" s="269">
        <v>5420.55</v>
      </c>
      <c r="G20" s="306">
        <v>1803.91</v>
      </c>
      <c r="H20" s="306">
        <v>722.07999999999993</v>
      </c>
      <c r="I20" s="306">
        <v>54.35</v>
      </c>
      <c r="J20" s="306">
        <v>161.75</v>
      </c>
      <c r="K20" s="306">
        <v>0</v>
      </c>
      <c r="L20" s="407">
        <v>10.75</v>
      </c>
      <c r="M20" s="405">
        <v>0</v>
      </c>
      <c r="N20" s="405">
        <v>0</v>
      </c>
      <c r="O20" s="405">
        <v>0</v>
      </c>
      <c r="P20" s="405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113441</v>
      </c>
      <c r="C21" s="266">
        <v>357889</v>
      </c>
      <c r="D21" s="266">
        <v>173490247.977</v>
      </c>
      <c r="E21" s="268">
        <v>43241605.340000004</v>
      </c>
      <c r="F21" s="269">
        <v>13383127.590000002</v>
      </c>
      <c r="G21" s="306">
        <v>19521800.600000001</v>
      </c>
      <c r="H21" s="306">
        <v>7879393.1000000006</v>
      </c>
      <c r="I21" s="306">
        <v>567907.07999999996</v>
      </c>
      <c r="J21" s="306">
        <v>1639913.9400000002</v>
      </c>
      <c r="K21" s="306">
        <v>138419.49000000002</v>
      </c>
      <c r="L21" s="306">
        <v>111013.54</v>
      </c>
      <c r="M21" s="405">
        <v>0</v>
      </c>
      <c r="N21" s="405">
        <v>0</v>
      </c>
      <c r="O21" s="405">
        <v>-12.09</v>
      </c>
      <c r="P21" s="405">
        <v>42.09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10605</v>
      </c>
      <c r="C22" s="266">
        <v>35791</v>
      </c>
      <c r="D22" s="266">
        <v>298120459.98466998</v>
      </c>
      <c r="E22" s="268">
        <v>82705173.420000002</v>
      </c>
      <c r="F22" s="269">
        <v>24025892.57</v>
      </c>
      <c r="G22" s="306">
        <v>38353052.059999995</v>
      </c>
      <c r="H22" s="306">
        <v>15467771.73</v>
      </c>
      <c r="I22" s="306">
        <v>1112960.5499999998</v>
      </c>
      <c r="J22" s="306">
        <v>3219515.9800000004</v>
      </c>
      <c r="K22" s="306">
        <v>272008.58</v>
      </c>
      <c r="L22" s="306">
        <v>253971.94999999998</v>
      </c>
      <c r="M22" s="405">
        <v>0</v>
      </c>
      <c r="N22" s="405">
        <v>0</v>
      </c>
      <c r="O22" s="405">
        <v>0</v>
      </c>
      <c r="P22" s="405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399</v>
      </c>
      <c r="C23" s="266">
        <v>1359</v>
      </c>
      <c r="D23" s="266">
        <v>131540659.00799999</v>
      </c>
      <c r="E23" s="268">
        <v>33422349.649999999</v>
      </c>
      <c r="F23" s="269">
        <v>7491778.1300000008</v>
      </c>
      <c r="G23" s="306">
        <v>16969273.349999998</v>
      </c>
      <c r="H23" s="306">
        <v>6811273.04</v>
      </c>
      <c r="I23" s="306">
        <v>493766.67</v>
      </c>
      <c r="J23" s="306">
        <v>1424335.03</v>
      </c>
      <c r="K23" s="306">
        <v>120246.16</v>
      </c>
      <c r="L23" s="306">
        <v>111677.27</v>
      </c>
      <c r="M23" s="405">
        <v>0</v>
      </c>
      <c r="N23" s="405">
        <v>0</v>
      </c>
      <c r="O23" s="405">
        <v>0</v>
      </c>
      <c r="P23" s="405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501600</v>
      </c>
      <c r="E24" s="268">
        <v>130343.06999999999</v>
      </c>
      <c r="F24" s="269">
        <v>31245.96</v>
      </c>
      <c r="G24" s="306">
        <v>64818.76</v>
      </c>
      <c r="H24" s="306">
        <v>26066.65</v>
      </c>
      <c r="I24" s="306">
        <v>1883.51</v>
      </c>
      <c r="J24" s="306">
        <v>5440.86</v>
      </c>
      <c r="K24" s="306">
        <v>459.47</v>
      </c>
      <c r="L24" s="306">
        <v>427.86</v>
      </c>
      <c r="M24" s="405">
        <v>0</v>
      </c>
      <c r="N24" s="405">
        <v>0</v>
      </c>
      <c r="O24" s="405">
        <v>0</v>
      </c>
      <c r="P24" s="405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406"/>
      <c r="O25" s="406"/>
      <c r="P25" s="406"/>
      <c r="Q25" s="402"/>
      <c r="R25" s="402"/>
      <c r="S25" s="402"/>
      <c r="T25" s="402"/>
      <c r="U25" s="402"/>
      <c r="V25" s="402"/>
    </row>
    <row r="26" spans="1:22" x14ac:dyDescent="0.25">
      <c r="A26" s="146" t="s">
        <v>1</v>
      </c>
      <c r="B26" s="147">
        <v>125440</v>
      </c>
      <c r="C26" s="147">
        <v>396974</v>
      </c>
      <c r="D26" s="147">
        <v>604938544.12967002</v>
      </c>
      <c r="E26" s="148">
        <v>159866632.16999999</v>
      </c>
      <c r="F26" s="148">
        <v>45045214.960000008</v>
      </c>
      <c r="G26" s="148">
        <v>75075081.230000004</v>
      </c>
      <c r="H26" s="148">
        <v>30251312.369999997</v>
      </c>
      <c r="I26" s="148">
        <v>2181347.4399999995</v>
      </c>
      <c r="J26" s="148">
        <v>6303161.5500000007</v>
      </c>
      <c r="K26" s="148">
        <v>532298.47</v>
      </c>
      <c r="L26" s="148">
        <v>478186.14999999997</v>
      </c>
      <c r="M26" s="148">
        <v>0</v>
      </c>
      <c r="N26" s="148">
        <v>0</v>
      </c>
      <c r="O26" s="148">
        <v>-12.09</v>
      </c>
      <c r="P26" s="148">
        <v>42.09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4"/>
      <c r="R27" s="404"/>
      <c r="S27" s="404"/>
      <c r="T27" s="404"/>
      <c r="U27" s="404"/>
      <c r="V27" s="404"/>
    </row>
    <row r="28" spans="1:22" x14ac:dyDescent="0.25">
      <c r="A28" s="6">
        <v>311</v>
      </c>
      <c r="B28" s="266">
        <v>110</v>
      </c>
      <c r="C28" s="266">
        <v>416</v>
      </c>
      <c r="D28" s="266">
        <v>-1523293.4</v>
      </c>
      <c r="E28" s="270">
        <v>-429462.63</v>
      </c>
      <c r="F28" s="270">
        <v>-128160.79000000001</v>
      </c>
      <c r="G28" s="403">
        <v>-196642.18</v>
      </c>
      <c r="H28" s="406">
        <v>-79720.36</v>
      </c>
      <c r="I28" s="406">
        <v>-5720.32</v>
      </c>
      <c r="J28" s="406">
        <v>-16524.14</v>
      </c>
      <c r="K28" s="406">
        <v>-1395.4399999999998</v>
      </c>
      <c r="L28" s="406">
        <v>-1299.3999999999999</v>
      </c>
      <c r="M28" s="406">
        <v>0</v>
      </c>
      <c r="N28" s="406">
        <v>0</v>
      </c>
      <c r="O28" s="406">
        <v>0</v>
      </c>
      <c r="P28" s="406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228</v>
      </c>
      <c r="C29" s="266">
        <v>753</v>
      </c>
      <c r="D29" s="266">
        <v>7994697.9402999999</v>
      </c>
      <c r="E29" s="268">
        <v>2357834.09</v>
      </c>
      <c r="F29" s="269">
        <v>794517.07</v>
      </c>
      <c r="G29" s="306">
        <v>1022534.87</v>
      </c>
      <c r="H29" s="306">
        <v>411236.29</v>
      </c>
      <c r="I29" s="306">
        <v>29713.75</v>
      </c>
      <c r="J29" s="306">
        <v>85833.78</v>
      </c>
      <c r="K29" s="306">
        <v>7248.37</v>
      </c>
      <c r="L29" s="306">
        <v>6749.96</v>
      </c>
      <c r="M29" s="405">
        <v>0</v>
      </c>
      <c r="N29" s="405">
        <v>0</v>
      </c>
      <c r="O29" s="405">
        <v>0</v>
      </c>
      <c r="P29" s="405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214</v>
      </c>
      <c r="C30" s="266">
        <v>764</v>
      </c>
      <c r="D30" s="266">
        <v>79520771.151999995</v>
      </c>
      <c r="E30" s="268">
        <v>20525884.699999999</v>
      </c>
      <c r="F30" s="269">
        <v>4877509.62</v>
      </c>
      <c r="G30" s="306">
        <v>10234257.08</v>
      </c>
      <c r="H30" s="306">
        <v>4117329.16</v>
      </c>
      <c r="I30" s="306">
        <v>297443.21000000002</v>
      </c>
      <c r="J30" s="306">
        <v>859218.54</v>
      </c>
      <c r="K30" s="306">
        <v>72558.759999999995</v>
      </c>
      <c r="L30" s="306">
        <v>67568.33</v>
      </c>
      <c r="M30" s="405">
        <v>0</v>
      </c>
      <c r="N30" s="405">
        <v>0</v>
      </c>
      <c r="O30" s="405">
        <v>0</v>
      </c>
      <c r="P30" s="405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408">
        <v>1</v>
      </c>
      <c r="C31" s="266">
        <v>4</v>
      </c>
      <c r="D31" s="266">
        <v>4821554</v>
      </c>
      <c r="E31" s="268">
        <v>1264953.47</v>
      </c>
      <c r="F31" s="269">
        <v>312397.61</v>
      </c>
      <c r="G31" s="306">
        <v>623060.49</v>
      </c>
      <c r="H31" s="306">
        <v>250561.7</v>
      </c>
      <c r="I31" s="306">
        <v>18104.939999999999</v>
      </c>
      <c r="J31" s="306">
        <v>52299.4</v>
      </c>
      <c r="K31" s="306">
        <v>4416.54</v>
      </c>
      <c r="L31" s="306">
        <v>4112.79</v>
      </c>
      <c r="M31" s="405">
        <v>0</v>
      </c>
      <c r="N31" s="405">
        <v>0</v>
      </c>
      <c r="O31" s="405">
        <v>0</v>
      </c>
      <c r="P31" s="405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13</v>
      </c>
      <c r="D32" s="266">
        <v>313973</v>
      </c>
      <c r="E32" s="268">
        <v>296633.52999999991</v>
      </c>
      <c r="F32" s="269">
        <v>234604.39</v>
      </c>
      <c r="G32" s="407">
        <v>40572.85</v>
      </c>
      <c r="H32" s="306">
        <v>16316.24</v>
      </c>
      <c r="I32" s="306">
        <v>1178.97</v>
      </c>
      <c r="J32" s="306">
        <v>3405.66</v>
      </c>
      <c r="K32" s="306">
        <v>287.60000000000002</v>
      </c>
      <c r="L32" s="306">
        <v>267.82</v>
      </c>
      <c r="M32" s="405">
        <v>0</v>
      </c>
      <c r="N32" s="405">
        <v>0</v>
      </c>
      <c r="O32" s="405">
        <v>0</v>
      </c>
      <c r="P32" s="405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48</v>
      </c>
      <c r="D33" s="266">
        <v>19491917</v>
      </c>
      <c r="E33" s="268">
        <v>4954393.21</v>
      </c>
      <c r="F33" s="269">
        <v>1103531.0900000001</v>
      </c>
      <c r="G33" s="407">
        <v>2518823.48</v>
      </c>
      <c r="H33" s="306">
        <v>1012936.46</v>
      </c>
      <c r="I33" s="306">
        <v>73192.160000000003</v>
      </c>
      <c r="J33" s="306">
        <v>211428.81</v>
      </c>
      <c r="K33" s="306">
        <v>17854.599999999999</v>
      </c>
      <c r="L33" s="306">
        <v>16626.61</v>
      </c>
      <c r="M33" s="405">
        <v>0</v>
      </c>
      <c r="N33" s="405">
        <v>0</v>
      </c>
      <c r="O33" s="405">
        <v>0</v>
      </c>
      <c r="P33" s="405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6</v>
      </c>
      <c r="D34" s="266">
        <v>918734</v>
      </c>
      <c r="E34" s="268">
        <v>231359.87</v>
      </c>
      <c r="F34" s="269">
        <v>49852.94</v>
      </c>
      <c r="G34" s="407">
        <v>118722.49</v>
      </c>
      <c r="H34" s="306">
        <v>47743.85</v>
      </c>
      <c r="I34" s="306">
        <v>3449.85</v>
      </c>
      <c r="J34" s="306">
        <v>9965.5</v>
      </c>
      <c r="K34" s="306">
        <v>841.56</v>
      </c>
      <c r="L34" s="306">
        <v>783.68</v>
      </c>
      <c r="M34" s="405">
        <v>0</v>
      </c>
      <c r="N34" s="405">
        <v>0</v>
      </c>
      <c r="O34" s="405">
        <v>0</v>
      </c>
      <c r="P34" s="405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571</v>
      </c>
      <c r="C35" s="147">
        <v>2004</v>
      </c>
      <c r="D35" s="147">
        <v>111538353.69229999</v>
      </c>
      <c r="E35" s="148">
        <v>29201596.240000002</v>
      </c>
      <c r="F35" s="148">
        <v>7244251.9300000006</v>
      </c>
      <c r="G35" s="148">
        <v>14361329.08</v>
      </c>
      <c r="H35" s="148">
        <v>5776403.3399999999</v>
      </c>
      <c r="I35" s="148">
        <v>417362.55999999994</v>
      </c>
      <c r="J35" s="148">
        <v>1205627.55</v>
      </c>
      <c r="K35" s="148">
        <v>101811.98999999999</v>
      </c>
      <c r="L35" s="148">
        <v>94809.79</v>
      </c>
      <c r="M35" s="148">
        <v>0</v>
      </c>
      <c r="N35" s="148">
        <v>0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155</v>
      </c>
      <c r="C37" s="266">
        <v>697</v>
      </c>
      <c r="D37" s="266">
        <v>23788389.439999998</v>
      </c>
      <c r="E37" s="270">
        <v>9656244.2000000011</v>
      </c>
      <c r="F37" s="270">
        <v>4956555.59</v>
      </c>
      <c r="G37" s="403">
        <v>3074035.2899999996</v>
      </c>
      <c r="H37" s="406">
        <v>1236213.1600000001</v>
      </c>
      <c r="I37" s="406">
        <v>89325.490000000034</v>
      </c>
      <c r="J37" s="406">
        <v>258032.88</v>
      </c>
      <c r="K37" s="406">
        <v>21790.310000000005</v>
      </c>
      <c r="L37" s="406">
        <v>20291.48</v>
      </c>
      <c r="M37" s="403">
        <v>0</v>
      </c>
      <c r="N37" s="403">
        <v>0</v>
      </c>
      <c r="O37" s="403">
        <v>0</v>
      </c>
      <c r="P37" s="403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6</v>
      </c>
      <c r="D38" s="266">
        <v>3042</v>
      </c>
      <c r="E38" s="269">
        <v>796.25</v>
      </c>
      <c r="F38" s="269">
        <v>195.26</v>
      </c>
      <c r="G38" s="407">
        <v>393.1</v>
      </c>
      <c r="H38" s="407">
        <v>158.08000000000001</v>
      </c>
      <c r="I38" s="407">
        <v>11.42</v>
      </c>
      <c r="J38" s="407">
        <v>33</v>
      </c>
      <c r="K38" s="407">
        <v>2.79</v>
      </c>
      <c r="L38" s="407">
        <v>2.6</v>
      </c>
      <c r="M38" s="407">
        <v>0</v>
      </c>
      <c r="N38" s="407">
        <v>0</v>
      </c>
      <c r="O38" s="407">
        <v>0</v>
      </c>
      <c r="P38" s="407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12</v>
      </c>
      <c r="D39" s="266">
        <v>2695</v>
      </c>
      <c r="E39" s="269">
        <v>602.45999999999992</v>
      </c>
      <c r="F39" s="269">
        <v>70</v>
      </c>
      <c r="G39" s="306">
        <v>348.26</v>
      </c>
      <c r="H39" s="407">
        <v>140.05000000000001</v>
      </c>
      <c r="I39" s="407">
        <v>10.119999999999999</v>
      </c>
      <c r="J39" s="407">
        <v>29.25</v>
      </c>
      <c r="K39" s="407">
        <v>2.4700000000000002</v>
      </c>
      <c r="L39" s="407">
        <v>2.31</v>
      </c>
      <c r="M39" s="407">
        <v>0</v>
      </c>
      <c r="N39" s="407">
        <v>0</v>
      </c>
      <c r="O39" s="407">
        <v>0</v>
      </c>
      <c r="P39" s="407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100</v>
      </c>
      <c r="D40" s="266">
        <v>289669.93</v>
      </c>
      <c r="E40" s="269">
        <v>96072.930000000022</v>
      </c>
      <c r="F40" s="269">
        <v>38845.33</v>
      </c>
      <c r="G40" s="306">
        <v>37432.18</v>
      </c>
      <c r="H40" s="306">
        <v>15053.24</v>
      </c>
      <c r="I40" s="306">
        <v>1087.72</v>
      </c>
      <c r="J40" s="306">
        <v>3142.01</v>
      </c>
      <c r="K40" s="306">
        <v>265.35000000000002</v>
      </c>
      <c r="L40" s="306">
        <v>247.1</v>
      </c>
      <c r="M40" s="405">
        <v>0</v>
      </c>
      <c r="N40" s="405">
        <v>0</v>
      </c>
      <c r="O40" s="405">
        <v>0</v>
      </c>
      <c r="P40" s="405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236</v>
      </c>
      <c r="C41" s="266">
        <v>1128</v>
      </c>
      <c r="D41" s="266">
        <v>192927.43</v>
      </c>
      <c r="E41" s="269">
        <v>54343.19</v>
      </c>
      <c r="F41" s="269">
        <v>16185.57</v>
      </c>
      <c r="G41" s="306">
        <v>24903.89</v>
      </c>
      <c r="H41" s="306">
        <v>10105.76</v>
      </c>
      <c r="I41" s="306">
        <v>717.16000000000008</v>
      </c>
      <c r="J41" s="306">
        <v>2086.38</v>
      </c>
      <c r="K41" s="306">
        <v>177.04</v>
      </c>
      <c r="L41" s="306">
        <v>167.39</v>
      </c>
      <c r="M41" s="405">
        <v>0</v>
      </c>
      <c r="N41" s="405">
        <v>0</v>
      </c>
      <c r="O41" s="405">
        <v>0</v>
      </c>
      <c r="P41" s="405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79</v>
      </c>
      <c r="C42" s="266">
        <v>283</v>
      </c>
      <c r="D42" s="266">
        <v>51593</v>
      </c>
      <c r="E42" s="269">
        <v>12877.639999999998</v>
      </c>
      <c r="F42" s="269">
        <v>2731.95</v>
      </c>
      <c r="G42" s="306">
        <v>6578.67</v>
      </c>
      <c r="H42" s="306">
        <v>2722.46</v>
      </c>
      <c r="I42" s="306">
        <v>193.72</v>
      </c>
      <c r="J42" s="306">
        <v>559.61</v>
      </c>
      <c r="K42" s="306">
        <v>47.21</v>
      </c>
      <c r="L42" s="306">
        <v>44.02</v>
      </c>
      <c r="M42" s="405">
        <v>0</v>
      </c>
      <c r="N42" s="405">
        <v>0</v>
      </c>
      <c r="O42" s="405">
        <v>0</v>
      </c>
      <c r="P42" s="405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680</v>
      </c>
      <c r="C43" s="266">
        <v>1774</v>
      </c>
      <c r="D43" s="266">
        <v>106434.86</v>
      </c>
      <c r="E43" s="269">
        <v>27024.52</v>
      </c>
      <c r="F43" s="269">
        <v>6481.02</v>
      </c>
      <c r="G43" s="306">
        <v>13441.23</v>
      </c>
      <c r="H43" s="306">
        <v>5400.32</v>
      </c>
      <c r="I43" s="306">
        <v>390.38</v>
      </c>
      <c r="J43" s="306">
        <v>1127.67</v>
      </c>
      <c r="K43" s="306">
        <v>95.19</v>
      </c>
      <c r="L43" s="306">
        <v>88.71</v>
      </c>
      <c r="M43" s="405">
        <v>0</v>
      </c>
      <c r="N43" s="405">
        <v>0</v>
      </c>
      <c r="O43" s="405">
        <v>0</v>
      </c>
      <c r="P43" s="405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1021</v>
      </c>
      <c r="C44" s="266">
        <v>2848</v>
      </c>
      <c r="D44" s="266">
        <v>1326545.9199999999</v>
      </c>
      <c r="E44" s="269">
        <v>326835.79000000004</v>
      </c>
      <c r="F44" s="269">
        <v>65183.88</v>
      </c>
      <c r="G44" s="306">
        <v>170766.64</v>
      </c>
      <c r="H44" s="306">
        <v>69240.38</v>
      </c>
      <c r="I44" s="306">
        <v>4964.7299999999996</v>
      </c>
      <c r="J44" s="306">
        <v>14341.34</v>
      </c>
      <c r="K44" s="306">
        <v>1211.01</v>
      </c>
      <c r="L44" s="306">
        <v>1127.81</v>
      </c>
      <c r="M44" s="405">
        <v>0</v>
      </c>
      <c r="N44" s="405">
        <v>0</v>
      </c>
      <c r="O44" s="405">
        <v>0</v>
      </c>
      <c r="P44" s="405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4851</v>
      </c>
      <c r="D45" s="266">
        <v>123529.86</v>
      </c>
      <c r="E45" s="269">
        <v>42309.74</v>
      </c>
      <c r="F45" s="269">
        <v>17963.34</v>
      </c>
      <c r="G45" s="306">
        <v>15920.51</v>
      </c>
      <c r="H45" s="306">
        <v>6401.88</v>
      </c>
      <c r="I45" s="306">
        <v>468.03</v>
      </c>
      <c r="J45" s="306">
        <v>1336.94</v>
      </c>
      <c r="K45" s="306">
        <v>113.88</v>
      </c>
      <c r="L45" s="306">
        <v>105.16</v>
      </c>
      <c r="M45" s="405">
        <v>0</v>
      </c>
      <c r="N45" s="405">
        <v>0</v>
      </c>
      <c r="O45" s="405">
        <v>0</v>
      </c>
      <c r="P45" s="405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2197</v>
      </c>
      <c r="C46" s="147">
        <v>11699</v>
      </c>
      <c r="D46" s="149">
        <v>25884827.439999998</v>
      </c>
      <c r="E46" s="148">
        <v>10217106.720000001</v>
      </c>
      <c r="F46" s="148">
        <v>5104211.9399999995</v>
      </c>
      <c r="G46" s="148">
        <v>3343819.7699999996</v>
      </c>
      <c r="H46" s="148">
        <v>1345435.33</v>
      </c>
      <c r="I46" s="148">
        <v>97168.770000000033</v>
      </c>
      <c r="J46" s="148">
        <v>280689.08</v>
      </c>
      <c r="K46" s="148">
        <v>23705.250000000004</v>
      </c>
      <c r="L46" s="148">
        <v>22076.579999999998</v>
      </c>
      <c r="M46" s="148">
        <v>0</v>
      </c>
      <c r="N46" s="148">
        <v>0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6</v>
      </c>
      <c r="D48" s="266">
        <v>2929080</v>
      </c>
      <c r="E48" s="270">
        <v>729753.41999999993</v>
      </c>
      <c r="F48" s="270">
        <v>151078.51</v>
      </c>
      <c r="G48" s="403">
        <v>378507.44</v>
      </c>
      <c r="H48" s="406">
        <v>152215.5</v>
      </c>
      <c r="I48" s="406">
        <v>10998.69</v>
      </c>
      <c r="J48" s="406">
        <v>31771.73</v>
      </c>
      <c r="K48" s="406">
        <v>2683.04</v>
      </c>
      <c r="L48" s="406">
        <v>2498.5100000000002</v>
      </c>
      <c r="M48" s="403"/>
      <c r="N48" s="403"/>
      <c r="O48" s="403"/>
      <c r="P48" s="403"/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3">
        <v>1083</v>
      </c>
      <c r="C50" s="272">
        <v>4091</v>
      </c>
      <c r="D50" s="266">
        <v>1753210.77</v>
      </c>
      <c r="E50" s="270">
        <v>476638.80000000005</v>
      </c>
      <c r="F50" s="270">
        <v>147974.57999999999</v>
      </c>
      <c r="G50" s="403">
        <v>214804.96000000002</v>
      </c>
      <c r="H50" s="406">
        <v>86636.000000000015</v>
      </c>
      <c r="I50" s="406">
        <v>6244.1500000000005</v>
      </c>
      <c r="J50" s="406">
        <v>18037.43</v>
      </c>
      <c r="K50" s="406">
        <v>1523.1799999999998</v>
      </c>
      <c r="L50" s="406">
        <v>1418.4999999999998</v>
      </c>
      <c r="M50" s="403"/>
      <c r="N50" s="403"/>
      <c r="O50" s="403"/>
      <c r="P50" s="403"/>
      <c r="Q50" s="404"/>
      <c r="R50" s="404"/>
      <c r="S50" s="404"/>
      <c r="T50" s="404"/>
      <c r="U50" s="404"/>
      <c r="V50" s="404"/>
      <c r="W50" s="402"/>
    </row>
    <row r="51" spans="1:23" s="19" customFormat="1" x14ac:dyDescent="0.25">
      <c r="A51" s="409"/>
      <c r="B51" s="410"/>
      <c r="C51" s="410"/>
      <c r="D51" s="411"/>
      <c r="E51" s="410"/>
      <c r="F51" s="410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1517494</v>
      </c>
      <c r="C52" s="152">
        <v>5802927</v>
      </c>
      <c r="D52" s="152">
        <v>1253719531.81797</v>
      </c>
      <c r="E52" s="153">
        <v>319032463.76000011</v>
      </c>
      <c r="F52" s="153">
        <v>86574202.250000015</v>
      </c>
      <c r="G52" s="153">
        <v>152046474.13000003</v>
      </c>
      <c r="H52" s="153">
        <v>61164155.780000001</v>
      </c>
      <c r="I52" s="153">
        <v>4419777.4700000007</v>
      </c>
      <c r="J52" s="153">
        <v>12764795.570000002</v>
      </c>
      <c r="K52" s="153">
        <v>1077120.68</v>
      </c>
      <c r="L52" s="153">
        <v>985835.83999999985</v>
      </c>
      <c r="M52" s="153">
        <v>0</v>
      </c>
      <c r="N52" s="153">
        <v>0</v>
      </c>
      <c r="O52" s="153">
        <v>2.7800000000000047</v>
      </c>
      <c r="P52" s="153">
        <v>99.26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5" spans="1:23" s="14" customFormat="1" x14ac:dyDescent="0.25">
      <c r="A55" s="12"/>
      <c r="B55" s="21"/>
      <c r="E55" s="401"/>
      <c r="F55" s="401"/>
      <c r="G55" s="401"/>
      <c r="H55" s="401"/>
      <c r="I55" s="401"/>
      <c r="J55" s="401"/>
      <c r="K55" s="401"/>
      <c r="L55" s="401"/>
      <c r="M55" s="401"/>
      <c r="N55" s="402"/>
      <c r="O55" s="402"/>
      <c r="P55" s="402"/>
      <c r="Q55" s="402"/>
      <c r="R55" s="402"/>
      <c r="S55" s="402"/>
      <c r="T55" s="402"/>
      <c r="U55" s="402"/>
      <c r="V55" s="402"/>
      <c r="W55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8000"/>
    <pageSetUpPr fitToPage="1"/>
  </sheetPr>
  <dimension ref="A1:W57"/>
  <sheetViews>
    <sheetView zoomScale="90" zoomScaleNormal="90" workbookViewId="0">
      <pane xSplit="1" ySplit="3" topLeftCell="B20" activePane="bottomRight" state="frozen"/>
      <selection pane="topRight" activeCell="I11" sqref="I11"/>
      <selection pane="bottomLeft" activeCell="I11" sqref="I11"/>
      <selection pane="bottomRight" activeCell="A2" sqref="A2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5.28515625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45838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1414</v>
      </c>
      <c r="C4" s="266">
        <v>3309</v>
      </c>
      <c r="D4" s="266">
        <v>858660</v>
      </c>
      <c r="E4" s="267">
        <v>219231.05999999997</v>
      </c>
      <c r="F4" s="267">
        <v>49654.3</v>
      </c>
      <c r="G4" s="403">
        <v>110922.13</v>
      </c>
      <c r="H4" s="403">
        <v>44602.69</v>
      </c>
      <c r="I4" s="403">
        <v>3223.21</v>
      </c>
      <c r="J4" s="403">
        <v>9310.2199999999993</v>
      </c>
      <c r="K4" s="403">
        <v>786.36</v>
      </c>
      <c r="L4" s="403">
        <v>732.15</v>
      </c>
      <c r="M4" s="403">
        <v>0</v>
      </c>
      <c r="N4" s="403">
        <v>0</v>
      </c>
      <c r="O4" s="403">
        <v>0</v>
      </c>
      <c r="P4" s="403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2970</v>
      </c>
      <c r="C5" s="266">
        <v>11995</v>
      </c>
      <c r="D5" s="266">
        <v>649084</v>
      </c>
      <c r="E5" s="268">
        <v>171824.35</v>
      </c>
      <c r="F5" s="269">
        <v>43730.62</v>
      </c>
      <c r="G5" s="306">
        <v>83812.039999999994</v>
      </c>
      <c r="H5" s="306">
        <v>33648.050000000003</v>
      </c>
      <c r="I5" s="306">
        <v>2444.58</v>
      </c>
      <c r="J5" s="306">
        <v>7043.78</v>
      </c>
      <c r="K5" s="306">
        <v>594.02</v>
      </c>
      <c r="L5" s="407">
        <v>551.26</v>
      </c>
      <c r="M5" s="405">
        <v>0</v>
      </c>
      <c r="N5" s="405">
        <v>0</v>
      </c>
      <c r="O5" s="405">
        <v>0</v>
      </c>
      <c r="P5" s="405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8336</v>
      </c>
      <c r="C6" s="266">
        <v>15618</v>
      </c>
      <c r="D6" s="266">
        <v>2456924</v>
      </c>
      <c r="E6" s="268">
        <v>639503.46</v>
      </c>
      <c r="F6" s="269">
        <v>154993.9</v>
      </c>
      <c r="G6" s="306">
        <v>316967.23</v>
      </c>
      <c r="H6" s="306">
        <v>127391.35</v>
      </c>
      <c r="I6" s="306">
        <v>9209.86</v>
      </c>
      <c r="J6" s="306">
        <v>26602.27</v>
      </c>
      <c r="K6" s="306">
        <v>2246.12</v>
      </c>
      <c r="L6" s="306">
        <v>2092.73</v>
      </c>
      <c r="M6" s="405">
        <v>0</v>
      </c>
      <c r="N6" s="405">
        <v>0</v>
      </c>
      <c r="O6" s="405">
        <v>0</v>
      </c>
      <c r="P6" s="405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38065</v>
      </c>
      <c r="C7" s="266">
        <v>106140</v>
      </c>
      <c r="D7" s="266">
        <v>19984147</v>
      </c>
      <c r="E7" s="268">
        <v>5125893.21</v>
      </c>
      <c r="F7" s="269">
        <v>1178937.43</v>
      </c>
      <c r="G7" s="306">
        <v>2582018.75</v>
      </c>
      <c r="H7" s="306">
        <v>1037805.28</v>
      </c>
      <c r="I7" s="306">
        <v>75057.31</v>
      </c>
      <c r="J7" s="306">
        <v>216743.44</v>
      </c>
      <c r="K7" s="306">
        <v>18298.54</v>
      </c>
      <c r="L7" s="306">
        <v>17032.46</v>
      </c>
      <c r="M7" s="405">
        <v>0</v>
      </c>
      <c r="N7" s="405">
        <v>0</v>
      </c>
      <c r="O7" s="405">
        <v>0</v>
      </c>
      <c r="P7" s="405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4129</v>
      </c>
      <c r="C8" s="266">
        <v>7528</v>
      </c>
      <c r="D8" s="266">
        <v>3250727</v>
      </c>
      <c r="E8" s="268">
        <v>829281.14</v>
      </c>
      <c r="F8" s="269">
        <v>187153.16</v>
      </c>
      <c r="G8" s="306">
        <v>420097.11</v>
      </c>
      <c r="H8" s="306">
        <v>168813.79</v>
      </c>
      <c r="I8" s="306">
        <v>12206.63</v>
      </c>
      <c r="J8" s="306">
        <v>35260.339999999997</v>
      </c>
      <c r="K8" s="306">
        <v>2977.49</v>
      </c>
      <c r="L8" s="306">
        <v>2772.62</v>
      </c>
      <c r="M8" s="405">
        <v>0</v>
      </c>
      <c r="N8" s="405">
        <v>0</v>
      </c>
      <c r="O8" s="405">
        <v>0</v>
      </c>
      <c r="P8" s="405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89838</v>
      </c>
      <c r="C9" s="266">
        <v>357090</v>
      </c>
      <c r="D9" s="266">
        <v>17730685</v>
      </c>
      <c r="E9" s="268">
        <v>4732064.5299999993</v>
      </c>
      <c r="F9" s="269">
        <v>1226833.6099999999</v>
      </c>
      <c r="G9" s="306">
        <v>2293086.2599999998</v>
      </c>
      <c r="H9" s="306">
        <v>922268.73</v>
      </c>
      <c r="I9" s="306">
        <v>66467.850000000006</v>
      </c>
      <c r="J9" s="306">
        <v>192279.74000000002</v>
      </c>
      <c r="K9" s="306">
        <v>16010.47</v>
      </c>
      <c r="L9" s="306">
        <v>15117.87</v>
      </c>
      <c r="M9" s="405">
        <v>0</v>
      </c>
      <c r="N9" s="405">
        <v>0</v>
      </c>
      <c r="O9" s="405">
        <v>0</v>
      </c>
      <c r="P9" s="405">
        <v>0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37681</v>
      </c>
      <c r="C10" s="266">
        <v>105533</v>
      </c>
      <c r="D10" s="266">
        <v>21997111</v>
      </c>
      <c r="E10" s="268">
        <v>5531253.0800000001</v>
      </c>
      <c r="F10" s="269">
        <v>1301874.71</v>
      </c>
      <c r="G10" s="306">
        <v>2766232.55</v>
      </c>
      <c r="H10" s="306">
        <v>1113544.0199999998</v>
      </c>
      <c r="I10" s="306">
        <v>80376.23</v>
      </c>
      <c r="J10" s="306">
        <v>231941.76000000001</v>
      </c>
      <c r="K10" s="306">
        <v>19080.91</v>
      </c>
      <c r="L10" s="306">
        <v>18202.900000000001</v>
      </c>
      <c r="M10" s="405">
        <v>0</v>
      </c>
      <c r="N10" s="405">
        <v>0</v>
      </c>
      <c r="O10" s="405">
        <v>0</v>
      </c>
      <c r="P10" s="405">
        <v>0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244219</v>
      </c>
      <c r="C11" s="266">
        <v>195489</v>
      </c>
      <c r="D11" s="266">
        <v>75439272</v>
      </c>
      <c r="E11" s="268">
        <v>9364709.3200000003</v>
      </c>
      <c r="F11" s="269">
        <v>2146340.5400000005</v>
      </c>
      <c r="G11" s="306">
        <v>4721314.5599999996</v>
      </c>
      <c r="H11" s="306">
        <v>1899082.29</v>
      </c>
      <c r="I11" s="306">
        <v>137144.70000000001</v>
      </c>
      <c r="J11" s="306">
        <v>396204.91999999993</v>
      </c>
      <c r="K11" s="306">
        <v>33452.679999999993</v>
      </c>
      <c r="L11" s="306">
        <v>31169.630000000012</v>
      </c>
      <c r="M11" s="405">
        <v>0</v>
      </c>
      <c r="N11" s="405">
        <v>0</v>
      </c>
      <c r="O11" s="405">
        <v>0</v>
      </c>
      <c r="P11" s="405">
        <v>0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1016836</v>
      </c>
      <c r="C12" s="266">
        <v>4549393</v>
      </c>
      <c r="D12" s="266">
        <v>457981278</v>
      </c>
      <c r="E12" s="268">
        <v>113897705.69999999</v>
      </c>
      <c r="F12" s="269">
        <v>27483654.699999981</v>
      </c>
      <c r="G12" s="306">
        <v>56529305.549999997</v>
      </c>
      <c r="H12" s="306">
        <v>22722531.299999997</v>
      </c>
      <c r="I12" s="306">
        <v>1643135.98</v>
      </c>
      <c r="J12" s="306">
        <v>4745220.9800000004</v>
      </c>
      <c r="K12" s="306">
        <v>400660.83000000007</v>
      </c>
      <c r="L12" s="306">
        <v>373163.56</v>
      </c>
      <c r="M12" s="405">
        <v>0</v>
      </c>
      <c r="N12" s="405">
        <v>0</v>
      </c>
      <c r="O12" s="405">
        <v>-111.18</v>
      </c>
      <c r="P12" s="405">
        <v>143.98000000000002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ht="22.5" customHeight="1" x14ac:dyDescent="0.25">
      <c r="A14" s="146" t="s">
        <v>1</v>
      </c>
      <c r="B14" s="147">
        <v>1443488</v>
      </c>
      <c r="C14" s="147">
        <v>5352095</v>
      </c>
      <c r="D14" s="147">
        <v>600347888</v>
      </c>
      <c r="E14" s="148">
        <v>140511465.84999999</v>
      </c>
      <c r="F14" s="148">
        <v>33773172.969999984</v>
      </c>
      <c r="G14" s="148">
        <v>69823756.179999992</v>
      </c>
      <c r="H14" s="148">
        <v>28069687.499999996</v>
      </c>
      <c r="I14" s="148">
        <v>2029266.35</v>
      </c>
      <c r="J14" s="148">
        <v>5860607.4500000002</v>
      </c>
      <c r="K14" s="148">
        <v>494107.42000000004</v>
      </c>
      <c r="L14" s="148">
        <v>460835.18</v>
      </c>
      <c r="M14" s="148">
        <v>0</v>
      </c>
      <c r="N14" s="148">
        <v>0</v>
      </c>
      <c r="O14" s="148">
        <v>-111.18</v>
      </c>
      <c r="P14" s="148">
        <v>143.98000000000002</v>
      </c>
      <c r="Q14" s="402"/>
      <c r="R14" s="402"/>
      <c r="S14" s="402"/>
      <c r="T14" s="402"/>
      <c r="U14" s="402"/>
      <c r="V14" s="402"/>
    </row>
    <row r="15" spans="1:22" ht="21.7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4"/>
      <c r="R15" s="404"/>
      <c r="S15" s="404"/>
      <c r="T15" s="404"/>
      <c r="U15" s="404"/>
      <c r="V15" s="404"/>
    </row>
    <row r="16" spans="1:22" ht="17.25" x14ac:dyDescent="0.25">
      <c r="A16" s="8" t="s">
        <v>223</v>
      </c>
      <c r="B16" s="266">
        <v>1</v>
      </c>
      <c r="C16" s="266">
        <v>4</v>
      </c>
      <c r="D16" s="266">
        <v>15</v>
      </c>
      <c r="E16" s="270">
        <v>4.47</v>
      </c>
      <c r="F16" s="270">
        <v>1.51</v>
      </c>
      <c r="G16" s="403">
        <v>1.94</v>
      </c>
      <c r="H16" s="406">
        <v>0.78</v>
      </c>
      <c r="I16" s="406">
        <v>0.06</v>
      </c>
      <c r="J16" s="406">
        <v>0.16</v>
      </c>
      <c r="K16" s="406">
        <v>0.01</v>
      </c>
      <c r="L16" s="406">
        <v>0.01</v>
      </c>
      <c r="M16" s="403">
        <v>0</v>
      </c>
      <c r="N16" s="403">
        <v>0</v>
      </c>
      <c r="O16" s="403">
        <v>0</v>
      </c>
      <c r="P16" s="403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96</v>
      </c>
      <c r="D17" s="266">
        <v>442604</v>
      </c>
      <c r="E17" s="268">
        <v>125082.28000000001</v>
      </c>
      <c r="F17" s="269">
        <v>37640.61</v>
      </c>
      <c r="G17" s="407">
        <v>57194.98</v>
      </c>
      <c r="H17" s="407">
        <v>23000.77</v>
      </c>
      <c r="I17" s="407">
        <v>1662.08</v>
      </c>
      <c r="J17" s="407">
        <v>4800.91</v>
      </c>
      <c r="K17" s="407">
        <v>405.35</v>
      </c>
      <c r="L17" s="407">
        <v>377.58</v>
      </c>
      <c r="M17" s="405">
        <v>0</v>
      </c>
      <c r="N17" s="405">
        <v>0</v>
      </c>
      <c r="O17" s="405">
        <v>0</v>
      </c>
      <c r="P17" s="405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4</v>
      </c>
      <c r="D18" s="266">
        <v>403104</v>
      </c>
      <c r="E18" s="268">
        <v>113716.29000000001</v>
      </c>
      <c r="F18" s="269">
        <v>34078.25</v>
      </c>
      <c r="G18" s="407">
        <v>52090.720000000001</v>
      </c>
      <c r="H18" s="407">
        <v>20948.099999999999</v>
      </c>
      <c r="I18" s="407">
        <v>1513.66</v>
      </c>
      <c r="J18" s="407">
        <v>4372.4799999999996</v>
      </c>
      <c r="K18" s="407">
        <v>369.24</v>
      </c>
      <c r="L18" s="407">
        <v>343.84</v>
      </c>
      <c r="M18" s="405">
        <v>0</v>
      </c>
      <c r="N18" s="405">
        <v>0</v>
      </c>
      <c r="O18" s="405">
        <v>0</v>
      </c>
      <c r="P18" s="405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8</v>
      </c>
      <c r="D19" s="266">
        <v>425965</v>
      </c>
      <c r="E19" s="268">
        <v>120184.26000000001</v>
      </c>
      <c r="F19" s="269">
        <v>36029.79</v>
      </c>
      <c r="G19" s="407">
        <v>55044.91</v>
      </c>
      <c r="H19" s="306">
        <v>22136.12</v>
      </c>
      <c r="I19" s="306">
        <v>1599.48</v>
      </c>
      <c r="J19" s="306">
        <v>4620.4399999999996</v>
      </c>
      <c r="K19" s="306">
        <v>390.17</v>
      </c>
      <c r="L19" s="407">
        <v>363.35</v>
      </c>
      <c r="M19" s="405">
        <v>0</v>
      </c>
      <c r="N19" s="405">
        <v>0</v>
      </c>
      <c r="O19" s="405">
        <v>0</v>
      </c>
      <c r="P19" s="405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926</v>
      </c>
      <c r="C20" s="266">
        <v>338</v>
      </c>
      <c r="D20" s="266">
        <v>9716</v>
      </c>
      <c r="E20" s="268">
        <v>3185.48</v>
      </c>
      <c r="F20" s="269">
        <v>1537.28</v>
      </c>
      <c r="G20" s="306">
        <v>1078.3</v>
      </c>
      <c r="H20" s="306">
        <v>433.48</v>
      </c>
      <c r="I20" s="306">
        <v>31.540000000000003</v>
      </c>
      <c r="J20" s="306">
        <v>97.98</v>
      </c>
      <c r="K20" s="306">
        <v>0</v>
      </c>
      <c r="L20" s="407">
        <v>6.9</v>
      </c>
      <c r="M20" s="405">
        <v>0</v>
      </c>
      <c r="N20" s="405">
        <v>0</v>
      </c>
      <c r="O20" s="405">
        <v>0</v>
      </c>
      <c r="P20" s="405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117692</v>
      </c>
      <c r="C21" s="266">
        <v>344844</v>
      </c>
      <c r="D21" s="266">
        <v>170766038</v>
      </c>
      <c r="E21" s="268">
        <v>48319630.750000007</v>
      </c>
      <c r="F21" s="269">
        <v>14878152.51</v>
      </c>
      <c r="G21" s="306">
        <v>21866649.07</v>
      </c>
      <c r="H21" s="306">
        <v>8825761.4500000011</v>
      </c>
      <c r="I21" s="306">
        <v>634053.25000000012</v>
      </c>
      <c r="J21" s="306">
        <v>1834389.0200000003</v>
      </c>
      <c r="K21" s="306">
        <v>154970.32</v>
      </c>
      <c r="L21" s="306">
        <v>125499.07</v>
      </c>
      <c r="M21" s="405">
        <v>0</v>
      </c>
      <c r="N21" s="405">
        <v>0</v>
      </c>
      <c r="O21" s="405">
        <v>-36.68</v>
      </c>
      <c r="P21" s="405">
        <v>192.74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10799</v>
      </c>
      <c r="C22" s="266">
        <v>36078</v>
      </c>
      <c r="D22" s="266">
        <v>325053772</v>
      </c>
      <c r="E22" s="268">
        <v>91107089.25</v>
      </c>
      <c r="F22" s="269">
        <v>26393310.32</v>
      </c>
      <c r="G22" s="306">
        <v>42314652.43</v>
      </c>
      <c r="H22" s="306">
        <v>17038309</v>
      </c>
      <c r="I22" s="306">
        <v>1229005.17</v>
      </c>
      <c r="J22" s="306">
        <v>3551963.1899999995</v>
      </c>
      <c r="K22" s="306">
        <v>300086.08999999997</v>
      </c>
      <c r="L22" s="306">
        <v>279763.05</v>
      </c>
      <c r="M22" s="405">
        <v>0</v>
      </c>
      <c r="N22" s="405">
        <v>0</v>
      </c>
      <c r="O22" s="405">
        <v>0</v>
      </c>
      <c r="P22" s="405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405</v>
      </c>
      <c r="C23" s="266">
        <v>1288</v>
      </c>
      <c r="D23" s="266">
        <v>153672568</v>
      </c>
      <c r="E23" s="268">
        <v>37944474.510000005</v>
      </c>
      <c r="F23" s="269">
        <v>7844315.3100000005</v>
      </c>
      <c r="G23" s="306">
        <v>19689840.34</v>
      </c>
      <c r="H23" s="306">
        <v>7916168.5499999998</v>
      </c>
      <c r="I23" s="306">
        <v>572080.81999999995</v>
      </c>
      <c r="J23" s="306">
        <v>1652559.2000000002</v>
      </c>
      <c r="K23" s="306">
        <v>139554.19999999998</v>
      </c>
      <c r="L23" s="306">
        <v>129956.09000000001</v>
      </c>
      <c r="M23" s="405">
        <v>0</v>
      </c>
      <c r="N23" s="405">
        <v>0</v>
      </c>
      <c r="O23" s="405">
        <v>0</v>
      </c>
      <c r="P23" s="405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495000</v>
      </c>
      <c r="E24" s="268">
        <v>129601.96</v>
      </c>
      <c r="F24" s="269">
        <v>31808.75</v>
      </c>
      <c r="G24" s="306">
        <v>63965.88</v>
      </c>
      <c r="H24" s="306">
        <v>25723.67</v>
      </c>
      <c r="I24" s="306">
        <v>1858.73</v>
      </c>
      <c r="J24" s="306">
        <v>5369.27</v>
      </c>
      <c r="K24" s="306">
        <v>453.42</v>
      </c>
      <c r="L24" s="306">
        <v>422.24</v>
      </c>
      <c r="M24" s="405">
        <v>0</v>
      </c>
      <c r="N24" s="405">
        <v>0</v>
      </c>
      <c r="O24" s="405">
        <v>0</v>
      </c>
      <c r="P24" s="405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2"/>
      <c r="R25" s="402"/>
      <c r="S25" s="402"/>
      <c r="T25" s="402"/>
      <c r="U25" s="402"/>
      <c r="V25" s="402"/>
    </row>
    <row r="26" spans="1:22" x14ac:dyDescent="0.25">
      <c r="A26" s="146" t="s">
        <v>1</v>
      </c>
      <c r="B26" s="147">
        <v>129872</v>
      </c>
      <c r="C26" s="147">
        <v>382663</v>
      </c>
      <c r="D26" s="147">
        <v>651268782</v>
      </c>
      <c r="E26" s="148">
        <v>177862969.25000003</v>
      </c>
      <c r="F26" s="148">
        <v>49256874.329999998</v>
      </c>
      <c r="G26" s="148">
        <v>84100518.569999993</v>
      </c>
      <c r="H26" s="148">
        <v>33872481.920000002</v>
      </c>
      <c r="I26" s="148">
        <v>2441804.79</v>
      </c>
      <c r="J26" s="148">
        <v>7058172.6499999994</v>
      </c>
      <c r="K26" s="148">
        <v>596228.79999999993</v>
      </c>
      <c r="L26" s="148">
        <v>536732.13</v>
      </c>
      <c r="M26" s="148">
        <v>0</v>
      </c>
      <c r="N26" s="148">
        <v>0</v>
      </c>
      <c r="O26" s="148">
        <v>-36.68</v>
      </c>
      <c r="P26" s="148">
        <v>192.74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4"/>
      <c r="R27" s="404"/>
      <c r="S27" s="404"/>
      <c r="T27" s="404"/>
      <c r="U27" s="404"/>
      <c r="V27" s="404"/>
    </row>
    <row r="28" spans="1:22" x14ac:dyDescent="0.25">
      <c r="A28" s="6">
        <v>311</v>
      </c>
      <c r="B28" s="266">
        <v>117</v>
      </c>
      <c r="C28" s="266">
        <v>329</v>
      </c>
      <c r="D28" s="266">
        <v>341288</v>
      </c>
      <c r="E28" s="268">
        <v>94356.739999999991</v>
      </c>
      <c r="F28" s="269">
        <v>28653.710000000003</v>
      </c>
      <c r="G28" s="306">
        <v>42975.950000000004</v>
      </c>
      <c r="H28" s="306">
        <v>17282.640000000003</v>
      </c>
      <c r="I28" s="306">
        <v>1248.76</v>
      </c>
      <c r="J28" s="306">
        <v>3607.37</v>
      </c>
      <c r="K28" s="306">
        <v>304.63</v>
      </c>
      <c r="L28" s="306">
        <v>283.68</v>
      </c>
      <c r="M28" s="403">
        <v>0</v>
      </c>
      <c r="N28" s="403">
        <v>0</v>
      </c>
      <c r="O28" s="403">
        <v>0</v>
      </c>
      <c r="P28" s="403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236</v>
      </c>
      <c r="C29" s="266">
        <v>1068</v>
      </c>
      <c r="D29" s="266">
        <v>8330179</v>
      </c>
      <c r="E29" s="268">
        <v>2354138.3199999998</v>
      </c>
      <c r="F29" s="269">
        <v>734656.21</v>
      </c>
      <c r="G29" s="306">
        <v>1059224.48</v>
      </c>
      <c r="H29" s="306">
        <v>426024.39</v>
      </c>
      <c r="I29" s="306">
        <v>30788.120000000003</v>
      </c>
      <c r="J29" s="306">
        <v>88941.069999999992</v>
      </c>
      <c r="K29" s="306">
        <v>7509.9</v>
      </c>
      <c r="L29" s="306">
        <v>6994.15</v>
      </c>
      <c r="M29" s="405">
        <v>0</v>
      </c>
      <c r="N29" s="405">
        <v>0</v>
      </c>
      <c r="O29" s="405">
        <v>0</v>
      </c>
      <c r="P29" s="405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222</v>
      </c>
      <c r="C30" s="266">
        <v>953</v>
      </c>
      <c r="D30" s="266">
        <v>77752789</v>
      </c>
      <c r="E30" s="268">
        <v>19572021.379999999</v>
      </c>
      <c r="F30" s="269">
        <v>4621186.9399999995</v>
      </c>
      <c r="G30" s="306">
        <v>9778177</v>
      </c>
      <c r="H30" s="306">
        <v>3933596.5500000003</v>
      </c>
      <c r="I30" s="306">
        <v>284202.18</v>
      </c>
      <c r="J30" s="306">
        <v>820969.62</v>
      </c>
      <c r="K30" s="306">
        <v>69328.689999999988</v>
      </c>
      <c r="L30" s="306">
        <v>64560.399999999994</v>
      </c>
      <c r="M30" s="405">
        <v>0</v>
      </c>
      <c r="N30" s="405">
        <v>0</v>
      </c>
      <c r="O30" s="405">
        <v>0</v>
      </c>
      <c r="P30" s="405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408">
        <v>1</v>
      </c>
      <c r="C31" s="266">
        <v>4</v>
      </c>
      <c r="D31" s="266">
        <v>8609786</v>
      </c>
      <c r="E31" s="268">
        <v>2031039.54</v>
      </c>
      <c r="F31" s="269">
        <v>330072.99</v>
      </c>
      <c r="G31" s="306">
        <v>1112590.99</v>
      </c>
      <c r="H31" s="306">
        <v>447424.75</v>
      </c>
      <c r="I31" s="306">
        <v>32329.75</v>
      </c>
      <c r="J31" s="306">
        <v>93390.35</v>
      </c>
      <c r="K31" s="306">
        <v>7886.56</v>
      </c>
      <c r="L31" s="306">
        <v>7344.15</v>
      </c>
      <c r="M31" s="405">
        <v>0</v>
      </c>
      <c r="N31" s="405">
        <v>0</v>
      </c>
      <c r="O31" s="405">
        <v>0</v>
      </c>
      <c r="P31" s="405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13</v>
      </c>
      <c r="D32" s="266">
        <v>22669</v>
      </c>
      <c r="E32" s="268">
        <v>9797.0400000000009</v>
      </c>
      <c r="F32" s="269">
        <v>5318.51</v>
      </c>
      <c r="G32" s="407">
        <v>2929.38</v>
      </c>
      <c r="H32" s="306">
        <v>1178.04</v>
      </c>
      <c r="I32" s="306">
        <v>85.12</v>
      </c>
      <c r="J32" s="306">
        <v>245.89</v>
      </c>
      <c r="K32" s="306">
        <v>20.76</v>
      </c>
      <c r="L32" s="306">
        <v>19.34</v>
      </c>
      <c r="M32" s="405">
        <v>0</v>
      </c>
      <c r="N32" s="405">
        <v>0</v>
      </c>
      <c r="O32" s="405">
        <v>0</v>
      </c>
      <c r="P32" s="405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61</v>
      </c>
      <c r="D33" s="266">
        <v>28636447</v>
      </c>
      <c r="E33" s="268">
        <v>6673554.9200000009</v>
      </c>
      <c r="F33" s="269">
        <v>1381827.68</v>
      </c>
      <c r="G33" s="407">
        <v>3461283.8399999999</v>
      </c>
      <c r="H33" s="306">
        <v>1391943.75</v>
      </c>
      <c r="I33" s="306">
        <v>100578.23</v>
      </c>
      <c r="J33" s="306">
        <v>290538.5</v>
      </c>
      <c r="K33" s="306">
        <v>24535.19</v>
      </c>
      <c r="L33" s="306">
        <v>22847.73</v>
      </c>
      <c r="M33" s="405">
        <v>0</v>
      </c>
      <c r="N33" s="405">
        <v>0</v>
      </c>
      <c r="O33" s="405">
        <v>0</v>
      </c>
      <c r="P33" s="405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12</v>
      </c>
      <c r="D34" s="266">
        <v>936185</v>
      </c>
      <c r="E34" s="268">
        <v>233158.98</v>
      </c>
      <c r="F34" s="269">
        <v>48204.4</v>
      </c>
      <c r="G34" s="407">
        <v>120977.57</v>
      </c>
      <c r="H34" s="306">
        <v>48650.720000000001</v>
      </c>
      <c r="I34" s="306">
        <v>3515.38</v>
      </c>
      <c r="J34" s="306">
        <v>10154.799999999999</v>
      </c>
      <c r="K34" s="306">
        <v>857.54</v>
      </c>
      <c r="L34" s="306">
        <v>798.57</v>
      </c>
      <c r="M34" s="405">
        <v>0</v>
      </c>
      <c r="N34" s="405">
        <v>0</v>
      </c>
      <c r="O34" s="405">
        <v>0</v>
      </c>
      <c r="P34" s="405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594</v>
      </c>
      <c r="C35" s="147">
        <v>2440</v>
      </c>
      <c r="D35" s="147">
        <v>124629343</v>
      </c>
      <c r="E35" s="148">
        <v>30968066.919999998</v>
      </c>
      <c r="F35" s="148">
        <v>7149920.4399999995</v>
      </c>
      <c r="G35" s="148">
        <v>15578159.210000001</v>
      </c>
      <c r="H35" s="148">
        <v>6266100.8399999999</v>
      </c>
      <c r="I35" s="148">
        <v>452747.54</v>
      </c>
      <c r="J35" s="148">
        <v>1307847.5999999999</v>
      </c>
      <c r="K35" s="148">
        <v>110443.26999999997</v>
      </c>
      <c r="L35" s="148">
        <v>102848.01999999999</v>
      </c>
      <c r="M35" s="148">
        <v>0</v>
      </c>
      <c r="N35" s="148">
        <v>0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154</v>
      </c>
      <c r="C37" s="266">
        <v>700</v>
      </c>
      <c r="D37" s="266">
        <v>23788452</v>
      </c>
      <c r="E37" s="270">
        <v>9656250.9799999986</v>
      </c>
      <c r="F37" s="270">
        <v>4956556.8299999991</v>
      </c>
      <c r="G37" s="403">
        <v>3074038.9099999997</v>
      </c>
      <c r="H37" s="406">
        <v>1236214.6200000001</v>
      </c>
      <c r="I37" s="406">
        <v>89325.600000000035</v>
      </c>
      <c r="J37" s="406">
        <v>258033.18000000002</v>
      </c>
      <c r="K37" s="406">
        <v>21790.340000000004</v>
      </c>
      <c r="L37" s="406">
        <v>20291.5</v>
      </c>
      <c r="M37" s="403">
        <v>0</v>
      </c>
      <c r="N37" s="403">
        <v>0</v>
      </c>
      <c r="O37" s="403">
        <v>0</v>
      </c>
      <c r="P37" s="403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6</v>
      </c>
      <c r="D38" s="266">
        <v>3042</v>
      </c>
      <c r="E38" s="269">
        <v>796.25</v>
      </c>
      <c r="F38" s="269">
        <v>195.26</v>
      </c>
      <c r="G38" s="407">
        <v>393.1</v>
      </c>
      <c r="H38" s="407">
        <v>158.08000000000001</v>
      </c>
      <c r="I38" s="407">
        <v>11.42</v>
      </c>
      <c r="J38" s="407">
        <v>33</v>
      </c>
      <c r="K38" s="407">
        <v>2.79</v>
      </c>
      <c r="L38" s="407">
        <v>2.6</v>
      </c>
      <c r="M38" s="407">
        <v>0</v>
      </c>
      <c r="N38" s="407">
        <v>0</v>
      </c>
      <c r="O38" s="407">
        <v>0</v>
      </c>
      <c r="P38" s="407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12</v>
      </c>
      <c r="D39" s="266">
        <v>2695</v>
      </c>
      <c r="E39" s="269">
        <v>602.45999999999992</v>
      </c>
      <c r="F39" s="269">
        <v>70</v>
      </c>
      <c r="G39" s="306">
        <v>348.26</v>
      </c>
      <c r="H39" s="407">
        <v>140.05000000000001</v>
      </c>
      <c r="I39" s="407">
        <v>10.119999999999999</v>
      </c>
      <c r="J39" s="407">
        <v>29.25</v>
      </c>
      <c r="K39" s="407">
        <v>2.4700000000000002</v>
      </c>
      <c r="L39" s="407">
        <v>2.31</v>
      </c>
      <c r="M39" s="407">
        <v>0</v>
      </c>
      <c r="N39" s="407">
        <v>0</v>
      </c>
      <c r="O39" s="407">
        <v>0</v>
      </c>
      <c r="P39" s="407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112</v>
      </c>
      <c r="D40" s="266">
        <v>335969</v>
      </c>
      <c r="E40" s="269">
        <v>106109.75999999999</v>
      </c>
      <c r="F40" s="269">
        <v>41125.79</v>
      </c>
      <c r="G40" s="306">
        <v>42505.53</v>
      </c>
      <c r="H40" s="306">
        <v>17093.46</v>
      </c>
      <c r="I40" s="306">
        <v>1235.1500000000001</v>
      </c>
      <c r="J40" s="306">
        <v>3567.92</v>
      </c>
      <c r="K40" s="306">
        <v>301.33</v>
      </c>
      <c r="L40" s="306">
        <v>280.58</v>
      </c>
      <c r="M40" s="405">
        <v>0</v>
      </c>
      <c r="N40" s="405">
        <v>0</v>
      </c>
      <c r="O40" s="405">
        <v>0</v>
      </c>
      <c r="P40" s="405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236</v>
      </c>
      <c r="C41" s="266">
        <v>730</v>
      </c>
      <c r="D41" s="266">
        <v>273497</v>
      </c>
      <c r="E41" s="269">
        <v>74911.73000000001</v>
      </c>
      <c r="F41" s="269">
        <v>21991.360000000001</v>
      </c>
      <c r="G41" s="306">
        <v>34614.83</v>
      </c>
      <c r="H41" s="306">
        <v>13920.310000000001</v>
      </c>
      <c r="I41" s="306">
        <v>1005.82</v>
      </c>
      <c r="J41" s="306">
        <v>2905.5299999999997</v>
      </c>
      <c r="K41" s="306">
        <v>245.38</v>
      </c>
      <c r="L41" s="306">
        <v>228.5</v>
      </c>
      <c r="M41" s="405">
        <v>0</v>
      </c>
      <c r="N41" s="405">
        <v>0</v>
      </c>
      <c r="O41" s="405">
        <v>0</v>
      </c>
      <c r="P41" s="405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265</v>
      </c>
      <c r="D42" s="266">
        <v>72181</v>
      </c>
      <c r="E42" s="269">
        <v>17922.659999999996</v>
      </c>
      <c r="F42" s="269">
        <v>3662.39</v>
      </c>
      <c r="G42" s="306">
        <v>9327.5499999999993</v>
      </c>
      <c r="H42" s="306">
        <v>3751.05</v>
      </c>
      <c r="I42" s="306">
        <v>271.02999999999997</v>
      </c>
      <c r="J42" s="306">
        <v>782.98</v>
      </c>
      <c r="K42" s="306">
        <v>66.12</v>
      </c>
      <c r="L42" s="306">
        <v>61.54</v>
      </c>
      <c r="M42" s="405">
        <v>0</v>
      </c>
      <c r="N42" s="405">
        <v>0</v>
      </c>
      <c r="O42" s="405">
        <v>0</v>
      </c>
      <c r="P42" s="405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683</v>
      </c>
      <c r="C43" s="266">
        <v>1752</v>
      </c>
      <c r="D43" s="266">
        <v>123346</v>
      </c>
      <c r="E43" s="269">
        <v>31518.45</v>
      </c>
      <c r="F43" s="269">
        <v>7764.329999999999</v>
      </c>
      <c r="G43" s="306">
        <v>15537.08</v>
      </c>
      <c r="H43" s="306">
        <v>6248.45</v>
      </c>
      <c r="I43" s="306">
        <v>451.64</v>
      </c>
      <c r="J43" s="306">
        <v>1304.1400000000001</v>
      </c>
      <c r="K43" s="306">
        <v>110.16</v>
      </c>
      <c r="L43" s="306">
        <v>102.65</v>
      </c>
      <c r="M43" s="405">
        <v>0</v>
      </c>
      <c r="N43" s="405">
        <v>0</v>
      </c>
      <c r="O43" s="405">
        <v>0</v>
      </c>
      <c r="P43" s="405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1023</v>
      </c>
      <c r="C44" s="266">
        <v>2799</v>
      </c>
      <c r="D44" s="266">
        <v>1281706</v>
      </c>
      <c r="E44" s="269">
        <v>317613.5</v>
      </c>
      <c r="F44" s="269">
        <v>63323.15</v>
      </c>
      <c r="G44" s="306">
        <v>166280.03999999998</v>
      </c>
      <c r="H44" s="306">
        <v>67019.06</v>
      </c>
      <c r="I44" s="306">
        <v>4814.79</v>
      </c>
      <c r="J44" s="306">
        <v>13908.32</v>
      </c>
      <c r="K44" s="306">
        <v>1174.4399999999998</v>
      </c>
      <c r="L44" s="306">
        <v>1093.7</v>
      </c>
      <c r="M44" s="405">
        <v>0</v>
      </c>
      <c r="N44" s="405">
        <v>0</v>
      </c>
      <c r="O44" s="405">
        <v>0</v>
      </c>
      <c r="P44" s="405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4776</v>
      </c>
      <c r="D45" s="266">
        <v>123167</v>
      </c>
      <c r="E45" s="269">
        <v>42230.400000000009</v>
      </c>
      <c r="F45" s="269">
        <v>17910.18</v>
      </c>
      <c r="G45" s="306">
        <v>15904.75</v>
      </c>
      <c r="H45" s="306">
        <v>6393.7300000000005</v>
      </c>
      <c r="I45" s="306">
        <v>467.51000000000005</v>
      </c>
      <c r="J45" s="306">
        <v>1335.44</v>
      </c>
      <c r="K45" s="306">
        <v>113.75</v>
      </c>
      <c r="L45" s="306">
        <v>105.04</v>
      </c>
      <c r="M45" s="405">
        <v>0</v>
      </c>
      <c r="N45" s="405">
        <v>0</v>
      </c>
      <c r="O45" s="405">
        <v>0</v>
      </c>
      <c r="P45" s="405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2200</v>
      </c>
      <c r="C46" s="147">
        <v>11152</v>
      </c>
      <c r="D46" s="149">
        <v>26004055</v>
      </c>
      <c r="E46" s="148">
        <v>10247956.189999999</v>
      </c>
      <c r="F46" s="148">
        <v>5112599.2899999991</v>
      </c>
      <c r="G46" s="148">
        <v>3358950.0499999993</v>
      </c>
      <c r="H46" s="148">
        <v>1350938.8100000003</v>
      </c>
      <c r="I46" s="148">
        <v>97593.080000000016</v>
      </c>
      <c r="J46" s="148">
        <v>281899.76000000007</v>
      </c>
      <c r="K46" s="148">
        <v>23806.780000000006</v>
      </c>
      <c r="L46" s="148">
        <v>22168.420000000006</v>
      </c>
      <c r="M46" s="148">
        <v>0</v>
      </c>
      <c r="N46" s="148">
        <v>0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6</v>
      </c>
      <c r="D48" s="266">
        <v>3107280</v>
      </c>
      <c r="E48" s="270">
        <v>771379.10000000009</v>
      </c>
      <c r="F48" s="270">
        <v>157498.64000000001</v>
      </c>
      <c r="G48" s="403">
        <v>401535.15</v>
      </c>
      <c r="H48" s="406">
        <v>161476.01999999999</v>
      </c>
      <c r="I48" s="406">
        <v>11667.84</v>
      </c>
      <c r="J48" s="406">
        <v>33704.67</v>
      </c>
      <c r="K48" s="406">
        <v>2846.27</v>
      </c>
      <c r="L48" s="406">
        <v>2650.51</v>
      </c>
      <c r="M48" s="403">
        <v>0</v>
      </c>
      <c r="N48" s="403">
        <v>0</v>
      </c>
      <c r="O48" s="403">
        <v>0</v>
      </c>
      <c r="P48" s="403">
        <v>0</v>
      </c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3">
        <v>1107</v>
      </c>
      <c r="C50" s="272">
        <v>4968</v>
      </c>
      <c r="D50" s="266">
        <v>1959994</v>
      </c>
      <c r="E50" s="270">
        <v>534407.23</v>
      </c>
      <c r="F50" s="270">
        <v>165331.56999999998</v>
      </c>
      <c r="G50" s="403">
        <v>241267.26</v>
      </c>
      <c r="H50" s="406">
        <v>97262.38</v>
      </c>
      <c r="I50" s="406">
        <v>7002.0099999999993</v>
      </c>
      <c r="J50" s="406">
        <v>20243.25</v>
      </c>
      <c r="K50" s="406">
        <v>1709.67</v>
      </c>
      <c r="L50" s="406">
        <v>1591.09</v>
      </c>
      <c r="M50" s="403">
        <v>0</v>
      </c>
      <c r="N50" s="403">
        <v>0</v>
      </c>
      <c r="O50" s="403">
        <v>0</v>
      </c>
      <c r="P50" s="403">
        <v>0</v>
      </c>
      <c r="Q50" s="404"/>
      <c r="R50" s="404"/>
      <c r="S50" s="404"/>
      <c r="T50" s="404"/>
      <c r="U50" s="404"/>
      <c r="V50" s="404"/>
      <c r="W50" s="402"/>
    </row>
    <row r="51" spans="1:23" s="19" customFormat="1" x14ac:dyDescent="0.25">
      <c r="A51" s="409"/>
      <c r="B51" s="410"/>
      <c r="C51" s="410"/>
      <c r="D51" s="411"/>
      <c r="E51" s="410"/>
      <c r="F51" s="410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1577263</v>
      </c>
      <c r="C52" s="152">
        <v>5753324</v>
      </c>
      <c r="D52" s="152">
        <v>1407317342</v>
      </c>
      <c r="E52" s="153">
        <v>360896244.54000008</v>
      </c>
      <c r="F52" s="153">
        <v>95615397.239999965</v>
      </c>
      <c r="G52" s="153">
        <v>173504186.42000002</v>
      </c>
      <c r="H52" s="153">
        <v>69817947.469999999</v>
      </c>
      <c r="I52" s="153">
        <v>5040081.6100000003</v>
      </c>
      <c r="J52" s="153">
        <v>14562475.379999999</v>
      </c>
      <c r="K52" s="153">
        <v>1229142.21</v>
      </c>
      <c r="L52" s="153">
        <v>1126825.3500000001</v>
      </c>
      <c r="M52" s="153">
        <v>0</v>
      </c>
      <c r="N52" s="153">
        <v>0</v>
      </c>
      <c r="O52" s="153">
        <v>-147.86000000000001</v>
      </c>
      <c r="P52" s="153">
        <v>336.72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x14ac:dyDescent="0.25"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5" spans="1:23" x14ac:dyDescent="0.25">
      <c r="B55" s="21"/>
      <c r="E55" s="401"/>
      <c r="F55" s="401"/>
      <c r="G55" s="401"/>
      <c r="H55" s="401"/>
      <c r="I55" s="401"/>
      <c r="J55" s="401"/>
      <c r="K55" s="401"/>
      <c r="L55" s="401"/>
      <c r="M55" s="401"/>
      <c r="N55" s="402"/>
      <c r="O55" s="402"/>
      <c r="P55" s="402"/>
      <c r="Q55" s="402"/>
      <c r="R55" s="402"/>
      <c r="S55" s="402"/>
      <c r="T55" s="402"/>
      <c r="U55" s="402"/>
      <c r="V55" s="402"/>
      <c r="W55" s="402"/>
    </row>
    <row r="57" spans="1:23" s="14" customFormat="1" x14ac:dyDescent="0.25">
      <c r="A57" s="12"/>
      <c r="B57" s="12"/>
      <c r="E57" s="401"/>
      <c r="F57" s="401"/>
      <c r="G57" s="401"/>
      <c r="H57" s="401"/>
      <c r="I57" s="401"/>
      <c r="J57" s="401"/>
      <c r="K57" s="401"/>
      <c r="L57" s="401"/>
      <c r="M57" s="401"/>
      <c r="N57" s="402"/>
      <c r="O57" s="402"/>
      <c r="P57" s="402"/>
      <c r="Q57" s="402"/>
      <c r="R57" s="402"/>
      <c r="S57" s="402"/>
      <c r="T57" s="402"/>
      <c r="U57" s="402"/>
      <c r="V57" s="402"/>
      <c r="W57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8000"/>
    <pageSetUpPr fitToPage="1"/>
  </sheetPr>
  <dimension ref="A1:W55"/>
  <sheetViews>
    <sheetView zoomScale="90" zoomScaleNormal="90" workbookViewId="0">
      <pane xSplit="1" ySplit="3" topLeftCell="B29" activePane="bottomRight" state="frozen"/>
      <selection pane="topRight" activeCell="I11" sqref="I11"/>
      <selection pane="bottomLeft" activeCell="I11" sqref="I11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7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5.28515625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45869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1428</v>
      </c>
      <c r="C4" s="266">
        <v>3728</v>
      </c>
      <c r="D4" s="266">
        <v>929182</v>
      </c>
      <c r="E4" s="267">
        <v>229939.69</v>
      </c>
      <c r="F4" s="267">
        <v>53753</v>
      </c>
      <c r="G4" s="267">
        <v>110584.89</v>
      </c>
      <c r="H4" s="267">
        <v>48011.88</v>
      </c>
      <c r="I4" s="267">
        <v>4121.3100000000004</v>
      </c>
      <c r="J4" s="267">
        <v>11669.97</v>
      </c>
      <c r="K4" s="267">
        <v>1012.59</v>
      </c>
      <c r="L4" s="267">
        <v>786.05</v>
      </c>
      <c r="M4" s="267"/>
      <c r="N4" s="267"/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2898</v>
      </c>
      <c r="C5" s="266">
        <v>12028</v>
      </c>
      <c r="D5" s="266">
        <v>629862</v>
      </c>
      <c r="E5" s="268">
        <v>162066.5</v>
      </c>
      <c r="F5" s="268">
        <v>42445.69</v>
      </c>
      <c r="G5" s="268">
        <v>75008.73</v>
      </c>
      <c r="H5" s="268">
        <v>32712.94</v>
      </c>
      <c r="I5" s="268">
        <v>2777.42</v>
      </c>
      <c r="J5" s="268">
        <v>7898.27</v>
      </c>
      <c r="K5" s="268">
        <v>686.09</v>
      </c>
      <c r="L5" s="268">
        <v>537.36</v>
      </c>
      <c r="M5" s="268"/>
      <c r="N5" s="268"/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8289</v>
      </c>
      <c r="C6" s="266">
        <v>16578</v>
      </c>
      <c r="D6" s="266">
        <v>2573127</v>
      </c>
      <c r="E6" s="268">
        <v>650121.73</v>
      </c>
      <c r="F6" s="268">
        <v>161563.64000000001</v>
      </c>
      <c r="G6" s="268">
        <v>306481.33</v>
      </c>
      <c r="H6" s="268">
        <v>133406.62</v>
      </c>
      <c r="I6" s="268">
        <v>11373.18</v>
      </c>
      <c r="J6" s="268">
        <v>32303.38</v>
      </c>
      <c r="K6" s="268">
        <v>2803.82</v>
      </c>
      <c r="L6" s="268">
        <v>2189.7600000000002</v>
      </c>
      <c r="M6" s="268"/>
      <c r="N6" s="268"/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37818</v>
      </c>
      <c r="C7" s="266">
        <v>108972</v>
      </c>
      <c r="D7" s="266">
        <v>20957212</v>
      </c>
      <c r="E7" s="268">
        <v>5215226.01</v>
      </c>
      <c r="F7" s="268">
        <v>1233505.53</v>
      </c>
      <c r="G7" s="268">
        <v>2499608.6800000002</v>
      </c>
      <c r="H7" s="268">
        <v>1085995.6499999999</v>
      </c>
      <c r="I7" s="268">
        <v>92556.06</v>
      </c>
      <c r="J7" s="268">
        <v>262932.21999999997</v>
      </c>
      <c r="K7" s="268">
        <v>22812.5</v>
      </c>
      <c r="L7" s="268">
        <v>17815.37</v>
      </c>
      <c r="M7" s="268"/>
      <c r="N7" s="268"/>
      <c r="O7" s="268">
        <v>0</v>
      </c>
      <c r="P7" s="268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4091</v>
      </c>
      <c r="C8" s="266">
        <v>8010</v>
      </c>
      <c r="D8" s="266">
        <v>3416013</v>
      </c>
      <c r="E8" s="268">
        <v>845595.66</v>
      </c>
      <c r="F8" s="268">
        <v>196591.14</v>
      </c>
      <c r="G8" s="268">
        <v>407270.51</v>
      </c>
      <c r="H8" s="268">
        <v>177235.94</v>
      </c>
      <c r="I8" s="268">
        <v>15053.2</v>
      </c>
      <c r="J8" s="268">
        <v>42813.58</v>
      </c>
      <c r="K8" s="268">
        <v>3717.75</v>
      </c>
      <c r="L8" s="268">
        <v>2913.54</v>
      </c>
      <c r="M8" s="268"/>
      <c r="N8" s="268"/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85209</v>
      </c>
      <c r="C9" s="266">
        <v>344258</v>
      </c>
      <c r="D9" s="266">
        <v>17046449</v>
      </c>
      <c r="E9" s="268">
        <v>4409117.8600000003</v>
      </c>
      <c r="F9" s="268">
        <v>1173689.44</v>
      </c>
      <c r="G9" s="268">
        <v>2029032.1</v>
      </c>
      <c r="H9" s="268">
        <v>884938.73</v>
      </c>
      <c r="I9" s="268">
        <v>75071.3</v>
      </c>
      <c r="J9" s="268">
        <v>213583.78</v>
      </c>
      <c r="K9" s="268">
        <v>18319.09</v>
      </c>
      <c r="L9" s="268">
        <v>14501.46</v>
      </c>
      <c r="M9" s="268"/>
      <c r="N9" s="268"/>
      <c r="O9" s="268">
        <v>2.25</v>
      </c>
      <c r="P9" s="268">
        <v>-20.29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40443</v>
      </c>
      <c r="C10" s="266">
        <v>116976</v>
      </c>
      <c r="D10" s="266">
        <v>24889457</v>
      </c>
      <c r="E10" s="268">
        <v>6086560.3300000001</v>
      </c>
      <c r="F10" s="268">
        <v>1471254.7</v>
      </c>
      <c r="G10" s="268">
        <v>2892992.08</v>
      </c>
      <c r="H10" s="268">
        <v>1263484.6000000001</v>
      </c>
      <c r="I10" s="268">
        <v>107325.67</v>
      </c>
      <c r="J10" s="268">
        <v>305021.46999999997</v>
      </c>
      <c r="K10" s="268">
        <v>25795.97</v>
      </c>
      <c r="L10" s="268">
        <v>20685.84</v>
      </c>
      <c r="M10" s="268"/>
      <c r="N10" s="268"/>
      <c r="O10" s="268">
        <v>0</v>
      </c>
      <c r="P10" s="268">
        <v>0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243841</v>
      </c>
      <c r="C11" s="266">
        <v>224361</v>
      </c>
      <c r="D11" s="266">
        <v>81513218</v>
      </c>
      <c r="E11" s="268">
        <v>10898461.68</v>
      </c>
      <c r="F11" s="268">
        <v>2563557.2799999998</v>
      </c>
      <c r="G11" s="268">
        <v>5220057.07</v>
      </c>
      <c r="H11" s="268">
        <v>2284099.5299999998</v>
      </c>
      <c r="I11" s="268">
        <v>193781.21</v>
      </c>
      <c r="J11" s="268">
        <v>551484</v>
      </c>
      <c r="K11" s="268">
        <v>47927.89</v>
      </c>
      <c r="L11" s="268">
        <v>37551.279999999999</v>
      </c>
      <c r="M11" s="268"/>
      <c r="N11" s="268"/>
      <c r="O11" s="268">
        <v>0</v>
      </c>
      <c r="P11" s="268">
        <v>3.42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1016607</v>
      </c>
      <c r="C12" s="266">
        <v>4551058</v>
      </c>
      <c r="D12" s="266">
        <v>496931736</v>
      </c>
      <c r="E12" s="268">
        <v>120327268.19</v>
      </c>
      <c r="F12" s="268">
        <v>29715996.23</v>
      </c>
      <c r="G12" s="268">
        <v>56810601.25</v>
      </c>
      <c r="H12" s="268">
        <v>24781829.809999999</v>
      </c>
      <c r="I12" s="268">
        <v>2105075.75</v>
      </c>
      <c r="J12" s="268">
        <v>5986433.9500000002</v>
      </c>
      <c r="K12" s="268">
        <v>520010.28</v>
      </c>
      <c r="L12" s="268">
        <v>407497.84</v>
      </c>
      <c r="M12" s="268"/>
      <c r="N12" s="268"/>
      <c r="O12" s="268">
        <v>-378.62</v>
      </c>
      <c r="P12" s="268">
        <v>201.7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ht="22.5" customHeight="1" x14ac:dyDescent="0.25">
      <c r="A14" s="146" t="s">
        <v>1</v>
      </c>
      <c r="B14" s="147">
        <v>1440624</v>
      </c>
      <c r="C14" s="147">
        <v>5385969</v>
      </c>
      <c r="D14" s="147">
        <v>648886256</v>
      </c>
      <c r="E14" s="148">
        <v>148824357.65000001</v>
      </c>
      <c r="F14" s="148">
        <v>36612356.649999999</v>
      </c>
      <c r="G14" s="148">
        <v>70351636.640000001</v>
      </c>
      <c r="H14" s="148">
        <v>30691715.699999999</v>
      </c>
      <c r="I14" s="148">
        <v>2607135.1</v>
      </c>
      <c r="J14" s="148">
        <v>7414140.6200000001</v>
      </c>
      <c r="K14" s="148">
        <v>643085.98</v>
      </c>
      <c r="L14" s="148">
        <v>504478.5</v>
      </c>
      <c r="M14" s="148">
        <v>0</v>
      </c>
      <c r="N14" s="148">
        <v>0</v>
      </c>
      <c r="O14" s="148">
        <v>-376.37</v>
      </c>
      <c r="P14" s="148">
        <v>184.82999999999998</v>
      </c>
      <c r="Q14" s="402"/>
      <c r="R14" s="402"/>
      <c r="S14" s="402"/>
      <c r="T14" s="402"/>
      <c r="U14" s="402"/>
      <c r="V14" s="402"/>
    </row>
    <row r="15" spans="1:22" ht="21.7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4"/>
      <c r="R15" s="404"/>
      <c r="S15" s="404"/>
      <c r="T15" s="404"/>
      <c r="U15" s="404"/>
      <c r="V15" s="404"/>
    </row>
    <row r="16" spans="1:22" ht="17.25" x14ac:dyDescent="0.25">
      <c r="A16" s="8" t="s">
        <v>223</v>
      </c>
      <c r="B16" s="266">
        <v>1</v>
      </c>
      <c r="C16" s="266">
        <v>4</v>
      </c>
      <c r="D16" s="266">
        <v>15</v>
      </c>
      <c r="E16" s="270">
        <v>4.37</v>
      </c>
      <c r="F16" s="270">
        <v>1.51</v>
      </c>
      <c r="G16" s="267">
        <v>1.79</v>
      </c>
      <c r="H16" s="270">
        <v>0.78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</v>
      </c>
      <c r="N16" s="270">
        <v>0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96</v>
      </c>
      <c r="D17" s="266">
        <v>442604</v>
      </c>
      <c r="E17" s="268">
        <v>121680.27</v>
      </c>
      <c r="F17" s="268">
        <v>37640.61</v>
      </c>
      <c r="G17" s="268">
        <v>52671.16</v>
      </c>
      <c r="H17" s="268">
        <v>22994.51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0</v>
      </c>
      <c r="N17" s="268">
        <v>0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4</v>
      </c>
      <c r="D18" s="266">
        <v>403104</v>
      </c>
      <c r="E18" s="268">
        <v>110617.64</v>
      </c>
      <c r="F18" s="268">
        <v>34078.25</v>
      </c>
      <c r="G18" s="268">
        <v>47970.59</v>
      </c>
      <c r="H18" s="268">
        <v>20942.47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0</v>
      </c>
      <c r="N18" s="268">
        <v>0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8</v>
      </c>
      <c r="D19" s="266">
        <v>425965</v>
      </c>
      <c r="E19" s="268">
        <v>116909.88</v>
      </c>
      <c r="F19" s="268">
        <v>36029.79</v>
      </c>
      <c r="G19" s="268">
        <v>50691.13</v>
      </c>
      <c r="H19" s="268">
        <v>22130.15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0</v>
      </c>
      <c r="N19" s="268">
        <v>0</v>
      </c>
      <c r="O19" s="268">
        <v>0</v>
      </c>
      <c r="P19" s="268">
        <v>0</v>
      </c>
      <c r="Q19" s="415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926</v>
      </c>
      <c r="C20" s="266">
        <v>1710</v>
      </c>
      <c r="D20" s="266">
        <v>9716</v>
      </c>
      <c r="E20" s="268">
        <v>6654.24</v>
      </c>
      <c r="F20" s="268">
        <v>4809.5</v>
      </c>
      <c r="G20" s="268">
        <v>1157.79</v>
      </c>
      <c r="H20" s="268">
        <v>501.75</v>
      </c>
      <c r="I20" s="268">
        <v>43.87</v>
      </c>
      <c r="J20" s="268">
        <v>134.43</v>
      </c>
      <c r="K20" s="268" t="s">
        <v>240</v>
      </c>
      <c r="L20" s="268">
        <v>6.9</v>
      </c>
      <c r="M20" s="268">
        <v>0</v>
      </c>
      <c r="N20" s="268">
        <v>0</v>
      </c>
      <c r="O20" s="268">
        <v>0</v>
      </c>
      <c r="P20" s="268">
        <v>0</v>
      </c>
      <c r="Q20" s="415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117429</v>
      </c>
      <c r="C21" s="266">
        <v>359283</v>
      </c>
      <c r="D21" s="266">
        <v>176867433</v>
      </c>
      <c r="E21" s="268">
        <v>48653343.530000001</v>
      </c>
      <c r="F21" s="268">
        <v>15396533.699999999</v>
      </c>
      <c r="G21" s="268">
        <v>20810951.120000001</v>
      </c>
      <c r="H21" s="268">
        <v>9141174.8900000006</v>
      </c>
      <c r="I21" s="268">
        <v>774879.85</v>
      </c>
      <c r="J21" s="268">
        <v>2207856</v>
      </c>
      <c r="K21" s="268">
        <v>192061.79</v>
      </c>
      <c r="L21" s="268">
        <v>129849.12</v>
      </c>
      <c r="M21" s="268">
        <v>0</v>
      </c>
      <c r="N21" s="268">
        <v>0</v>
      </c>
      <c r="O21" s="268">
        <v>0</v>
      </c>
      <c r="P21" s="268">
        <v>37.06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10782</v>
      </c>
      <c r="C22" s="266">
        <v>43762</v>
      </c>
      <c r="D22" s="266">
        <v>332066243</v>
      </c>
      <c r="E22" s="268">
        <v>87463402.819999993</v>
      </c>
      <c r="F22" s="268">
        <v>24581001.300000001</v>
      </c>
      <c r="G22" s="268">
        <v>39355826.109999999</v>
      </c>
      <c r="H22" s="268">
        <v>17237179.030000001</v>
      </c>
      <c r="I22" s="268">
        <v>1469471.55</v>
      </c>
      <c r="J22" s="268">
        <v>4174694.44</v>
      </c>
      <c r="K22" s="268">
        <v>362901.26</v>
      </c>
      <c r="L22" s="268">
        <v>282329.13</v>
      </c>
      <c r="M22" s="268">
        <v>0</v>
      </c>
      <c r="N22" s="268">
        <v>0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404</v>
      </c>
      <c r="C23" s="266">
        <v>1429</v>
      </c>
      <c r="D23" s="266">
        <v>148221144</v>
      </c>
      <c r="E23" s="268">
        <v>36003107.869999997</v>
      </c>
      <c r="F23" s="268">
        <v>7928939.6100000003</v>
      </c>
      <c r="G23" s="268">
        <v>17592878.170000002</v>
      </c>
      <c r="H23" s="268">
        <v>7685193.8399999999</v>
      </c>
      <c r="I23" s="268">
        <v>652795.26</v>
      </c>
      <c r="J23" s="268">
        <v>1855982.96</v>
      </c>
      <c r="K23" s="268">
        <v>161239.45000000001</v>
      </c>
      <c r="L23" s="268">
        <v>126078.58</v>
      </c>
      <c r="M23" s="268">
        <v>0</v>
      </c>
      <c r="N23" s="268">
        <v>0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511500</v>
      </c>
      <c r="E24" s="268">
        <v>130108.75</v>
      </c>
      <c r="F24" s="268">
        <v>32987.68</v>
      </c>
      <c r="G24" s="268">
        <v>60870.03</v>
      </c>
      <c r="H24" s="268">
        <v>26573.96</v>
      </c>
      <c r="I24" s="268">
        <v>2259.3000000000002</v>
      </c>
      <c r="J24" s="268">
        <v>6423.42</v>
      </c>
      <c r="K24" s="268">
        <v>558.04999999999995</v>
      </c>
      <c r="L24" s="268">
        <v>436.31</v>
      </c>
      <c r="M24" s="268">
        <v>0</v>
      </c>
      <c r="N24" s="268">
        <v>0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2"/>
      <c r="R25" s="402"/>
      <c r="S25" s="402"/>
      <c r="T25" s="402"/>
      <c r="U25" s="402"/>
      <c r="V25" s="402"/>
    </row>
    <row r="26" spans="1:22" x14ac:dyDescent="0.25">
      <c r="A26" s="146" t="s">
        <v>1</v>
      </c>
      <c r="B26" s="147">
        <v>129591</v>
      </c>
      <c r="C26" s="147">
        <v>406299</v>
      </c>
      <c r="D26" s="147">
        <v>658947724</v>
      </c>
      <c r="E26" s="148">
        <v>172605829.37</v>
      </c>
      <c r="F26" s="148">
        <v>48052021.949999996</v>
      </c>
      <c r="G26" s="148">
        <v>77973017.890000001</v>
      </c>
      <c r="H26" s="148">
        <v>34156691.380000003</v>
      </c>
      <c r="I26" s="148">
        <v>2905067.0699999994</v>
      </c>
      <c r="J26" s="148">
        <v>8261061.2599999998</v>
      </c>
      <c r="K26" s="148">
        <v>718147.94000000018</v>
      </c>
      <c r="L26" s="148">
        <v>539784.82000000007</v>
      </c>
      <c r="M26" s="148">
        <v>0</v>
      </c>
      <c r="N26" s="148">
        <v>0</v>
      </c>
      <c r="O26" s="148">
        <v>0</v>
      </c>
      <c r="P26" s="148">
        <v>37.06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4"/>
      <c r="R27" s="404"/>
      <c r="S27" s="404"/>
      <c r="T27" s="404"/>
      <c r="U27" s="404"/>
      <c r="V27" s="404"/>
    </row>
    <row r="28" spans="1:22" x14ac:dyDescent="0.25">
      <c r="A28" s="6">
        <v>311</v>
      </c>
      <c r="B28" s="266">
        <v>118</v>
      </c>
      <c r="C28" s="266">
        <v>336</v>
      </c>
      <c r="D28" s="266">
        <v>336116</v>
      </c>
      <c r="E28" s="275">
        <v>92719.49</v>
      </c>
      <c r="F28" s="275">
        <v>28941.59</v>
      </c>
      <c r="G28" s="275">
        <v>39953.78</v>
      </c>
      <c r="H28" s="275">
        <v>17457.900000000001</v>
      </c>
      <c r="I28" s="275">
        <v>1486.54</v>
      </c>
      <c r="J28" s="275">
        <v>4225.78</v>
      </c>
      <c r="K28" s="275">
        <v>367.26</v>
      </c>
      <c r="L28" s="275">
        <v>286.64</v>
      </c>
      <c r="M28" s="275">
        <v>0</v>
      </c>
      <c r="N28" s="275">
        <v>0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232</v>
      </c>
      <c r="C29" s="266">
        <v>1227</v>
      </c>
      <c r="D29" s="266">
        <v>9407393</v>
      </c>
      <c r="E29" s="268">
        <v>2473063.4700000002</v>
      </c>
      <c r="F29" s="268">
        <v>703356.49</v>
      </c>
      <c r="G29" s="268">
        <v>1111304.3400000001</v>
      </c>
      <c r="H29" s="268">
        <v>483403.78</v>
      </c>
      <c r="I29" s="268">
        <v>40821.199999999997</v>
      </c>
      <c r="J29" s="268">
        <v>116166.87</v>
      </c>
      <c r="K29" s="268">
        <v>10082.969999999999</v>
      </c>
      <c r="L29" s="268">
        <v>7927.82</v>
      </c>
      <c r="M29" s="268">
        <v>0</v>
      </c>
      <c r="N29" s="268">
        <v>0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222</v>
      </c>
      <c r="C30" s="266">
        <v>756</v>
      </c>
      <c r="D30" s="266">
        <v>82958019</v>
      </c>
      <c r="E30" s="268">
        <v>20644576.559999999</v>
      </c>
      <c r="F30" s="268">
        <v>4924155.72</v>
      </c>
      <c r="G30" s="268">
        <v>9855300.3499999996</v>
      </c>
      <c r="H30" s="268">
        <v>4300358.1900000004</v>
      </c>
      <c r="I30" s="268">
        <v>365290.88</v>
      </c>
      <c r="J30" s="268">
        <v>1038643.95</v>
      </c>
      <c r="K30" s="268">
        <v>90221.42</v>
      </c>
      <c r="L30" s="268">
        <v>70606.05</v>
      </c>
      <c r="M30" s="268">
        <v>0</v>
      </c>
      <c r="N30" s="268">
        <v>0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4</v>
      </c>
      <c r="D31" s="266">
        <v>7557080</v>
      </c>
      <c r="E31" s="268">
        <v>1756029.66</v>
      </c>
      <c r="F31" s="268">
        <v>321129.09999999998</v>
      </c>
      <c r="G31" s="268">
        <v>899315.19</v>
      </c>
      <c r="H31" s="268">
        <v>392612.98</v>
      </c>
      <c r="I31" s="268">
        <v>33379.620000000003</v>
      </c>
      <c r="J31" s="268">
        <v>94901.81</v>
      </c>
      <c r="K31" s="268">
        <v>8244.77</v>
      </c>
      <c r="L31" s="268">
        <v>6446.19</v>
      </c>
      <c r="M31" s="268">
        <v>0</v>
      </c>
      <c r="N31" s="268">
        <v>0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5</v>
      </c>
      <c r="D32" s="266">
        <v>317664</v>
      </c>
      <c r="E32" s="268">
        <v>321700.51</v>
      </c>
      <c r="F32" s="268">
        <v>261384.06</v>
      </c>
      <c r="G32" s="268">
        <v>37802.97</v>
      </c>
      <c r="H32" s="268">
        <v>16503.599999999999</v>
      </c>
      <c r="I32" s="268">
        <v>1403.12</v>
      </c>
      <c r="J32" s="268">
        <v>3989.22</v>
      </c>
      <c r="K32" s="268">
        <v>346.57</v>
      </c>
      <c r="L32" s="268">
        <v>270.97000000000003</v>
      </c>
      <c r="M32" s="268">
        <v>0</v>
      </c>
      <c r="N32" s="268">
        <v>0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48</v>
      </c>
      <c r="D33" s="266">
        <v>22637993</v>
      </c>
      <c r="E33" s="268">
        <v>5658921.4500000002</v>
      </c>
      <c r="F33" s="268">
        <v>1360532.55</v>
      </c>
      <c r="G33" s="268">
        <v>2693989.08</v>
      </c>
      <c r="H33" s="268">
        <v>1176111.67</v>
      </c>
      <c r="I33" s="268">
        <v>99992.02</v>
      </c>
      <c r="J33" s="268">
        <v>284287.90000000002</v>
      </c>
      <c r="K33" s="268">
        <v>24698.03</v>
      </c>
      <c r="L33" s="268">
        <v>19310.2</v>
      </c>
      <c r="M33" s="268">
        <v>0</v>
      </c>
      <c r="N33" s="268">
        <v>0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6</v>
      </c>
      <c r="D34" s="266">
        <v>985139</v>
      </c>
      <c r="E34" s="268">
        <v>254802.97</v>
      </c>
      <c r="F34" s="268">
        <v>67749.7</v>
      </c>
      <c r="G34" s="268">
        <v>117234.5</v>
      </c>
      <c r="H34" s="268">
        <v>51180.92</v>
      </c>
      <c r="I34" s="268">
        <v>4351.3599999999997</v>
      </c>
      <c r="J34" s="268">
        <v>12371.37</v>
      </c>
      <c r="K34" s="268">
        <v>1074.79</v>
      </c>
      <c r="L34" s="268">
        <v>840.33</v>
      </c>
      <c r="M34" s="268">
        <v>0</v>
      </c>
      <c r="N34" s="268">
        <v>0</v>
      </c>
      <c r="O34" s="268">
        <v>0</v>
      </c>
      <c r="P34" s="268">
        <v>0</v>
      </c>
      <c r="Q34" s="402"/>
      <c r="R34" s="402"/>
      <c r="S34" s="402"/>
      <c r="T34" s="402"/>
      <c r="U34" s="402"/>
      <c r="V34" s="402"/>
    </row>
    <row r="35" spans="1:22" x14ac:dyDescent="0.25">
      <c r="A35" s="146" t="s">
        <v>1</v>
      </c>
      <c r="B35" s="147">
        <v>591</v>
      </c>
      <c r="C35" s="147">
        <v>2382</v>
      </c>
      <c r="D35" s="147">
        <v>124199404</v>
      </c>
      <c r="E35" s="148">
        <v>31201814.109999999</v>
      </c>
      <c r="F35" s="148">
        <v>7667249.209999999</v>
      </c>
      <c r="G35" s="148">
        <v>14754900.209999999</v>
      </c>
      <c r="H35" s="148">
        <v>6437629.0399999991</v>
      </c>
      <c r="I35" s="148">
        <v>546724.74</v>
      </c>
      <c r="J35" s="148">
        <v>1554586.9</v>
      </c>
      <c r="K35" s="148">
        <v>135035.81000000003</v>
      </c>
      <c r="L35" s="148">
        <v>105688.20000000001</v>
      </c>
      <c r="M35" s="148">
        <v>0</v>
      </c>
      <c r="N35" s="148">
        <v>0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4"/>
      <c r="R36" s="404"/>
      <c r="S36" s="404"/>
      <c r="T36" s="404"/>
      <c r="U36" s="404"/>
      <c r="V36" s="404"/>
    </row>
    <row r="37" spans="1:22" ht="17.25" x14ac:dyDescent="0.25">
      <c r="A37" s="10" t="s">
        <v>232</v>
      </c>
      <c r="B37" s="266">
        <v>154</v>
      </c>
      <c r="C37" s="266">
        <v>712</v>
      </c>
      <c r="D37" s="266">
        <v>23789407</v>
      </c>
      <c r="E37" s="270">
        <v>9473756.0899999999</v>
      </c>
      <c r="F37" s="270">
        <v>4956742.78</v>
      </c>
      <c r="G37" s="267">
        <v>2831010.77</v>
      </c>
      <c r="H37" s="270">
        <v>1235931.1299999999</v>
      </c>
      <c r="I37" s="270">
        <v>105077.7</v>
      </c>
      <c r="J37" s="270">
        <v>298747.52000000002</v>
      </c>
      <c r="K37" s="270">
        <v>25953.88</v>
      </c>
      <c r="L37" s="270">
        <v>20292.310000000001</v>
      </c>
      <c r="M37" s="267">
        <v>0</v>
      </c>
      <c r="N37" s="275">
        <v>0</v>
      </c>
      <c r="O37" s="275">
        <v>0</v>
      </c>
      <c r="P37" s="275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6</v>
      </c>
      <c r="D38" s="266">
        <v>3042</v>
      </c>
      <c r="E38" s="268">
        <v>772.86</v>
      </c>
      <c r="F38" s="268">
        <v>195.26</v>
      </c>
      <c r="G38" s="268">
        <v>362</v>
      </c>
      <c r="H38" s="268">
        <v>158.04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0</v>
      </c>
      <c r="N38" s="268">
        <v>0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12</v>
      </c>
      <c r="D39" s="266">
        <v>2695</v>
      </c>
      <c r="E39" s="268">
        <v>581.70000000000005</v>
      </c>
      <c r="F39" s="268">
        <v>70</v>
      </c>
      <c r="G39" s="268">
        <v>320.7</v>
      </c>
      <c r="H39" s="268">
        <v>140.01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0</v>
      </c>
      <c r="N39" s="268">
        <v>0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92</v>
      </c>
      <c r="D40" s="266">
        <v>365425</v>
      </c>
      <c r="E40" s="268">
        <v>114151.31</v>
      </c>
      <c r="F40" s="268">
        <v>44766.26</v>
      </c>
      <c r="G40" s="268">
        <v>43486.68</v>
      </c>
      <c r="H40" s="268">
        <v>18984.919999999998</v>
      </c>
      <c r="I40" s="268">
        <v>1614.09</v>
      </c>
      <c r="J40" s="268">
        <v>4589</v>
      </c>
      <c r="K40" s="268">
        <v>398.66</v>
      </c>
      <c r="L40" s="268">
        <v>311.7</v>
      </c>
      <c r="M40" s="268">
        <v>0</v>
      </c>
      <c r="N40" s="268">
        <v>0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237</v>
      </c>
      <c r="C41" s="266">
        <v>787</v>
      </c>
      <c r="D41" s="266">
        <v>281356</v>
      </c>
      <c r="E41" s="268">
        <v>76517.100000000006</v>
      </c>
      <c r="F41" s="268">
        <v>23097.83</v>
      </c>
      <c r="G41" s="268">
        <v>33477.93</v>
      </c>
      <c r="H41" s="268">
        <v>14617.2</v>
      </c>
      <c r="I41" s="268">
        <v>1243.05</v>
      </c>
      <c r="J41" s="268">
        <v>3534.01</v>
      </c>
      <c r="K41" s="268">
        <v>307.02999999999997</v>
      </c>
      <c r="L41" s="268">
        <v>240.05</v>
      </c>
      <c r="M41" s="268">
        <v>0</v>
      </c>
      <c r="N41" s="268">
        <v>0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82</v>
      </c>
      <c r="C42" s="266">
        <v>345</v>
      </c>
      <c r="D42" s="266">
        <v>59465</v>
      </c>
      <c r="E42" s="268">
        <v>14379.22</v>
      </c>
      <c r="F42" s="268">
        <v>3087.16</v>
      </c>
      <c r="G42" s="268">
        <v>7081.88</v>
      </c>
      <c r="H42" s="268">
        <v>3088.6</v>
      </c>
      <c r="I42" s="268">
        <v>261.77999999999997</v>
      </c>
      <c r="J42" s="268">
        <v>744.49</v>
      </c>
      <c r="K42" s="268">
        <v>64.599999999999994</v>
      </c>
      <c r="L42" s="268">
        <v>50.71</v>
      </c>
      <c r="M42" s="268">
        <v>0</v>
      </c>
      <c r="N42" s="268">
        <v>0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684</v>
      </c>
      <c r="C43" s="266">
        <v>1801</v>
      </c>
      <c r="D43" s="266">
        <v>119544</v>
      </c>
      <c r="E43" s="268">
        <v>29781.03</v>
      </c>
      <c r="F43" s="268">
        <v>7539.68</v>
      </c>
      <c r="G43" s="268">
        <v>13936.13</v>
      </c>
      <c r="H43" s="268">
        <v>6086.9</v>
      </c>
      <c r="I43" s="268">
        <v>517.88</v>
      </c>
      <c r="J43" s="268">
        <v>1472.58</v>
      </c>
      <c r="K43" s="268">
        <v>127.84</v>
      </c>
      <c r="L43" s="268">
        <v>100.02</v>
      </c>
      <c r="M43" s="268">
        <v>0</v>
      </c>
      <c r="N43" s="268">
        <v>0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1021</v>
      </c>
      <c r="C44" s="266">
        <v>3438</v>
      </c>
      <c r="D44" s="266">
        <v>1257897</v>
      </c>
      <c r="E44" s="268">
        <v>300849.2</v>
      </c>
      <c r="F44" s="268">
        <v>62082.15</v>
      </c>
      <c r="G44" s="268">
        <v>146755.6</v>
      </c>
      <c r="H44" s="268">
        <v>67961.78</v>
      </c>
      <c r="I44" s="268">
        <v>5548.58</v>
      </c>
      <c r="J44" s="268">
        <v>15968.21</v>
      </c>
      <c r="K44" s="268">
        <v>1413.34</v>
      </c>
      <c r="L44" s="268">
        <v>1119.54</v>
      </c>
      <c r="M44" s="268">
        <v>0</v>
      </c>
      <c r="N44" s="268">
        <v>0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 t="s">
        <v>240</v>
      </c>
      <c r="C45" s="271">
        <v>5037</v>
      </c>
      <c r="D45" s="266">
        <v>119757</v>
      </c>
      <c r="E45" s="268">
        <v>40074.39</v>
      </c>
      <c r="F45" s="268">
        <v>17345.560000000001</v>
      </c>
      <c r="G45" s="268">
        <v>14203.54</v>
      </c>
      <c r="H45" s="268">
        <v>6270.21</v>
      </c>
      <c r="I45" s="268">
        <v>523.67999999999995</v>
      </c>
      <c r="J45" s="268">
        <v>1499.92</v>
      </c>
      <c r="K45" s="268">
        <v>127.12</v>
      </c>
      <c r="L45" s="268">
        <v>104.36</v>
      </c>
      <c r="M45" s="268">
        <v>0</v>
      </c>
      <c r="N45" s="268">
        <v>0</v>
      </c>
      <c r="O45" s="268">
        <v>0</v>
      </c>
      <c r="P45" s="268">
        <v>0</v>
      </c>
      <c r="Q45" s="402"/>
      <c r="R45" s="402"/>
      <c r="S45" s="402"/>
      <c r="T45" s="402"/>
      <c r="U45" s="402"/>
      <c r="V45" s="402"/>
    </row>
    <row r="46" spans="1:22" x14ac:dyDescent="0.25">
      <c r="A46" s="146" t="s">
        <v>1</v>
      </c>
      <c r="B46" s="147">
        <v>2204</v>
      </c>
      <c r="C46" s="147">
        <v>12230</v>
      </c>
      <c r="D46" s="149">
        <v>25998588</v>
      </c>
      <c r="E46" s="148">
        <v>10050862.899999999</v>
      </c>
      <c r="F46" s="148">
        <v>5114926.68</v>
      </c>
      <c r="G46" s="148">
        <v>3090635.2300000004</v>
      </c>
      <c r="H46" s="148">
        <v>1353238.7899999998</v>
      </c>
      <c r="I46" s="148">
        <v>114812.09999999999</v>
      </c>
      <c r="J46" s="148">
        <v>326627.78000000003</v>
      </c>
      <c r="K46" s="148">
        <v>28398.719999999998</v>
      </c>
      <c r="L46" s="148">
        <v>22223.600000000002</v>
      </c>
      <c r="M46" s="148">
        <v>0</v>
      </c>
      <c r="N46" s="148">
        <v>0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6</v>
      </c>
      <c r="D48" s="266">
        <v>3326400</v>
      </c>
      <c r="E48" s="270">
        <v>794805.86</v>
      </c>
      <c r="F48" s="270">
        <v>163205.66</v>
      </c>
      <c r="G48" s="403">
        <v>395851.58</v>
      </c>
      <c r="H48" s="406">
        <v>172816.46</v>
      </c>
      <c r="I48" s="406">
        <v>14692.71</v>
      </c>
      <c r="J48" s="406">
        <v>41772.93</v>
      </c>
      <c r="K48" s="406">
        <v>3629.1</v>
      </c>
      <c r="L48" s="406">
        <v>2837.42</v>
      </c>
      <c r="M48" s="403">
        <v>0</v>
      </c>
      <c r="N48" s="403">
        <v>0</v>
      </c>
      <c r="O48" s="403">
        <v>0</v>
      </c>
      <c r="P48" s="403">
        <v>0</v>
      </c>
      <c r="Q48" s="404"/>
      <c r="R48" s="404"/>
      <c r="S48" s="404"/>
      <c r="T48" s="404"/>
      <c r="U48" s="404"/>
      <c r="V48" s="404"/>
    </row>
    <row r="49" spans="1:23" s="19" customFormat="1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3"/>
      <c r="R49" s="413"/>
      <c r="S49" s="413"/>
      <c r="T49" s="414"/>
      <c r="U49" s="414"/>
      <c r="V49" s="414"/>
      <c r="W49" s="414"/>
    </row>
    <row r="50" spans="1:23" x14ac:dyDescent="0.25">
      <c r="A50" s="150">
        <v>711</v>
      </c>
      <c r="B50" s="272">
        <v>1108</v>
      </c>
      <c r="C50" s="272">
        <v>5103</v>
      </c>
      <c r="D50" s="266">
        <v>2123133</v>
      </c>
      <c r="E50" s="270">
        <v>592359.65</v>
      </c>
      <c r="F50" s="270">
        <v>185964.02</v>
      </c>
      <c r="G50" s="403">
        <v>255828.63</v>
      </c>
      <c r="H50" s="406">
        <v>110277.69</v>
      </c>
      <c r="I50" s="406">
        <v>9408.7099999999991</v>
      </c>
      <c r="J50" s="406">
        <v>26760.16</v>
      </c>
      <c r="K50" s="406">
        <v>2321.85</v>
      </c>
      <c r="L50" s="406">
        <v>1798.59</v>
      </c>
      <c r="M50" s="403">
        <v>0</v>
      </c>
      <c r="N50" s="403">
        <v>0</v>
      </c>
      <c r="O50" s="403">
        <v>0</v>
      </c>
      <c r="P50" s="403">
        <v>0</v>
      </c>
      <c r="Q50" s="404"/>
      <c r="R50" s="404"/>
      <c r="S50" s="404"/>
      <c r="T50" s="404"/>
      <c r="U50" s="404"/>
      <c r="V50" s="404"/>
      <c r="W50" s="402"/>
    </row>
    <row r="51" spans="1:23" ht="15.75" thickBot="1" x14ac:dyDescent="0.3">
      <c r="A51" s="151" t="s">
        <v>238</v>
      </c>
      <c r="B51" s="152">
        <v>1574120</v>
      </c>
      <c r="C51" s="152">
        <v>5811989</v>
      </c>
      <c r="D51" s="152">
        <v>1463481505</v>
      </c>
      <c r="E51" s="153">
        <v>364070029.53999996</v>
      </c>
      <c r="F51" s="153">
        <v>97795724.169999972</v>
      </c>
      <c r="G51" s="153">
        <v>166821870.18000001</v>
      </c>
      <c r="H51" s="153">
        <v>72922369.060000002</v>
      </c>
      <c r="I51" s="153">
        <v>6197840.4299999997</v>
      </c>
      <c r="J51" s="153">
        <v>17624949.649999999</v>
      </c>
      <c r="K51" s="153">
        <v>1530619.4000000004</v>
      </c>
      <c r="L51" s="153">
        <v>1176811.1300000001</v>
      </c>
      <c r="M51" s="153">
        <v>0</v>
      </c>
      <c r="N51" s="153">
        <v>0</v>
      </c>
      <c r="O51" s="153">
        <v>-376.37</v>
      </c>
      <c r="P51" s="153">
        <v>221.89</v>
      </c>
      <c r="Q51" s="402"/>
      <c r="R51" s="402"/>
      <c r="S51" s="402"/>
      <c r="T51" s="402"/>
      <c r="U51" s="402"/>
      <c r="V51" s="402"/>
      <c r="W51" s="402"/>
    </row>
    <row r="55" spans="1:23" s="14" customFormat="1" x14ac:dyDescent="0.25">
      <c r="A55" s="12"/>
      <c r="B55" s="21"/>
      <c r="E55" s="401"/>
      <c r="F55" s="401"/>
      <c r="G55" s="401"/>
      <c r="H55" s="401"/>
      <c r="I55" s="401"/>
      <c r="J55" s="401"/>
      <c r="K55" s="401"/>
      <c r="L55" s="401"/>
      <c r="M55" s="401"/>
      <c r="N55" s="402"/>
      <c r="O55" s="402"/>
      <c r="P55" s="402"/>
      <c r="Q55" s="402"/>
      <c r="R55" s="402"/>
      <c r="S55" s="402"/>
      <c r="T55" s="402"/>
      <c r="U55" s="402"/>
      <c r="V55" s="402"/>
      <c r="W55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9"/>
  <sheetViews>
    <sheetView workbookViewId="0">
      <selection sqref="A1:XFD1048576"/>
    </sheetView>
  </sheetViews>
  <sheetFormatPr defaultColWidth="9.140625" defaultRowHeight="15" x14ac:dyDescent="0.25"/>
  <cols>
    <col min="1" max="1" width="2" style="1" customWidth="1"/>
    <col min="2" max="2" width="20" style="1" customWidth="1"/>
    <col min="3" max="3" width="26.85546875" style="1" customWidth="1"/>
    <col min="4" max="4" width="16" style="1" customWidth="1"/>
    <col min="5" max="5" width="16" style="1" bestFit="1" customWidth="1"/>
    <col min="6" max="6" width="15.28515625" style="1" customWidth="1"/>
    <col min="7" max="7" width="6.85546875" style="1" customWidth="1"/>
    <col min="8" max="8" width="19" style="1" customWidth="1"/>
    <col min="9" max="9" width="25.7109375" style="1" customWidth="1"/>
    <col min="10" max="10" width="17" style="1" bestFit="1" customWidth="1"/>
    <col min="11" max="11" width="16" style="1" bestFit="1" customWidth="1"/>
    <col min="12" max="12" width="15" style="1" bestFit="1" customWidth="1"/>
    <col min="13" max="13" width="3.5703125" style="1" customWidth="1"/>
    <col min="14" max="14" width="13.28515625" style="1" bestFit="1" customWidth="1"/>
    <col min="15" max="15" width="13.42578125" style="1" bestFit="1" customWidth="1"/>
    <col min="16" max="16384" width="9.140625" style="1"/>
  </cols>
  <sheetData>
    <row r="1" spans="1:13" ht="18.75" x14ac:dyDescent="0.3">
      <c r="B1" s="417" t="s">
        <v>21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ht="18.75" x14ac:dyDescent="0.3">
      <c r="B2" s="417" t="s">
        <v>22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1:13" ht="6.75" customHeight="1" x14ac:dyDescent="0.25"/>
    <row r="4" spans="1:13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49" t="s">
        <v>23</v>
      </c>
      <c r="C5" s="250"/>
      <c r="D5" s="250"/>
      <c r="E5" s="250"/>
      <c r="F5" s="251"/>
      <c r="G5" s="2"/>
      <c r="H5" s="167" t="s">
        <v>23</v>
      </c>
      <c r="I5" s="168"/>
      <c r="J5" s="168"/>
      <c r="K5" s="168"/>
      <c r="L5" s="169"/>
      <c r="M5" s="2"/>
    </row>
    <row r="6" spans="1:13" x14ac:dyDescent="0.25">
      <c r="A6" s="2"/>
      <c r="B6" s="252" t="s">
        <v>5</v>
      </c>
      <c r="C6" s="171" t="s">
        <v>24</v>
      </c>
      <c r="D6" s="171" t="s">
        <v>25</v>
      </c>
      <c r="E6" s="171" t="s">
        <v>26</v>
      </c>
      <c r="F6" s="253" t="s">
        <v>27</v>
      </c>
      <c r="G6" s="2"/>
      <c r="H6" s="170" t="s">
        <v>5</v>
      </c>
      <c r="I6" s="171" t="s">
        <v>24</v>
      </c>
      <c r="J6" s="171" t="s">
        <v>25</v>
      </c>
      <c r="K6" s="171" t="s">
        <v>26</v>
      </c>
      <c r="L6" s="172" t="s">
        <v>27</v>
      </c>
      <c r="M6" s="2"/>
    </row>
    <row r="7" spans="1:13" x14ac:dyDescent="0.25">
      <c r="A7" s="2"/>
      <c r="B7" s="173">
        <v>45504</v>
      </c>
      <c r="C7" s="299">
        <v>1478125288</v>
      </c>
      <c r="D7" s="174">
        <v>-2997769.53</v>
      </c>
      <c r="E7" s="174">
        <v>-1346572.96</v>
      </c>
      <c r="F7" s="254">
        <v>234881.46</v>
      </c>
      <c r="G7" s="2"/>
      <c r="H7" s="173">
        <v>45869</v>
      </c>
      <c r="I7" s="299">
        <v>1447189419</v>
      </c>
      <c r="J7" s="174">
        <v>-2045345.8672570784</v>
      </c>
      <c r="K7" s="174">
        <v>655329.82132101455</v>
      </c>
      <c r="L7" s="254">
        <v>367215.24468520057</v>
      </c>
      <c r="M7" s="2"/>
    </row>
    <row r="8" spans="1:13" x14ac:dyDescent="0.25">
      <c r="A8" s="2"/>
      <c r="B8" s="173">
        <v>45535</v>
      </c>
      <c r="C8" s="299">
        <v>1456727695</v>
      </c>
      <c r="D8" s="255">
        <v>-2954373.31</v>
      </c>
      <c r="E8" s="255">
        <v>-1327079.74</v>
      </c>
      <c r="F8" s="256">
        <v>231481.27</v>
      </c>
      <c r="G8" s="2"/>
      <c r="H8" s="173">
        <v>45900</v>
      </c>
      <c r="I8" s="299">
        <v>1410743311</v>
      </c>
      <c r="J8" s="255">
        <v>-1993835.7502007256</v>
      </c>
      <c r="K8" s="255">
        <v>638825.95449479751</v>
      </c>
      <c r="L8" s="256">
        <v>357967.27320936485</v>
      </c>
      <c r="M8" s="2"/>
    </row>
    <row r="9" spans="1:13" x14ac:dyDescent="0.25">
      <c r="A9" s="2"/>
      <c r="B9" s="173">
        <v>45565</v>
      </c>
      <c r="C9" s="299">
        <v>1433297710</v>
      </c>
      <c r="D9" s="255">
        <v>-2906855.22</v>
      </c>
      <c r="E9" s="255">
        <v>-1305735.01</v>
      </c>
      <c r="F9" s="256">
        <v>227758.13</v>
      </c>
      <c r="G9" s="2"/>
      <c r="H9" s="173">
        <v>45930</v>
      </c>
      <c r="I9" s="299">
        <v>1497720471</v>
      </c>
      <c r="J9" s="255">
        <v>-2116762.5574425063</v>
      </c>
      <c r="K9" s="255">
        <v>678211.76396346767</v>
      </c>
      <c r="L9" s="256">
        <v>380037.18242241989</v>
      </c>
      <c r="M9" s="2"/>
    </row>
    <row r="10" spans="1:13" x14ac:dyDescent="0.25">
      <c r="A10" s="2"/>
      <c r="B10" s="173">
        <v>45596</v>
      </c>
      <c r="C10" s="299">
        <v>1462605618</v>
      </c>
      <c r="D10" s="255">
        <v>-2966294.26</v>
      </c>
      <c r="E10" s="255">
        <v>-1332434.53</v>
      </c>
      <c r="F10" s="256">
        <v>232415.3</v>
      </c>
      <c r="G10" s="2"/>
      <c r="H10" s="173">
        <v>45961</v>
      </c>
      <c r="I10" s="299">
        <v>1442127898</v>
      </c>
      <c r="J10" s="255">
        <v>-2038192.3039961348</v>
      </c>
      <c r="K10" s="255">
        <v>653037.81613565714</v>
      </c>
      <c r="L10" s="256">
        <v>365930.91545497545</v>
      </c>
      <c r="M10" s="2"/>
    </row>
    <row r="11" spans="1:13" x14ac:dyDescent="0.25">
      <c r="A11" s="2"/>
      <c r="B11" s="173">
        <v>45626</v>
      </c>
      <c r="C11" s="299">
        <v>1336582075</v>
      </c>
      <c r="D11" s="255">
        <v>-2710707.31</v>
      </c>
      <c r="E11" s="255">
        <v>-1217627.02</v>
      </c>
      <c r="F11" s="256">
        <v>212389.54</v>
      </c>
      <c r="G11" s="2"/>
      <c r="H11" s="173">
        <v>45991</v>
      </c>
      <c r="I11" s="299">
        <v>1345623677</v>
      </c>
      <c r="J11" s="255">
        <v>-1901800.6837950936</v>
      </c>
      <c r="K11" s="255">
        <v>609337.87397580245</v>
      </c>
      <c r="L11" s="256">
        <v>341443.57422485715</v>
      </c>
      <c r="M11" s="2"/>
    </row>
    <row r="12" spans="1:13" x14ac:dyDescent="0.25">
      <c r="A12" s="2"/>
      <c r="B12" s="173">
        <v>45657</v>
      </c>
      <c r="C12" s="299">
        <v>1303836484</v>
      </c>
      <c r="D12" s="255">
        <v>-2644296.34</v>
      </c>
      <c r="E12" s="255">
        <v>-1187795.77</v>
      </c>
      <c r="F12" s="256">
        <v>207186.1</v>
      </c>
      <c r="G12" s="2"/>
      <c r="H12" s="173">
        <v>46022</v>
      </c>
      <c r="I12" s="299">
        <v>1280941007</v>
      </c>
      <c r="J12" s="255">
        <v>-1810383.1885932067</v>
      </c>
      <c r="K12" s="255">
        <v>580047.66357407323</v>
      </c>
      <c r="L12" s="256">
        <v>325030.75211663928</v>
      </c>
      <c r="M12" s="2"/>
    </row>
    <row r="13" spans="1:13" x14ac:dyDescent="0.25">
      <c r="A13" s="2"/>
      <c r="B13" s="173">
        <v>45688</v>
      </c>
      <c r="C13" s="299">
        <v>1210430895</v>
      </c>
      <c r="D13" s="255">
        <v>-2454861.5</v>
      </c>
      <c r="E13" s="255">
        <v>-1102703.22</v>
      </c>
      <c r="F13" s="256">
        <v>192343.49</v>
      </c>
      <c r="G13" s="2"/>
      <c r="H13" s="173">
        <v>46053</v>
      </c>
      <c r="I13" s="299">
        <v>1142182210</v>
      </c>
      <c r="J13" s="255">
        <v>-1614272.210815588</v>
      </c>
      <c r="K13" s="255">
        <v>517213.60988982016</v>
      </c>
      <c r="L13" s="256">
        <v>289821.57706076565</v>
      </c>
      <c r="M13" s="2"/>
    </row>
    <row r="14" spans="1:13" x14ac:dyDescent="0.25">
      <c r="A14" s="2"/>
      <c r="B14" s="173">
        <v>45716</v>
      </c>
      <c r="C14" s="299">
        <v>1105331803</v>
      </c>
      <c r="D14" s="255">
        <v>-2241711.19</v>
      </c>
      <c r="E14" s="255">
        <v>-1006957.89</v>
      </c>
      <c r="F14" s="256">
        <v>175642.72</v>
      </c>
      <c r="G14" s="2"/>
      <c r="H14" s="173">
        <v>46081</v>
      </c>
      <c r="I14" s="299">
        <v>1181757378</v>
      </c>
      <c r="J14" s="255">
        <v>-1670204.6998540561</v>
      </c>
      <c r="K14" s="255">
        <v>535134.40687305818</v>
      </c>
      <c r="L14" s="256">
        <v>299863.52789994457</v>
      </c>
      <c r="M14" s="2"/>
    </row>
    <row r="15" spans="1:13" x14ac:dyDescent="0.25">
      <c r="A15" s="2"/>
      <c r="B15" s="173">
        <v>45747</v>
      </c>
      <c r="C15" s="299">
        <v>1311738520</v>
      </c>
      <c r="D15" s="255">
        <v>-2660322.37</v>
      </c>
      <c r="E15" s="255">
        <v>-1194994.52</v>
      </c>
      <c r="F15" s="256">
        <v>208441.77</v>
      </c>
      <c r="G15" s="2"/>
      <c r="H15" s="173">
        <v>46112</v>
      </c>
      <c r="I15" s="299">
        <v>1206419703</v>
      </c>
      <c r="J15" s="255">
        <v>-1705060.5271932008</v>
      </c>
      <c r="K15" s="255">
        <v>546302.23108696006</v>
      </c>
      <c r="L15" s="256">
        <v>306121.43829541915</v>
      </c>
      <c r="M15" s="2"/>
    </row>
    <row r="16" spans="1:13" x14ac:dyDescent="0.25">
      <c r="A16" s="2"/>
      <c r="B16" s="173">
        <v>45777</v>
      </c>
      <c r="C16" s="299">
        <v>1278331042</v>
      </c>
      <c r="D16" s="255">
        <v>-2592569.0299999998</v>
      </c>
      <c r="E16" s="255">
        <v>-1164560.29</v>
      </c>
      <c r="F16" s="256">
        <v>203133.16</v>
      </c>
      <c r="G16" s="2"/>
      <c r="H16" s="173">
        <v>46142</v>
      </c>
      <c r="I16" s="299">
        <v>1241210213</v>
      </c>
      <c r="J16" s="255">
        <v>-1754230.749773626</v>
      </c>
      <c r="K16" s="255">
        <v>562056.3945728438</v>
      </c>
      <c r="L16" s="256">
        <v>314949.31215535995</v>
      </c>
      <c r="M16" s="2"/>
    </row>
    <row r="17" spans="1:13" x14ac:dyDescent="0.25">
      <c r="A17" s="2"/>
      <c r="B17" s="173">
        <v>45808</v>
      </c>
      <c r="C17" s="299">
        <v>1403217084</v>
      </c>
      <c r="D17" s="255">
        <v>-2845849.03</v>
      </c>
      <c r="E17" s="255">
        <v>-1278331.55</v>
      </c>
      <c r="F17" s="256">
        <v>222978.17</v>
      </c>
      <c r="G17" s="2"/>
      <c r="H17" s="173">
        <v>46173</v>
      </c>
      <c r="I17" s="299">
        <v>1349960265</v>
      </c>
      <c r="J17" s="255">
        <v>-1907929.6826858711</v>
      </c>
      <c r="K17" s="255">
        <v>611301.60823330306</v>
      </c>
      <c r="L17" s="256">
        <v>342543.95624991314</v>
      </c>
      <c r="M17" s="2"/>
    </row>
    <row r="18" spans="1:13" ht="17.25" x14ac:dyDescent="0.4">
      <c r="A18" s="2"/>
      <c r="B18" s="173">
        <v>45838</v>
      </c>
      <c r="C18" s="300">
        <v>1399243739</v>
      </c>
      <c r="D18" s="176">
        <v>-2837790.73</v>
      </c>
      <c r="E18" s="176">
        <v>-1274711.83</v>
      </c>
      <c r="F18" s="257">
        <v>222346.79</v>
      </c>
      <c r="G18" s="2"/>
      <c r="H18" s="173">
        <v>46203</v>
      </c>
      <c r="I18" s="300">
        <v>1476440118</v>
      </c>
      <c r="J18" s="176">
        <v>-2086686.5483929117</v>
      </c>
      <c r="K18" s="176">
        <v>668575.39587920229</v>
      </c>
      <c r="L18" s="257">
        <v>374637.42622514052</v>
      </c>
      <c r="M18" s="2"/>
    </row>
    <row r="19" spans="1:13" x14ac:dyDescent="0.25">
      <c r="A19" s="2"/>
      <c r="B19" s="258" t="s">
        <v>1</v>
      </c>
      <c r="C19" s="178">
        <v>16179467953</v>
      </c>
      <c r="D19" s="174">
        <v>-32813399.820000004</v>
      </c>
      <c r="E19" s="174">
        <v>-14739504.33</v>
      </c>
      <c r="F19" s="254">
        <v>2570997.9</v>
      </c>
      <c r="G19" s="2"/>
      <c r="H19" s="177" t="s">
        <v>1</v>
      </c>
      <c r="I19" s="301">
        <v>16022315670</v>
      </c>
      <c r="J19" s="174">
        <v>-22644704.769999996</v>
      </c>
      <c r="K19" s="174">
        <v>7255374.540000001</v>
      </c>
      <c r="L19" s="254">
        <v>4065562.18</v>
      </c>
      <c r="M19" s="2"/>
    </row>
    <row r="20" spans="1:13" x14ac:dyDescent="0.25">
      <c r="A20" s="2"/>
      <c r="B20" s="259"/>
      <c r="C20" s="180"/>
      <c r="D20" s="180"/>
      <c r="E20" s="180"/>
      <c r="F20" s="260"/>
      <c r="G20" s="2"/>
      <c r="H20" s="179"/>
      <c r="I20" s="180"/>
      <c r="J20" s="180"/>
      <c r="K20" s="180"/>
      <c r="L20" s="181"/>
      <c r="M20" s="2"/>
    </row>
    <row r="21" spans="1:13" x14ac:dyDescent="0.25">
      <c r="A21" s="2"/>
      <c r="B21" s="259" t="s">
        <v>28</v>
      </c>
      <c r="C21" s="180"/>
      <c r="D21" s="248">
        <v>-32813399.82</v>
      </c>
      <c r="E21" s="180"/>
      <c r="F21" s="260"/>
      <c r="G21" s="2"/>
      <c r="H21" s="179" t="s">
        <v>28</v>
      </c>
      <c r="I21" s="180"/>
      <c r="J21" s="248">
        <v>-22644704.77</v>
      </c>
      <c r="K21" s="180"/>
      <c r="L21" s="181"/>
      <c r="M21" s="2"/>
    </row>
    <row r="22" spans="1:13" x14ac:dyDescent="0.25">
      <c r="A22" s="2"/>
      <c r="B22" s="259" t="s">
        <v>29</v>
      </c>
      <c r="C22" s="180"/>
      <c r="D22" s="175">
        <v>-14739504.34</v>
      </c>
      <c r="E22" s="180"/>
      <c r="F22" s="260"/>
      <c r="G22" s="2"/>
      <c r="H22" s="179" t="s">
        <v>29</v>
      </c>
      <c r="I22" s="180"/>
      <c r="J22" s="175">
        <v>7255374.54</v>
      </c>
      <c r="K22" s="180"/>
      <c r="L22" s="181"/>
      <c r="M22" s="2"/>
    </row>
    <row r="23" spans="1:13" ht="15.75" thickBot="1" x14ac:dyDescent="0.3">
      <c r="A23" s="2"/>
      <c r="B23" s="261" t="s">
        <v>30</v>
      </c>
      <c r="C23" s="262"/>
      <c r="D23" s="184">
        <v>2570997.9</v>
      </c>
      <c r="E23" s="262"/>
      <c r="F23" s="263"/>
      <c r="G23" s="2"/>
      <c r="H23" s="182" t="s">
        <v>30</v>
      </c>
      <c r="I23" s="183"/>
      <c r="J23" s="184">
        <v>4065562.18</v>
      </c>
      <c r="K23" s="183"/>
      <c r="L23" s="185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7" spans="1:13" x14ac:dyDescent="0.25">
      <c r="D27" s="3"/>
      <c r="J27" s="3"/>
    </row>
    <row r="28" spans="1:13" ht="17.25" x14ac:dyDescent="0.4">
      <c r="D28" s="264"/>
      <c r="J28" s="264"/>
    </row>
    <row r="29" spans="1:13" x14ac:dyDescent="0.25">
      <c r="D29" s="265"/>
      <c r="J29" s="265"/>
    </row>
  </sheetData>
  <mergeCells count="2">
    <mergeCell ref="B1:M1"/>
    <mergeCell ref="B2:M2"/>
  </mergeCells>
  <printOptions horizontalCentered="1"/>
  <pageMargins left="0.7" right="0.7" top="0.75" bottom="0.75" header="0.3" footer="0.3"/>
  <pageSetup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8000"/>
    <pageSetUpPr fitToPage="1"/>
  </sheetPr>
  <dimension ref="A1:W57"/>
  <sheetViews>
    <sheetView zoomScale="90" zoomScaleNormal="90" workbookViewId="0">
      <pane xSplit="1" ySplit="3" topLeftCell="B33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7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5.28515625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45900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1069</v>
      </c>
      <c r="C4" s="266">
        <v>3503</v>
      </c>
      <c r="D4" s="266">
        <v>960908.49</v>
      </c>
      <c r="E4" s="267">
        <v>201960.43999999997</v>
      </c>
      <c r="F4" s="267">
        <v>52658.559999999998</v>
      </c>
      <c r="G4" s="267">
        <v>94235.51</v>
      </c>
      <c r="H4" s="267">
        <v>37772.36</v>
      </c>
      <c r="I4" s="267">
        <v>4084.33</v>
      </c>
      <c r="J4" s="267">
        <v>11458.46</v>
      </c>
      <c r="K4" s="267">
        <v>990.2</v>
      </c>
      <c r="L4" s="267">
        <v>761.02</v>
      </c>
      <c r="M4" s="267">
        <v>0</v>
      </c>
      <c r="N4" s="267">
        <v>0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2909</v>
      </c>
      <c r="C5" s="266">
        <v>11848</v>
      </c>
      <c r="D5" s="266">
        <v>637335.05000000005</v>
      </c>
      <c r="E5" s="268">
        <v>143501.32999999999</v>
      </c>
      <c r="F5" s="268">
        <v>42082.93</v>
      </c>
      <c r="G5" s="268">
        <v>63780.43</v>
      </c>
      <c r="H5" s="268">
        <v>25874.66</v>
      </c>
      <c r="I5" s="268">
        <v>2746.73</v>
      </c>
      <c r="J5" s="268">
        <v>7807.96</v>
      </c>
      <c r="K5" s="268">
        <v>678.29</v>
      </c>
      <c r="L5" s="268">
        <v>530.33000000000004</v>
      </c>
      <c r="M5" s="268">
        <v>0</v>
      </c>
      <c r="N5" s="268">
        <v>0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7759</v>
      </c>
      <c r="C6" s="266">
        <v>15982</v>
      </c>
      <c r="D6" s="266">
        <v>2658361.77</v>
      </c>
      <c r="E6" s="268">
        <v>582339.23</v>
      </c>
      <c r="F6" s="268">
        <v>161775.85999999999</v>
      </c>
      <c r="G6" s="268">
        <v>264672</v>
      </c>
      <c r="H6" s="268">
        <v>107214.94</v>
      </c>
      <c r="I6" s="268">
        <v>11370.44</v>
      </c>
      <c r="J6" s="268">
        <v>32307.1</v>
      </c>
      <c r="K6" s="268">
        <v>2805.42</v>
      </c>
      <c r="L6" s="268">
        <v>2193.4699999999998</v>
      </c>
      <c r="M6" s="268">
        <v>0</v>
      </c>
      <c r="N6" s="268">
        <v>0</v>
      </c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34955</v>
      </c>
      <c r="C7" s="266">
        <v>108097</v>
      </c>
      <c r="D7" s="266">
        <v>21189269.57</v>
      </c>
      <c r="E7" s="268">
        <v>4556175.25</v>
      </c>
      <c r="F7" s="268">
        <v>1207980.43</v>
      </c>
      <c r="G7" s="268">
        <v>2106784.11</v>
      </c>
      <c r="H7" s="268">
        <v>853749.99</v>
      </c>
      <c r="I7" s="268">
        <v>90551.79</v>
      </c>
      <c r="J7" s="268">
        <v>257302.31</v>
      </c>
      <c r="K7" s="268">
        <v>22345.61</v>
      </c>
      <c r="L7" s="268">
        <v>17461.009999999998</v>
      </c>
      <c r="M7" s="268">
        <v>0</v>
      </c>
      <c r="N7" s="268">
        <v>0</v>
      </c>
      <c r="O7" s="268">
        <v>0</v>
      </c>
      <c r="P7" s="268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3772</v>
      </c>
      <c r="C8" s="266">
        <v>8339</v>
      </c>
      <c r="D8" s="266">
        <v>3555333.26</v>
      </c>
      <c r="E8" s="268">
        <v>731613.97999999986</v>
      </c>
      <c r="F8" s="268">
        <v>190721.86</v>
      </c>
      <c r="G8" s="268">
        <v>340168.2</v>
      </c>
      <c r="H8" s="268">
        <v>138030.94</v>
      </c>
      <c r="I8" s="268">
        <v>14635.09</v>
      </c>
      <c r="J8" s="268">
        <v>41615.33</v>
      </c>
      <c r="K8" s="268">
        <v>3615.46</v>
      </c>
      <c r="L8" s="268">
        <v>2827.1</v>
      </c>
      <c r="M8" s="268">
        <v>0</v>
      </c>
      <c r="N8" s="268">
        <v>0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85802</v>
      </c>
      <c r="C9" s="266">
        <v>342088</v>
      </c>
      <c r="D9" s="266">
        <v>17555848.309999999</v>
      </c>
      <c r="E9" s="268">
        <v>3947950.58</v>
      </c>
      <c r="F9" s="268">
        <v>1173437.68</v>
      </c>
      <c r="G9" s="268">
        <v>1746081.7000000002</v>
      </c>
      <c r="H9" s="268">
        <v>707897.75</v>
      </c>
      <c r="I9" s="268">
        <v>74857.700000000012</v>
      </c>
      <c r="J9" s="268">
        <v>212973.17</v>
      </c>
      <c r="K9" s="268">
        <v>18251.399999999998</v>
      </c>
      <c r="L9" s="268">
        <v>14451.18</v>
      </c>
      <c r="M9" s="268">
        <v>0</v>
      </c>
      <c r="N9" s="268">
        <v>0</v>
      </c>
      <c r="O9" s="268">
        <v>0</v>
      </c>
      <c r="P9" s="268">
        <v>0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34412</v>
      </c>
      <c r="C10" s="266">
        <v>109397</v>
      </c>
      <c r="D10" s="266">
        <v>24803581.895</v>
      </c>
      <c r="E10" s="268">
        <v>5117398.3000000007</v>
      </c>
      <c r="F10" s="268">
        <v>1387247.18</v>
      </c>
      <c r="G10" s="268">
        <v>2347266.21</v>
      </c>
      <c r="H10" s="268">
        <v>951774.79999999981</v>
      </c>
      <c r="I10" s="268">
        <v>100880.44</v>
      </c>
      <c r="J10" s="268">
        <v>286638.77</v>
      </c>
      <c r="K10" s="268">
        <v>24163.88</v>
      </c>
      <c r="L10" s="268">
        <v>19428.740000000002</v>
      </c>
      <c r="M10" s="268">
        <v>0</v>
      </c>
      <c r="N10" s="268">
        <v>0</v>
      </c>
      <c r="O10" s="268">
        <v>0</v>
      </c>
      <c r="P10" s="268">
        <v>-1.72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236433</v>
      </c>
      <c r="C11" s="266">
        <v>218440</v>
      </c>
      <c r="D11" s="266">
        <v>51859372.535999998</v>
      </c>
      <c r="E11" s="268">
        <v>9359798.2599999998</v>
      </c>
      <c r="F11" s="268">
        <v>2471916.0699999998</v>
      </c>
      <c r="G11" s="268">
        <v>4329676.88</v>
      </c>
      <c r="H11" s="268">
        <v>1759086.8499999989</v>
      </c>
      <c r="I11" s="268">
        <v>186305.63</v>
      </c>
      <c r="J11" s="268">
        <v>530483.22</v>
      </c>
      <c r="K11" s="268">
        <v>46117.58</v>
      </c>
      <c r="L11" s="268">
        <v>36184.69</v>
      </c>
      <c r="M11" s="268">
        <v>0</v>
      </c>
      <c r="N11" s="268">
        <v>0</v>
      </c>
      <c r="O11" s="268">
        <v>0.77</v>
      </c>
      <c r="P11" s="268">
        <v>26.57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982788</v>
      </c>
      <c r="C12" s="266">
        <v>4520862</v>
      </c>
      <c r="D12" s="266">
        <v>543838122.99399996</v>
      </c>
      <c r="E12" s="268">
        <v>105674968.04999988</v>
      </c>
      <c r="F12" s="268">
        <v>29128860.729999885</v>
      </c>
      <c r="G12" s="268">
        <v>48160315.949999996</v>
      </c>
      <c r="H12" s="268">
        <v>19525883.939999998</v>
      </c>
      <c r="I12" s="268">
        <v>2068675.2299999997</v>
      </c>
      <c r="J12" s="268">
        <v>5880756.9700000007</v>
      </c>
      <c r="K12" s="268">
        <v>510775.12999999995</v>
      </c>
      <c r="L12" s="268">
        <v>399707.41000000015</v>
      </c>
      <c r="M12" s="268">
        <v>0</v>
      </c>
      <c r="N12" s="268">
        <v>0</v>
      </c>
      <c r="O12" s="268">
        <v>-63.620000000000005</v>
      </c>
      <c r="P12" s="268">
        <v>56.309999999999988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 t="s">
        <v>5</v>
      </c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1389899</v>
      </c>
      <c r="C14" s="147">
        <v>5338556</v>
      </c>
      <c r="D14" s="147">
        <v>667058133.875</v>
      </c>
      <c r="E14" s="148">
        <v>130315705.41999987</v>
      </c>
      <c r="F14" s="148">
        <v>35816681.299999885</v>
      </c>
      <c r="G14" s="148">
        <v>59452980.989999995</v>
      </c>
      <c r="H14" s="148">
        <v>24107286.229999997</v>
      </c>
      <c r="I14" s="148">
        <v>2554107.38</v>
      </c>
      <c r="J14" s="148">
        <v>7261343.290000001</v>
      </c>
      <c r="K14" s="148">
        <v>629742.97</v>
      </c>
      <c r="L14" s="148">
        <v>493544.95000000019</v>
      </c>
      <c r="M14" s="148">
        <v>0</v>
      </c>
      <c r="N14" s="148">
        <v>0</v>
      </c>
      <c r="O14" s="148">
        <v>-62.85</v>
      </c>
      <c r="P14" s="148">
        <v>81.16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4</v>
      </c>
      <c r="D16" s="266">
        <v>14.66</v>
      </c>
      <c r="E16" s="270">
        <v>3.9599999999999995</v>
      </c>
      <c r="F16" s="270">
        <v>1.51</v>
      </c>
      <c r="G16" s="267">
        <v>1.54</v>
      </c>
      <c r="H16" s="270">
        <v>0.62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</v>
      </c>
      <c r="N16" s="267">
        <v>0</v>
      </c>
      <c r="O16" s="267">
        <v>0</v>
      </c>
      <c r="P16" s="267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96</v>
      </c>
      <c r="D17" s="266">
        <v>442604</v>
      </c>
      <c r="E17" s="268">
        <v>109917.09000000001</v>
      </c>
      <c r="F17" s="268">
        <v>37640.61</v>
      </c>
      <c r="G17" s="268">
        <v>45463.53</v>
      </c>
      <c r="H17" s="268">
        <v>18438.96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0</v>
      </c>
      <c r="N17" s="268">
        <v>0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4</v>
      </c>
      <c r="D18" s="266">
        <v>403104</v>
      </c>
      <c r="E18" s="268">
        <v>99903.92</v>
      </c>
      <c r="F18" s="268">
        <v>34078.25</v>
      </c>
      <c r="G18" s="268">
        <v>41406.03</v>
      </c>
      <c r="H18" s="268">
        <v>16793.310000000001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0</v>
      </c>
      <c r="N18" s="268">
        <v>0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8</v>
      </c>
      <c r="D19" s="266">
        <v>425965</v>
      </c>
      <c r="E19" s="268">
        <v>105588.58000000002</v>
      </c>
      <c r="F19" s="268">
        <v>36029.79</v>
      </c>
      <c r="G19" s="268">
        <v>43754.28</v>
      </c>
      <c r="H19" s="268">
        <v>17745.7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0</v>
      </c>
      <c r="N19" s="268">
        <v>0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926</v>
      </c>
      <c r="C20" s="266">
        <v>1710</v>
      </c>
      <c r="D20" s="266">
        <v>9654.5</v>
      </c>
      <c r="E20" s="268">
        <v>6398.1299999999992</v>
      </c>
      <c r="F20" s="268">
        <v>4809.5</v>
      </c>
      <c r="G20" s="268">
        <v>1001.03</v>
      </c>
      <c r="H20" s="268">
        <v>402.4</v>
      </c>
      <c r="I20" s="268">
        <v>43.87</v>
      </c>
      <c r="J20" s="268">
        <v>134.43</v>
      </c>
      <c r="K20" s="268">
        <v>0</v>
      </c>
      <c r="L20" s="268">
        <v>6.9</v>
      </c>
      <c r="M20" s="268">
        <v>0</v>
      </c>
      <c r="N20" s="268">
        <v>0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113598</v>
      </c>
      <c r="C21" s="266">
        <v>354906</v>
      </c>
      <c r="D21" s="266">
        <v>215884005.25359997</v>
      </c>
      <c r="E21" s="268">
        <v>42752734.219999991</v>
      </c>
      <c r="F21" s="268">
        <v>15011761.489999996</v>
      </c>
      <c r="G21" s="268">
        <v>17444110.069999997</v>
      </c>
      <c r="H21" s="268">
        <v>7080704.9999999981</v>
      </c>
      <c r="I21" s="268">
        <v>754644.13</v>
      </c>
      <c r="J21" s="268">
        <v>2147220.0299999998</v>
      </c>
      <c r="K21" s="268">
        <v>186689.83000000002</v>
      </c>
      <c r="L21" s="268">
        <v>127643.69</v>
      </c>
      <c r="M21" s="268">
        <v>0</v>
      </c>
      <c r="N21" s="268">
        <v>0</v>
      </c>
      <c r="O21" s="268">
        <v>-42.21</v>
      </c>
      <c r="P21" s="268">
        <v>2.19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10625</v>
      </c>
      <c r="C22" s="266">
        <v>38431</v>
      </c>
      <c r="D22" s="266">
        <v>395640778.98706996</v>
      </c>
      <c r="E22" s="268">
        <v>77911937.950000018</v>
      </c>
      <c r="F22" s="268">
        <v>25545882.609999999</v>
      </c>
      <c r="G22" s="268">
        <v>32890804.380000003</v>
      </c>
      <c r="H22" s="268">
        <v>13368291.930000002</v>
      </c>
      <c r="I22" s="268">
        <v>1424349.37</v>
      </c>
      <c r="J22" s="268">
        <v>4054368.15</v>
      </c>
      <c r="K22" s="268">
        <v>352533.81000000006</v>
      </c>
      <c r="L22" s="268">
        <v>275707.7</v>
      </c>
      <c r="M22" s="268">
        <v>0</v>
      </c>
      <c r="N22" s="268">
        <v>0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398</v>
      </c>
      <c r="C23" s="266">
        <v>1576</v>
      </c>
      <c r="D23" s="266">
        <v>185463948.68850002</v>
      </c>
      <c r="E23" s="268">
        <v>31737635.639999997</v>
      </c>
      <c r="F23" s="268">
        <v>7902965.1800000006</v>
      </c>
      <c r="G23" s="268">
        <v>14990216.279999999</v>
      </c>
      <c r="H23" s="268">
        <v>6085761.7899999991</v>
      </c>
      <c r="I23" s="268">
        <v>644089.44999999995</v>
      </c>
      <c r="J23" s="268">
        <v>1831162.8399999999</v>
      </c>
      <c r="K23" s="268">
        <v>159093.81000000003</v>
      </c>
      <c r="L23" s="268">
        <v>124346.29000000001</v>
      </c>
      <c r="M23" s="268">
        <v>0</v>
      </c>
      <c r="N23" s="268">
        <v>0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488400</v>
      </c>
      <c r="E24" s="268">
        <v>111017.59</v>
      </c>
      <c r="F24" s="268">
        <v>31263.34</v>
      </c>
      <c r="G24" s="268">
        <v>50167.47</v>
      </c>
      <c r="H24" s="268">
        <v>20346.740000000002</v>
      </c>
      <c r="I24" s="268">
        <v>2157.2600000000002</v>
      </c>
      <c r="J24" s="268">
        <v>6133.33</v>
      </c>
      <c r="K24" s="268">
        <v>532.84</v>
      </c>
      <c r="L24" s="268">
        <v>416.61</v>
      </c>
      <c r="M24" s="268">
        <v>0</v>
      </c>
      <c r="N24" s="268">
        <v>0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125597</v>
      </c>
      <c r="C26" s="147">
        <v>396738</v>
      </c>
      <c r="D26" s="147">
        <v>798758475.08916998</v>
      </c>
      <c r="E26" s="148">
        <v>152835137.08000001</v>
      </c>
      <c r="F26" s="148">
        <v>48604432.280000001</v>
      </c>
      <c r="G26" s="148">
        <v>65506924.609999999</v>
      </c>
      <c r="H26" s="148">
        <v>26608486.449999999</v>
      </c>
      <c r="I26" s="148">
        <v>2830901.3200000003</v>
      </c>
      <c r="J26" s="148">
        <v>8054988.7899999991</v>
      </c>
      <c r="K26" s="148">
        <v>700237.68</v>
      </c>
      <c r="L26" s="148">
        <v>529205.97</v>
      </c>
      <c r="M26" s="148">
        <v>0</v>
      </c>
      <c r="N26" s="148">
        <v>0</v>
      </c>
      <c r="O26" s="148">
        <v>-42.21</v>
      </c>
      <c r="P26" s="148">
        <v>2.19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111</v>
      </c>
      <c r="C28" s="266">
        <v>367</v>
      </c>
      <c r="D28" s="266">
        <v>486301.4</v>
      </c>
      <c r="E28" s="275">
        <v>82423.03</v>
      </c>
      <c r="F28" s="275">
        <v>28405.93</v>
      </c>
      <c r="G28" s="275">
        <v>33932.11</v>
      </c>
      <c r="H28" s="275">
        <v>13844.68</v>
      </c>
      <c r="I28" s="275">
        <v>1456.91</v>
      </c>
      <c r="J28" s="275">
        <v>4142.1399999999994</v>
      </c>
      <c r="K28" s="275">
        <v>359.87</v>
      </c>
      <c r="L28" s="275">
        <v>281.39</v>
      </c>
      <c r="M28" s="275">
        <v>0</v>
      </c>
      <c r="N28" s="275">
        <v>0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226</v>
      </c>
      <c r="C29" s="266">
        <v>861</v>
      </c>
      <c r="D29" s="266">
        <v>9835827.2090000007</v>
      </c>
      <c r="E29" s="268">
        <v>2163995.8400000003</v>
      </c>
      <c r="F29" s="268">
        <v>775697.99</v>
      </c>
      <c r="G29" s="268">
        <v>873097.29</v>
      </c>
      <c r="H29" s="268">
        <v>354237.67</v>
      </c>
      <c r="I29" s="268">
        <v>37582.04</v>
      </c>
      <c r="J29" s="268">
        <v>106844.21</v>
      </c>
      <c r="K29" s="268">
        <v>9283.16</v>
      </c>
      <c r="L29" s="268">
        <v>7253.48</v>
      </c>
      <c r="M29" s="268">
        <v>0</v>
      </c>
      <c r="N29" s="268">
        <v>0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216</v>
      </c>
      <c r="C30" s="266">
        <v>898</v>
      </c>
      <c r="D30" s="266">
        <v>94204723.799999997</v>
      </c>
      <c r="E30" s="268">
        <v>17804444.220000003</v>
      </c>
      <c r="F30" s="268">
        <v>4819504.07</v>
      </c>
      <c r="G30" s="268">
        <v>8167840.6900000004</v>
      </c>
      <c r="H30" s="268">
        <v>3312883.0500000003</v>
      </c>
      <c r="I30" s="268">
        <v>351187.85</v>
      </c>
      <c r="J30" s="268">
        <v>998464.44000000006</v>
      </c>
      <c r="K30" s="268">
        <v>86743.51</v>
      </c>
      <c r="L30" s="268">
        <v>67820.61</v>
      </c>
      <c r="M30" s="268">
        <v>0</v>
      </c>
      <c r="N30" s="268">
        <v>0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4</v>
      </c>
      <c r="D31" s="266">
        <v>4982605</v>
      </c>
      <c r="E31" s="268">
        <v>996326.33000000007</v>
      </c>
      <c r="F31" s="268">
        <v>182681.89</v>
      </c>
      <c r="G31" s="268">
        <v>511803.22</v>
      </c>
      <c r="H31" s="268">
        <v>207575.32</v>
      </c>
      <c r="I31" s="268">
        <v>22008.17</v>
      </c>
      <c r="J31" s="268">
        <v>62571.55</v>
      </c>
      <c r="K31" s="268">
        <v>5436.02</v>
      </c>
      <c r="L31" s="268">
        <v>4250.16</v>
      </c>
      <c r="M31" s="268">
        <v>0</v>
      </c>
      <c r="N31" s="268">
        <v>0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5</v>
      </c>
      <c r="D32" s="266">
        <v>165712</v>
      </c>
      <c r="E32" s="268">
        <v>117403.48999999999</v>
      </c>
      <c r="F32" s="268">
        <v>90343.22</v>
      </c>
      <c r="G32" s="268">
        <v>17021.61</v>
      </c>
      <c r="H32" s="268">
        <v>6903.56</v>
      </c>
      <c r="I32" s="268">
        <v>731.95</v>
      </c>
      <c r="J32" s="268">
        <v>2081.0100000000002</v>
      </c>
      <c r="K32" s="268">
        <v>180.79</v>
      </c>
      <c r="L32" s="268">
        <v>141.35</v>
      </c>
      <c r="M32" s="268">
        <v>0</v>
      </c>
      <c r="N32" s="268">
        <v>0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53</v>
      </c>
      <c r="D33" s="266">
        <v>21673994</v>
      </c>
      <c r="E33" s="268">
        <v>4837946.8</v>
      </c>
      <c r="F33" s="268">
        <v>1234692.3999999999</v>
      </c>
      <c r="G33" s="268">
        <v>2265496.88</v>
      </c>
      <c r="H33" s="268">
        <v>927707.25</v>
      </c>
      <c r="I33" s="268">
        <v>95734.03</v>
      </c>
      <c r="J33" s="268">
        <v>272182.01</v>
      </c>
      <c r="K33" s="268">
        <v>23646.32</v>
      </c>
      <c r="L33" s="268">
        <v>18487.91</v>
      </c>
      <c r="M33" s="268">
        <v>0</v>
      </c>
      <c r="N33" s="268">
        <v>0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6</v>
      </c>
      <c r="D34" s="266">
        <v>1161879</v>
      </c>
      <c r="E34" s="268">
        <v>264916.96000000002</v>
      </c>
      <c r="F34" s="268">
        <v>75185.600000000006</v>
      </c>
      <c r="G34" s="268">
        <v>119345.89</v>
      </c>
      <c r="H34" s="268">
        <v>48403.88</v>
      </c>
      <c r="I34" s="268">
        <v>5132.0200000000004</v>
      </c>
      <c r="J34" s="268">
        <v>14590.87</v>
      </c>
      <c r="K34" s="268">
        <v>1267.6099999999999</v>
      </c>
      <c r="L34" s="268">
        <v>991.09</v>
      </c>
      <c r="M34" s="268">
        <v>0</v>
      </c>
      <c r="N34" s="268">
        <v>0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572</v>
      </c>
      <c r="C35" s="147">
        <v>2194</v>
      </c>
      <c r="D35" s="147">
        <v>132511042.40899999</v>
      </c>
      <c r="E35" s="148">
        <v>26267456.670000002</v>
      </c>
      <c r="F35" s="148">
        <v>7206511.0999999996</v>
      </c>
      <c r="G35" s="148">
        <v>11988537.690000001</v>
      </c>
      <c r="H35" s="148">
        <v>4871555.41</v>
      </c>
      <c r="I35" s="148">
        <v>513832.97</v>
      </c>
      <c r="J35" s="148">
        <v>1460876.2300000002</v>
      </c>
      <c r="K35" s="148">
        <v>126917.27999999998</v>
      </c>
      <c r="L35" s="148">
        <v>99225.99</v>
      </c>
      <c r="M35" s="148">
        <v>0</v>
      </c>
      <c r="N35" s="148">
        <v>0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155</v>
      </c>
      <c r="C37" s="266">
        <v>712</v>
      </c>
      <c r="D37" s="266">
        <v>23789743.750666663</v>
      </c>
      <c r="E37" s="270">
        <v>8841495.6499999966</v>
      </c>
      <c r="F37" s="270">
        <v>4956809.5999999987</v>
      </c>
      <c r="G37" s="267">
        <v>2443567.3299999996</v>
      </c>
      <c r="H37" s="270">
        <v>991053.42</v>
      </c>
      <c r="I37" s="270">
        <v>105076.25999999998</v>
      </c>
      <c r="J37" s="270">
        <v>298743.48000000004</v>
      </c>
      <c r="K37" s="270">
        <v>25953.529999999995</v>
      </c>
      <c r="L37" s="270">
        <v>20292.03</v>
      </c>
      <c r="M37" s="275">
        <v>0</v>
      </c>
      <c r="N37" s="275">
        <v>0</v>
      </c>
      <c r="O37" s="275">
        <v>0</v>
      </c>
      <c r="P37" s="275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6</v>
      </c>
      <c r="D38" s="266">
        <v>3042</v>
      </c>
      <c r="E38" s="268">
        <v>692.02000000000021</v>
      </c>
      <c r="F38" s="268">
        <v>195.26</v>
      </c>
      <c r="G38" s="268">
        <v>312.47000000000003</v>
      </c>
      <c r="H38" s="268">
        <v>126.73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0</v>
      </c>
      <c r="N38" s="268">
        <v>0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12</v>
      </c>
      <c r="D39" s="266">
        <v>2695</v>
      </c>
      <c r="E39" s="268">
        <v>510.1</v>
      </c>
      <c r="F39" s="268">
        <v>70</v>
      </c>
      <c r="G39" s="268">
        <v>276.83</v>
      </c>
      <c r="H39" s="268">
        <v>112.28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0</v>
      </c>
      <c r="N39" s="268">
        <v>0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108</v>
      </c>
      <c r="D40" s="266">
        <v>406793.49200000003</v>
      </c>
      <c r="E40" s="268">
        <v>101548.65000000002</v>
      </c>
      <c r="F40" s="268">
        <v>43615.98</v>
      </c>
      <c r="G40" s="268">
        <v>36441.730000000003</v>
      </c>
      <c r="H40" s="268">
        <v>14774.71</v>
      </c>
      <c r="I40" s="268">
        <v>1568.03</v>
      </c>
      <c r="J40" s="268">
        <v>4458.1000000000004</v>
      </c>
      <c r="K40" s="268">
        <v>387.28</v>
      </c>
      <c r="L40" s="268">
        <v>302.82</v>
      </c>
      <c r="M40" s="268">
        <v>0</v>
      </c>
      <c r="N40" s="268">
        <v>0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239</v>
      </c>
      <c r="C41" s="266">
        <v>805</v>
      </c>
      <c r="D41" s="266">
        <v>298938.97000000003</v>
      </c>
      <c r="E41" s="268">
        <v>71107.56</v>
      </c>
      <c r="F41" s="268">
        <v>23497.42</v>
      </c>
      <c r="G41" s="268">
        <v>30040.230000000003</v>
      </c>
      <c r="H41" s="268">
        <v>12189.07</v>
      </c>
      <c r="I41" s="268">
        <v>1254.99</v>
      </c>
      <c r="J41" s="268">
        <v>3571.28</v>
      </c>
      <c r="K41" s="268">
        <v>309.79000000000002</v>
      </c>
      <c r="L41" s="268">
        <v>244.78</v>
      </c>
      <c r="M41" s="268">
        <v>0</v>
      </c>
      <c r="N41" s="268">
        <v>0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82</v>
      </c>
      <c r="C42" s="266">
        <v>280</v>
      </c>
      <c r="D42" s="266">
        <v>64028.32</v>
      </c>
      <c r="E42" s="268">
        <v>13765.41</v>
      </c>
      <c r="F42" s="268">
        <v>3309.84</v>
      </c>
      <c r="G42" s="268">
        <v>6576.8</v>
      </c>
      <c r="H42" s="268">
        <v>2667.41</v>
      </c>
      <c r="I42" s="268">
        <v>282.81</v>
      </c>
      <c r="J42" s="268">
        <v>804.06</v>
      </c>
      <c r="K42" s="268">
        <v>69.87</v>
      </c>
      <c r="L42" s="268">
        <v>54.62</v>
      </c>
      <c r="M42" s="268">
        <v>0</v>
      </c>
      <c r="N42" s="268">
        <v>0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681</v>
      </c>
      <c r="C43" s="266">
        <v>1856</v>
      </c>
      <c r="D43" s="266">
        <v>121656.82</v>
      </c>
      <c r="E43" s="268">
        <v>23808.760000000002</v>
      </c>
      <c r="F43" s="268">
        <v>6688.56</v>
      </c>
      <c r="G43" s="268">
        <v>10723.93</v>
      </c>
      <c r="H43" s="268">
        <v>4378.3500000000004</v>
      </c>
      <c r="I43" s="268">
        <v>470.57</v>
      </c>
      <c r="J43" s="268">
        <v>1339.75</v>
      </c>
      <c r="K43" s="268">
        <v>116.62</v>
      </c>
      <c r="L43" s="268">
        <v>90.98</v>
      </c>
      <c r="M43" s="268">
        <v>0</v>
      </c>
      <c r="N43" s="268">
        <v>0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1020</v>
      </c>
      <c r="C44" s="266">
        <v>2996</v>
      </c>
      <c r="D44" s="266">
        <v>1317866.06</v>
      </c>
      <c r="E44" s="268">
        <v>181218.10999999996</v>
      </c>
      <c r="F44" s="268">
        <v>45498.82</v>
      </c>
      <c r="G44" s="268">
        <v>81882.62999999999</v>
      </c>
      <c r="H44" s="268">
        <v>36277.449999999997</v>
      </c>
      <c r="I44" s="268">
        <v>4120.1099999999997</v>
      </c>
      <c r="J44" s="268">
        <v>11661.380000000001</v>
      </c>
      <c r="K44" s="268">
        <v>1021.24</v>
      </c>
      <c r="L44" s="268">
        <v>756.48</v>
      </c>
      <c r="M44" s="268">
        <v>0</v>
      </c>
      <c r="N44" s="268">
        <v>0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5214</v>
      </c>
      <c r="D45" s="266">
        <v>130473.65</v>
      </c>
      <c r="E45" s="268">
        <v>39513.4</v>
      </c>
      <c r="F45" s="268">
        <v>18443.23</v>
      </c>
      <c r="G45" s="268">
        <v>13319.470000000001</v>
      </c>
      <c r="H45" s="268">
        <v>5338.05</v>
      </c>
      <c r="I45" s="268">
        <v>567.44000000000005</v>
      </c>
      <c r="J45" s="268">
        <v>1602.38</v>
      </c>
      <c r="K45" s="268">
        <v>134.76</v>
      </c>
      <c r="L45" s="268">
        <v>108.07</v>
      </c>
      <c r="M45" s="268">
        <v>0</v>
      </c>
      <c r="N45" s="268">
        <v>0</v>
      </c>
      <c r="O45" s="268">
        <v>0</v>
      </c>
      <c r="P45" s="268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2203</v>
      </c>
      <c r="C46" s="147">
        <v>11989</v>
      </c>
      <c r="D46" s="149">
        <v>26135238.062666658</v>
      </c>
      <c r="E46" s="148">
        <v>9273659.6599999964</v>
      </c>
      <c r="F46" s="148">
        <v>5098128.709999999</v>
      </c>
      <c r="G46" s="148">
        <v>2623141.42</v>
      </c>
      <c r="H46" s="148">
        <v>1066917.47</v>
      </c>
      <c r="I46" s="148">
        <v>113365.54999999999</v>
      </c>
      <c r="J46" s="148">
        <v>322252.48000000004</v>
      </c>
      <c r="K46" s="148">
        <v>27999.339999999993</v>
      </c>
      <c r="L46" s="148">
        <v>21854.689999999995</v>
      </c>
      <c r="M46" s="148">
        <v>0</v>
      </c>
      <c r="N46" s="148">
        <v>0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6</v>
      </c>
      <c r="D48" s="266">
        <v>3065581.2</v>
      </c>
      <c r="E48" s="270">
        <v>657446.94000000006</v>
      </c>
      <c r="F48" s="270">
        <v>156846.76</v>
      </c>
      <c r="G48" s="403">
        <v>314890.34000000003</v>
      </c>
      <c r="H48" s="406">
        <v>127712.11</v>
      </c>
      <c r="I48" s="406">
        <v>13540.67</v>
      </c>
      <c r="J48" s="406">
        <v>38497.57</v>
      </c>
      <c r="K48" s="406">
        <v>3344.55</v>
      </c>
      <c r="L48" s="406">
        <v>2614.94</v>
      </c>
      <c r="M48" s="403"/>
      <c r="N48" s="406"/>
      <c r="O48" s="406"/>
      <c r="P48" s="406"/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2">
        <v>1084</v>
      </c>
      <c r="C50" s="272">
        <v>4288</v>
      </c>
      <c r="D50" s="266">
        <v>2257436.56</v>
      </c>
      <c r="E50" s="270">
        <v>504960.95</v>
      </c>
      <c r="F50" s="270">
        <v>176403.1</v>
      </c>
      <c r="G50" s="403">
        <v>206763.44999999998</v>
      </c>
      <c r="H50" s="406">
        <v>83910.07</v>
      </c>
      <c r="I50" s="406">
        <v>8819.32</v>
      </c>
      <c r="J50" s="406">
        <v>25100.94</v>
      </c>
      <c r="K50" s="406">
        <v>2180.2699999999995</v>
      </c>
      <c r="L50" s="406">
        <v>1783.7999999999997</v>
      </c>
      <c r="M50" s="403"/>
      <c r="N50" s="406"/>
      <c r="O50" s="406"/>
      <c r="P50" s="406"/>
      <c r="Q50" s="404"/>
      <c r="R50" s="404"/>
      <c r="S50" s="404"/>
      <c r="T50" s="404"/>
      <c r="U50" s="404"/>
      <c r="V50" s="404"/>
      <c r="W50" s="402"/>
    </row>
    <row r="51" spans="1:23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1519357</v>
      </c>
      <c r="C52" s="152">
        <v>5753771</v>
      </c>
      <c r="D52" s="152">
        <v>1629785907.1958365</v>
      </c>
      <c r="E52" s="153">
        <v>319854366.71999991</v>
      </c>
      <c r="F52" s="153">
        <v>97059003.249999881</v>
      </c>
      <c r="G52" s="153">
        <v>140093238.49999997</v>
      </c>
      <c r="H52" s="153">
        <v>56865867.739999987</v>
      </c>
      <c r="I52" s="153">
        <v>6034567.21</v>
      </c>
      <c r="J52" s="153">
        <v>17163059.300000001</v>
      </c>
      <c r="K52" s="153">
        <v>1490422.09</v>
      </c>
      <c r="L52" s="153">
        <v>1148230.3400000001</v>
      </c>
      <c r="M52" s="153">
        <v>0</v>
      </c>
      <c r="N52" s="153">
        <v>0</v>
      </c>
      <c r="O52" s="153">
        <v>-105.06</v>
      </c>
      <c r="P52" s="153">
        <v>83.35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7" spans="1:23" s="14" customFormat="1" x14ac:dyDescent="0.25">
      <c r="A57" s="12"/>
      <c r="B57" s="21"/>
      <c r="E57" s="401"/>
      <c r="F57" s="401"/>
      <c r="G57" s="401"/>
      <c r="H57" s="401"/>
      <c r="I57" s="401"/>
      <c r="J57" s="401"/>
      <c r="K57" s="401"/>
      <c r="L57" s="401"/>
      <c r="M57" s="401"/>
      <c r="N57" s="402"/>
      <c r="O57" s="402"/>
      <c r="P57" s="402"/>
      <c r="Q57" s="402"/>
      <c r="R57" s="402"/>
      <c r="S57" s="402"/>
      <c r="T57" s="402"/>
      <c r="U57" s="402"/>
      <c r="V57" s="402"/>
      <c r="W57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8000"/>
    <pageSetUpPr fitToPage="1"/>
  </sheetPr>
  <dimension ref="A1:W56"/>
  <sheetViews>
    <sheetView zoomScale="90" zoomScaleNormal="90" workbookViewId="0">
      <pane xSplit="1" ySplit="3" topLeftCell="B27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7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45930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1158</v>
      </c>
      <c r="C4" s="266">
        <v>4883</v>
      </c>
      <c r="D4" s="266">
        <v>980056</v>
      </c>
      <c r="E4" s="267">
        <v>235442.76</v>
      </c>
      <c r="F4" s="267">
        <v>56576.91</v>
      </c>
      <c r="G4" s="267">
        <v>100571.57</v>
      </c>
      <c r="H4" s="267">
        <v>40787.9</v>
      </c>
      <c r="I4" s="267">
        <v>4330.57</v>
      </c>
      <c r="J4" s="267">
        <v>12311.63</v>
      </c>
      <c r="K4" s="267">
        <v>1069.69</v>
      </c>
      <c r="L4" s="267">
        <v>836.08</v>
      </c>
      <c r="M4" s="267">
        <v>18958.41</v>
      </c>
      <c r="N4" s="267">
        <v>0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2791</v>
      </c>
      <c r="C5" s="266">
        <v>14500</v>
      </c>
      <c r="D5" s="266">
        <v>618703</v>
      </c>
      <c r="E5" s="268">
        <v>154428.17000000001</v>
      </c>
      <c r="F5" s="268">
        <v>41545.980000000003</v>
      </c>
      <c r="G5" s="268">
        <v>63584.65</v>
      </c>
      <c r="H5" s="268">
        <v>25790.07</v>
      </c>
      <c r="I5" s="268">
        <v>2731.52</v>
      </c>
      <c r="J5" s="268">
        <v>7765.08</v>
      </c>
      <c r="K5" s="268">
        <v>674.26</v>
      </c>
      <c r="L5" s="268">
        <v>527.6</v>
      </c>
      <c r="M5" s="268">
        <v>11809.01</v>
      </c>
      <c r="N5" s="268">
        <v>0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7762</v>
      </c>
      <c r="C6" s="266">
        <v>23897</v>
      </c>
      <c r="D6" s="266">
        <v>2762131</v>
      </c>
      <c r="E6" s="268">
        <v>676197.27000000014</v>
      </c>
      <c r="F6" s="268">
        <v>171861.99</v>
      </c>
      <c r="G6" s="268">
        <v>284171.65000000002</v>
      </c>
      <c r="H6" s="268">
        <v>115132.16</v>
      </c>
      <c r="I6" s="268">
        <v>12189.8</v>
      </c>
      <c r="J6" s="268">
        <v>34662.1</v>
      </c>
      <c r="K6" s="268">
        <v>3010.43</v>
      </c>
      <c r="L6" s="268">
        <v>2356.77</v>
      </c>
      <c r="M6" s="268">
        <v>52812.37</v>
      </c>
      <c r="N6" s="268">
        <v>0</v>
      </c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35029</v>
      </c>
      <c r="C7" s="266">
        <v>141722</v>
      </c>
      <c r="D7" s="266">
        <v>22040421</v>
      </c>
      <c r="E7" s="268">
        <v>5315207.8699999992</v>
      </c>
      <c r="F7" s="268">
        <v>1292711.8999999999</v>
      </c>
      <c r="G7" s="268">
        <v>2266729.0499999998</v>
      </c>
      <c r="H7" s="268">
        <v>917881.24</v>
      </c>
      <c r="I7" s="268">
        <v>97355.11</v>
      </c>
      <c r="J7" s="268">
        <v>276670.40999999997</v>
      </c>
      <c r="K7" s="268">
        <v>24026.18</v>
      </c>
      <c r="L7" s="268">
        <v>18781.89</v>
      </c>
      <c r="M7" s="268">
        <v>421052.09</v>
      </c>
      <c r="N7" s="268">
        <v>0</v>
      </c>
      <c r="O7" s="268">
        <v>0</v>
      </c>
      <c r="P7" s="268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3783</v>
      </c>
      <c r="C8" s="266">
        <v>11569</v>
      </c>
      <c r="D8" s="266">
        <v>3551630</v>
      </c>
      <c r="E8" s="268">
        <v>852409.22</v>
      </c>
      <c r="F8" s="268">
        <v>204062.27</v>
      </c>
      <c r="G8" s="268">
        <v>365246.75</v>
      </c>
      <c r="H8" s="268">
        <v>148116.25</v>
      </c>
      <c r="I8" s="268">
        <v>15678.25</v>
      </c>
      <c r="J8" s="268">
        <v>44577.11</v>
      </c>
      <c r="K8" s="268">
        <v>3872.14</v>
      </c>
      <c r="L8" s="268">
        <v>3029.6</v>
      </c>
      <c r="M8" s="268">
        <v>67826.850000000006</v>
      </c>
      <c r="N8" s="268">
        <v>0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80954</v>
      </c>
      <c r="C9" s="266">
        <v>404754</v>
      </c>
      <c r="D9" s="266">
        <v>16320960</v>
      </c>
      <c r="E9" s="268">
        <v>4093227.7</v>
      </c>
      <c r="F9" s="268">
        <v>1120104.57</v>
      </c>
      <c r="G9" s="268">
        <v>1676219.51</v>
      </c>
      <c r="H9" s="268">
        <v>680343.32000000007</v>
      </c>
      <c r="I9" s="268">
        <v>71862.83</v>
      </c>
      <c r="J9" s="268">
        <v>204616.78</v>
      </c>
      <c r="K9" s="268">
        <v>17574.75</v>
      </c>
      <c r="L9" s="268">
        <v>13915.86</v>
      </c>
      <c r="M9" s="268">
        <v>308590.08000000002</v>
      </c>
      <c r="N9" s="268">
        <v>0</v>
      </c>
      <c r="O9" s="268">
        <v>0</v>
      </c>
      <c r="P9" s="268">
        <v>0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38033</v>
      </c>
      <c r="C10" s="266">
        <v>159405</v>
      </c>
      <c r="D10" s="266">
        <v>26714966</v>
      </c>
      <c r="E10" s="268">
        <v>6343965.2800000003</v>
      </c>
      <c r="F10" s="268">
        <v>1580267.0400000003</v>
      </c>
      <c r="G10" s="268">
        <v>2683044.36</v>
      </c>
      <c r="H10" s="268">
        <v>1088146.01</v>
      </c>
      <c r="I10" s="268">
        <v>115131.41</v>
      </c>
      <c r="J10" s="268">
        <v>327397.85000000003</v>
      </c>
      <c r="K10" s="268">
        <v>27614.959999999999</v>
      </c>
      <c r="L10" s="268">
        <v>22216.87</v>
      </c>
      <c r="M10" s="268">
        <v>500146.77999999997</v>
      </c>
      <c r="N10" s="268">
        <v>0</v>
      </c>
      <c r="O10" s="268">
        <v>0</v>
      </c>
      <c r="P10" s="268">
        <v>0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236304</v>
      </c>
      <c r="C11" s="266">
        <v>325223</v>
      </c>
      <c r="D11" s="266">
        <v>87643519</v>
      </c>
      <c r="E11" s="268">
        <v>12820484.83</v>
      </c>
      <c r="F11" s="268">
        <v>2922144.75</v>
      </c>
      <c r="G11" s="268">
        <v>5147786.7</v>
      </c>
      <c r="H11" s="268">
        <v>2088118.699999999</v>
      </c>
      <c r="I11" s="268">
        <v>221421.97</v>
      </c>
      <c r="J11" s="268">
        <v>629415.52</v>
      </c>
      <c r="K11" s="268">
        <v>54672.339999999989</v>
      </c>
      <c r="L11" s="268">
        <v>42755.460000000006</v>
      </c>
      <c r="M11" s="268">
        <v>964085.4800000001</v>
      </c>
      <c r="N11" s="268">
        <v>750083.90999999992</v>
      </c>
      <c r="O11" s="268">
        <v>0</v>
      </c>
      <c r="P11" s="268">
        <v>0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983366</v>
      </c>
      <c r="C12" s="266">
        <v>5639903</v>
      </c>
      <c r="D12" s="266">
        <v>531936082</v>
      </c>
      <c r="E12" s="268">
        <v>130916939.19</v>
      </c>
      <c r="F12" s="268">
        <v>31314178.82</v>
      </c>
      <c r="G12" s="268">
        <v>51896883.980000004</v>
      </c>
      <c r="H12" s="268">
        <v>21043046.280000001</v>
      </c>
      <c r="I12" s="268">
        <v>2228848.27</v>
      </c>
      <c r="J12" s="268">
        <v>6335349.080000001</v>
      </c>
      <c r="K12" s="268">
        <v>550243.40999999992</v>
      </c>
      <c r="L12" s="268">
        <v>430472.19000000006</v>
      </c>
      <c r="M12" s="268">
        <v>9627559.9400000013</v>
      </c>
      <c r="N12" s="268">
        <v>7490438.5400000019</v>
      </c>
      <c r="O12" s="268">
        <v>77.22</v>
      </c>
      <c r="P12" s="268">
        <v>-158.54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241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1389180</v>
      </c>
      <c r="C14" s="147">
        <v>6725856</v>
      </c>
      <c r="D14" s="147">
        <v>692568468</v>
      </c>
      <c r="E14" s="148">
        <v>161408302.28999999</v>
      </c>
      <c r="F14" s="148">
        <v>38703454.230000004</v>
      </c>
      <c r="G14" s="148">
        <v>64484238.219999999</v>
      </c>
      <c r="H14" s="148">
        <v>26147361.93</v>
      </c>
      <c r="I14" s="148">
        <v>2769549.73</v>
      </c>
      <c r="J14" s="148">
        <v>7872765.5600000005</v>
      </c>
      <c r="K14" s="148">
        <v>682758.15999999992</v>
      </c>
      <c r="L14" s="148">
        <v>534892.32000000007</v>
      </c>
      <c r="M14" s="148">
        <v>11972841.010000002</v>
      </c>
      <c r="N14" s="148">
        <v>8240522.450000002</v>
      </c>
      <c r="O14" s="148">
        <v>77.22</v>
      </c>
      <c r="P14" s="148">
        <v>-158.54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5</v>
      </c>
      <c r="D16" s="266">
        <v>15</v>
      </c>
      <c r="E16" s="270">
        <v>4.47</v>
      </c>
      <c r="F16" s="270">
        <v>1.51</v>
      </c>
      <c r="G16" s="267">
        <v>1.54</v>
      </c>
      <c r="H16" s="270">
        <v>0.62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0.28999999999999998</v>
      </c>
      <c r="N16" s="270">
        <v>0.22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192</v>
      </c>
      <c r="D17" s="266">
        <v>442604</v>
      </c>
      <c r="E17" s="268">
        <v>125019.64000000001</v>
      </c>
      <c r="F17" s="268">
        <v>37640.61</v>
      </c>
      <c r="G17" s="268">
        <v>45463.53</v>
      </c>
      <c r="H17" s="268">
        <v>18438.96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8494.0499999999993</v>
      </c>
      <c r="N17" s="268">
        <v>6608.5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113658.62000000001</v>
      </c>
      <c r="F18" s="268">
        <v>34078.25</v>
      </c>
      <c r="G18" s="268">
        <v>41406.03</v>
      </c>
      <c r="H18" s="268">
        <v>16793.310000000001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7735.96</v>
      </c>
      <c r="N18" s="268">
        <v>6018.74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120123.34000000003</v>
      </c>
      <c r="F19" s="268">
        <v>36029.79</v>
      </c>
      <c r="G19" s="268">
        <v>43754.28</v>
      </c>
      <c r="H19" s="268">
        <v>17745.7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8174.68</v>
      </c>
      <c r="N19" s="268">
        <v>6360.08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2652</v>
      </c>
      <c r="D20" s="266">
        <v>9408</v>
      </c>
      <c r="E20" s="268">
        <v>7556.51</v>
      </c>
      <c r="F20" s="268">
        <v>5148.3100000000004</v>
      </c>
      <c r="G20" s="268">
        <v>1256.19</v>
      </c>
      <c r="H20" s="268">
        <v>505.93999999999994</v>
      </c>
      <c r="I20" s="268">
        <v>54.73</v>
      </c>
      <c r="J20" s="268">
        <v>167.89</v>
      </c>
      <c r="K20" s="268">
        <v>0</v>
      </c>
      <c r="L20" s="268">
        <v>9.14</v>
      </c>
      <c r="M20" s="268">
        <v>233.51999999999998</v>
      </c>
      <c r="N20" s="268">
        <v>180.79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113464</v>
      </c>
      <c r="C21" s="266">
        <v>465559</v>
      </c>
      <c r="D21" s="266">
        <v>188400741</v>
      </c>
      <c r="E21" s="268">
        <v>53032353.539999999</v>
      </c>
      <c r="F21" s="268">
        <v>17043057.449999999</v>
      </c>
      <c r="G21" s="268">
        <v>19115995.68</v>
      </c>
      <c r="H21" s="268">
        <v>7749874.7699999996</v>
      </c>
      <c r="I21" s="268">
        <v>825791.85999999987</v>
      </c>
      <c r="J21" s="268">
        <v>2346065.0099999998</v>
      </c>
      <c r="K21" s="268">
        <v>203737.92</v>
      </c>
      <c r="L21" s="268">
        <v>139907.57</v>
      </c>
      <c r="M21" s="268">
        <v>3154095.9999999995</v>
      </c>
      <c r="N21" s="268">
        <v>2453950.2899999996</v>
      </c>
      <c r="O21" s="268">
        <v>36.68</v>
      </c>
      <c r="P21" s="268">
        <v>-159.69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10638</v>
      </c>
      <c r="C22" s="266">
        <v>46731</v>
      </c>
      <c r="D22" s="266">
        <v>347233192</v>
      </c>
      <c r="E22" s="268">
        <v>92074943.429999992</v>
      </c>
      <c r="F22" s="268">
        <v>25575852.700000003</v>
      </c>
      <c r="G22" s="268">
        <v>35514473.339999996</v>
      </c>
      <c r="H22" s="268">
        <v>14410518.16</v>
      </c>
      <c r="I22" s="268">
        <v>1529340.08</v>
      </c>
      <c r="J22" s="268">
        <v>4349454.5199999996</v>
      </c>
      <c r="K22" s="268">
        <v>377963.02</v>
      </c>
      <c r="L22" s="268">
        <v>296090.11</v>
      </c>
      <c r="M22" s="268">
        <v>4753486.95</v>
      </c>
      <c r="N22" s="268">
        <v>5267764.55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400</v>
      </c>
      <c r="C23" s="266">
        <v>1741</v>
      </c>
      <c r="D23" s="266">
        <v>153237439</v>
      </c>
      <c r="E23" s="268">
        <v>37111338.419999994</v>
      </c>
      <c r="F23" s="268">
        <v>8262055.5799999991</v>
      </c>
      <c r="G23" s="268">
        <v>15664269.73</v>
      </c>
      <c r="H23" s="268">
        <v>6374027.2700000005</v>
      </c>
      <c r="I23" s="268">
        <v>675899.7</v>
      </c>
      <c r="J23" s="268">
        <v>1921843.61</v>
      </c>
      <c r="K23" s="268">
        <v>167018.70000000001</v>
      </c>
      <c r="L23" s="268">
        <v>130430.41999999998</v>
      </c>
      <c r="M23" s="268">
        <v>1619163.9999999998</v>
      </c>
      <c r="N23" s="268">
        <v>2296629.4099999997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4</v>
      </c>
      <c r="D24" s="266">
        <v>534600</v>
      </c>
      <c r="E24" s="268">
        <v>139000.73000000001</v>
      </c>
      <c r="F24" s="268">
        <v>33460.53</v>
      </c>
      <c r="G24" s="268">
        <v>54913.04</v>
      </c>
      <c r="H24" s="268">
        <v>22271.439999999999</v>
      </c>
      <c r="I24" s="268">
        <v>2361.33</v>
      </c>
      <c r="J24" s="268">
        <v>6713.51</v>
      </c>
      <c r="K24" s="268">
        <v>583.25</v>
      </c>
      <c r="L24" s="268">
        <v>456.01</v>
      </c>
      <c r="M24" s="268">
        <v>10259.51</v>
      </c>
      <c r="N24" s="268">
        <v>7982.11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241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125477</v>
      </c>
      <c r="C26" s="147">
        <v>516920</v>
      </c>
      <c r="D26" s="147">
        <v>690687068</v>
      </c>
      <c r="E26" s="148">
        <v>182723998.69999996</v>
      </c>
      <c r="F26" s="148">
        <v>51027324.730000004</v>
      </c>
      <c r="G26" s="148">
        <v>70481533.359999999</v>
      </c>
      <c r="H26" s="148">
        <v>28610176.170000002</v>
      </c>
      <c r="I26" s="148">
        <v>3039064.9400000004</v>
      </c>
      <c r="J26" s="148">
        <v>8640214.5499999989</v>
      </c>
      <c r="K26" s="148">
        <v>750690.28</v>
      </c>
      <c r="L26" s="148">
        <v>567978.03</v>
      </c>
      <c r="M26" s="148">
        <v>9561644.959999999</v>
      </c>
      <c r="N26" s="148">
        <v>10045494.689999999</v>
      </c>
      <c r="O26" s="148">
        <v>36.68</v>
      </c>
      <c r="P26" s="148">
        <v>-159.69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111</v>
      </c>
      <c r="C28" s="266">
        <v>596</v>
      </c>
      <c r="D28" s="266">
        <v>356638</v>
      </c>
      <c r="E28" s="275">
        <v>101258.55999999998</v>
      </c>
      <c r="F28" s="275">
        <v>30683.75</v>
      </c>
      <c r="G28" s="275">
        <v>36941.18</v>
      </c>
      <c r="H28" s="275">
        <v>14901.449999999999</v>
      </c>
      <c r="I28" s="275">
        <v>1574.27</v>
      </c>
      <c r="J28" s="275">
        <v>4475.97</v>
      </c>
      <c r="K28" s="275">
        <v>388.78999999999996</v>
      </c>
      <c r="L28" s="275">
        <v>304.12</v>
      </c>
      <c r="M28" s="275">
        <v>6742.87</v>
      </c>
      <c r="N28" s="275">
        <v>5246.16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229</v>
      </c>
      <c r="C29" s="266">
        <v>1050</v>
      </c>
      <c r="D29" s="266">
        <v>9244077</v>
      </c>
      <c r="E29" s="268">
        <v>2549349.09</v>
      </c>
      <c r="F29" s="268">
        <v>751057.58000000007</v>
      </c>
      <c r="G29" s="268">
        <v>942113.36</v>
      </c>
      <c r="H29" s="268">
        <v>382159.05</v>
      </c>
      <c r="I29" s="268">
        <v>40248.639999999999</v>
      </c>
      <c r="J29" s="268">
        <v>114452.75</v>
      </c>
      <c r="K29" s="268">
        <v>9939.9500000000007</v>
      </c>
      <c r="L29" s="268">
        <v>7788.78</v>
      </c>
      <c r="M29" s="268">
        <v>169620.58</v>
      </c>
      <c r="N29" s="268">
        <v>131968.4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216</v>
      </c>
      <c r="C30" s="266">
        <v>973</v>
      </c>
      <c r="D30" s="266">
        <v>87227941</v>
      </c>
      <c r="E30" s="268">
        <v>22612036.959999993</v>
      </c>
      <c r="F30" s="268">
        <v>5515251.7200000007</v>
      </c>
      <c r="G30" s="268">
        <v>8925286.2199999988</v>
      </c>
      <c r="H30" s="268">
        <v>3619858.4600000004</v>
      </c>
      <c r="I30" s="268">
        <v>383814.61000000004</v>
      </c>
      <c r="J30" s="268">
        <v>1091224.7899999998</v>
      </c>
      <c r="K30" s="268">
        <v>94802.35</v>
      </c>
      <c r="L30" s="268">
        <v>74120.56</v>
      </c>
      <c r="M30" s="268">
        <v>1635345.33</v>
      </c>
      <c r="N30" s="268">
        <v>1272332.92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5</v>
      </c>
      <c r="D31" s="266">
        <v>6129881</v>
      </c>
      <c r="E31" s="268">
        <v>1539749.22</v>
      </c>
      <c r="F31" s="268">
        <v>329594.23999999999</v>
      </c>
      <c r="G31" s="268">
        <v>629649.12</v>
      </c>
      <c r="H31" s="268">
        <v>255370.84</v>
      </c>
      <c r="I31" s="268">
        <v>27075.68</v>
      </c>
      <c r="J31" s="268">
        <v>76979.05</v>
      </c>
      <c r="K31" s="268">
        <v>6687.7</v>
      </c>
      <c r="L31" s="268">
        <v>5228.79</v>
      </c>
      <c r="M31" s="268">
        <v>117638.55</v>
      </c>
      <c r="N31" s="268">
        <v>91525.25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34</v>
      </c>
      <c r="D32" s="266">
        <v>116908</v>
      </c>
      <c r="E32" s="268">
        <v>108464.76000000001</v>
      </c>
      <c r="F32" s="268">
        <v>85384.9</v>
      </c>
      <c r="G32" s="268">
        <v>12008.56</v>
      </c>
      <c r="H32" s="268">
        <v>4870.3900000000003</v>
      </c>
      <c r="I32" s="268">
        <v>516.38</v>
      </c>
      <c r="J32" s="268">
        <v>1468.13</v>
      </c>
      <c r="K32" s="268">
        <v>127.55</v>
      </c>
      <c r="L32" s="268">
        <v>99.72</v>
      </c>
      <c r="M32" s="268">
        <v>2243.58</v>
      </c>
      <c r="N32" s="268">
        <v>1745.55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121</v>
      </c>
      <c r="D33" s="266">
        <v>25118926</v>
      </c>
      <c r="E33" s="268">
        <v>6341836.7699999996</v>
      </c>
      <c r="F33" s="268">
        <v>1394571.63</v>
      </c>
      <c r="G33" s="268">
        <v>2580165.84</v>
      </c>
      <c r="H33" s="268">
        <v>1046454.45</v>
      </c>
      <c r="I33" s="268">
        <v>110950.3</v>
      </c>
      <c r="J33" s="268">
        <v>315443.46999999997</v>
      </c>
      <c r="K33" s="268">
        <v>27404.75</v>
      </c>
      <c r="L33" s="268">
        <v>21426.46</v>
      </c>
      <c r="M33" s="268">
        <v>475483.63</v>
      </c>
      <c r="N33" s="268">
        <v>369936.24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1097740</v>
      </c>
      <c r="E34" s="268">
        <v>281700.93</v>
      </c>
      <c r="F34" s="268">
        <v>64986.19</v>
      </c>
      <c r="G34" s="268">
        <v>112757.66</v>
      </c>
      <c r="H34" s="268">
        <v>45731.85</v>
      </c>
      <c r="I34" s="268">
        <v>4848.72</v>
      </c>
      <c r="J34" s="268">
        <v>13785.42</v>
      </c>
      <c r="K34" s="268">
        <v>1197.6300000000001</v>
      </c>
      <c r="L34" s="268">
        <v>936.37</v>
      </c>
      <c r="M34" s="268">
        <v>21066.73</v>
      </c>
      <c r="N34" s="268">
        <v>16390.36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575</v>
      </c>
      <c r="C35" s="147">
        <v>2789</v>
      </c>
      <c r="D35" s="147">
        <v>129292111</v>
      </c>
      <c r="E35" s="148">
        <v>33534396.289999992</v>
      </c>
      <c r="F35" s="148">
        <v>8171530.0100000016</v>
      </c>
      <c r="G35" s="148">
        <v>13238921.939999998</v>
      </c>
      <c r="H35" s="148">
        <v>5369346.4900000002</v>
      </c>
      <c r="I35" s="148">
        <v>569028.6</v>
      </c>
      <c r="J35" s="148">
        <v>1617829.5799999996</v>
      </c>
      <c r="K35" s="148">
        <v>140548.72000000003</v>
      </c>
      <c r="L35" s="148">
        <v>109904.79999999999</v>
      </c>
      <c r="M35" s="148">
        <v>2428141.27</v>
      </c>
      <c r="N35" s="148">
        <v>1889144.8800000001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155</v>
      </c>
      <c r="C37" s="266">
        <v>1163</v>
      </c>
      <c r="D37" s="266">
        <v>21536148</v>
      </c>
      <c r="E37" s="270">
        <v>8718315.2699999996</v>
      </c>
      <c r="F37" s="270">
        <v>4466670.7999999989</v>
      </c>
      <c r="G37" s="267">
        <v>2212150.0499999998</v>
      </c>
      <c r="H37" s="270">
        <v>897196.00000000012</v>
      </c>
      <c r="I37" s="270">
        <v>95125.069999999992</v>
      </c>
      <c r="J37" s="270">
        <v>270451.07999999996</v>
      </c>
      <c r="K37" s="270">
        <v>23495.569999999996</v>
      </c>
      <c r="L37" s="270">
        <v>2.6</v>
      </c>
      <c r="M37" s="267">
        <v>413300.15999999992</v>
      </c>
      <c r="N37" s="270">
        <v>321556.25999999989</v>
      </c>
      <c r="O37" s="267">
        <v>0</v>
      </c>
      <c r="P37" s="267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3042</v>
      </c>
      <c r="E38" s="268">
        <v>795.82000000000016</v>
      </c>
      <c r="F38" s="268">
        <v>195.26</v>
      </c>
      <c r="G38" s="268">
        <v>312.47000000000003</v>
      </c>
      <c r="H38" s="268">
        <v>126.73</v>
      </c>
      <c r="I38" s="268">
        <v>13.44</v>
      </c>
      <c r="J38" s="268">
        <v>38.200000000000003</v>
      </c>
      <c r="K38" s="268">
        <v>3.32</v>
      </c>
      <c r="L38" s="268">
        <v>2.31</v>
      </c>
      <c r="M38" s="268">
        <v>58.38</v>
      </c>
      <c r="N38" s="268">
        <v>45.42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602.07000000000005</v>
      </c>
      <c r="F39" s="268">
        <v>70</v>
      </c>
      <c r="G39" s="268">
        <v>276.83</v>
      </c>
      <c r="H39" s="268">
        <v>112.28</v>
      </c>
      <c r="I39" s="268">
        <v>11.9</v>
      </c>
      <c r="J39" s="268">
        <v>33.85</v>
      </c>
      <c r="K39" s="268">
        <v>2.93</v>
      </c>
      <c r="L39" s="268">
        <v>312.95999999999998</v>
      </c>
      <c r="M39" s="268">
        <v>51.73</v>
      </c>
      <c r="N39" s="268">
        <v>40.24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133</v>
      </c>
      <c r="D40" s="266">
        <v>366909</v>
      </c>
      <c r="E40" s="268">
        <v>116825.76000000001</v>
      </c>
      <c r="F40" s="268">
        <v>44390.96</v>
      </c>
      <c r="G40" s="268">
        <v>37688.17</v>
      </c>
      <c r="H40" s="268">
        <v>15285.42</v>
      </c>
      <c r="I40" s="268">
        <v>1620.65</v>
      </c>
      <c r="J40" s="268">
        <v>4607.6400000000003</v>
      </c>
      <c r="K40" s="268">
        <v>400.3</v>
      </c>
      <c r="L40" s="268">
        <v>219.56</v>
      </c>
      <c r="M40" s="268">
        <v>7041.34</v>
      </c>
      <c r="N40" s="268">
        <v>5478.32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240</v>
      </c>
      <c r="C41" s="266">
        <v>1207</v>
      </c>
      <c r="D41" s="266">
        <v>257332</v>
      </c>
      <c r="E41" s="268">
        <v>72151.37</v>
      </c>
      <c r="F41" s="268">
        <v>21164.539999999997</v>
      </c>
      <c r="G41" s="268">
        <v>26432.61</v>
      </c>
      <c r="H41" s="268">
        <v>10720.470000000001</v>
      </c>
      <c r="I41" s="268">
        <v>1136.5999999999999</v>
      </c>
      <c r="J41" s="268">
        <v>3231.65</v>
      </c>
      <c r="K41" s="268">
        <v>280.76</v>
      </c>
      <c r="L41" s="268">
        <v>46.81</v>
      </c>
      <c r="M41" s="268">
        <v>5042.2099999999991</v>
      </c>
      <c r="N41" s="268">
        <v>3922.9700000000003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448</v>
      </c>
      <c r="D42" s="266">
        <v>54821</v>
      </c>
      <c r="E42" s="268">
        <v>13854.109999999999</v>
      </c>
      <c r="F42" s="268">
        <v>2872.17</v>
      </c>
      <c r="G42" s="268">
        <v>5617.91</v>
      </c>
      <c r="H42" s="268">
        <v>2275.4899999999998</v>
      </c>
      <c r="I42" s="268">
        <v>242.17</v>
      </c>
      <c r="J42" s="268">
        <v>688.47</v>
      </c>
      <c r="K42" s="268">
        <v>59.87</v>
      </c>
      <c r="L42" s="268">
        <v>220.45</v>
      </c>
      <c r="M42" s="268">
        <v>1153.67</v>
      </c>
      <c r="N42" s="268">
        <v>897.55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680</v>
      </c>
      <c r="C43" s="266">
        <v>2922</v>
      </c>
      <c r="D43" s="266">
        <v>260441</v>
      </c>
      <c r="E43" s="268">
        <v>66860.599999999991</v>
      </c>
      <c r="F43" s="268">
        <v>15835.83</v>
      </c>
      <c r="G43" s="268">
        <v>26546.67</v>
      </c>
      <c r="H43" s="268">
        <v>10766.91</v>
      </c>
      <c r="I43" s="268">
        <v>1141.58</v>
      </c>
      <c r="J43" s="268">
        <v>3245.59</v>
      </c>
      <c r="K43" s="268">
        <v>281.92</v>
      </c>
      <c r="L43" s="268">
        <v>883.70999999999992</v>
      </c>
      <c r="M43" s="268">
        <v>4961.63</v>
      </c>
      <c r="N43" s="268">
        <v>3860.02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1020</v>
      </c>
      <c r="C44" s="266">
        <v>4179</v>
      </c>
      <c r="D44" s="266">
        <v>1035923</v>
      </c>
      <c r="E44" s="268">
        <v>261438.18</v>
      </c>
      <c r="F44" s="268">
        <v>51648.42</v>
      </c>
      <c r="G44" s="268">
        <v>101984.5</v>
      </c>
      <c r="H44" s="268">
        <v>40907.270000000004</v>
      </c>
      <c r="I44" s="268">
        <v>4631.87</v>
      </c>
      <c r="J44" s="268">
        <v>13154.29</v>
      </c>
      <c r="K44" s="268">
        <v>1145.01</v>
      </c>
      <c r="L44" s="268">
        <v>105.71000000000001</v>
      </c>
      <c r="M44" s="268">
        <v>26480.639999999999</v>
      </c>
      <c r="N44" s="268">
        <v>20602.47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8260</v>
      </c>
      <c r="D45" s="266">
        <v>125527</v>
      </c>
      <c r="E45" s="268">
        <v>43862.13</v>
      </c>
      <c r="F45" s="268">
        <v>19167.239999999998</v>
      </c>
      <c r="G45" s="268">
        <v>12953.14</v>
      </c>
      <c r="H45" s="268">
        <v>5214</v>
      </c>
      <c r="I45" s="268">
        <v>556.73</v>
      </c>
      <c r="J45" s="268">
        <v>1572.95</v>
      </c>
      <c r="K45" s="268">
        <v>132.44</v>
      </c>
      <c r="L45" s="268">
        <v>2336.81</v>
      </c>
      <c r="M45" s="268">
        <v>2336.81</v>
      </c>
      <c r="N45" s="268">
        <v>1823.1100000000001</v>
      </c>
      <c r="O45" s="268">
        <v>0</v>
      </c>
      <c r="P45" s="268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2199</v>
      </c>
      <c r="C46" s="147">
        <v>18336</v>
      </c>
      <c r="D46" s="149">
        <v>23642838</v>
      </c>
      <c r="E46" s="148">
        <v>9294705.3099999987</v>
      </c>
      <c r="F46" s="148">
        <v>4622015.2199999988</v>
      </c>
      <c r="G46" s="148">
        <v>2423962.35</v>
      </c>
      <c r="H46" s="148">
        <v>982604.57000000018</v>
      </c>
      <c r="I46" s="148">
        <v>104480.00999999998</v>
      </c>
      <c r="J46" s="148">
        <v>297023.71999999997</v>
      </c>
      <c r="K46" s="148">
        <v>25802.119999999988</v>
      </c>
      <c r="L46" s="148">
        <v>4130.92</v>
      </c>
      <c r="M46" s="148">
        <v>460426.56999999995</v>
      </c>
      <c r="N46" s="148">
        <v>358226.35999999987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3251939</v>
      </c>
      <c r="E48" s="270">
        <v>806111.8899999999</v>
      </c>
      <c r="F48" s="270">
        <v>164117.35999999999</v>
      </c>
      <c r="G48" s="403">
        <v>334032.67</v>
      </c>
      <c r="H48" s="406">
        <v>135475.76999999999</v>
      </c>
      <c r="I48" s="406">
        <v>14363.81</v>
      </c>
      <c r="J48" s="406">
        <v>40837.85</v>
      </c>
      <c r="K48" s="406">
        <v>3547.86</v>
      </c>
      <c r="L48" s="406">
        <v>2773.91</v>
      </c>
      <c r="M48" s="403">
        <v>62407.96</v>
      </c>
      <c r="N48" s="406">
        <v>48554.7</v>
      </c>
      <c r="O48" s="406">
        <v>0</v>
      </c>
      <c r="P48" s="406">
        <v>0</v>
      </c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2">
        <v>1072</v>
      </c>
      <c r="C50" s="272">
        <v>5365</v>
      </c>
      <c r="D50" s="266">
        <v>1804722</v>
      </c>
      <c r="E50" s="270">
        <v>497821.75000000012</v>
      </c>
      <c r="F50" s="270">
        <v>152957.13</v>
      </c>
      <c r="G50" s="403">
        <v>0</v>
      </c>
      <c r="H50" s="406">
        <v>177479.30000000002</v>
      </c>
      <c r="I50" s="406">
        <v>71924.819999999992</v>
      </c>
      <c r="J50" s="406">
        <v>7648.78</v>
      </c>
      <c r="K50" s="406">
        <v>21735.86</v>
      </c>
      <c r="L50" s="406">
        <v>1888.11</v>
      </c>
      <c r="M50" s="403">
        <v>0</v>
      </c>
      <c r="N50" s="406">
        <v>27468.75</v>
      </c>
      <c r="O50" s="406">
        <v>0</v>
      </c>
      <c r="P50" s="406">
        <v>0</v>
      </c>
      <c r="Q50" s="404"/>
      <c r="R50" s="404"/>
      <c r="S50" s="404"/>
      <c r="T50" s="404"/>
      <c r="U50" s="404"/>
      <c r="V50" s="404"/>
      <c r="W50" s="402"/>
    </row>
    <row r="51" spans="1:23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1518505</v>
      </c>
      <c r="C52" s="152">
        <v>7269274</v>
      </c>
      <c r="D52" s="152">
        <v>1541247146</v>
      </c>
      <c r="E52" s="153">
        <v>388265336.22999996</v>
      </c>
      <c r="F52" s="153">
        <v>102841398.68000001</v>
      </c>
      <c r="G52" s="153">
        <v>150962688.53999996</v>
      </c>
      <c r="H52" s="153">
        <v>61422444.230000004</v>
      </c>
      <c r="I52" s="153">
        <v>6568411.9099999992</v>
      </c>
      <c r="J52" s="153">
        <v>18476320.039999999</v>
      </c>
      <c r="K52" s="153">
        <v>1625083</v>
      </c>
      <c r="L52" s="153">
        <v>1221568.0900000001</v>
      </c>
      <c r="M52" s="153">
        <v>24485461.77</v>
      </c>
      <c r="N52" s="153">
        <v>20609411.829999998</v>
      </c>
      <c r="O52" s="153">
        <v>113.9</v>
      </c>
      <c r="P52" s="153">
        <v>-318.23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6" spans="1:23" s="14" customFormat="1" x14ac:dyDescent="0.25">
      <c r="A56" s="12"/>
      <c r="B56" s="21"/>
      <c r="E56" s="401"/>
      <c r="F56" s="401"/>
      <c r="G56" s="401"/>
      <c r="H56" s="401"/>
      <c r="I56" s="401"/>
      <c r="J56" s="401"/>
      <c r="K56" s="401"/>
      <c r="L56" s="401"/>
      <c r="M56" s="401"/>
      <c r="N56" s="402"/>
      <c r="O56" s="402"/>
      <c r="P56" s="402"/>
      <c r="Q56" s="402"/>
      <c r="R56" s="402"/>
      <c r="S56" s="402"/>
      <c r="T56" s="402"/>
      <c r="U56" s="402"/>
      <c r="V56" s="402"/>
      <c r="W56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8000"/>
    <pageSetUpPr fitToPage="1"/>
  </sheetPr>
  <dimension ref="A1:W58"/>
  <sheetViews>
    <sheetView zoomScale="90" zoomScaleNormal="90" workbookViewId="0">
      <pane xSplit="1" ySplit="3" topLeftCell="B30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7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45961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1058</v>
      </c>
      <c r="C4" s="266">
        <v>4292</v>
      </c>
      <c r="D4" s="266">
        <v>851182.28</v>
      </c>
      <c r="E4" s="267">
        <v>222732.22</v>
      </c>
      <c r="F4" s="267">
        <v>49319.37</v>
      </c>
      <c r="G4" s="267">
        <v>101974.55</v>
      </c>
      <c r="H4" s="267">
        <v>38050.93</v>
      </c>
      <c r="I4" s="267">
        <v>3754.71</v>
      </c>
      <c r="J4" s="267">
        <v>10739.25</v>
      </c>
      <c r="K4" s="267">
        <v>935.7</v>
      </c>
      <c r="L4" s="267">
        <v>735.86</v>
      </c>
      <c r="M4" s="267">
        <v>0</v>
      </c>
      <c r="N4" s="267">
        <v>17221.849999999999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2869</v>
      </c>
      <c r="C5" s="266">
        <v>13894</v>
      </c>
      <c r="D5" s="266">
        <v>607911.22</v>
      </c>
      <c r="E5" s="268">
        <v>164659.94999999998</v>
      </c>
      <c r="F5" s="268">
        <v>41044.160000000003</v>
      </c>
      <c r="G5" s="268">
        <v>73082.2</v>
      </c>
      <c r="H5" s="268">
        <v>27126.6</v>
      </c>
      <c r="I5" s="268">
        <v>2672.91</v>
      </c>
      <c r="J5" s="268">
        <v>7633.17</v>
      </c>
      <c r="K5" s="268">
        <v>664.24</v>
      </c>
      <c r="L5" s="268">
        <v>523.11</v>
      </c>
      <c r="M5" s="268">
        <v>0</v>
      </c>
      <c r="N5" s="268">
        <v>11913.56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7763</v>
      </c>
      <c r="C6" s="266">
        <v>22648</v>
      </c>
      <c r="D6" s="266">
        <v>2615542.17</v>
      </c>
      <c r="E6" s="268">
        <v>694119.86</v>
      </c>
      <c r="F6" s="268">
        <v>163662.93</v>
      </c>
      <c r="G6" s="268">
        <v>314342.24</v>
      </c>
      <c r="H6" s="268">
        <v>116377.29</v>
      </c>
      <c r="I6" s="268">
        <v>11537.26</v>
      </c>
      <c r="J6" s="268">
        <v>32788.76</v>
      </c>
      <c r="K6" s="268">
        <v>2848.93</v>
      </c>
      <c r="L6" s="268">
        <v>2226.46</v>
      </c>
      <c r="M6" s="268">
        <v>0</v>
      </c>
      <c r="N6" s="268">
        <v>50347.9</v>
      </c>
      <c r="O6" s="268">
        <v>0</v>
      </c>
      <c r="P6" s="268">
        <v>-11.91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35040</v>
      </c>
      <c r="C7" s="266">
        <v>135592</v>
      </c>
      <c r="D7" s="266">
        <v>20896183.48</v>
      </c>
      <c r="E7" s="268">
        <v>5464235.3600000003</v>
      </c>
      <c r="F7" s="268">
        <v>1230772.93</v>
      </c>
      <c r="G7" s="268">
        <v>2513079.13</v>
      </c>
      <c r="H7" s="268">
        <v>929172.42</v>
      </c>
      <c r="I7" s="268">
        <v>92369.23</v>
      </c>
      <c r="J7" s="268">
        <v>262212.92</v>
      </c>
      <c r="K7" s="268">
        <v>22756.29</v>
      </c>
      <c r="L7" s="268">
        <v>17760.150000000001</v>
      </c>
      <c r="M7" s="268">
        <v>0</v>
      </c>
      <c r="N7" s="268">
        <v>396112.29</v>
      </c>
      <c r="O7" s="268">
        <v>0</v>
      </c>
      <c r="P7" s="268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3794</v>
      </c>
      <c r="C8" s="266">
        <v>11004</v>
      </c>
      <c r="D8" s="266">
        <v>3339770.93</v>
      </c>
      <c r="E8" s="268">
        <v>869663.55999999994</v>
      </c>
      <c r="F8" s="268">
        <v>192375.12</v>
      </c>
      <c r="G8" s="268">
        <v>401161.53</v>
      </c>
      <c r="H8" s="268">
        <v>148764.39000000001</v>
      </c>
      <c r="I8" s="268">
        <v>14764.49</v>
      </c>
      <c r="J8" s="268">
        <v>41959.61</v>
      </c>
      <c r="K8" s="268">
        <v>3644.82</v>
      </c>
      <c r="L8" s="268">
        <v>2846.65</v>
      </c>
      <c r="M8" s="268">
        <v>0</v>
      </c>
      <c r="N8" s="268">
        <v>64146.95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83840</v>
      </c>
      <c r="C9" s="266">
        <v>397661</v>
      </c>
      <c r="D9" s="266">
        <v>16898875.793000001</v>
      </c>
      <c r="E9" s="268">
        <v>4541854.8000000007</v>
      </c>
      <c r="F9" s="268">
        <v>1153836.77</v>
      </c>
      <c r="G9" s="268">
        <v>2010555.04</v>
      </c>
      <c r="H9" s="268">
        <v>745009.93</v>
      </c>
      <c r="I9" s="268">
        <v>73828.3</v>
      </c>
      <c r="J9" s="268">
        <v>210012.31000000003</v>
      </c>
      <c r="K9" s="268">
        <v>18002.759999999998</v>
      </c>
      <c r="L9" s="268">
        <v>14240.480000000001</v>
      </c>
      <c r="M9" s="268">
        <v>0</v>
      </c>
      <c r="N9" s="268">
        <v>316371.98</v>
      </c>
      <c r="O9" s="268">
        <v>-2.17</v>
      </c>
      <c r="P9" s="268">
        <v>-0.6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33750</v>
      </c>
      <c r="C10" s="266">
        <v>136293</v>
      </c>
      <c r="D10" s="266">
        <v>23190475.677999999</v>
      </c>
      <c r="E10" s="268">
        <v>5850868.1499999985</v>
      </c>
      <c r="F10" s="268">
        <v>1332966.76</v>
      </c>
      <c r="G10" s="268">
        <v>2664485.0499999998</v>
      </c>
      <c r="H10" s="268">
        <v>988402.14000000013</v>
      </c>
      <c r="I10" s="268">
        <v>97739.55</v>
      </c>
      <c r="J10" s="268">
        <v>278173.68</v>
      </c>
      <c r="K10" s="268">
        <v>23416.69</v>
      </c>
      <c r="L10" s="268">
        <v>39136.76</v>
      </c>
      <c r="M10" s="268">
        <v>0</v>
      </c>
      <c r="N10" s="268">
        <v>426547.51999999996</v>
      </c>
      <c r="O10" s="268">
        <v>0</v>
      </c>
      <c r="P10" s="268">
        <v>0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236186</v>
      </c>
      <c r="C11" s="266">
        <v>274123</v>
      </c>
      <c r="D11" s="266">
        <v>48804896.825000003</v>
      </c>
      <c r="E11" s="268">
        <v>11514489.680000003</v>
      </c>
      <c r="F11" s="268">
        <v>2440942.1</v>
      </c>
      <c r="G11" s="268">
        <v>5010180.12</v>
      </c>
      <c r="H11" s="268">
        <v>1855677.4700000002</v>
      </c>
      <c r="I11" s="268">
        <v>184095.65000000002</v>
      </c>
      <c r="J11" s="268">
        <v>523248.63000000006</v>
      </c>
      <c r="K11" s="268">
        <v>45445.299999999996</v>
      </c>
      <c r="L11" s="268">
        <v>35537.320000000007</v>
      </c>
      <c r="M11" s="268">
        <v>621075.56000000006</v>
      </c>
      <c r="N11" s="268">
        <v>798273.77999999991</v>
      </c>
      <c r="O11" s="268">
        <v>0</v>
      </c>
      <c r="P11" s="268">
        <v>13.75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984780</v>
      </c>
      <c r="C12" s="266">
        <v>5276358</v>
      </c>
      <c r="D12" s="266">
        <v>517116004.27000004</v>
      </c>
      <c r="E12" s="268">
        <v>130008520.91000001</v>
      </c>
      <c r="F12" s="268">
        <v>29124795.960000001</v>
      </c>
      <c r="G12" s="268">
        <v>55750085.530000001</v>
      </c>
      <c r="H12" s="268">
        <v>20661156.129999999</v>
      </c>
      <c r="I12" s="268">
        <v>2048561.42</v>
      </c>
      <c r="J12" s="268">
        <v>5823115.5899999999</v>
      </c>
      <c r="K12" s="268">
        <v>505684.88999999978</v>
      </c>
      <c r="L12" s="268">
        <v>397170.08999999997</v>
      </c>
      <c r="M12" s="268">
        <v>6869034.7600000007</v>
      </c>
      <c r="N12" s="268">
        <v>8828865.4199999999</v>
      </c>
      <c r="O12" s="268">
        <v>18.2</v>
      </c>
      <c r="P12" s="268">
        <v>32.919999999999995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>
        <v>0</v>
      </c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1389080</v>
      </c>
      <c r="C14" s="147">
        <v>6271865</v>
      </c>
      <c r="D14" s="147">
        <v>634320842.64600003</v>
      </c>
      <c r="E14" s="148">
        <v>159331144.49000001</v>
      </c>
      <c r="F14" s="148">
        <v>35729716.100000001</v>
      </c>
      <c r="G14" s="148">
        <v>68838945.390000001</v>
      </c>
      <c r="H14" s="148">
        <v>25509737.299999997</v>
      </c>
      <c r="I14" s="148">
        <v>2529323.52</v>
      </c>
      <c r="J14" s="148">
        <v>7189883.9199999999</v>
      </c>
      <c r="K14" s="148">
        <v>623399.61999999976</v>
      </c>
      <c r="L14" s="148">
        <v>510176.88</v>
      </c>
      <c r="M14" s="148">
        <v>7490110.3200000003</v>
      </c>
      <c r="N14" s="148">
        <v>10909801.25</v>
      </c>
      <c r="O14" s="148">
        <v>16.03</v>
      </c>
      <c r="P14" s="148">
        <v>34.159999999999997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5</v>
      </c>
      <c r="D16" s="266">
        <v>14.66</v>
      </c>
      <c r="E16" s="270">
        <v>4.7799999999999994</v>
      </c>
      <c r="F16" s="270">
        <v>1.51</v>
      </c>
      <c r="G16" s="267">
        <v>1.8</v>
      </c>
      <c r="H16" s="270">
        <v>0.67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192</v>
      </c>
      <c r="D17" s="266">
        <v>442604</v>
      </c>
      <c r="E17" s="268">
        <v>134005.54999999999</v>
      </c>
      <c r="F17" s="268">
        <v>37640.61</v>
      </c>
      <c r="G17" s="268">
        <v>53182.48</v>
      </c>
      <c r="H17" s="268">
        <v>19705.919999999998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121842.84000000001</v>
      </c>
      <c r="F18" s="268">
        <v>34078.25</v>
      </c>
      <c r="G18" s="268">
        <v>48436.160000000003</v>
      </c>
      <c r="H18" s="268">
        <v>17947.400000000001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128771.71000000002</v>
      </c>
      <c r="F19" s="268">
        <v>36029.79</v>
      </c>
      <c r="G19" s="268">
        <v>51183.12</v>
      </c>
      <c r="H19" s="268">
        <v>18965.23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2670</v>
      </c>
      <c r="D20" s="266">
        <v>12748.433333333332</v>
      </c>
      <c r="E20" s="268">
        <v>8032.15</v>
      </c>
      <c r="F20" s="268">
        <v>5266.09</v>
      </c>
      <c r="G20" s="268">
        <v>1522.6399999999999</v>
      </c>
      <c r="H20" s="268">
        <v>566</v>
      </c>
      <c r="I20" s="268">
        <v>57.099999999999994</v>
      </c>
      <c r="J20" s="268">
        <v>175.38</v>
      </c>
      <c r="K20" s="268">
        <v>0</v>
      </c>
      <c r="L20" s="268">
        <v>9.6300000000000008</v>
      </c>
      <c r="M20" s="268">
        <v>190.03</v>
      </c>
      <c r="N20" s="268">
        <v>245.27999999999997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113426</v>
      </c>
      <c r="C21" s="266">
        <v>418650</v>
      </c>
      <c r="D21" s="266">
        <v>177583839.65899998</v>
      </c>
      <c r="E21" s="268">
        <v>54570634.050000004</v>
      </c>
      <c r="F21" s="268">
        <v>15235927.310000001</v>
      </c>
      <c r="G21" s="268">
        <v>21198174.090000004</v>
      </c>
      <c r="H21" s="268">
        <v>7852660.2000000002</v>
      </c>
      <c r="I21" s="268">
        <v>776230.14</v>
      </c>
      <c r="J21" s="268">
        <v>2210963.1199999996</v>
      </c>
      <c r="K21" s="268">
        <v>192200.23</v>
      </c>
      <c r="L21" s="268">
        <v>1021770.33</v>
      </c>
      <c r="M21" s="268">
        <v>2661642.61</v>
      </c>
      <c r="N21" s="268">
        <v>3421044.0600000005</v>
      </c>
      <c r="O21" s="268">
        <v>-11.44</v>
      </c>
      <c r="P21" s="268">
        <v>33.4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10645</v>
      </c>
      <c r="C22" s="266">
        <v>35469</v>
      </c>
      <c r="D22" s="266">
        <v>333691691.29635</v>
      </c>
      <c r="E22" s="268">
        <v>95933698.850000024</v>
      </c>
      <c r="F22" s="268">
        <v>25238919.739999998</v>
      </c>
      <c r="G22" s="268">
        <v>40076634.579999998</v>
      </c>
      <c r="H22" s="268">
        <v>14830900.839999998</v>
      </c>
      <c r="I22" s="268">
        <v>1470724.84</v>
      </c>
      <c r="J22" s="268">
        <v>4180586.48</v>
      </c>
      <c r="K22" s="268">
        <v>363228.89</v>
      </c>
      <c r="L22" s="268">
        <v>284278.18000000005</v>
      </c>
      <c r="M22" s="268">
        <v>4994444.29</v>
      </c>
      <c r="N22" s="268">
        <v>4493981.01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400</v>
      </c>
      <c r="C23" s="266">
        <v>1260</v>
      </c>
      <c r="D23" s="266">
        <v>155245206.116</v>
      </c>
      <c r="E23" s="268">
        <v>40961332.340000004</v>
      </c>
      <c r="F23" s="268">
        <v>8760709.790000001</v>
      </c>
      <c r="G23" s="268">
        <v>18537793.030000001</v>
      </c>
      <c r="H23" s="268">
        <v>6885595.4000000004</v>
      </c>
      <c r="I23" s="268">
        <v>684123.96</v>
      </c>
      <c r="J23" s="268">
        <v>1945039.27</v>
      </c>
      <c r="K23" s="268">
        <v>168978.7</v>
      </c>
      <c r="L23" s="268">
        <v>132128.39000000001</v>
      </c>
      <c r="M23" s="268">
        <v>2287200.0099999998</v>
      </c>
      <c r="N23" s="268">
        <v>1559763.7899999998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4</v>
      </c>
      <c r="D24" s="266">
        <v>501600</v>
      </c>
      <c r="E24" s="268">
        <v>142746.52000000002</v>
      </c>
      <c r="F24" s="268">
        <v>33537.160000000003</v>
      </c>
      <c r="G24" s="268">
        <v>60271.25</v>
      </c>
      <c r="H24" s="268">
        <v>22332.74</v>
      </c>
      <c r="I24" s="268">
        <v>2215.5700000000002</v>
      </c>
      <c r="J24" s="268">
        <v>6299.09</v>
      </c>
      <c r="K24" s="268">
        <v>547.25</v>
      </c>
      <c r="L24" s="268">
        <v>427.86</v>
      </c>
      <c r="M24" s="268">
        <v>7489.39</v>
      </c>
      <c r="N24" s="268">
        <v>9626.2099999999991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>
        <v>0</v>
      </c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125446</v>
      </c>
      <c r="C26" s="147">
        <v>458286</v>
      </c>
      <c r="D26" s="147">
        <v>668306773.16468334</v>
      </c>
      <c r="E26" s="148">
        <v>192001068.79000005</v>
      </c>
      <c r="F26" s="148">
        <v>49382110.249999993</v>
      </c>
      <c r="G26" s="148">
        <v>80027199.150000006</v>
      </c>
      <c r="H26" s="148">
        <v>29648674.399999995</v>
      </c>
      <c r="I26" s="148">
        <v>2938968.85</v>
      </c>
      <c r="J26" s="148">
        <v>8359033.3499999996</v>
      </c>
      <c r="K26" s="148">
        <v>726342.46</v>
      </c>
      <c r="L26" s="148">
        <v>1439699.1700000002</v>
      </c>
      <c r="M26" s="148">
        <v>9969953.870000001</v>
      </c>
      <c r="N26" s="148">
        <v>9509065.3300000001</v>
      </c>
      <c r="O26" s="148">
        <v>-11.44</v>
      </c>
      <c r="P26" s="148">
        <v>33.4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 t="s">
        <v>5</v>
      </c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112</v>
      </c>
      <c r="C28" s="266">
        <v>504</v>
      </c>
      <c r="D28" s="266">
        <v>351196.8</v>
      </c>
      <c r="E28" s="275">
        <v>106658.11999999998</v>
      </c>
      <c r="F28" s="275">
        <v>30207.629999999997</v>
      </c>
      <c r="G28" s="275">
        <v>42192.03</v>
      </c>
      <c r="H28" s="275">
        <v>15633.68</v>
      </c>
      <c r="I28" s="275">
        <v>1550.97</v>
      </c>
      <c r="J28" s="275">
        <v>4409.6500000000005</v>
      </c>
      <c r="K28" s="275">
        <v>383.07</v>
      </c>
      <c r="L28" s="275">
        <v>299.53999999999996</v>
      </c>
      <c r="M28" s="275">
        <v>5242.82</v>
      </c>
      <c r="N28" s="275">
        <v>6738.7300000000005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228</v>
      </c>
      <c r="C29" s="266">
        <v>900</v>
      </c>
      <c r="D29" s="266">
        <v>8875808.6229999997</v>
      </c>
      <c r="E29" s="268">
        <v>2710873.48</v>
      </c>
      <c r="F29" s="268">
        <v>804134.51</v>
      </c>
      <c r="G29" s="268">
        <v>1051452.8299999998</v>
      </c>
      <c r="H29" s="268">
        <v>389457.39</v>
      </c>
      <c r="I29" s="268">
        <v>38833.33</v>
      </c>
      <c r="J29" s="268">
        <v>110317.97</v>
      </c>
      <c r="K29" s="268">
        <v>9582.59</v>
      </c>
      <c r="L29" s="268">
        <v>7478.66</v>
      </c>
      <c r="M29" s="268">
        <v>131105.15</v>
      </c>
      <c r="N29" s="268">
        <v>168511.05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215</v>
      </c>
      <c r="C30" s="266">
        <v>838</v>
      </c>
      <c r="D30" s="266">
        <v>82907893</v>
      </c>
      <c r="E30" s="268">
        <v>22597014.790000003</v>
      </c>
      <c r="F30" s="268">
        <v>4590039.4400000004</v>
      </c>
      <c r="G30" s="268">
        <v>9895719.3500000015</v>
      </c>
      <c r="H30" s="268">
        <v>3665019.94</v>
      </c>
      <c r="I30" s="268">
        <v>365606.95</v>
      </c>
      <c r="J30" s="268">
        <v>1039288.33</v>
      </c>
      <c r="K30" s="268">
        <v>90316.47</v>
      </c>
      <c r="L30" s="268">
        <v>70477.259999999995</v>
      </c>
      <c r="M30" s="268">
        <v>1260460.9100000001</v>
      </c>
      <c r="N30" s="268">
        <v>1620086.14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5</v>
      </c>
      <c r="D31" s="266">
        <v>5637112</v>
      </c>
      <c r="E31" s="268">
        <v>1542536.5500000003</v>
      </c>
      <c r="F31" s="268">
        <v>315213.25</v>
      </c>
      <c r="G31" s="268">
        <v>677344.1</v>
      </c>
      <c r="H31" s="268">
        <v>250981.14</v>
      </c>
      <c r="I31" s="268">
        <v>24899.119999999999</v>
      </c>
      <c r="J31" s="268">
        <v>70790.850000000006</v>
      </c>
      <c r="K31" s="268">
        <v>6150.09</v>
      </c>
      <c r="L31" s="268">
        <v>4808.46</v>
      </c>
      <c r="M31" s="268">
        <v>84167.72</v>
      </c>
      <c r="N31" s="268">
        <v>108181.82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10</v>
      </c>
      <c r="D32" s="266">
        <v>951285</v>
      </c>
      <c r="E32" s="268">
        <v>508400.31000000006</v>
      </c>
      <c r="F32" s="268">
        <v>317075.84000000003</v>
      </c>
      <c r="G32" s="268">
        <v>108730.63</v>
      </c>
      <c r="H32" s="268">
        <v>42543.89</v>
      </c>
      <c r="I32" s="268">
        <v>4201.84</v>
      </c>
      <c r="J32" s="268">
        <v>11946.24</v>
      </c>
      <c r="K32" s="268">
        <v>1037.8599999999999</v>
      </c>
      <c r="L32" s="268">
        <v>811.46</v>
      </c>
      <c r="M32" s="268">
        <v>9649.69</v>
      </c>
      <c r="N32" s="268">
        <v>12402.86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84</v>
      </c>
      <c r="D33" s="266">
        <v>20608944</v>
      </c>
      <c r="E33" s="268">
        <v>5763723.0000000009</v>
      </c>
      <c r="F33" s="268">
        <v>1276702.49</v>
      </c>
      <c r="G33" s="268">
        <v>2476329.48</v>
      </c>
      <c r="H33" s="268">
        <v>917572.01</v>
      </c>
      <c r="I33" s="268">
        <v>91029.7</v>
      </c>
      <c r="J33" s="268">
        <v>258807.13</v>
      </c>
      <c r="K33" s="268">
        <v>22484.36</v>
      </c>
      <c r="L33" s="268">
        <v>17579.439999999999</v>
      </c>
      <c r="M33" s="268">
        <v>307712.15000000002</v>
      </c>
      <c r="N33" s="268">
        <v>395506.24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989290</v>
      </c>
      <c r="E34" s="268">
        <v>280085.49</v>
      </c>
      <c r="F34" s="268">
        <v>64695.28</v>
      </c>
      <c r="G34" s="268">
        <v>118871.11</v>
      </c>
      <c r="H34" s="268">
        <v>44046.16</v>
      </c>
      <c r="I34" s="268">
        <v>4369.7</v>
      </c>
      <c r="J34" s="268">
        <v>12423.5</v>
      </c>
      <c r="K34" s="268">
        <v>1079.32</v>
      </c>
      <c r="L34" s="268">
        <v>843.86</v>
      </c>
      <c r="M34" s="268">
        <v>14771.09</v>
      </c>
      <c r="N34" s="268">
        <v>18985.47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574</v>
      </c>
      <c r="C35" s="147">
        <v>2351</v>
      </c>
      <c r="D35" s="147">
        <v>120321529.42300001</v>
      </c>
      <c r="E35" s="148">
        <v>33509291.740000002</v>
      </c>
      <c r="F35" s="148">
        <v>7398068.4400000004</v>
      </c>
      <c r="G35" s="148">
        <v>14370639.530000001</v>
      </c>
      <c r="H35" s="148">
        <v>5325254.209999999</v>
      </c>
      <c r="I35" s="148">
        <v>530491.61</v>
      </c>
      <c r="J35" s="148">
        <v>1507983.67</v>
      </c>
      <c r="K35" s="148">
        <v>131033.76000000001</v>
      </c>
      <c r="L35" s="148">
        <v>102298.68000000001</v>
      </c>
      <c r="M35" s="148">
        <v>1813109.53</v>
      </c>
      <c r="N35" s="148">
        <v>2330412.31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156</v>
      </c>
      <c r="C37" s="266">
        <v>1218</v>
      </c>
      <c r="D37" s="266">
        <v>25095641.546999998</v>
      </c>
      <c r="E37" s="270">
        <v>10664935.839999998</v>
      </c>
      <c r="F37" s="270">
        <v>5230841.2699999996</v>
      </c>
      <c r="G37" s="267">
        <v>2982903.2600000002</v>
      </c>
      <c r="H37" s="270">
        <v>1111024</v>
      </c>
      <c r="I37" s="270">
        <v>110674.99000000002</v>
      </c>
      <c r="J37" s="270">
        <v>314661.0799999999</v>
      </c>
      <c r="K37" s="270">
        <v>27336.449999999997</v>
      </c>
      <c r="L37" s="270">
        <v>21373.230000000003</v>
      </c>
      <c r="M37" s="267">
        <v>378994.86</v>
      </c>
      <c r="N37" s="270">
        <v>487126.69999999984</v>
      </c>
      <c r="O37" s="270"/>
      <c r="P37" s="270"/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3042</v>
      </c>
      <c r="E38" s="268">
        <v>857.58000000000015</v>
      </c>
      <c r="F38" s="268">
        <v>195.26</v>
      </c>
      <c r="G38" s="268">
        <v>365.52</v>
      </c>
      <c r="H38" s="268">
        <v>135.44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/>
      <c r="P38" s="268"/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656.76999999999987</v>
      </c>
      <c r="F39" s="268">
        <v>70</v>
      </c>
      <c r="G39" s="268">
        <v>323.82</v>
      </c>
      <c r="H39" s="268">
        <v>119.99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/>
      <c r="P39" s="268"/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138</v>
      </c>
      <c r="D40" s="266">
        <v>243775.39799999999</v>
      </c>
      <c r="E40" s="268">
        <v>90379.900000000009</v>
      </c>
      <c r="F40" s="268">
        <v>34024.839999999997</v>
      </c>
      <c r="G40" s="268">
        <v>29546.35</v>
      </c>
      <c r="H40" s="268">
        <v>10416.620000000001</v>
      </c>
      <c r="I40" s="268">
        <v>1104.56</v>
      </c>
      <c r="J40" s="268">
        <v>3133.19</v>
      </c>
      <c r="K40" s="268">
        <v>273.3</v>
      </c>
      <c r="L40" s="268">
        <v>207.92</v>
      </c>
      <c r="M40" s="268">
        <v>5107.88</v>
      </c>
      <c r="N40" s="268">
        <v>6565.24</v>
      </c>
      <c r="O40" s="268"/>
      <c r="P40" s="268"/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242</v>
      </c>
      <c r="C41" s="266">
        <v>1156</v>
      </c>
      <c r="D41" s="266">
        <v>280115.24</v>
      </c>
      <c r="E41" s="268">
        <v>82889.16</v>
      </c>
      <c r="F41" s="268">
        <v>23010.21</v>
      </c>
      <c r="G41" s="268">
        <v>33418.210000000006</v>
      </c>
      <c r="H41" s="268">
        <v>12544.33</v>
      </c>
      <c r="I41" s="268">
        <v>1235.4499999999998</v>
      </c>
      <c r="J41" s="268">
        <v>3512.7299999999996</v>
      </c>
      <c r="K41" s="268">
        <v>305.06</v>
      </c>
      <c r="L41" s="268">
        <v>238.94</v>
      </c>
      <c r="M41" s="268">
        <v>3773.74</v>
      </c>
      <c r="N41" s="268">
        <v>4850.49</v>
      </c>
      <c r="O41" s="268"/>
      <c r="P41" s="268"/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389</v>
      </c>
      <c r="D42" s="266">
        <v>56920</v>
      </c>
      <c r="E42" s="268">
        <v>15343.85</v>
      </c>
      <c r="F42" s="268">
        <v>2989.26</v>
      </c>
      <c r="G42" s="268">
        <v>6806.77</v>
      </c>
      <c r="H42" s="268">
        <v>2528.87</v>
      </c>
      <c r="I42" s="268">
        <v>251.41</v>
      </c>
      <c r="J42" s="268">
        <v>714.75</v>
      </c>
      <c r="K42" s="268">
        <v>62.06</v>
      </c>
      <c r="L42" s="268">
        <v>48.55</v>
      </c>
      <c r="M42" s="268">
        <v>849.84</v>
      </c>
      <c r="N42" s="268">
        <v>1092.3399999999999</v>
      </c>
      <c r="O42" s="268"/>
      <c r="P42" s="268"/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678</v>
      </c>
      <c r="C43" s="266">
        <v>2921</v>
      </c>
      <c r="D43" s="266">
        <v>221071.52</v>
      </c>
      <c r="E43" s="268">
        <v>60948.640000000007</v>
      </c>
      <c r="F43" s="268">
        <v>13107.3</v>
      </c>
      <c r="G43" s="268">
        <v>26707.97</v>
      </c>
      <c r="H43" s="268">
        <v>9852.0499999999993</v>
      </c>
      <c r="I43" s="268">
        <v>976.52</v>
      </c>
      <c r="J43" s="268">
        <v>2776.42</v>
      </c>
      <c r="K43" s="268">
        <v>241.3</v>
      </c>
      <c r="L43" s="268">
        <v>-392.56</v>
      </c>
      <c r="M43" s="268">
        <v>3360.38</v>
      </c>
      <c r="N43" s="268">
        <v>4319.26</v>
      </c>
      <c r="O43" s="268"/>
      <c r="P43" s="268"/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1020</v>
      </c>
      <c r="C44" s="266">
        <v>4315</v>
      </c>
      <c r="D44" s="266">
        <v>1498327.09</v>
      </c>
      <c r="E44" s="268">
        <v>398968.01999999996</v>
      </c>
      <c r="F44" s="268">
        <v>73329.86</v>
      </c>
      <c r="G44" s="268">
        <v>178651.38</v>
      </c>
      <c r="H44" s="268">
        <v>66221.73</v>
      </c>
      <c r="I44" s="268">
        <v>6619.95</v>
      </c>
      <c r="J44" s="268">
        <v>18820.490000000002</v>
      </c>
      <c r="K44" s="268">
        <v>1635.1799999999998</v>
      </c>
      <c r="L44" s="268">
        <v>1278.08</v>
      </c>
      <c r="M44" s="268">
        <v>22933.91</v>
      </c>
      <c r="N44" s="268">
        <v>29477.439999999999</v>
      </c>
      <c r="O44" s="268"/>
      <c r="P44" s="268"/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7800</v>
      </c>
      <c r="D45" s="266">
        <v>122392.40666666666</v>
      </c>
      <c r="E45" s="268">
        <v>44114.05</v>
      </c>
      <c r="F45" s="268">
        <v>17646.87</v>
      </c>
      <c r="G45" s="268">
        <v>14609.61</v>
      </c>
      <c r="H45" s="268">
        <v>5417.84</v>
      </c>
      <c r="I45" s="268">
        <v>535.97</v>
      </c>
      <c r="J45" s="268">
        <v>1524.26</v>
      </c>
      <c r="K45" s="268">
        <v>128.47999999999999</v>
      </c>
      <c r="L45" s="268">
        <v>103.84</v>
      </c>
      <c r="M45" s="268">
        <v>1817.52</v>
      </c>
      <c r="N45" s="268">
        <v>2329.66</v>
      </c>
      <c r="O45" s="268"/>
      <c r="P45" s="268"/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2200</v>
      </c>
      <c r="C46" s="147">
        <v>17961</v>
      </c>
      <c r="D46" s="149">
        <v>27523980.201666661</v>
      </c>
      <c r="E46" s="148">
        <v>11359093.809999999</v>
      </c>
      <c r="F46" s="148">
        <v>5395214.8699999992</v>
      </c>
      <c r="G46" s="148">
        <v>3273332.89</v>
      </c>
      <c r="H46" s="148">
        <v>1218260.8700000003</v>
      </c>
      <c r="I46" s="148">
        <v>121424.19000000002</v>
      </c>
      <c r="J46" s="148">
        <v>345214.96999999986</v>
      </c>
      <c r="K46" s="148">
        <v>29988.079999999998</v>
      </c>
      <c r="L46" s="148">
        <v>22862.91</v>
      </c>
      <c r="M46" s="148">
        <v>416923.79</v>
      </c>
      <c r="N46" s="148">
        <v>535871.23999999987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3204960</v>
      </c>
      <c r="E48" s="270">
        <v>858466.05</v>
      </c>
      <c r="F48" s="270">
        <v>160675.75</v>
      </c>
      <c r="G48" s="403">
        <v>385101.59</v>
      </c>
      <c r="H48" s="406">
        <v>142694.43</v>
      </c>
      <c r="I48" s="406">
        <v>14156.31</v>
      </c>
      <c r="J48" s="406">
        <v>40247.89</v>
      </c>
      <c r="K48" s="406">
        <v>3496.61</v>
      </c>
      <c r="L48" s="406">
        <v>2733.83</v>
      </c>
      <c r="M48" s="403">
        <v>47853.26</v>
      </c>
      <c r="N48" s="406">
        <v>61506.38</v>
      </c>
      <c r="O48" s="406"/>
      <c r="P48" s="406"/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2">
        <v>1067</v>
      </c>
      <c r="C50" s="272">
        <v>4607</v>
      </c>
      <c r="D50" s="266">
        <v>1937806.85</v>
      </c>
      <c r="E50" s="270">
        <v>543460.6100000001</v>
      </c>
      <c r="F50" s="270">
        <v>158138.96999999997</v>
      </c>
      <c r="G50" s="403">
        <v>212034.05000000002</v>
      </c>
      <c r="H50" s="406">
        <v>79055.930000000008</v>
      </c>
      <c r="I50" s="406">
        <v>7628.96</v>
      </c>
      <c r="J50" s="406">
        <v>22017.56</v>
      </c>
      <c r="K50" s="406">
        <v>1921.6199999999997</v>
      </c>
      <c r="L50" s="406">
        <v>1557.46</v>
      </c>
      <c r="M50" s="403">
        <v>26738.59</v>
      </c>
      <c r="N50" s="406">
        <v>34367.47</v>
      </c>
      <c r="O50" s="406"/>
      <c r="P50" s="406"/>
      <c r="Q50" s="404"/>
      <c r="R50" s="404"/>
      <c r="S50" s="404"/>
      <c r="T50" s="404"/>
      <c r="U50" s="404"/>
      <c r="V50" s="404"/>
      <c r="W50" s="402"/>
    </row>
    <row r="51" spans="1:23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1518369</v>
      </c>
      <c r="C52" s="152">
        <v>6755078</v>
      </c>
      <c r="D52" s="152">
        <v>1455615892.2853498</v>
      </c>
      <c r="E52" s="153">
        <v>397602525.49000013</v>
      </c>
      <c r="F52" s="153">
        <v>98223924.379999995</v>
      </c>
      <c r="G52" s="153">
        <v>167107252.60000002</v>
      </c>
      <c r="H52" s="153">
        <v>61923677.139999986</v>
      </c>
      <c r="I52" s="153">
        <v>6141993.4400000004</v>
      </c>
      <c r="J52" s="153">
        <v>17464381.359999996</v>
      </c>
      <c r="K52" s="153">
        <v>1516182.15</v>
      </c>
      <c r="L52" s="153">
        <v>2079328.9300000002</v>
      </c>
      <c r="M52" s="153">
        <v>19764689.360000003</v>
      </c>
      <c r="N52" s="153">
        <v>23381023.979999993</v>
      </c>
      <c r="O52" s="153">
        <v>4.5900000000000016</v>
      </c>
      <c r="P52" s="153">
        <v>67.56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8" spans="1:23" s="14" customFormat="1" x14ac:dyDescent="0.25">
      <c r="A58" s="12"/>
      <c r="B58" s="21"/>
      <c r="E58" s="401"/>
      <c r="F58" s="401"/>
      <c r="G58" s="401"/>
      <c r="H58" s="401"/>
      <c r="I58" s="401"/>
      <c r="J58" s="401"/>
      <c r="K58" s="401"/>
      <c r="L58" s="401"/>
      <c r="M58" s="401"/>
      <c r="N58" s="402"/>
      <c r="O58" s="402"/>
      <c r="P58" s="402"/>
      <c r="Q58" s="402"/>
      <c r="R58" s="402"/>
      <c r="S58" s="402"/>
      <c r="T58" s="402"/>
      <c r="U58" s="402"/>
      <c r="V58" s="402"/>
      <c r="W58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8000"/>
    <pageSetUpPr fitToPage="1"/>
  </sheetPr>
  <dimension ref="A1:W56"/>
  <sheetViews>
    <sheetView zoomScale="90" zoomScaleNormal="90" workbookViewId="0">
      <pane xSplit="1" ySplit="3" topLeftCell="B29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7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5.28515625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45991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1063</v>
      </c>
      <c r="C4" s="266">
        <v>4262</v>
      </c>
      <c r="D4" s="266">
        <v>881137.22</v>
      </c>
      <c r="E4" s="267">
        <v>229866.43</v>
      </c>
      <c r="F4" s="267">
        <v>50990.39</v>
      </c>
      <c r="G4" s="267">
        <v>105982.63</v>
      </c>
      <c r="H4" s="267">
        <v>39255.22</v>
      </c>
      <c r="I4" s="267">
        <v>3892.57</v>
      </c>
      <c r="J4" s="267">
        <v>11066.78</v>
      </c>
      <c r="K4" s="267">
        <v>961.61</v>
      </c>
      <c r="L4" s="267">
        <v>751.83</v>
      </c>
      <c r="M4" s="267">
        <v>0</v>
      </c>
      <c r="N4" s="267">
        <v>16965.400000000001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2849</v>
      </c>
      <c r="C5" s="266">
        <v>11013</v>
      </c>
      <c r="D5" s="266">
        <v>617888.03</v>
      </c>
      <c r="E5" s="268">
        <v>166491.20000000001</v>
      </c>
      <c r="F5" s="268">
        <v>41556.82</v>
      </c>
      <c r="G5" s="268">
        <v>74232.27</v>
      </c>
      <c r="H5" s="268">
        <v>27494.720000000001</v>
      </c>
      <c r="I5" s="268">
        <v>2729.51</v>
      </c>
      <c r="J5" s="268">
        <v>7759</v>
      </c>
      <c r="K5" s="268">
        <v>674.23</v>
      </c>
      <c r="L5" s="268">
        <v>147.5</v>
      </c>
      <c r="M5" s="268">
        <v>0</v>
      </c>
      <c r="N5" s="268">
        <v>11897.15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7771</v>
      </c>
      <c r="C6" s="266">
        <v>22574</v>
      </c>
      <c r="D6" s="266">
        <v>2596703.2799999998</v>
      </c>
      <c r="E6" s="268">
        <v>689895.21000000008</v>
      </c>
      <c r="F6" s="268">
        <v>163023.21</v>
      </c>
      <c r="G6" s="268">
        <v>312229.34000000003</v>
      </c>
      <c r="H6" s="268">
        <v>115668.5</v>
      </c>
      <c r="I6" s="268">
        <v>11470.79</v>
      </c>
      <c r="J6" s="268">
        <v>32606.44</v>
      </c>
      <c r="K6" s="268">
        <v>2832.18</v>
      </c>
      <c r="L6" s="268">
        <v>2215.0300000000002</v>
      </c>
      <c r="M6" s="268">
        <v>0</v>
      </c>
      <c r="N6" s="268">
        <v>49849.72</v>
      </c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35017</v>
      </c>
      <c r="C7" s="266">
        <v>102117</v>
      </c>
      <c r="D7" s="266">
        <v>20945844.260000002</v>
      </c>
      <c r="E7" s="268">
        <v>5464782.4000000004</v>
      </c>
      <c r="F7" s="268">
        <v>1232790.1100000001</v>
      </c>
      <c r="G7" s="268">
        <v>2517978.61</v>
      </c>
      <c r="H7" s="268">
        <v>932453.77</v>
      </c>
      <c r="I7" s="268">
        <v>92541.25</v>
      </c>
      <c r="J7" s="268">
        <v>262927.75</v>
      </c>
      <c r="K7" s="268">
        <v>22830.74</v>
      </c>
      <c r="L7" s="268">
        <v>3813.56</v>
      </c>
      <c r="M7" s="268">
        <v>0</v>
      </c>
      <c r="N7" s="268">
        <v>399446.61</v>
      </c>
      <c r="O7" s="268">
        <v>0</v>
      </c>
      <c r="P7" s="268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3787</v>
      </c>
      <c r="C8" s="266">
        <v>11073</v>
      </c>
      <c r="D8" s="266">
        <v>3396817.66</v>
      </c>
      <c r="E8" s="268">
        <v>884508.17</v>
      </c>
      <c r="F8" s="268">
        <v>195578.12</v>
      </c>
      <c r="G8" s="268">
        <v>408103.21</v>
      </c>
      <c r="H8" s="268">
        <v>151243.97</v>
      </c>
      <c r="I8" s="268">
        <v>15007.06</v>
      </c>
      <c r="J8" s="268">
        <v>42665.75</v>
      </c>
      <c r="K8" s="268">
        <v>3706.46</v>
      </c>
      <c r="L8" s="268">
        <v>2897.48</v>
      </c>
      <c r="M8" s="268">
        <v>0</v>
      </c>
      <c r="N8" s="268">
        <v>65306.12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84684</v>
      </c>
      <c r="C9" s="266">
        <v>321139</v>
      </c>
      <c r="D9" s="266">
        <v>17012524.030000001</v>
      </c>
      <c r="E9" s="268">
        <v>4563008.37</v>
      </c>
      <c r="F9" s="268">
        <v>1161345.6000000001</v>
      </c>
      <c r="G9" s="268">
        <v>2023142.93</v>
      </c>
      <c r="H9" s="268">
        <v>749765.91999999993</v>
      </c>
      <c r="I9" s="268">
        <v>74238.27</v>
      </c>
      <c r="J9" s="268">
        <v>211347.04</v>
      </c>
      <c r="K9" s="268">
        <v>18110.13</v>
      </c>
      <c r="L9" s="268">
        <v>5307.2999999999993</v>
      </c>
      <c r="M9" s="268">
        <v>0</v>
      </c>
      <c r="N9" s="268">
        <v>319781.41000000003</v>
      </c>
      <c r="O9" s="268">
        <v>-47.6</v>
      </c>
      <c r="P9" s="268">
        <v>17.37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31575</v>
      </c>
      <c r="C10" s="266">
        <v>127562</v>
      </c>
      <c r="D10" s="266">
        <v>21408410.829999998</v>
      </c>
      <c r="E10" s="268">
        <v>5425822.4699999997</v>
      </c>
      <c r="F10" s="268">
        <v>1239304.6499999999</v>
      </c>
      <c r="G10" s="268">
        <v>2479464.08</v>
      </c>
      <c r="H10" s="268">
        <v>919984.27</v>
      </c>
      <c r="I10" s="268">
        <v>91095.93</v>
      </c>
      <c r="J10" s="268">
        <v>259206.74000000002</v>
      </c>
      <c r="K10" s="268">
        <v>21810.14</v>
      </c>
      <c r="L10" s="268">
        <v>17580.75</v>
      </c>
      <c r="M10" s="268">
        <v>2320.0100000000002</v>
      </c>
      <c r="N10" s="268">
        <v>395055.9</v>
      </c>
      <c r="O10" s="268">
        <v>0</v>
      </c>
      <c r="P10" s="268">
        <v>0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236084</v>
      </c>
      <c r="C11" s="266">
        <v>254471</v>
      </c>
      <c r="D11" s="266">
        <v>44444371.060000002</v>
      </c>
      <c r="E11" s="268">
        <v>10433464.83</v>
      </c>
      <c r="F11" s="268">
        <v>2213799.0100000002</v>
      </c>
      <c r="G11" s="268">
        <v>4536160.0200000005</v>
      </c>
      <c r="H11" s="268">
        <v>1680097.1</v>
      </c>
      <c r="I11" s="268">
        <v>166712.03999999998</v>
      </c>
      <c r="J11" s="268">
        <v>473900.49000000005</v>
      </c>
      <c r="K11" s="268">
        <v>41160.609999999993</v>
      </c>
      <c r="L11" s="268">
        <v>32186.379999999997</v>
      </c>
      <c r="M11" s="268">
        <v>564235.48</v>
      </c>
      <c r="N11" s="268">
        <v>725213.70000000007</v>
      </c>
      <c r="O11" s="268">
        <v>0</v>
      </c>
      <c r="P11" s="268">
        <v>0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986336</v>
      </c>
      <c r="C12" s="266">
        <v>4373471</v>
      </c>
      <c r="D12" s="266">
        <v>499928363.51999998</v>
      </c>
      <c r="E12" s="268">
        <v>125959401.01000001</v>
      </c>
      <c r="F12" s="268">
        <v>28272474.010000005</v>
      </c>
      <c r="G12" s="268">
        <v>54129517.829999991</v>
      </c>
      <c r="H12" s="268">
        <v>20050175.189999998</v>
      </c>
      <c r="I12" s="268">
        <v>1989353.4500000002</v>
      </c>
      <c r="J12" s="268">
        <v>5653143.54</v>
      </c>
      <c r="K12" s="268">
        <v>490905.24999999994</v>
      </c>
      <c r="L12" s="268">
        <v>106732.31999999998</v>
      </c>
      <c r="M12" s="268">
        <v>6680852.540000001</v>
      </c>
      <c r="N12" s="268">
        <v>8586320.2699999996</v>
      </c>
      <c r="O12" s="268">
        <v>-70.959999999999994</v>
      </c>
      <c r="P12" s="268">
        <v>-2.4300000000000002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ht="22.5" customHeight="1" x14ac:dyDescent="0.25">
      <c r="A14" s="146" t="s">
        <v>1</v>
      </c>
      <c r="B14" s="147">
        <v>1389166</v>
      </c>
      <c r="C14" s="147">
        <v>5227682</v>
      </c>
      <c r="D14" s="147">
        <v>611232059.88999999</v>
      </c>
      <c r="E14" s="148">
        <v>153817240.09</v>
      </c>
      <c r="F14" s="148">
        <v>34570861.920000002</v>
      </c>
      <c r="G14" s="148">
        <v>66586810.919999987</v>
      </c>
      <c r="H14" s="148">
        <v>24666138.659999996</v>
      </c>
      <c r="I14" s="148">
        <v>2447040.87</v>
      </c>
      <c r="J14" s="148">
        <v>6954623.5300000003</v>
      </c>
      <c r="K14" s="148">
        <v>602991.35</v>
      </c>
      <c r="L14" s="148">
        <v>171632.14999999997</v>
      </c>
      <c r="M14" s="148">
        <v>7247408.0300000012</v>
      </c>
      <c r="N14" s="148">
        <v>10569836.279999999</v>
      </c>
      <c r="O14" s="148">
        <v>-118.56</v>
      </c>
      <c r="P14" s="148">
        <v>14.940000000000001</v>
      </c>
      <c r="Q14" s="402"/>
      <c r="R14" s="402"/>
      <c r="S14" s="402"/>
      <c r="T14" s="402"/>
      <c r="U14" s="402"/>
      <c r="V14" s="402"/>
    </row>
    <row r="15" spans="1:22" ht="21.7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4"/>
      <c r="R15" s="404"/>
      <c r="S15" s="404"/>
      <c r="T15" s="404"/>
      <c r="U15" s="404"/>
      <c r="V15" s="404"/>
    </row>
    <row r="16" spans="1:22" ht="17.25" x14ac:dyDescent="0.25">
      <c r="A16" s="8" t="s">
        <v>223</v>
      </c>
      <c r="B16" s="266">
        <v>1</v>
      </c>
      <c r="C16" s="266">
        <v>5</v>
      </c>
      <c r="D16" s="266">
        <v>14.66</v>
      </c>
      <c r="E16" s="270">
        <v>4.7799999999999994</v>
      </c>
      <c r="F16" s="270">
        <v>1.51</v>
      </c>
      <c r="G16" s="267">
        <v>1.8</v>
      </c>
      <c r="H16" s="270">
        <v>0.67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144</v>
      </c>
      <c r="D17" s="266">
        <v>442604</v>
      </c>
      <c r="E17" s="268">
        <v>133887.44</v>
      </c>
      <c r="F17" s="268">
        <v>37640.61</v>
      </c>
      <c r="G17" s="268">
        <v>53182.48</v>
      </c>
      <c r="H17" s="268">
        <v>19705.919999999998</v>
      </c>
      <c r="I17" s="268">
        <v>1955.17</v>
      </c>
      <c r="J17" s="268">
        <v>5558.39</v>
      </c>
      <c r="K17" s="268">
        <v>482.85</v>
      </c>
      <c r="L17" s="268">
        <v>259.47000000000003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121842.84000000001</v>
      </c>
      <c r="F18" s="268">
        <v>34078.25</v>
      </c>
      <c r="G18" s="268">
        <v>48436.160000000003</v>
      </c>
      <c r="H18" s="268">
        <v>17947.400000000001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128771.71000000002</v>
      </c>
      <c r="F19" s="268">
        <v>36029.79</v>
      </c>
      <c r="G19" s="268">
        <v>51183.12</v>
      </c>
      <c r="H19" s="268">
        <v>18965.23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2670</v>
      </c>
      <c r="D20" s="266">
        <v>11325.15</v>
      </c>
      <c r="E20" s="268">
        <v>7735.1200000000008</v>
      </c>
      <c r="F20" s="268">
        <v>5029.82</v>
      </c>
      <c r="G20" s="268">
        <v>1491</v>
      </c>
      <c r="H20" s="268">
        <v>553.19000000000005</v>
      </c>
      <c r="I20" s="268">
        <v>55.769999999999996</v>
      </c>
      <c r="J20" s="268">
        <v>171.18</v>
      </c>
      <c r="K20" s="268">
        <v>0</v>
      </c>
      <c r="L20" s="268">
        <v>9.35</v>
      </c>
      <c r="M20" s="268">
        <v>185.41</v>
      </c>
      <c r="N20" s="268">
        <v>239.39999999999998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113410</v>
      </c>
      <c r="C21" s="266">
        <v>327677</v>
      </c>
      <c r="D21" s="266">
        <v>177423440.23000002</v>
      </c>
      <c r="E21" s="268">
        <v>54165099.670000009</v>
      </c>
      <c r="F21" s="268">
        <v>15218872.91</v>
      </c>
      <c r="G21" s="268">
        <v>21149654.169999998</v>
      </c>
      <c r="H21" s="268">
        <v>7835495.3399999999</v>
      </c>
      <c r="I21" s="268">
        <v>777236.17</v>
      </c>
      <c r="J21" s="268">
        <v>2210199.5500000003</v>
      </c>
      <c r="K21" s="268">
        <v>192021.99</v>
      </c>
      <c r="L21" s="268">
        <v>119971.1900000001</v>
      </c>
      <c r="M21" s="268">
        <v>2914780.9500000007</v>
      </c>
      <c r="N21" s="268">
        <v>3746867.4000000041</v>
      </c>
      <c r="O21" s="268">
        <v>0</v>
      </c>
      <c r="P21" s="268">
        <v>0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10652</v>
      </c>
      <c r="C22" s="266">
        <v>28580</v>
      </c>
      <c r="D22" s="266">
        <v>341163903.94999999</v>
      </c>
      <c r="E22" s="268">
        <v>98744069.299999997</v>
      </c>
      <c r="F22" s="268">
        <v>26684066.380000003</v>
      </c>
      <c r="G22" s="268">
        <v>40935412.300000004</v>
      </c>
      <c r="H22" s="268">
        <v>15138580.77</v>
      </c>
      <c r="I22" s="268">
        <v>1503349.5199999998</v>
      </c>
      <c r="J22" s="268">
        <v>4269807.0199999996</v>
      </c>
      <c r="K22" s="268">
        <v>370788.91999999993</v>
      </c>
      <c r="L22" s="268">
        <v>160169.79999999996</v>
      </c>
      <c r="M22" s="268">
        <v>5081136.95</v>
      </c>
      <c r="N22" s="268">
        <v>4600757.6399999997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401</v>
      </c>
      <c r="C23" s="266">
        <v>1026</v>
      </c>
      <c r="D23" s="266">
        <v>151722578.09</v>
      </c>
      <c r="E23" s="268">
        <v>39544967.649999999</v>
      </c>
      <c r="F23" s="268">
        <v>7952906.5800000001</v>
      </c>
      <c r="G23" s="268">
        <v>18158386.600000001</v>
      </c>
      <c r="H23" s="268">
        <v>6729085.8600000003</v>
      </c>
      <c r="I23" s="268">
        <v>668118.25</v>
      </c>
      <c r="J23" s="268">
        <v>1899518.5</v>
      </c>
      <c r="K23" s="268">
        <v>165026.23000000001</v>
      </c>
      <c r="L23" s="268">
        <v>94521.24</v>
      </c>
      <c r="M23" s="268">
        <v>2255183.66</v>
      </c>
      <c r="N23" s="268">
        <v>1622220.73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511500</v>
      </c>
      <c r="E24" s="268">
        <v>145877.11000000002</v>
      </c>
      <c r="F24" s="268">
        <v>34075.980000000003</v>
      </c>
      <c r="G24" s="268">
        <v>61460.82</v>
      </c>
      <c r="H24" s="268">
        <v>22773.51</v>
      </c>
      <c r="I24" s="268">
        <v>2259.3000000000002</v>
      </c>
      <c r="J24" s="268">
        <v>6423.42</v>
      </c>
      <c r="K24" s="268">
        <v>558.04999999999995</v>
      </c>
      <c r="L24" s="268">
        <v>872.62</v>
      </c>
      <c r="M24" s="268">
        <v>7637.21</v>
      </c>
      <c r="N24" s="268">
        <v>9816.2000000000007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2"/>
      <c r="R25" s="402"/>
      <c r="S25" s="402"/>
      <c r="T25" s="402"/>
      <c r="U25" s="402"/>
      <c r="V25" s="402"/>
    </row>
    <row r="26" spans="1:22" x14ac:dyDescent="0.25">
      <c r="A26" s="146" t="s">
        <v>1</v>
      </c>
      <c r="B26" s="147">
        <v>125438</v>
      </c>
      <c r="C26" s="147">
        <v>360141</v>
      </c>
      <c r="D26" s="147">
        <v>672104435.08000004</v>
      </c>
      <c r="E26" s="148">
        <v>192992255.62000003</v>
      </c>
      <c r="F26" s="148">
        <v>50002701.829999998</v>
      </c>
      <c r="G26" s="148">
        <v>80459208.449999988</v>
      </c>
      <c r="H26" s="148">
        <v>29783107.890000001</v>
      </c>
      <c r="I26" s="148">
        <v>2956636.2499999995</v>
      </c>
      <c r="J26" s="148">
        <v>8402089.6799999997</v>
      </c>
      <c r="K26" s="148">
        <v>729782.58</v>
      </c>
      <c r="L26" s="148">
        <v>376510.87000000005</v>
      </c>
      <c r="M26" s="148">
        <v>10277911.720000003</v>
      </c>
      <c r="N26" s="148">
        <v>10004306.350000003</v>
      </c>
      <c r="O26" s="148">
        <v>0</v>
      </c>
      <c r="P26" s="148">
        <v>0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4"/>
      <c r="R27" s="404"/>
      <c r="S27" s="404"/>
      <c r="T27" s="404"/>
      <c r="U27" s="404"/>
      <c r="V27" s="404"/>
    </row>
    <row r="28" spans="1:22" x14ac:dyDescent="0.25">
      <c r="A28" s="6">
        <v>311</v>
      </c>
      <c r="B28" s="266">
        <v>113</v>
      </c>
      <c r="C28" s="266">
        <v>509</v>
      </c>
      <c r="D28" s="266">
        <v>378329.8</v>
      </c>
      <c r="E28" s="275">
        <v>115166.56</v>
      </c>
      <c r="F28" s="275">
        <v>32506.379999999997</v>
      </c>
      <c r="G28" s="275">
        <v>45550.27</v>
      </c>
      <c r="H28" s="275">
        <v>16858.420000000002</v>
      </c>
      <c r="I28" s="275">
        <v>1670.8999999999999</v>
      </c>
      <c r="J28" s="275">
        <v>4750.67</v>
      </c>
      <c r="K28" s="275">
        <v>412.7</v>
      </c>
      <c r="L28" s="275">
        <v>322.71000000000004</v>
      </c>
      <c r="M28" s="275">
        <v>5729.85</v>
      </c>
      <c r="N28" s="275">
        <v>7364.6600000000008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228</v>
      </c>
      <c r="C29" s="266">
        <v>892</v>
      </c>
      <c r="D29" s="266">
        <v>9723762.8900000006</v>
      </c>
      <c r="E29" s="268">
        <v>2952694.36</v>
      </c>
      <c r="F29" s="268">
        <v>843051.67</v>
      </c>
      <c r="G29" s="268">
        <v>1163422.53</v>
      </c>
      <c r="H29" s="268">
        <v>430490.05</v>
      </c>
      <c r="I29" s="268">
        <v>42673.62</v>
      </c>
      <c r="J29" s="268">
        <v>121376.66</v>
      </c>
      <c r="K29" s="268">
        <v>10546.01</v>
      </c>
      <c r="L29" s="268">
        <v>8251.75</v>
      </c>
      <c r="M29" s="268">
        <v>145661.55000000002</v>
      </c>
      <c r="N29" s="268">
        <v>187220.52000000002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213</v>
      </c>
      <c r="C30" s="266">
        <v>826</v>
      </c>
      <c r="D30" s="266">
        <v>82370887.400000006</v>
      </c>
      <c r="E30" s="268">
        <v>22717273.5</v>
      </c>
      <c r="F30" s="268">
        <v>4846062.0100000007</v>
      </c>
      <c r="G30" s="268">
        <v>9868327.540000001</v>
      </c>
      <c r="H30" s="268">
        <v>3656043.52</v>
      </c>
      <c r="I30" s="268">
        <v>362562.69</v>
      </c>
      <c r="J30" s="268">
        <v>1030843.98</v>
      </c>
      <c r="K30" s="268">
        <v>89550.39</v>
      </c>
      <c r="L30" s="268">
        <v>70046.75</v>
      </c>
      <c r="M30" s="268">
        <v>1222518.47</v>
      </c>
      <c r="N30" s="268">
        <v>1571318.15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4</v>
      </c>
      <c r="D31" s="266">
        <v>7270803</v>
      </c>
      <c r="E31" s="268">
        <v>1908337.5</v>
      </c>
      <c r="F31" s="268">
        <v>331525.71999999997</v>
      </c>
      <c r="G31" s="268">
        <v>873645.15</v>
      </c>
      <c r="H31" s="268">
        <v>323717.96000000002</v>
      </c>
      <c r="I31" s="268">
        <v>32115.14</v>
      </c>
      <c r="J31" s="268">
        <v>91306.74</v>
      </c>
      <c r="K31" s="268">
        <v>7932.45</v>
      </c>
      <c r="L31" s="268">
        <v>0</v>
      </c>
      <c r="M31" s="268">
        <v>108560.36</v>
      </c>
      <c r="N31" s="268">
        <v>139533.98000000001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8</v>
      </c>
      <c r="D32" s="266">
        <v>2220329</v>
      </c>
      <c r="E32" s="268">
        <v>815810.0199999999</v>
      </c>
      <c r="F32" s="268">
        <v>331367.31</v>
      </c>
      <c r="G32" s="268">
        <v>266790.28999999998</v>
      </c>
      <c r="H32" s="268">
        <v>98855.71</v>
      </c>
      <c r="I32" s="268">
        <v>9807.2000000000007</v>
      </c>
      <c r="J32" s="268">
        <v>27882.89</v>
      </c>
      <c r="K32" s="268">
        <v>2422.38</v>
      </c>
      <c r="L32" s="268">
        <v>2922.16</v>
      </c>
      <c r="M32" s="268">
        <v>33151.74</v>
      </c>
      <c r="N32" s="268">
        <v>42610.34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65</v>
      </c>
      <c r="D33" s="266">
        <v>18789349</v>
      </c>
      <c r="E33" s="268">
        <v>5159669.2</v>
      </c>
      <c r="F33" s="268">
        <v>1087325.24</v>
      </c>
      <c r="G33" s="268">
        <v>2251129.67</v>
      </c>
      <c r="H33" s="268">
        <v>835481.13</v>
      </c>
      <c r="I33" s="268">
        <v>82992.55</v>
      </c>
      <c r="J33" s="268">
        <v>235956.66</v>
      </c>
      <c r="K33" s="268">
        <v>20499.150000000001</v>
      </c>
      <c r="L33" s="268">
        <v>5154.6400000000003</v>
      </c>
      <c r="M33" s="268">
        <v>280543.77</v>
      </c>
      <c r="N33" s="268">
        <v>360586.39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1052691</v>
      </c>
      <c r="E34" s="268">
        <v>276003.51</v>
      </c>
      <c r="F34" s="268">
        <v>46809.5</v>
      </c>
      <c r="G34" s="268">
        <v>126489.25</v>
      </c>
      <c r="H34" s="268">
        <v>46868.97</v>
      </c>
      <c r="I34" s="268">
        <v>4649.74</v>
      </c>
      <c r="J34" s="268">
        <v>13219.69</v>
      </c>
      <c r="K34" s="268">
        <v>1148.49</v>
      </c>
      <c r="L34" s="268">
        <v>897.95</v>
      </c>
      <c r="M34" s="268">
        <v>15717.73</v>
      </c>
      <c r="N34" s="268">
        <v>20202.189999999999</v>
      </c>
      <c r="O34" s="268">
        <v>0</v>
      </c>
      <c r="P34" s="268">
        <v>0</v>
      </c>
      <c r="Q34" s="402"/>
      <c r="R34" s="402"/>
      <c r="S34" s="402"/>
      <c r="T34" s="402"/>
      <c r="U34" s="402"/>
      <c r="V34" s="402"/>
    </row>
    <row r="35" spans="1:22" x14ac:dyDescent="0.25">
      <c r="A35" s="146" t="s">
        <v>1</v>
      </c>
      <c r="B35" s="147">
        <v>573</v>
      </c>
      <c r="C35" s="147">
        <v>2314</v>
      </c>
      <c r="D35" s="147">
        <v>121806152.09</v>
      </c>
      <c r="E35" s="148">
        <v>33944954.649999999</v>
      </c>
      <c r="F35" s="148">
        <v>7518647.8300000001</v>
      </c>
      <c r="G35" s="148">
        <v>14595354.700000001</v>
      </c>
      <c r="H35" s="148">
        <v>5408315.7599999998</v>
      </c>
      <c r="I35" s="148">
        <v>536471.84000000008</v>
      </c>
      <c r="J35" s="148">
        <v>1525337.2899999998</v>
      </c>
      <c r="K35" s="148">
        <v>132511.57</v>
      </c>
      <c r="L35" s="148">
        <v>87595.959999999992</v>
      </c>
      <c r="M35" s="148">
        <v>1811883.4700000002</v>
      </c>
      <c r="N35" s="148">
        <v>2328836.23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4"/>
      <c r="R36" s="404"/>
      <c r="S36" s="404"/>
      <c r="T36" s="404"/>
      <c r="U36" s="404"/>
      <c r="V36" s="404"/>
    </row>
    <row r="37" spans="1:22" ht="17.25" x14ac:dyDescent="0.25">
      <c r="A37" s="10" t="s">
        <v>232</v>
      </c>
      <c r="B37" s="266">
        <v>156</v>
      </c>
      <c r="C37" s="266">
        <v>1225</v>
      </c>
      <c r="D37" s="266">
        <v>24756503.119999994</v>
      </c>
      <c r="E37" s="270">
        <v>10543623.679999998</v>
      </c>
      <c r="F37" s="270">
        <v>5175999.8199999984</v>
      </c>
      <c r="G37" s="267">
        <v>2964400.2100000004</v>
      </c>
      <c r="H37" s="270">
        <v>1100770.4400000002</v>
      </c>
      <c r="I37" s="270">
        <v>109389.80000000002</v>
      </c>
      <c r="J37" s="270">
        <v>311006.78999999998</v>
      </c>
      <c r="K37" s="270">
        <v>27018.909999999996</v>
      </c>
      <c r="L37" s="270">
        <v>21125.02</v>
      </c>
      <c r="M37" s="267">
        <v>364901.01</v>
      </c>
      <c r="N37" s="270">
        <v>469011.67999999988</v>
      </c>
      <c r="O37" s="270">
        <v>0</v>
      </c>
      <c r="P37" s="270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3042</v>
      </c>
      <c r="E38" s="268">
        <v>857.58000000000015</v>
      </c>
      <c r="F38" s="268">
        <v>195.26</v>
      </c>
      <c r="G38" s="268">
        <v>365.52</v>
      </c>
      <c r="H38" s="268">
        <v>135.44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656.76999999999987</v>
      </c>
      <c r="F39" s="268">
        <v>70</v>
      </c>
      <c r="G39" s="268">
        <v>323.82</v>
      </c>
      <c r="H39" s="268">
        <v>119.99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115</v>
      </c>
      <c r="D40" s="266">
        <v>367027.58</v>
      </c>
      <c r="E40" s="268">
        <v>125328.76000000001</v>
      </c>
      <c r="F40" s="268">
        <v>45105.86</v>
      </c>
      <c r="G40" s="268">
        <v>44101.24</v>
      </c>
      <c r="H40" s="268">
        <v>16341.13</v>
      </c>
      <c r="I40" s="268">
        <v>1621.17</v>
      </c>
      <c r="J40" s="268">
        <v>4609.12</v>
      </c>
      <c r="K40" s="268">
        <v>400.41</v>
      </c>
      <c r="L40" s="268">
        <v>626.14</v>
      </c>
      <c r="M40" s="268">
        <v>5480.09</v>
      </c>
      <c r="N40" s="268">
        <v>7043.6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240</v>
      </c>
      <c r="C41" s="266">
        <v>1174</v>
      </c>
      <c r="D41" s="266">
        <v>274240.92</v>
      </c>
      <c r="E41" s="268">
        <v>82274.389999999985</v>
      </c>
      <c r="F41" s="268">
        <v>22527.65</v>
      </c>
      <c r="G41" s="268">
        <v>32985.299999999996</v>
      </c>
      <c r="H41" s="268">
        <v>12215.48</v>
      </c>
      <c r="I41" s="268">
        <v>1211.31</v>
      </c>
      <c r="J41" s="268">
        <v>3443.8199999999997</v>
      </c>
      <c r="K41" s="268">
        <v>299.23</v>
      </c>
      <c r="L41" s="268">
        <v>233.87</v>
      </c>
      <c r="M41" s="268">
        <v>4094.76</v>
      </c>
      <c r="N41" s="268">
        <v>5262.97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0</v>
      </c>
      <c r="B42" s="266">
        <v>78</v>
      </c>
      <c r="C42" s="266">
        <v>310</v>
      </c>
      <c r="D42" s="266">
        <v>65442</v>
      </c>
      <c r="E42" s="268">
        <v>17657.86</v>
      </c>
      <c r="F42" s="268">
        <v>3353.87</v>
      </c>
      <c r="G42" s="268">
        <v>7863.39</v>
      </c>
      <c r="H42" s="268">
        <v>2913.66</v>
      </c>
      <c r="I42" s="268">
        <v>289.05</v>
      </c>
      <c r="J42" s="268">
        <v>821.79</v>
      </c>
      <c r="K42" s="268">
        <v>71.36</v>
      </c>
      <c r="L42" s="268">
        <v>111.74</v>
      </c>
      <c r="M42" s="268">
        <v>977.12</v>
      </c>
      <c r="N42" s="268">
        <v>1255.8800000000001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678</v>
      </c>
      <c r="C43" s="266">
        <v>2916</v>
      </c>
      <c r="D43" s="266">
        <v>158443.31</v>
      </c>
      <c r="E43" s="268">
        <v>44987.41</v>
      </c>
      <c r="F43" s="268">
        <v>9394.16</v>
      </c>
      <c r="G43" s="268">
        <v>19666.68</v>
      </c>
      <c r="H43" s="268">
        <v>7307.8200000000006</v>
      </c>
      <c r="I43" s="268">
        <v>725.13</v>
      </c>
      <c r="J43" s="268">
        <v>2061.4500000000003</v>
      </c>
      <c r="K43" s="268">
        <v>179.12</v>
      </c>
      <c r="L43" s="268">
        <v>140.08000000000001</v>
      </c>
      <c r="M43" s="268">
        <v>2412.19</v>
      </c>
      <c r="N43" s="268">
        <v>3100.7799999999997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1020</v>
      </c>
      <c r="C44" s="266">
        <v>4300</v>
      </c>
      <c r="D44" s="266">
        <v>1275049</v>
      </c>
      <c r="E44" s="268">
        <v>338408.11</v>
      </c>
      <c r="F44" s="268">
        <v>62849.01</v>
      </c>
      <c r="G44" s="268">
        <v>154341.07999999999</v>
      </c>
      <c r="H44" s="268">
        <v>57469.010000000009</v>
      </c>
      <c r="I44" s="268">
        <v>5599.0300000000007</v>
      </c>
      <c r="J44" s="268">
        <v>15927.19</v>
      </c>
      <c r="K44" s="268">
        <v>1382.25</v>
      </c>
      <c r="L44" s="268">
        <v>1087.54</v>
      </c>
      <c r="M44" s="268">
        <v>17394.899999999998</v>
      </c>
      <c r="N44" s="268">
        <v>22358.1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7800</v>
      </c>
      <c r="D45" s="266">
        <v>121571.38</v>
      </c>
      <c r="E45" s="268">
        <v>44137.409999999996</v>
      </c>
      <c r="F45" s="268">
        <v>17570.419999999998</v>
      </c>
      <c r="G45" s="268">
        <v>14664</v>
      </c>
      <c r="H45" s="268">
        <v>5437.35</v>
      </c>
      <c r="I45" s="268">
        <v>537.97</v>
      </c>
      <c r="J45" s="268">
        <v>1529.9300000000003</v>
      </c>
      <c r="K45" s="268">
        <v>128.95999999999998</v>
      </c>
      <c r="L45" s="268">
        <v>104.19000000000001</v>
      </c>
      <c r="M45" s="268">
        <v>1825.13</v>
      </c>
      <c r="N45" s="268">
        <v>2339.46</v>
      </c>
      <c r="O45" s="268">
        <v>0</v>
      </c>
      <c r="P45" s="268">
        <v>0</v>
      </c>
      <c r="Q45" s="402"/>
      <c r="R45" s="402"/>
      <c r="S45" s="402"/>
      <c r="T45" s="402"/>
      <c r="U45" s="402"/>
      <c r="V45" s="402"/>
    </row>
    <row r="46" spans="1:22" x14ac:dyDescent="0.25">
      <c r="A46" s="146" t="s">
        <v>1</v>
      </c>
      <c r="B46" s="147">
        <v>2198</v>
      </c>
      <c r="C46" s="147">
        <v>17864</v>
      </c>
      <c r="D46" s="149">
        <v>27024014.309999991</v>
      </c>
      <c r="E46" s="148">
        <v>11197931.969999997</v>
      </c>
      <c r="F46" s="148">
        <v>5337066.0499999989</v>
      </c>
      <c r="G46" s="148">
        <v>3238711.2400000007</v>
      </c>
      <c r="H46" s="148">
        <v>1202710.32</v>
      </c>
      <c r="I46" s="148">
        <v>119398.80000000002</v>
      </c>
      <c r="J46" s="148">
        <v>339472.13999999996</v>
      </c>
      <c r="K46" s="148">
        <v>29486.489999999994</v>
      </c>
      <c r="L46" s="148">
        <v>23433.49</v>
      </c>
      <c r="M46" s="148">
        <v>397170.86000000004</v>
      </c>
      <c r="N46" s="148">
        <v>510482.57999999984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3244560</v>
      </c>
      <c r="E48" s="270">
        <v>867055.51</v>
      </c>
      <c r="F48" s="270">
        <v>160643.41</v>
      </c>
      <c r="G48" s="403">
        <v>389859.84000000003</v>
      </c>
      <c r="H48" s="406">
        <v>144457.54</v>
      </c>
      <c r="I48" s="406">
        <v>14331.23</v>
      </c>
      <c r="J48" s="406">
        <v>40745.18</v>
      </c>
      <c r="K48" s="406">
        <v>3539.82</v>
      </c>
      <c r="L48" s="406">
        <v>2767.61</v>
      </c>
      <c r="M48" s="403">
        <v>48444.53</v>
      </c>
      <c r="N48" s="406">
        <v>62266.35</v>
      </c>
      <c r="O48" s="406">
        <v>0</v>
      </c>
      <c r="P48" s="406">
        <v>0</v>
      </c>
      <c r="Q48" s="404"/>
      <c r="R48" s="404"/>
      <c r="S48" s="404"/>
      <c r="T48" s="404"/>
      <c r="U48" s="404"/>
      <c r="V48" s="404"/>
    </row>
    <row r="49" spans="1:23" s="19" customFormat="1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3"/>
      <c r="R49" s="413"/>
      <c r="S49" s="413"/>
      <c r="T49" s="414"/>
      <c r="U49" s="414"/>
      <c r="V49" s="414"/>
      <c r="W49" s="414"/>
    </row>
    <row r="50" spans="1:23" x14ac:dyDescent="0.25">
      <c r="A50" s="150">
        <v>711</v>
      </c>
      <c r="B50" s="272">
        <v>1065</v>
      </c>
      <c r="C50" s="272">
        <v>3687</v>
      </c>
      <c r="D50" s="266">
        <v>1835265.95</v>
      </c>
      <c r="E50" s="270">
        <v>542432.59000000008</v>
      </c>
      <c r="F50" s="270">
        <v>156533.14000000001</v>
      </c>
      <c r="G50" s="403">
        <v>213712.91999999998</v>
      </c>
      <c r="H50" s="406">
        <v>79128.100000000006</v>
      </c>
      <c r="I50" s="406">
        <v>7848.57</v>
      </c>
      <c r="J50" s="406">
        <v>22315.75</v>
      </c>
      <c r="K50" s="406">
        <v>1938.3400000000001</v>
      </c>
      <c r="L50" s="406">
        <v>702.01</v>
      </c>
      <c r="M50" s="403">
        <v>26365.62</v>
      </c>
      <c r="N50" s="406">
        <v>33888.14</v>
      </c>
      <c r="O50" s="406">
        <v>0</v>
      </c>
      <c r="P50" s="406">
        <v>0</v>
      </c>
      <c r="Q50" s="404"/>
      <c r="R50" s="404"/>
      <c r="S50" s="404"/>
      <c r="T50" s="404"/>
      <c r="U50" s="404"/>
      <c r="V50" s="404"/>
      <c r="W50" s="402"/>
    </row>
    <row r="51" spans="1:23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02"/>
      <c r="R51" s="402"/>
      <c r="S51" s="402"/>
      <c r="T51" s="402"/>
      <c r="U51" s="402"/>
      <c r="V51" s="402"/>
      <c r="W51" s="402"/>
    </row>
    <row r="52" spans="1:23" ht="15.75" thickBot="1" x14ac:dyDescent="0.3">
      <c r="A52" s="151" t="s">
        <v>238</v>
      </c>
      <c r="B52" s="152">
        <v>1518442</v>
      </c>
      <c r="C52" s="152">
        <v>5611696</v>
      </c>
      <c r="D52" s="152">
        <v>1437246487.3199999</v>
      </c>
      <c r="E52" s="153">
        <v>393361870.42999995</v>
      </c>
      <c r="F52" s="153">
        <v>97746454.179999992</v>
      </c>
      <c r="G52" s="153">
        <v>165483658.06999996</v>
      </c>
      <c r="H52" s="153">
        <v>61283858.269999996</v>
      </c>
      <c r="I52" s="153">
        <v>6081727.5599999996</v>
      </c>
      <c r="J52" s="153">
        <v>17284583.57</v>
      </c>
      <c r="K52" s="153">
        <v>1500250.1500000001</v>
      </c>
      <c r="L52" s="153">
        <v>662642.09</v>
      </c>
      <c r="M52" s="153">
        <v>19809184.230000004</v>
      </c>
      <c r="N52" s="153">
        <v>23509615.930000003</v>
      </c>
      <c r="O52" s="153">
        <v>-118.56</v>
      </c>
      <c r="P52" s="153">
        <v>14.940000000000001</v>
      </c>
      <c r="Q52" s="402"/>
      <c r="R52" s="402"/>
      <c r="S52" s="402"/>
      <c r="T52" s="402"/>
      <c r="U52" s="402"/>
      <c r="V52" s="402"/>
      <c r="W52" s="402"/>
    </row>
    <row r="56" spans="1:23" s="14" customFormat="1" x14ac:dyDescent="0.25">
      <c r="A56" s="12"/>
      <c r="B56" s="21"/>
      <c r="E56" s="401"/>
      <c r="F56" s="401"/>
      <c r="G56" s="401"/>
      <c r="H56" s="401"/>
      <c r="I56" s="401"/>
      <c r="J56" s="401"/>
      <c r="K56" s="401"/>
      <c r="L56" s="401"/>
      <c r="M56" s="401"/>
      <c r="N56" s="402"/>
      <c r="O56" s="402"/>
      <c r="P56" s="402"/>
      <c r="Q56" s="402"/>
      <c r="R56" s="402"/>
      <c r="S56" s="402"/>
      <c r="T56" s="402"/>
      <c r="U56" s="402"/>
      <c r="V56" s="402"/>
      <c r="W56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4">
    <tabColor rgb="FF008000"/>
    <pageSetUpPr fitToPage="1"/>
  </sheetPr>
  <dimension ref="A1:W58"/>
  <sheetViews>
    <sheetView zoomScale="90" zoomScaleNormal="90" workbookViewId="0">
      <pane xSplit="1" ySplit="3" topLeftCell="B33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46022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977</v>
      </c>
      <c r="C4" s="266">
        <v>3997</v>
      </c>
      <c r="D4" s="266">
        <v>784532.84</v>
      </c>
      <c r="E4" s="267">
        <v>204731.25999999998</v>
      </c>
      <c r="F4" s="267">
        <v>45461.9</v>
      </c>
      <c r="G4" s="267">
        <v>94308.93</v>
      </c>
      <c r="H4" s="267">
        <v>34943.74</v>
      </c>
      <c r="I4" s="267">
        <v>3468.02</v>
      </c>
      <c r="J4" s="267">
        <v>9859.18</v>
      </c>
      <c r="K4" s="267">
        <v>856.67</v>
      </c>
      <c r="L4" s="267">
        <v>669.42</v>
      </c>
      <c r="M4" s="267">
        <v>0</v>
      </c>
      <c r="N4" s="267">
        <v>15163.4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2922</v>
      </c>
      <c r="C5" s="266">
        <v>11336</v>
      </c>
      <c r="D5" s="266">
        <v>632958.66</v>
      </c>
      <c r="E5" s="268">
        <v>171083.88999999998</v>
      </c>
      <c r="F5" s="268">
        <v>42817.71</v>
      </c>
      <c r="G5" s="268">
        <v>76112.41</v>
      </c>
      <c r="H5" s="268">
        <v>28107.15</v>
      </c>
      <c r="I5" s="268">
        <v>2802.52</v>
      </c>
      <c r="J5" s="268">
        <v>7947.78</v>
      </c>
      <c r="K5" s="268">
        <v>689</v>
      </c>
      <c r="L5" s="268">
        <v>535.82000000000005</v>
      </c>
      <c r="M5" s="268">
        <v>0</v>
      </c>
      <c r="N5" s="268">
        <v>12071.5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7778</v>
      </c>
      <c r="C6" s="266">
        <v>22593</v>
      </c>
      <c r="D6" s="266">
        <v>2396186.17</v>
      </c>
      <c r="E6" s="268">
        <v>637359.38</v>
      </c>
      <c r="F6" s="268">
        <v>152005.13</v>
      </c>
      <c r="G6" s="268">
        <v>288204.76</v>
      </c>
      <c r="H6" s="268">
        <v>106520.4</v>
      </c>
      <c r="I6" s="268">
        <v>10595.37</v>
      </c>
      <c r="J6" s="268">
        <v>30065.599999999999</v>
      </c>
      <c r="K6" s="268">
        <v>2607.9699999999998</v>
      </c>
      <c r="L6" s="268">
        <v>2033.76</v>
      </c>
      <c r="M6" s="268">
        <v>0</v>
      </c>
      <c r="N6" s="268">
        <v>45326.39</v>
      </c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35056</v>
      </c>
      <c r="C7" s="266">
        <v>102126</v>
      </c>
      <c r="D7" s="266">
        <v>19298288.18</v>
      </c>
      <c r="E7" s="268">
        <v>5054984.03</v>
      </c>
      <c r="F7" s="268">
        <v>1142176.8400000001</v>
      </c>
      <c r="G7" s="268">
        <v>2319175.9900000002</v>
      </c>
      <c r="H7" s="268">
        <v>859334.37</v>
      </c>
      <c r="I7" s="268">
        <v>85210.58</v>
      </c>
      <c r="J7" s="268">
        <v>242279.6</v>
      </c>
      <c r="K7" s="268">
        <v>21046.82</v>
      </c>
      <c r="L7" s="268">
        <v>16473.88</v>
      </c>
      <c r="M7" s="268">
        <v>0</v>
      </c>
      <c r="N7" s="268">
        <v>369285.95</v>
      </c>
      <c r="O7" s="268">
        <v>0</v>
      </c>
      <c r="P7" s="268">
        <v>0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3790</v>
      </c>
      <c r="C8" s="266">
        <v>11058</v>
      </c>
      <c r="D8" s="266">
        <v>3155472.12</v>
      </c>
      <c r="E8" s="268">
        <v>821569.12999999977</v>
      </c>
      <c r="F8" s="268">
        <v>182024.26</v>
      </c>
      <c r="G8" s="268">
        <v>379118.21</v>
      </c>
      <c r="H8" s="268">
        <v>140346.18</v>
      </c>
      <c r="I8" s="268">
        <v>13943.46</v>
      </c>
      <c r="J8" s="268">
        <v>39621.35</v>
      </c>
      <c r="K8" s="268">
        <v>3441.34</v>
      </c>
      <c r="L8" s="268">
        <v>2688.38</v>
      </c>
      <c r="M8" s="268">
        <v>0</v>
      </c>
      <c r="N8" s="268">
        <v>60385.95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89630</v>
      </c>
      <c r="C9" s="266">
        <v>340837</v>
      </c>
      <c r="D9" s="266">
        <v>17595653.879999999</v>
      </c>
      <c r="E9" s="268">
        <v>4732092.9399999995</v>
      </c>
      <c r="F9" s="268">
        <v>1210243.78</v>
      </c>
      <c r="G9" s="268">
        <v>2089419.0599999998</v>
      </c>
      <c r="H9" s="268">
        <v>774541.69000000006</v>
      </c>
      <c r="I9" s="268">
        <v>76626.349999999991</v>
      </c>
      <c r="J9" s="268">
        <v>218224.00999999998</v>
      </c>
      <c r="K9" s="268">
        <v>18660.059999999998</v>
      </c>
      <c r="L9" s="268">
        <v>14827.4</v>
      </c>
      <c r="M9" s="268">
        <v>0</v>
      </c>
      <c r="N9" s="268">
        <v>329544.53999999998</v>
      </c>
      <c r="O9" s="268">
        <v>0</v>
      </c>
      <c r="P9" s="268">
        <v>6.05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25885</v>
      </c>
      <c r="C10" s="266">
        <v>105596</v>
      </c>
      <c r="D10" s="266">
        <v>16614565.41</v>
      </c>
      <c r="E10" s="268">
        <v>4161143.8999999994</v>
      </c>
      <c r="F10" s="268">
        <v>960060.01</v>
      </c>
      <c r="G10" s="268">
        <v>1895930.1099999999</v>
      </c>
      <c r="H10" s="268">
        <v>701968.62</v>
      </c>
      <c r="I10" s="268">
        <v>69651.78</v>
      </c>
      <c r="J10" s="268">
        <v>197908.15</v>
      </c>
      <c r="K10" s="268">
        <v>16634.140000000003</v>
      </c>
      <c r="L10" s="268">
        <v>13416.259999999998</v>
      </c>
      <c r="M10" s="268">
        <v>983.9000000000002</v>
      </c>
      <c r="N10" s="268">
        <v>304587.61000000004</v>
      </c>
      <c r="O10" s="268">
        <v>0</v>
      </c>
      <c r="P10" s="268">
        <v>3.32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236006</v>
      </c>
      <c r="C11" s="266">
        <v>198671</v>
      </c>
      <c r="D11" s="266">
        <v>32983722.23</v>
      </c>
      <c r="E11" s="268">
        <v>7278781.950000002</v>
      </c>
      <c r="F11" s="268">
        <v>1561351.58</v>
      </c>
      <c r="G11" s="268">
        <v>3157453.73</v>
      </c>
      <c r="H11" s="268">
        <v>1169252.72</v>
      </c>
      <c r="I11" s="268">
        <v>116058.27999999998</v>
      </c>
      <c r="J11" s="268">
        <v>329797.94</v>
      </c>
      <c r="K11" s="268">
        <v>28635.610000000004</v>
      </c>
      <c r="L11" s="268">
        <v>22381.99</v>
      </c>
      <c r="M11" s="268">
        <v>391130.05999999994</v>
      </c>
      <c r="N11" s="268">
        <v>502720.04000000103</v>
      </c>
      <c r="O11" s="268">
        <v>0</v>
      </c>
      <c r="P11" s="268">
        <v>0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987381</v>
      </c>
      <c r="C12" s="266">
        <v>4437848</v>
      </c>
      <c r="D12" s="266">
        <v>444614227.56</v>
      </c>
      <c r="E12" s="268">
        <v>111395320.41000001</v>
      </c>
      <c r="F12" s="268">
        <v>25436348.780000001</v>
      </c>
      <c r="G12" s="268">
        <v>47475425.219999991</v>
      </c>
      <c r="H12" s="268">
        <v>17594084.469999999</v>
      </c>
      <c r="I12" s="268">
        <v>1745003.23</v>
      </c>
      <c r="J12" s="268">
        <v>4960663.6599999992</v>
      </c>
      <c r="K12" s="268">
        <v>430877.45999999996</v>
      </c>
      <c r="L12" s="268">
        <v>337117.94999999995</v>
      </c>
      <c r="M12" s="268">
        <v>5870298.799999997</v>
      </c>
      <c r="N12" s="268">
        <v>7545164.3800000055</v>
      </c>
      <c r="O12" s="268">
        <v>-14.830000000000002</v>
      </c>
      <c r="P12" s="268">
        <v>351.29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1389425</v>
      </c>
      <c r="C14" s="147">
        <v>5234062</v>
      </c>
      <c r="D14" s="147">
        <v>538075607.04999995</v>
      </c>
      <c r="E14" s="148">
        <v>134457066.89000002</v>
      </c>
      <c r="F14" s="148">
        <v>30732489.990000002</v>
      </c>
      <c r="G14" s="148">
        <v>57775148.419999994</v>
      </c>
      <c r="H14" s="148">
        <v>21409099.34</v>
      </c>
      <c r="I14" s="148">
        <v>2123359.59</v>
      </c>
      <c r="J14" s="148">
        <v>6036367.2699999996</v>
      </c>
      <c r="K14" s="148">
        <v>523449.06999999995</v>
      </c>
      <c r="L14" s="148">
        <v>410144.86</v>
      </c>
      <c r="M14" s="148">
        <v>6262412.759999997</v>
      </c>
      <c r="N14" s="148">
        <v>9184249.7600000072</v>
      </c>
      <c r="O14" s="148">
        <v>-14.830000000000002</v>
      </c>
      <c r="P14" s="148">
        <v>360.66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5</v>
      </c>
      <c r="D16" s="266">
        <v>14.66</v>
      </c>
      <c r="E16" s="270">
        <v>4.7799999999999994</v>
      </c>
      <c r="F16" s="270">
        <v>1.51</v>
      </c>
      <c r="G16" s="267">
        <v>1.8</v>
      </c>
      <c r="H16" s="270">
        <v>0.67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144</v>
      </c>
      <c r="D17" s="266">
        <v>442604</v>
      </c>
      <c r="E17" s="268">
        <v>134239.49</v>
      </c>
      <c r="F17" s="268">
        <v>37640.61</v>
      </c>
      <c r="G17" s="268">
        <v>53182.48</v>
      </c>
      <c r="H17" s="268">
        <v>19705.919999999998</v>
      </c>
      <c r="I17" s="268">
        <v>1955.17</v>
      </c>
      <c r="J17" s="268">
        <v>5558.39</v>
      </c>
      <c r="K17" s="268">
        <v>482.85</v>
      </c>
      <c r="L17" s="268">
        <v>611.52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121842.84000000001</v>
      </c>
      <c r="F18" s="268">
        <v>34078.25</v>
      </c>
      <c r="G18" s="268">
        <v>48436.160000000003</v>
      </c>
      <c r="H18" s="268">
        <v>17947.400000000001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128771.71000000002</v>
      </c>
      <c r="F19" s="268">
        <v>36029.79</v>
      </c>
      <c r="G19" s="268">
        <v>51183.12</v>
      </c>
      <c r="H19" s="268">
        <v>18965.23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2670</v>
      </c>
      <c r="D20" s="266">
        <v>13324</v>
      </c>
      <c r="E20" s="268">
        <v>8066.9500000000007</v>
      </c>
      <c r="F20" s="268">
        <v>5361.65</v>
      </c>
      <c r="G20" s="268">
        <v>1491</v>
      </c>
      <c r="H20" s="268">
        <v>553.19000000000005</v>
      </c>
      <c r="I20" s="268">
        <v>55.769999999999996</v>
      </c>
      <c r="J20" s="268">
        <v>171.18</v>
      </c>
      <c r="K20" s="268">
        <v>0</v>
      </c>
      <c r="L20" s="268">
        <v>9.3500000000000014</v>
      </c>
      <c r="M20" s="268">
        <v>185.41000000000003</v>
      </c>
      <c r="N20" s="268">
        <v>239.39999999999998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113388</v>
      </c>
      <c r="C21" s="266">
        <v>320322</v>
      </c>
      <c r="D21" s="266">
        <v>160498052.64999998</v>
      </c>
      <c r="E21" s="268">
        <v>48623365.45000001</v>
      </c>
      <c r="F21" s="268">
        <v>13991493.18</v>
      </c>
      <c r="G21" s="268">
        <v>19100757.869999997</v>
      </c>
      <c r="H21" s="268">
        <v>7082724.3600000003</v>
      </c>
      <c r="I21" s="268">
        <v>700853.62999999989</v>
      </c>
      <c r="J21" s="268">
        <v>1994967.88</v>
      </c>
      <c r="K21" s="268">
        <v>173466.36</v>
      </c>
      <c r="L21" s="268">
        <v>136026.1500000002</v>
      </c>
      <c r="M21" s="268">
        <v>2381763.7000000002</v>
      </c>
      <c r="N21" s="268">
        <v>3061312.320000005</v>
      </c>
      <c r="O21" s="268">
        <v>0</v>
      </c>
      <c r="P21" s="268">
        <v>0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10671</v>
      </c>
      <c r="C22" s="266">
        <v>28329</v>
      </c>
      <c r="D22" s="266">
        <v>310770029.08000004</v>
      </c>
      <c r="E22" s="268">
        <v>90363164.540000021</v>
      </c>
      <c r="F22" s="268">
        <v>24712466.289999999</v>
      </c>
      <c r="G22" s="268">
        <v>37236149.390000008</v>
      </c>
      <c r="H22" s="268">
        <v>13740775.550000001</v>
      </c>
      <c r="I22" s="268">
        <v>1371662.06</v>
      </c>
      <c r="J22" s="268">
        <v>3884665.54</v>
      </c>
      <c r="K22" s="268">
        <v>337082.63</v>
      </c>
      <c r="L22" s="268">
        <v>261973.11999999997</v>
      </c>
      <c r="M22" s="268">
        <v>4581670.29</v>
      </c>
      <c r="N22" s="268">
        <v>4236719.669999999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401</v>
      </c>
      <c r="C23" s="266">
        <v>1034</v>
      </c>
      <c r="D23" s="266">
        <v>148270854.66999996</v>
      </c>
      <c r="E23" s="268">
        <v>39054812.039999999</v>
      </c>
      <c r="F23" s="268">
        <v>8301342.8600000003</v>
      </c>
      <c r="G23" s="268">
        <v>17731507.060000002</v>
      </c>
      <c r="H23" s="268">
        <v>6578097.3299999991</v>
      </c>
      <c r="I23" s="268">
        <v>652676.41</v>
      </c>
      <c r="J23" s="268">
        <v>1855628.2699999998</v>
      </c>
      <c r="K23" s="268">
        <v>161211.22</v>
      </c>
      <c r="L23" s="268">
        <v>126043.20000000001</v>
      </c>
      <c r="M23" s="268">
        <v>2205017.34</v>
      </c>
      <c r="N23" s="268">
        <v>1443288.3499999999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491700</v>
      </c>
      <c r="E24" s="268">
        <v>139298.54999999999</v>
      </c>
      <c r="F24" s="268">
        <v>32244.65</v>
      </c>
      <c r="G24" s="268">
        <v>59081.69</v>
      </c>
      <c r="H24" s="268">
        <v>21891.96</v>
      </c>
      <c r="I24" s="268">
        <v>2171.84</v>
      </c>
      <c r="J24" s="268">
        <v>6174.77</v>
      </c>
      <c r="K24" s="268">
        <v>536.44000000000005</v>
      </c>
      <c r="L24" s="268">
        <v>419.42</v>
      </c>
      <c r="M24" s="268">
        <v>7341.57</v>
      </c>
      <c r="N24" s="268">
        <v>9436.2099999999991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125435</v>
      </c>
      <c r="C26" s="147">
        <v>352543</v>
      </c>
      <c r="D26" s="147">
        <v>621315648.05999994</v>
      </c>
      <c r="E26" s="148">
        <v>178573566.35000005</v>
      </c>
      <c r="F26" s="148">
        <v>47150658.789999999</v>
      </c>
      <c r="G26" s="148">
        <v>74281790.570000008</v>
      </c>
      <c r="H26" s="148">
        <v>27480661.609999999</v>
      </c>
      <c r="I26" s="148">
        <v>2733036.9499999997</v>
      </c>
      <c r="J26" s="148">
        <v>7757577.6499999985</v>
      </c>
      <c r="K26" s="148">
        <v>673684.03999999992</v>
      </c>
      <c r="L26" s="148">
        <v>525789.96000000031</v>
      </c>
      <c r="M26" s="148">
        <v>9194965.8500000015</v>
      </c>
      <c r="N26" s="148">
        <v>8775400.9300000053</v>
      </c>
      <c r="O26" s="148">
        <v>0</v>
      </c>
      <c r="P26" s="148">
        <v>0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112</v>
      </c>
      <c r="C28" s="266">
        <v>527</v>
      </c>
      <c r="D28" s="266">
        <v>255172.8</v>
      </c>
      <c r="E28" s="275">
        <v>77626.880000000005</v>
      </c>
      <c r="F28" s="275">
        <v>22114.7</v>
      </c>
      <c r="G28" s="275">
        <v>30614.19</v>
      </c>
      <c r="H28" s="275">
        <v>11349.58</v>
      </c>
      <c r="I28" s="275">
        <v>1126.94</v>
      </c>
      <c r="J28" s="275">
        <v>3204.13</v>
      </c>
      <c r="K28" s="275">
        <v>278.34000000000003</v>
      </c>
      <c r="L28" s="275">
        <v>217.64</v>
      </c>
      <c r="M28" s="275">
        <v>3816.2599999999998</v>
      </c>
      <c r="N28" s="275">
        <v>4905.0999999999995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227</v>
      </c>
      <c r="C29" s="266">
        <v>909</v>
      </c>
      <c r="D29" s="266">
        <v>7763966.0099999998</v>
      </c>
      <c r="E29" s="268">
        <v>2307444.0299999998</v>
      </c>
      <c r="F29" s="268">
        <v>636295.7300000001</v>
      </c>
      <c r="G29" s="268">
        <v>922084.46</v>
      </c>
      <c r="H29" s="268">
        <v>341784.35</v>
      </c>
      <c r="I29" s="268">
        <v>33913.68</v>
      </c>
      <c r="J29" s="268">
        <v>96426.11</v>
      </c>
      <c r="K29" s="268">
        <v>8377.2099999999991</v>
      </c>
      <c r="L29" s="268">
        <v>6550.7300000000005</v>
      </c>
      <c r="M29" s="268">
        <v>114650.3</v>
      </c>
      <c r="N29" s="268">
        <v>147361.46000000002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212</v>
      </c>
      <c r="C30" s="266">
        <v>844</v>
      </c>
      <c r="D30" s="266">
        <v>81210576.400000006</v>
      </c>
      <c r="E30" s="268">
        <v>22583383.920000002</v>
      </c>
      <c r="F30" s="268">
        <v>4890173.4600000009</v>
      </c>
      <c r="G30" s="268">
        <v>9764335.9800000004</v>
      </c>
      <c r="H30" s="268">
        <v>3618203.55</v>
      </c>
      <c r="I30" s="268">
        <v>358962.9</v>
      </c>
      <c r="J30" s="268">
        <v>1020569.18</v>
      </c>
      <c r="K30" s="268">
        <v>88663.930000000008</v>
      </c>
      <c r="L30" s="268">
        <v>69321.510000000009</v>
      </c>
      <c r="M30" s="268">
        <v>1213467.9500000002</v>
      </c>
      <c r="N30" s="268">
        <v>1559685.46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4</v>
      </c>
      <c r="D31" s="266">
        <v>9382837</v>
      </c>
      <c r="E31" s="268">
        <v>2373724.0099999998</v>
      </c>
      <c r="F31" s="268">
        <v>324671.98</v>
      </c>
      <c r="G31" s="268">
        <v>1127422.93</v>
      </c>
      <c r="H31" s="268">
        <v>417752.05</v>
      </c>
      <c r="I31" s="268">
        <v>41443.99</v>
      </c>
      <c r="J31" s="268">
        <v>117829.67</v>
      </c>
      <c r="K31" s="268">
        <v>10236.68</v>
      </c>
      <c r="L31" s="268">
        <v>14205.55</v>
      </c>
      <c r="M31" s="268">
        <v>140095.14000000001</v>
      </c>
      <c r="N31" s="268">
        <v>180066.02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8</v>
      </c>
      <c r="D32" s="266">
        <v>176100</v>
      </c>
      <c r="E32" s="268">
        <v>98340.79</v>
      </c>
      <c r="F32" s="268">
        <v>59567.05</v>
      </c>
      <c r="G32" s="268">
        <v>21159.82</v>
      </c>
      <c r="H32" s="268">
        <v>7840.51</v>
      </c>
      <c r="I32" s="268">
        <v>777.84</v>
      </c>
      <c r="J32" s="268">
        <v>2211.46</v>
      </c>
      <c r="K32" s="268">
        <v>192.13</v>
      </c>
      <c r="L32" s="268">
        <v>583.09</v>
      </c>
      <c r="M32" s="268">
        <v>2629.35</v>
      </c>
      <c r="N32" s="268">
        <v>3379.54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66</v>
      </c>
      <c r="D33" s="266">
        <v>20831399</v>
      </c>
      <c r="E33" s="268">
        <v>5901937.1400000006</v>
      </c>
      <c r="F33" s="268">
        <v>1353033.31</v>
      </c>
      <c r="G33" s="268">
        <v>2503059.23</v>
      </c>
      <c r="H33" s="268">
        <v>927476.37</v>
      </c>
      <c r="I33" s="268">
        <v>92012.28</v>
      </c>
      <c r="J33" s="268">
        <v>261600.7</v>
      </c>
      <c r="K33" s="268">
        <v>22727.06</v>
      </c>
      <c r="L33" s="268">
        <v>31219.17</v>
      </c>
      <c r="M33" s="268">
        <v>311033.62</v>
      </c>
      <c r="N33" s="268">
        <v>399775.4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1024576</v>
      </c>
      <c r="E34" s="268">
        <v>300847.7</v>
      </c>
      <c r="F34" s="268">
        <v>77774.98</v>
      </c>
      <c r="G34" s="268">
        <v>123111.01</v>
      </c>
      <c r="H34" s="268">
        <v>45617.19</v>
      </c>
      <c r="I34" s="268">
        <v>4525.5600000000004</v>
      </c>
      <c r="J34" s="268">
        <v>12866.62</v>
      </c>
      <c r="K34" s="268">
        <v>1117.81</v>
      </c>
      <c r="L34" s="268">
        <v>873.96</v>
      </c>
      <c r="M34" s="268">
        <v>15297.94</v>
      </c>
      <c r="N34" s="268">
        <v>19662.63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570</v>
      </c>
      <c r="C35" s="147">
        <v>2368</v>
      </c>
      <c r="D35" s="147">
        <v>120644627.21000001</v>
      </c>
      <c r="E35" s="148">
        <v>33643304.470000006</v>
      </c>
      <c r="F35" s="148">
        <v>7363631.2100000009</v>
      </c>
      <c r="G35" s="148">
        <v>14491787.620000001</v>
      </c>
      <c r="H35" s="148">
        <v>5370023.6000000006</v>
      </c>
      <c r="I35" s="148">
        <v>532763.19000000006</v>
      </c>
      <c r="J35" s="148">
        <v>1514707.87</v>
      </c>
      <c r="K35" s="148">
        <v>131593.16</v>
      </c>
      <c r="L35" s="148">
        <v>122971.65000000001</v>
      </c>
      <c r="M35" s="148">
        <v>1800990.5600000005</v>
      </c>
      <c r="N35" s="148">
        <v>2314835.61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156</v>
      </c>
      <c r="C37" s="266">
        <v>1212</v>
      </c>
      <c r="D37" s="266">
        <v>23785703.079999998</v>
      </c>
      <c r="E37" s="270">
        <v>10134526.84</v>
      </c>
      <c r="F37" s="270">
        <v>4955826.8000000007</v>
      </c>
      <c r="G37" s="267">
        <v>2858059.4300000006</v>
      </c>
      <c r="H37" s="270">
        <v>1059011.1300000001</v>
      </c>
      <c r="I37" s="270">
        <v>105061.01999999999</v>
      </c>
      <c r="J37" s="270">
        <v>298701.11999999994</v>
      </c>
      <c r="K37" s="270">
        <v>25950.229999999996</v>
      </c>
      <c r="L37" s="270">
        <v>20289.450000000004</v>
      </c>
      <c r="M37" s="267">
        <v>355149.58999999997</v>
      </c>
      <c r="N37" s="270">
        <v>456478.06999999989</v>
      </c>
      <c r="O37" s="270">
        <v>0</v>
      </c>
      <c r="P37" s="270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2359.5</v>
      </c>
      <c r="E38" s="268">
        <v>813.77000000000021</v>
      </c>
      <c r="F38" s="268">
        <v>151.44999999999999</v>
      </c>
      <c r="G38" s="268">
        <v>365.52</v>
      </c>
      <c r="H38" s="268">
        <v>135.44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656.76999999999987</v>
      </c>
      <c r="F39" s="268">
        <v>70</v>
      </c>
      <c r="G39" s="268">
        <v>323.82</v>
      </c>
      <c r="H39" s="268">
        <v>119.99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115</v>
      </c>
      <c r="D40" s="266">
        <v>354985.89</v>
      </c>
      <c r="E40" s="268">
        <v>121669.04999999999</v>
      </c>
      <c r="F40" s="268">
        <v>44381.06</v>
      </c>
      <c r="G40" s="268">
        <v>42654.27</v>
      </c>
      <c r="H40" s="268">
        <v>15804.99</v>
      </c>
      <c r="I40" s="268">
        <v>1567.94</v>
      </c>
      <c r="J40" s="268">
        <v>4457.8999999999996</v>
      </c>
      <c r="K40" s="268">
        <v>387.3</v>
      </c>
      <c r="L40" s="268">
        <v>302.81</v>
      </c>
      <c r="M40" s="268">
        <v>5300.28</v>
      </c>
      <c r="N40" s="268">
        <v>6812.5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240</v>
      </c>
      <c r="C41" s="266">
        <v>1159</v>
      </c>
      <c r="D41" s="266">
        <v>214200.53</v>
      </c>
      <c r="E41" s="268">
        <v>64488.69000000001</v>
      </c>
      <c r="F41" s="268">
        <v>17852.370000000003</v>
      </c>
      <c r="G41" s="268">
        <v>25737.98</v>
      </c>
      <c r="H41" s="268">
        <v>9536.8100000000013</v>
      </c>
      <c r="I41" s="268">
        <v>946.17000000000007</v>
      </c>
      <c r="J41" s="268">
        <v>2689.91</v>
      </c>
      <c r="K41" s="268">
        <v>233.72</v>
      </c>
      <c r="L41" s="268">
        <v>182.73</v>
      </c>
      <c r="M41" s="268">
        <v>3198.19</v>
      </c>
      <c r="N41" s="268">
        <v>4110.8099999999995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341</v>
      </c>
      <c r="D42" s="266">
        <v>93791</v>
      </c>
      <c r="E42" s="268">
        <v>25059.279999999999</v>
      </c>
      <c r="F42" s="268">
        <v>4638.91</v>
      </c>
      <c r="G42" s="268">
        <v>11269.72</v>
      </c>
      <c r="H42" s="268">
        <v>4175.87</v>
      </c>
      <c r="I42" s="268">
        <v>414.25</v>
      </c>
      <c r="J42" s="268">
        <v>1177.8599999999999</v>
      </c>
      <c r="K42" s="268">
        <v>102.33</v>
      </c>
      <c r="L42" s="268">
        <v>80.03</v>
      </c>
      <c r="M42" s="268">
        <v>1400.39</v>
      </c>
      <c r="N42" s="268">
        <v>1799.92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679</v>
      </c>
      <c r="C43" s="266">
        <v>2915</v>
      </c>
      <c r="D43" s="266">
        <v>161817.82999999999</v>
      </c>
      <c r="E43" s="268">
        <v>44838.850000000013</v>
      </c>
      <c r="F43" s="268">
        <v>9593.9000000000015</v>
      </c>
      <c r="G43" s="268">
        <v>19442.260000000002</v>
      </c>
      <c r="H43" s="268">
        <v>7207.66</v>
      </c>
      <c r="I43" s="268">
        <v>714.4</v>
      </c>
      <c r="J43" s="268">
        <v>2032.28</v>
      </c>
      <c r="K43" s="268">
        <v>176.48000000000002</v>
      </c>
      <c r="L43" s="268">
        <v>138.39000000000001</v>
      </c>
      <c r="M43" s="268">
        <v>2421.1600000000003</v>
      </c>
      <c r="N43" s="268">
        <v>3112.3199999999997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1021</v>
      </c>
      <c r="C44" s="266">
        <v>4265</v>
      </c>
      <c r="D44" s="266">
        <v>1096428.8400000001</v>
      </c>
      <c r="E44" s="268">
        <v>295115.28999999998</v>
      </c>
      <c r="F44" s="268">
        <v>54736.89</v>
      </c>
      <c r="G44" s="268">
        <v>132005.71</v>
      </c>
      <c r="H44" s="268">
        <v>48725.32</v>
      </c>
      <c r="I44" s="268">
        <v>4864.58</v>
      </c>
      <c r="J44" s="268">
        <v>13824.859999999999</v>
      </c>
      <c r="K44" s="268">
        <v>1201.7299999999998</v>
      </c>
      <c r="L44" s="268">
        <v>935.27</v>
      </c>
      <c r="M44" s="268">
        <v>16987.089999999997</v>
      </c>
      <c r="N44" s="268">
        <v>21833.84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7745</v>
      </c>
      <c r="D45" s="266">
        <v>116318.57999999999</v>
      </c>
      <c r="E45" s="268">
        <v>41240.51999999999</v>
      </c>
      <c r="F45" s="268">
        <v>16007.42</v>
      </c>
      <c r="G45" s="268">
        <v>13797.019999999999</v>
      </c>
      <c r="H45" s="268">
        <v>5149.34</v>
      </c>
      <c r="I45" s="268">
        <v>501.38</v>
      </c>
      <c r="J45" s="268">
        <v>1445.08</v>
      </c>
      <c r="K45" s="268">
        <v>122.14999999999999</v>
      </c>
      <c r="L45" s="268">
        <v>101.85</v>
      </c>
      <c r="M45" s="268">
        <v>1802.0200000000002</v>
      </c>
      <c r="N45" s="268">
        <v>2309.7799999999997</v>
      </c>
      <c r="O45" s="268">
        <v>-1.62</v>
      </c>
      <c r="P45" s="268">
        <v>6.1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2200</v>
      </c>
      <c r="C46" s="147">
        <v>17776</v>
      </c>
      <c r="D46" s="149">
        <v>25828300.249999996</v>
      </c>
      <c r="E46" s="148">
        <v>10728409.059999997</v>
      </c>
      <c r="F46" s="148">
        <v>5103258.8000000007</v>
      </c>
      <c r="G46" s="148">
        <v>3103655.7300000004</v>
      </c>
      <c r="H46" s="148">
        <v>1149866.5500000003</v>
      </c>
      <c r="I46" s="148">
        <v>114095.07999999999</v>
      </c>
      <c r="J46" s="148">
        <v>324401.05999999994</v>
      </c>
      <c r="K46" s="148">
        <v>28180.19</v>
      </c>
      <c r="L46" s="148">
        <v>22035.440000000002</v>
      </c>
      <c r="M46" s="148">
        <v>386344.38</v>
      </c>
      <c r="N46" s="148">
        <v>496567.34999999992</v>
      </c>
      <c r="O46" s="148">
        <v>-1.62</v>
      </c>
      <c r="P46" s="148">
        <v>6.1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2993760</v>
      </c>
      <c r="E48" s="270">
        <v>802510.02999999991</v>
      </c>
      <c r="F48" s="270">
        <v>149924.13</v>
      </c>
      <c r="G48" s="403">
        <v>359444.77</v>
      </c>
      <c r="H48" s="406">
        <v>133114.56</v>
      </c>
      <c r="I48" s="406">
        <v>13223.44</v>
      </c>
      <c r="J48" s="406">
        <v>37595.629999999997</v>
      </c>
      <c r="K48" s="406">
        <v>3266.19</v>
      </c>
      <c r="L48" s="406">
        <v>2553.66</v>
      </c>
      <c r="M48" s="403">
        <v>45240.05</v>
      </c>
      <c r="N48" s="406">
        <v>58147.6</v>
      </c>
      <c r="O48" s="406">
        <v>0</v>
      </c>
      <c r="P48" s="406">
        <v>0</v>
      </c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2">
        <v>1060</v>
      </c>
      <c r="C50" s="272">
        <v>3722</v>
      </c>
      <c r="D50" s="266">
        <v>1757245.91</v>
      </c>
      <c r="E50" s="270">
        <v>518701.72</v>
      </c>
      <c r="F50" s="270">
        <v>149731.74999999997</v>
      </c>
      <c r="G50" s="403">
        <v>202549.94</v>
      </c>
      <c r="H50" s="406">
        <v>74932.500000000015</v>
      </c>
      <c r="I50" s="406">
        <v>7485.19</v>
      </c>
      <c r="J50" s="406">
        <v>21275.559999999998</v>
      </c>
      <c r="K50" s="406">
        <v>1849.18</v>
      </c>
      <c r="L50" s="406">
        <v>1441.07</v>
      </c>
      <c r="M50" s="403">
        <v>26007.940000000002</v>
      </c>
      <c r="N50" s="406">
        <v>33428.590000000004</v>
      </c>
      <c r="O50" s="406">
        <v>0</v>
      </c>
      <c r="P50" s="406">
        <v>0</v>
      </c>
      <c r="Q50" s="404"/>
      <c r="R50" s="404"/>
      <c r="S50" s="404"/>
      <c r="T50" s="404"/>
      <c r="U50" s="404"/>
      <c r="V50" s="404"/>
      <c r="W50" s="402"/>
    </row>
    <row r="51" spans="1:23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1518692</v>
      </c>
      <c r="C52" s="152">
        <v>5610479</v>
      </c>
      <c r="D52" s="152">
        <v>1310615188.48</v>
      </c>
      <c r="E52" s="153">
        <v>358723558.5200001</v>
      </c>
      <c r="F52" s="153">
        <v>90649694.670000002</v>
      </c>
      <c r="G52" s="153">
        <v>150214377.05000001</v>
      </c>
      <c r="H52" s="153">
        <v>55617698.160000004</v>
      </c>
      <c r="I52" s="153">
        <v>5523963.4400000004</v>
      </c>
      <c r="J52" s="153">
        <v>15691925.040000001</v>
      </c>
      <c r="K52" s="153">
        <v>1362021.8299999996</v>
      </c>
      <c r="L52" s="153">
        <v>1084936.6400000001</v>
      </c>
      <c r="M52" s="153">
        <v>17715961.540000003</v>
      </c>
      <c r="N52" s="153">
        <v>20862629.840000015</v>
      </c>
      <c r="O52" s="153">
        <v>-16.450000000000003</v>
      </c>
      <c r="P52" s="153">
        <v>366.76000000000005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8" spans="1:23" s="14" customFormat="1" x14ac:dyDescent="0.25">
      <c r="A58" s="12"/>
      <c r="B58" s="21"/>
      <c r="E58" s="401"/>
      <c r="F58" s="401"/>
      <c r="G58" s="401"/>
      <c r="H58" s="401"/>
      <c r="I58" s="401"/>
      <c r="J58" s="401"/>
      <c r="K58" s="401"/>
      <c r="L58" s="401"/>
      <c r="M58" s="401"/>
      <c r="N58" s="402"/>
      <c r="O58" s="402"/>
      <c r="P58" s="402"/>
      <c r="Q58" s="402"/>
      <c r="R58" s="402"/>
      <c r="S58" s="402"/>
      <c r="T58" s="402"/>
      <c r="U58" s="402"/>
      <c r="V58" s="402"/>
      <c r="W58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5">
    <tabColor rgb="FF008000"/>
    <pageSetUpPr fitToPage="1"/>
  </sheetPr>
  <dimension ref="A1:W58"/>
  <sheetViews>
    <sheetView zoomScale="90" zoomScaleNormal="90" workbookViewId="0">
      <pane xSplit="1" ySplit="3" topLeftCell="B24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46053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948</v>
      </c>
      <c r="C4" s="266">
        <v>3876</v>
      </c>
      <c r="D4" s="266">
        <v>637497.4</v>
      </c>
      <c r="E4" s="267">
        <v>162377.65</v>
      </c>
      <c r="F4" s="267">
        <v>37191.949999999997</v>
      </c>
      <c r="G4" s="267">
        <v>69213.11</v>
      </c>
      <c r="H4" s="267">
        <v>29575.66</v>
      </c>
      <c r="I4" s="267">
        <v>2796.48</v>
      </c>
      <c r="J4" s="267">
        <v>8228.2099999999991</v>
      </c>
      <c r="K4" s="267">
        <v>684.77</v>
      </c>
      <c r="L4" s="267">
        <v>612</v>
      </c>
      <c r="M4" s="267">
        <v>0</v>
      </c>
      <c r="N4" s="267">
        <v>14075.47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2928</v>
      </c>
      <c r="C5" s="266">
        <v>9005</v>
      </c>
      <c r="D5" s="266">
        <v>611818.27</v>
      </c>
      <c r="E5" s="268">
        <v>157252.94999999995</v>
      </c>
      <c r="F5" s="268">
        <v>41456.730000000003</v>
      </c>
      <c r="G5" s="268">
        <v>65390.17</v>
      </c>
      <c r="H5" s="268">
        <v>27195.03</v>
      </c>
      <c r="I5" s="268">
        <v>2682.68</v>
      </c>
      <c r="J5" s="268">
        <v>7677.03</v>
      </c>
      <c r="K5" s="268">
        <v>670.52</v>
      </c>
      <c r="L5" s="268">
        <v>151.70999999999992</v>
      </c>
      <c r="M5" s="268">
        <v>0</v>
      </c>
      <c r="N5" s="268">
        <v>12029.08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7781</v>
      </c>
      <c r="C6" s="266">
        <v>22635</v>
      </c>
      <c r="D6" s="266">
        <v>2350600.31</v>
      </c>
      <c r="E6" s="268">
        <v>597242.43000000005</v>
      </c>
      <c r="F6" s="268">
        <v>150343.67999999999</v>
      </c>
      <c r="G6" s="268">
        <v>253658.07</v>
      </c>
      <c r="H6" s="268">
        <v>104131.76</v>
      </c>
      <c r="I6" s="268">
        <v>10393.66</v>
      </c>
      <c r="J6" s="268">
        <v>29509.119999999999</v>
      </c>
      <c r="K6" s="268">
        <v>2560.13</v>
      </c>
      <c r="L6" s="268">
        <v>1998.47</v>
      </c>
      <c r="M6" s="268">
        <v>0</v>
      </c>
      <c r="N6" s="268">
        <v>44647.54</v>
      </c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35042</v>
      </c>
      <c r="C7" s="266">
        <v>72462</v>
      </c>
      <c r="D7" s="266">
        <v>18772679.289999999</v>
      </c>
      <c r="E7" s="268">
        <v>4666624.3</v>
      </c>
      <c r="F7" s="268">
        <v>1113446.3600000001</v>
      </c>
      <c r="G7" s="268">
        <v>2022205.16</v>
      </c>
      <c r="H7" s="268">
        <v>831516.59</v>
      </c>
      <c r="I7" s="268">
        <v>82928.62</v>
      </c>
      <c r="J7" s="268">
        <v>235648.57</v>
      </c>
      <c r="K7" s="268">
        <v>20462.71</v>
      </c>
      <c r="L7" s="268">
        <v>1966.1999999999989</v>
      </c>
      <c r="M7" s="268">
        <v>0</v>
      </c>
      <c r="N7" s="268">
        <v>358456.81</v>
      </c>
      <c r="O7" s="268">
        <v>0</v>
      </c>
      <c r="P7" s="268">
        <v>-6.72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3788</v>
      </c>
      <c r="C8" s="266">
        <v>11044</v>
      </c>
      <c r="D8" s="266">
        <v>3181965.34</v>
      </c>
      <c r="E8" s="268">
        <v>788267.27</v>
      </c>
      <c r="F8" s="268">
        <v>183577.29</v>
      </c>
      <c r="G8" s="268">
        <v>344321.99</v>
      </c>
      <c r="H8" s="268">
        <v>140368.65</v>
      </c>
      <c r="I8" s="268">
        <v>14136.27</v>
      </c>
      <c r="J8" s="268">
        <v>39960.269999999997</v>
      </c>
      <c r="K8" s="268">
        <v>3453.19</v>
      </c>
      <c r="L8" s="268">
        <v>2669.39</v>
      </c>
      <c r="M8" s="268">
        <v>0</v>
      </c>
      <c r="N8" s="268">
        <v>59780.22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89313</v>
      </c>
      <c r="C9" s="266">
        <v>274544</v>
      </c>
      <c r="D9" s="266">
        <v>17508071.853000004</v>
      </c>
      <c r="E9" s="268">
        <v>4480793.6100000003</v>
      </c>
      <c r="F9" s="268">
        <v>1206225.0000000002</v>
      </c>
      <c r="G9" s="268">
        <v>1862242.3</v>
      </c>
      <c r="H9" s="268">
        <v>767000.55</v>
      </c>
      <c r="I9" s="268">
        <v>76257.17</v>
      </c>
      <c r="J9" s="268">
        <v>217146.75</v>
      </c>
      <c r="K9" s="268">
        <v>18557.310000000001</v>
      </c>
      <c r="L9" s="268">
        <v>5699.97</v>
      </c>
      <c r="M9" s="268">
        <v>0</v>
      </c>
      <c r="N9" s="268">
        <v>327664.56</v>
      </c>
      <c r="O9" s="268">
        <v>0</v>
      </c>
      <c r="P9" s="268">
        <v>0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24407</v>
      </c>
      <c r="C10" s="266">
        <v>99387</v>
      </c>
      <c r="D10" s="266">
        <v>15280630.417999998</v>
      </c>
      <c r="E10" s="268">
        <v>3692442.8699999996</v>
      </c>
      <c r="F10" s="268">
        <v>889721.81999999983</v>
      </c>
      <c r="G10" s="268">
        <v>1572536.4</v>
      </c>
      <c r="H10" s="268">
        <v>648358.11</v>
      </c>
      <c r="I10" s="268">
        <v>64401.409999999996</v>
      </c>
      <c r="J10" s="268">
        <v>183319.73999999996</v>
      </c>
      <c r="K10" s="268">
        <v>15467.099999999997</v>
      </c>
      <c r="L10" s="268">
        <v>32732.28</v>
      </c>
      <c r="M10" s="268">
        <v>2053.9699999999998</v>
      </c>
      <c r="N10" s="268">
        <v>283845.86000000004</v>
      </c>
      <c r="O10" s="268">
        <v>6.5</v>
      </c>
      <c r="P10" s="268">
        <v>-0.32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235758</v>
      </c>
      <c r="C11" s="266">
        <v>184807</v>
      </c>
      <c r="D11" s="266">
        <v>30413075.065000001</v>
      </c>
      <c r="E11" s="268">
        <v>6279672.6500000013</v>
      </c>
      <c r="F11" s="268">
        <v>1414953.0900000003</v>
      </c>
      <c r="G11" s="268">
        <v>2556522.5699999994</v>
      </c>
      <c r="H11" s="268">
        <v>1051732.3800000001</v>
      </c>
      <c r="I11" s="268">
        <v>104871.15000000001</v>
      </c>
      <c r="J11" s="268">
        <v>298008.34999999998</v>
      </c>
      <c r="K11" s="268">
        <v>25876.199999999993</v>
      </c>
      <c r="L11" s="268">
        <v>20231.229999999996</v>
      </c>
      <c r="M11" s="268">
        <v>353336.02000000008</v>
      </c>
      <c r="N11" s="268">
        <v>454141.66</v>
      </c>
      <c r="O11" s="268">
        <v>0</v>
      </c>
      <c r="P11" s="268">
        <v>0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989324</v>
      </c>
      <c r="C12" s="266">
        <v>3687961</v>
      </c>
      <c r="D12" s="266">
        <v>431752334.19</v>
      </c>
      <c r="E12" s="268">
        <v>103023968.28000002</v>
      </c>
      <c r="F12" s="268">
        <v>24802512.68</v>
      </c>
      <c r="G12" s="268">
        <v>41284857.800000004</v>
      </c>
      <c r="H12" s="268">
        <v>16970978.18</v>
      </c>
      <c r="I12" s="268">
        <v>1691806.6699999997</v>
      </c>
      <c r="J12" s="268">
        <v>4807893.9300000016</v>
      </c>
      <c r="K12" s="268">
        <v>417543.57999999996</v>
      </c>
      <c r="L12" s="268">
        <v>50788.900000000016</v>
      </c>
      <c r="M12" s="268">
        <v>5687256.9800000004</v>
      </c>
      <c r="N12" s="268">
        <v>7309910.7300000032</v>
      </c>
      <c r="O12" s="268">
        <v>453.61</v>
      </c>
      <c r="P12" s="268">
        <v>-34.78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1389289</v>
      </c>
      <c r="C14" s="147">
        <v>4365721</v>
      </c>
      <c r="D14" s="147">
        <v>520508672.13599998</v>
      </c>
      <c r="E14" s="148">
        <v>123848642.01000002</v>
      </c>
      <c r="F14" s="148">
        <v>29839428.600000001</v>
      </c>
      <c r="G14" s="148">
        <v>50030947.570000008</v>
      </c>
      <c r="H14" s="148">
        <v>20570856.91</v>
      </c>
      <c r="I14" s="148">
        <v>2050274.1099999996</v>
      </c>
      <c r="J14" s="148">
        <v>5827391.9700000016</v>
      </c>
      <c r="K14" s="148">
        <v>505275.50999999995</v>
      </c>
      <c r="L14" s="148">
        <v>116850.15000000002</v>
      </c>
      <c r="M14" s="148">
        <v>6042646.9700000007</v>
      </c>
      <c r="N14" s="148">
        <v>8864551.9300000034</v>
      </c>
      <c r="O14" s="148">
        <v>460.11</v>
      </c>
      <c r="P14" s="148">
        <v>-41.82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5</v>
      </c>
      <c r="D16" s="266">
        <v>14.66</v>
      </c>
      <c r="E16" s="270">
        <v>4.5799999999999992</v>
      </c>
      <c r="F16" s="270">
        <v>1.51</v>
      </c>
      <c r="G16" s="267">
        <v>1.61</v>
      </c>
      <c r="H16" s="270">
        <v>0.66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103</v>
      </c>
      <c r="D17" s="266">
        <v>442604</v>
      </c>
      <c r="E17" s="268">
        <v>128249.24</v>
      </c>
      <c r="F17" s="268">
        <v>37640.61</v>
      </c>
      <c r="G17" s="268">
        <v>47636.25</v>
      </c>
      <c r="H17" s="268">
        <v>19613.95</v>
      </c>
      <c r="I17" s="268">
        <v>1955.17</v>
      </c>
      <c r="J17" s="268">
        <v>5558.39</v>
      </c>
      <c r="K17" s="268">
        <v>482.85</v>
      </c>
      <c r="L17" s="268">
        <v>259.47000000000003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116707.7</v>
      </c>
      <c r="F18" s="268">
        <v>34078.25</v>
      </c>
      <c r="G18" s="268">
        <v>43384.86</v>
      </c>
      <c r="H18" s="268">
        <v>17863.560000000001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123345.34</v>
      </c>
      <c r="F19" s="268">
        <v>36029.79</v>
      </c>
      <c r="G19" s="268">
        <v>45845.33</v>
      </c>
      <c r="H19" s="268">
        <v>18876.650000000001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2670</v>
      </c>
      <c r="D20" s="266">
        <v>12349.493333333332</v>
      </c>
      <c r="E20" s="268">
        <v>7749.4100000000017</v>
      </c>
      <c r="F20" s="268">
        <v>5198.3500000000004</v>
      </c>
      <c r="G20" s="268">
        <v>1339.19</v>
      </c>
      <c r="H20" s="268">
        <v>550.76</v>
      </c>
      <c r="I20" s="268">
        <v>55.769999999999996</v>
      </c>
      <c r="J20" s="268">
        <v>171.18</v>
      </c>
      <c r="K20" s="268">
        <v>0</v>
      </c>
      <c r="L20" s="268">
        <v>9.35</v>
      </c>
      <c r="M20" s="268">
        <v>185.41</v>
      </c>
      <c r="N20" s="268">
        <v>239.39999999999998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113284</v>
      </c>
      <c r="C21" s="266">
        <v>258664</v>
      </c>
      <c r="D21" s="266">
        <v>150617660.21899998</v>
      </c>
      <c r="E21" s="268">
        <v>44923249.840000004</v>
      </c>
      <c r="F21" s="268">
        <v>12736142.790000005</v>
      </c>
      <c r="G21" s="268">
        <v>15957072.650000002</v>
      </c>
      <c r="H21" s="268">
        <v>6607038.1500000004</v>
      </c>
      <c r="I21" s="268">
        <v>656970.10999999975</v>
      </c>
      <c r="J21" s="268">
        <v>1871642.14</v>
      </c>
      <c r="K21" s="268">
        <v>162811.80000000002</v>
      </c>
      <c r="L21" s="268">
        <v>935300.39</v>
      </c>
      <c r="M21" s="268">
        <v>2623984.0900000012</v>
      </c>
      <c r="N21" s="268">
        <v>3372642.0200000023</v>
      </c>
      <c r="O21" s="268">
        <v>-467.03</v>
      </c>
      <c r="P21" s="268">
        <v>112.73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10670</v>
      </c>
      <c r="C22" s="266">
        <v>23274</v>
      </c>
      <c r="D22" s="266">
        <v>306464602.37635005</v>
      </c>
      <c r="E22" s="268">
        <v>84318051.430000007</v>
      </c>
      <c r="F22" s="268">
        <v>23708214.129999999</v>
      </c>
      <c r="G22" s="268">
        <v>32784320.530000009</v>
      </c>
      <c r="H22" s="268">
        <v>13545957.979999999</v>
      </c>
      <c r="I22" s="268">
        <v>1349646.84</v>
      </c>
      <c r="J22" s="268">
        <v>3836952.3200000003</v>
      </c>
      <c r="K22" s="268">
        <v>333367.90999999997</v>
      </c>
      <c r="L22" s="268">
        <v>131556.74999999997</v>
      </c>
      <c r="M22" s="268">
        <v>4576708.45</v>
      </c>
      <c r="N22" s="268">
        <v>4051326.52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401</v>
      </c>
      <c r="C23" s="266">
        <v>852</v>
      </c>
      <c r="D23" s="266">
        <v>134776903.39599997</v>
      </c>
      <c r="E23" s="268">
        <v>33606723.199999996</v>
      </c>
      <c r="F23" s="268">
        <v>7285799.3599999994</v>
      </c>
      <c r="G23" s="268">
        <v>14459529.32</v>
      </c>
      <c r="H23" s="268">
        <v>5953628.5399999991</v>
      </c>
      <c r="I23" s="268">
        <v>593617.95000000007</v>
      </c>
      <c r="J23" s="268">
        <v>1687712.9000000001</v>
      </c>
      <c r="K23" s="268">
        <v>146624.10999999999</v>
      </c>
      <c r="L23" s="268">
        <v>80149.73000000001</v>
      </c>
      <c r="M23" s="268">
        <v>2006429.4400000002</v>
      </c>
      <c r="N23" s="268">
        <v>1393231.8500000003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488400</v>
      </c>
      <c r="E24" s="268">
        <v>129721.95</v>
      </c>
      <c r="F24" s="268">
        <v>29171.94</v>
      </c>
      <c r="G24" s="268">
        <v>52565.03</v>
      </c>
      <c r="H24" s="268">
        <v>21643.45</v>
      </c>
      <c r="I24" s="268">
        <v>2157.2600000000002</v>
      </c>
      <c r="J24" s="268">
        <v>6133.33</v>
      </c>
      <c r="K24" s="268">
        <v>532.84</v>
      </c>
      <c r="L24" s="268">
        <v>852.92000000000007</v>
      </c>
      <c r="M24" s="268">
        <v>7292.3</v>
      </c>
      <c r="N24" s="268">
        <v>9372.8799999999992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125330</v>
      </c>
      <c r="C26" s="147">
        <v>285607</v>
      </c>
      <c r="D26" s="147">
        <v>593631603.14468336</v>
      </c>
      <c r="E26" s="148">
        <v>163353802.69</v>
      </c>
      <c r="F26" s="148">
        <v>43872276.730000004</v>
      </c>
      <c r="G26" s="148">
        <v>63391694.770000011</v>
      </c>
      <c r="H26" s="148">
        <v>26185173.699999999</v>
      </c>
      <c r="I26" s="148">
        <v>2608065.17</v>
      </c>
      <c r="J26" s="148">
        <v>7418581.8800000008</v>
      </c>
      <c r="K26" s="148">
        <v>644724.04999999993</v>
      </c>
      <c r="L26" s="148">
        <v>1148835.8099999998</v>
      </c>
      <c r="M26" s="148">
        <v>9233587.2300000023</v>
      </c>
      <c r="N26" s="148">
        <v>8851217.6500000022</v>
      </c>
      <c r="O26" s="148">
        <v>-467.03</v>
      </c>
      <c r="P26" s="148">
        <v>112.73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112</v>
      </c>
      <c r="C28" s="266">
        <v>517</v>
      </c>
      <c r="D28" s="266">
        <v>347969</v>
      </c>
      <c r="E28" s="275">
        <v>101342.97</v>
      </c>
      <c r="F28" s="275">
        <v>29938.29</v>
      </c>
      <c r="G28" s="275">
        <v>37661.54</v>
      </c>
      <c r="H28" s="275">
        <v>15391.34</v>
      </c>
      <c r="I28" s="275">
        <v>1536.32</v>
      </c>
      <c r="J28" s="275">
        <v>4367.9400000000005</v>
      </c>
      <c r="K28" s="275">
        <v>379.42</v>
      </c>
      <c r="L28" s="275">
        <v>296.70999999999998</v>
      </c>
      <c r="M28" s="275">
        <v>5150.87</v>
      </c>
      <c r="N28" s="275">
        <v>6620.54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227</v>
      </c>
      <c r="C29" s="266">
        <v>885</v>
      </c>
      <c r="D29" s="266">
        <v>7313698.0329999989</v>
      </c>
      <c r="E29" s="268">
        <v>2164566.8400000003</v>
      </c>
      <c r="F29" s="268">
        <v>685491.27</v>
      </c>
      <c r="G29" s="268">
        <v>774310.84</v>
      </c>
      <c r="H29" s="268">
        <v>320482.37</v>
      </c>
      <c r="I29" s="268">
        <v>31968.86</v>
      </c>
      <c r="J29" s="268">
        <v>90889.319999999992</v>
      </c>
      <c r="K29" s="268">
        <v>7896.34</v>
      </c>
      <c r="L29" s="268">
        <v>6172.58</v>
      </c>
      <c r="M29" s="268">
        <v>108236.94</v>
      </c>
      <c r="N29" s="268">
        <v>139118.32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213</v>
      </c>
      <c r="C30" s="266">
        <v>842</v>
      </c>
      <c r="D30" s="266">
        <v>72039141.799999997</v>
      </c>
      <c r="E30" s="268">
        <v>19304918.43</v>
      </c>
      <c r="F30" s="268">
        <v>4573426.96</v>
      </c>
      <c r="G30" s="268">
        <v>7739594.29</v>
      </c>
      <c r="H30" s="268">
        <v>3186613.7</v>
      </c>
      <c r="I30" s="268">
        <v>317657.64</v>
      </c>
      <c r="J30" s="268">
        <v>903134.15</v>
      </c>
      <c r="K30" s="268">
        <v>78461.440000000002</v>
      </c>
      <c r="L30" s="268">
        <v>61345.25</v>
      </c>
      <c r="M30" s="268">
        <v>1069737.73</v>
      </c>
      <c r="N30" s="268">
        <v>1374947.27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3</v>
      </c>
      <c r="D31" s="266">
        <v>9325118</v>
      </c>
      <c r="E31" s="268">
        <v>2229585.1100000003</v>
      </c>
      <c r="F31" s="268">
        <v>318094.45</v>
      </c>
      <c r="G31" s="268">
        <v>1003634.47</v>
      </c>
      <c r="H31" s="268">
        <v>413242.6</v>
      </c>
      <c r="I31" s="268">
        <v>41189.050000000003</v>
      </c>
      <c r="J31" s="268">
        <v>117104.83</v>
      </c>
      <c r="K31" s="268">
        <v>10173.700000000001</v>
      </c>
      <c r="L31" s="268">
        <v>7954.33</v>
      </c>
      <c r="M31" s="268">
        <v>139233.34</v>
      </c>
      <c r="N31" s="268">
        <v>178958.34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3</v>
      </c>
      <c r="D32" s="266">
        <v>23307</v>
      </c>
      <c r="E32" s="268">
        <v>15751.350000000004</v>
      </c>
      <c r="F32" s="268">
        <v>9945.6</v>
      </c>
      <c r="G32" s="268">
        <v>2508.46</v>
      </c>
      <c r="H32" s="268">
        <v>1032.8499999999999</v>
      </c>
      <c r="I32" s="268">
        <v>102.95</v>
      </c>
      <c r="J32" s="268">
        <v>292.69</v>
      </c>
      <c r="K32" s="268">
        <v>25.43</v>
      </c>
      <c r="L32" s="268">
        <v>1048.0900000000001</v>
      </c>
      <c r="M32" s="268">
        <v>348</v>
      </c>
      <c r="N32" s="268">
        <v>447.28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61</v>
      </c>
      <c r="D33" s="266">
        <v>17588028</v>
      </c>
      <c r="E33" s="268">
        <v>4618741.09</v>
      </c>
      <c r="F33" s="268">
        <v>1024367.02</v>
      </c>
      <c r="G33" s="268">
        <v>1892946.69</v>
      </c>
      <c r="H33" s="268">
        <v>779413.49</v>
      </c>
      <c r="I33" s="268">
        <v>77686.320000000007</v>
      </c>
      <c r="J33" s="268">
        <v>220870.45</v>
      </c>
      <c r="K33" s="268">
        <v>19188.53</v>
      </c>
      <c r="L33" s="268">
        <v>4129.91</v>
      </c>
      <c r="M33" s="268">
        <v>262606.83</v>
      </c>
      <c r="N33" s="268">
        <v>337531.85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1111369</v>
      </c>
      <c r="E34" s="268">
        <v>293755.04000000004</v>
      </c>
      <c r="F34" s="268">
        <v>65943.3</v>
      </c>
      <c r="G34" s="268">
        <v>119613.31</v>
      </c>
      <c r="H34" s="268">
        <v>49250.32</v>
      </c>
      <c r="I34" s="268">
        <v>4908.91</v>
      </c>
      <c r="J34" s="268">
        <v>13956.57</v>
      </c>
      <c r="K34" s="268">
        <v>1212.5</v>
      </c>
      <c r="L34" s="268">
        <v>948</v>
      </c>
      <c r="M34" s="268">
        <v>16593.849999999999</v>
      </c>
      <c r="N34" s="268">
        <v>21328.28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571</v>
      </c>
      <c r="C35" s="147">
        <v>2321</v>
      </c>
      <c r="D35" s="147">
        <v>107748630.83299999</v>
      </c>
      <c r="E35" s="148">
        <v>28728660.830000002</v>
      </c>
      <c r="F35" s="148">
        <v>6707206.8899999997</v>
      </c>
      <c r="G35" s="148">
        <v>11570269.600000001</v>
      </c>
      <c r="H35" s="148">
        <v>4765426.6700000009</v>
      </c>
      <c r="I35" s="148">
        <v>475050.05</v>
      </c>
      <c r="J35" s="148">
        <v>1350615.95</v>
      </c>
      <c r="K35" s="148">
        <v>117337.35999999999</v>
      </c>
      <c r="L35" s="148">
        <v>81894.87</v>
      </c>
      <c r="M35" s="148">
        <v>1601907.5600000003</v>
      </c>
      <c r="N35" s="148">
        <v>2058951.8800000001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156</v>
      </c>
      <c r="C37" s="266">
        <v>1200</v>
      </c>
      <c r="D37" s="266">
        <v>23786100.987</v>
      </c>
      <c r="E37" s="270">
        <v>9831729.3300000001</v>
      </c>
      <c r="F37" s="270">
        <v>4956009.4299999988</v>
      </c>
      <c r="G37" s="267">
        <v>2560012.9300000006</v>
      </c>
      <c r="H37" s="270">
        <v>1054075.52</v>
      </c>
      <c r="I37" s="270">
        <v>105062.56</v>
      </c>
      <c r="J37" s="270">
        <v>298704.36999999994</v>
      </c>
      <c r="K37" s="270">
        <v>25950.16</v>
      </c>
      <c r="L37" s="270">
        <v>20289.38</v>
      </c>
      <c r="M37" s="267">
        <v>355148.42</v>
      </c>
      <c r="N37" s="270">
        <v>456476.55999999994</v>
      </c>
      <c r="O37" s="270">
        <v>0</v>
      </c>
      <c r="P37" s="270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4309.5</v>
      </c>
      <c r="E38" s="268">
        <v>900.19</v>
      </c>
      <c r="F38" s="268">
        <v>276.63</v>
      </c>
      <c r="G38" s="268">
        <v>327.39999999999998</v>
      </c>
      <c r="H38" s="268">
        <v>134.80000000000001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622.43999999999994</v>
      </c>
      <c r="F39" s="268">
        <v>70</v>
      </c>
      <c r="G39" s="268">
        <v>290.06</v>
      </c>
      <c r="H39" s="268">
        <v>119.42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115</v>
      </c>
      <c r="D40" s="266">
        <v>354339.52799999999</v>
      </c>
      <c r="E40" s="268">
        <v>118852.41000000003</v>
      </c>
      <c r="F40" s="268">
        <v>45899.85</v>
      </c>
      <c r="G40" s="268">
        <v>38142.25</v>
      </c>
      <c r="H40" s="268">
        <v>15702.69</v>
      </c>
      <c r="I40" s="268">
        <v>1565.12</v>
      </c>
      <c r="J40" s="268">
        <v>4449.82</v>
      </c>
      <c r="K40" s="268">
        <v>386.57</v>
      </c>
      <c r="L40" s="268">
        <v>615.31999999999994</v>
      </c>
      <c r="M40" s="268">
        <v>5290.66</v>
      </c>
      <c r="N40" s="268">
        <v>6800.13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240</v>
      </c>
      <c r="C41" s="266">
        <v>1159</v>
      </c>
      <c r="D41" s="266">
        <v>270326.83999999997</v>
      </c>
      <c r="E41" s="268">
        <v>77754.069999999978</v>
      </c>
      <c r="F41" s="268">
        <v>22229.51</v>
      </c>
      <c r="G41" s="268">
        <v>29204.559999999998</v>
      </c>
      <c r="H41" s="268">
        <v>11981.39</v>
      </c>
      <c r="I41" s="268">
        <v>1194.0900000000001</v>
      </c>
      <c r="J41" s="268">
        <v>3394.79</v>
      </c>
      <c r="K41" s="268">
        <v>294.92</v>
      </c>
      <c r="L41" s="268">
        <v>230.68</v>
      </c>
      <c r="M41" s="268">
        <v>4036.2799999999997</v>
      </c>
      <c r="N41" s="268">
        <v>5187.8500000000004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341</v>
      </c>
      <c r="D42" s="266">
        <v>34217</v>
      </c>
      <c r="E42" s="268">
        <v>8586.26</v>
      </c>
      <c r="F42" s="268">
        <v>1938.86</v>
      </c>
      <c r="G42" s="268">
        <v>2974.34</v>
      </c>
      <c r="H42" s="268">
        <v>1487.01</v>
      </c>
      <c r="I42" s="268">
        <v>156.9</v>
      </c>
      <c r="J42" s="268">
        <v>444.66</v>
      </c>
      <c r="K42" s="268">
        <v>38.89</v>
      </c>
      <c r="L42" s="268">
        <v>85.03</v>
      </c>
      <c r="M42" s="268">
        <v>639.14</v>
      </c>
      <c r="N42" s="268">
        <v>821.43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678</v>
      </c>
      <c r="C43" s="266">
        <v>2916</v>
      </c>
      <c r="D43" s="266">
        <v>181849.77</v>
      </c>
      <c r="E43" s="268">
        <v>46883.799999999996</v>
      </c>
      <c r="F43" s="268">
        <v>10781.76</v>
      </c>
      <c r="G43" s="268">
        <v>19206.899999999998</v>
      </c>
      <c r="H43" s="268">
        <v>7901.95</v>
      </c>
      <c r="I43" s="268">
        <v>787.96</v>
      </c>
      <c r="J43" s="268">
        <v>2240.41</v>
      </c>
      <c r="K43" s="268">
        <v>194.70000000000002</v>
      </c>
      <c r="L43" s="268">
        <v>-428.88</v>
      </c>
      <c r="M43" s="268">
        <v>2712.44</v>
      </c>
      <c r="N43" s="268">
        <v>3486.56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1020</v>
      </c>
      <c r="C44" s="266">
        <v>4313</v>
      </c>
      <c r="D44" s="266">
        <v>1250695.94</v>
      </c>
      <c r="E44" s="268">
        <v>318040.78000000003</v>
      </c>
      <c r="F44" s="268">
        <v>61767.94</v>
      </c>
      <c r="G44" s="268">
        <v>134511.6</v>
      </c>
      <c r="H44" s="268">
        <v>55422.770000000004</v>
      </c>
      <c r="I44" s="268">
        <v>5524.33</v>
      </c>
      <c r="J44" s="268">
        <v>15706.33</v>
      </c>
      <c r="K44" s="268">
        <v>1364.57</v>
      </c>
      <c r="L44" s="268">
        <v>1066.8300000000002</v>
      </c>
      <c r="M44" s="268">
        <v>18674.21</v>
      </c>
      <c r="N44" s="268">
        <v>24002.199999999997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7740</v>
      </c>
      <c r="D45" s="266">
        <v>121599.45666666665</v>
      </c>
      <c r="E45" s="268">
        <v>42290.87</v>
      </c>
      <c r="F45" s="268">
        <v>17577.61</v>
      </c>
      <c r="G45" s="268">
        <v>12983.67</v>
      </c>
      <c r="H45" s="268">
        <v>5342.81</v>
      </c>
      <c r="I45" s="268">
        <v>531.6</v>
      </c>
      <c r="J45" s="268">
        <v>1511.75</v>
      </c>
      <c r="K45" s="268">
        <v>127.41</v>
      </c>
      <c r="L45" s="268">
        <v>102.98</v>
      </c>
      <c r="M45" s="268">
        <v>1802.56</v>
      </c>
      <c r="N45" s="268">
        <v>2310.48</v>
      </c>
      <c r="O45" s="268">
        <v>0</v>
      </c>
      <c r="P45" s="268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2198</v>
      </c>
      <c r="C46" s="147">
        <v>17808</v>
      </c>
      <c r="D46" s="149">
        <v>26006134.021666668</v>
      </c>
      <c r="E46" s="148">
        <v>10445660.149999999</v>
      </c>
      <c r="F46" s="148">
        <v>5116551.5899999989</v>
      </c>
      <c r="G46" s="148">
        <v>2797653.7100000004</v>
      </c>
      <c r="H46" s="148">
        <v>1152168.3599999999</v>
      </c>
      <c r="I46" s="148">
        <v>114847.9</v>
      </c>
      <c r="J46" s="148">
        <v>326524.17999999988</v>
      </c>
      <c r="K46" s="148">
        <v>28363.469999999998</v>
      </c>
      <c r="L46" s="148">
        <v>21966.25</v>
      </c>
      <c r="M46" s="148">
        <v>388389.37</v>
      </c>
      <c r="N46" s="148">
        <v>499195.31999999989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3194004</v>
      </c>
      <c r="E48" s="270">
        <v>809129.33000000019</v>
      </c>
      <c r="F48" s="270">
        <v>154412.81</v>
      </c>
      <c r="G48" s="403">
        <v>343761.07</v>
      </c>
      <c r="H48" s="406">
        <v>141542.29</v>
      </c>
      <c r="I48" s="406">
        <v>14107.92</v>
      </c>
      <c r="J48" s="406">
        <v>40110.300000000003</v>
      </c>
      <c r="K48" s="406">
        <v>3484.66</v>
      </c>
      <c r="L48" s="406">
        <v>2724.48</v>
      </c>
      <c r="M48" s="403">
        <v>47689.67</v>
      </c>
      <c r="N48" s="406">
        <v>61296.13</v>
      </c>
      <c r="O48" s="406">
        <v>0</v>
      </c>
      <c r="P48" s="406">
        <v>0</v>
      </c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2">
        <v>1054</v>
      </c>
      <c r="C50" s="272">
        <v>3020</v>
      </c>
      <c r="D50" s="266">
        <v>1831539.92</v>
      </c>
      <c r="E50" s="270">
        <v>519992.20999999996</v>
      </c>
      <c r="F50" s="270">
        <v>156186.69</v>
      </c>
      <c r="G50" s="403">
        <v>190852.05</v>
      </c>
      <c r="H50" s="406">
        <v>78587.63</v>
      </c>
      <c r="I50" s="406">
        <v>7865.4500000000016</v>
      </c>
      <c r="J50" s="406">
        <v>22353.63</v>
      </c>
      <c r="K50" s="406">
        <v>1941.43</v>
      </c>
      <c r="L50" s="406">
        <v>711.41000000000008</v>
      </c>
      <c r="M50" s="403">
        <v>26908.240000000005</v>
      </c>
      <c r="N50" s="406">
        <v>34585.68</v>
      </c>
      <c r="O50" s="406">
        <v>0</v>
      </c>
      <c r="P50" s="406">
        <v>0</v>
      </c>
      <c r="Q50" s="404"/>
      <c r="R50" s="404"/>
      <c r="S50" s="404"/>
      <c r="T50" s="404"/>
      <c r="U50" s="404"/>
      <c r="V50" s="404"/>
      <c r="W50" s="402"/>
    </row>
    <row r="51" spans="1:23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1518444</v>
      </c>
      <c r="C52" s="152">
        <v>4674485</v>
      </c>
      <c r="D52" s="152">
        <v>1252920584.0553501</v>
      </c>
      <c r="E52" s="153">
        <v>327705887.21999997</v>
      </c>
      <c r="F52" s="153">
        <v>85846063.310000017</v>
      </c>
      <c r="G52" s="153">
        <v>128325178.77000001</v>
      </c>
      <c r="H52" s="153">
        <v>52893755.560000002</v>
      </c>
      <c r="I52" s="153">
        <v>5270210.5999999996</v>
      </c>
      <c r="J52" s="153">
        <v>14985577.910000002</v>
      </c>
      <c r="K52" s="153">
        <v>1301126.4799999997</v>
      </c>
      <c r="L52" s="153">
        <v>1372982.97</v>
      </c>
      <c r="M52" s="153">
        <v>17341129.040000003</v>
      </c>
      <c r="N52" s="153">
        <v>20369798.590000004</v>
      </c>
      <c r="O52" s="153">
        <v>-6.9199999999999591</v>
      </c>
      <c r="P52" s="153">
        <v>70.91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8" spans="1:23" s="14" customFormat="1" x14ac:dyDescent="0.25">
      <c r="A58" s="12"/>
      <c r="B58" s="21"/>
      <c r="E58" s="401"/>
      <c r="F58" s="401"/>
      <c r="G58" s="401"/>
      <c r="H58" s="401"/>
      <c r="I58" s="401"/>
      <c r="J58" s="401"/>
      <c r="K58" s="401"/>
      <c r="L58" s="401"/>
      <c r="M58" s="401"/>
      <c r="N58" s="402"/>
      <c r="O58" s="402"/>
      <c r="P58" s="402"/>
      <c r="Q58" s="402"/>
      <c r="R58" s="402"/>
      <c r="S58" s="402"/>
      <c r="T58" s="402"/>
      <c r="U58" s="402"/>
      <c r="V58" s="402"/>
      <c r="W58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6">
    <tabColor rgb="FF008000"/>
    <pageSetUpPr fitToPage="1"/>
  </sheetPr>
  <dimension ref="A1:V54"/>
  <sheetViews>
    <sheetView zoomScale="90" zoomScaleNormal="90" workbookViewId="0">
      <pane xSplit="1" ySplit="3" topLeftCell="B24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6" style="7" bestFit="1" customWidth="1"/>
    <col min="7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46081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846</v>
      </c>
      <c r="C4" s="266">
        <v>3418</v>
      </c>
      <c r="D4" s="266">
        <v>647824</v>
      </c>
      <c r="E4" s="267">
        <v>160952.87</v>
      </c>
      <c r="F4" s="267">
        <v>37751.64</v>
      </c>
      <c r="G4" s="267">
        <v>69770.84</v>
      </c>
      <c r="H4" s="267">
        <v>28752.18</v>
      </c>
      <c r="I4" s="267">
        <v>2860.29</v>
      </c>
      <c r="J4" s="267">
        <v>8135.21</v>
      </c>
      <c r="K4" s="267">
        <v>706.77</v>
      </c>
      <c r="L4" s="267">
        <v>553.04999999999995</v>
      </c>
      <c r="M4" s="267">
        <v>0</v>
      </c>
      <c r="N4" s="267">
        <v>12422.89</v>
      </c>
      <c r="O4" s="267">
        <v>0</v>
      </c>
      <c r="P4" s="267">
        <v>0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2999</v>
      </c>
      <c r="C5" s="266">
        <v>11665</v>
      </c>
      <c r="D5" s="266">
        <v>628549</v>
      </c>
      <c r="E5" s="268">
        <v>161950.14000000001</v>
      </c>
      <c r="F5" s="268">
        <v>42562.57</v>
      </c>
      <c r="G5" s="268">
        <v>67467.820000000007</v>
      </c>
      <c r="H5" s="268">
        <v>27832.1</v>
      </c>
      <c r="I5" s="268">
        <v>2779.06</v>
      </c>
      <c r="J5" s="268">
        <v>7899.19</v>
      </c>
      <c r="K5" s="268">
        <v>686.15</v>
      </c>
      <c r="L5" s="268">
        <v>536</v>
      </c>
      <c r="M5" s="268">
        <v>0</v>
      </c>
      <c r="N5" s="268">
        <v>12187.25</v>
      </c>
      <c r="O5" s="268">
        <v>0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7773</v>
      </c>
      <c r="C6" s="266">
        <v>22623</v>
      </c>
      <c r="D6" s="266">
        <v>2032126</v>
      </c>
      <c r="E6" s="268">
        <v>518887.4</v>
      </c>
      <c r="F6" s="268">
        <v>132555.65</v>
      </c>
      <c r="G6" s="268">
        <v>215596.07</v>
      </c>
      <c r="H6" s="268">
        <v>91094.91</v>
      </c>
      <c r="I6" s="268">
        <v>8870.35</v>
      </c>
      <c r="J6" s="268">
        <v>25543</v>
      </c>
      <c r="K6" s="268">
        <v>2242.65</v>
      </c>
      <c r="L6" s="268">
        <v>1796.89</v>
      </c>
      <c r="M6" s="268">
        <v>0</v>
      </c>
      <c r="N6" s="268">
        <v>41187.879999999997</v>
      </c>
      <c r="O6" s="268">
        <v>0</v>
      </c>
      <c r="P6" s="268">
        <v>0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35054</v>
      </c>
      <c r="C7" s="266">
        <v>102113</v>
      </c>
      <c r="D7" s="266">
        <v>17720114</v>
      </c>
      <c r="E7" s="268">
        <v>4420650.1599999992</v>
      </c>
      <c r="F7" s="268">
        <v>1055514.53</v>
      </c>
      <c r="G7" s="268">
        <v>1905589.69</v>
      </c>
      <c r="H7" s="268">
        <v>784988.86</v>
      </c>
      <c r="I7" s="268">
        <v>78119.399999999994</v>
      </c>
      <c r="J7" s="268">
        <v>222254.99</v>
      </c>
      <c r="K7" s="268">
        <v>19314.84</v>
      </c>
      <c r="L7" s="268">
        <v>15130.64</v>
      </c>
      <c r="M7" s="268">
        <v>0</v>
      </c>
      <c r="N7" s="268">
        <v>339500.54</v>
      </c>
      <c r="O7" s="268">
        <v>223.61</v>
      </c>
      <c r="P7" s="268">
        <v>13.06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3799</v>
      </c>
      <c r="C8" s="266">
        <v>11061</v>
      </c>
      <c r="D8" s="266">
        <v>2891913</v>
      </c>
      <c r="E8" s="268">
        <v>717619.07000000007</v>
      </c>
      <c r="F8" s="268">
        <v>167481.01</v>
      </c>
      <c r="G8" s="268">
        <v>311593.83</v>
      </c>
      <c r="H8" s="268">
        <v>128149.05</v>
      </c>
      <c r="I8" s="268">
        <v>12780.91</v>
      </c>
      <c r="J8" s="268">
        <v>36309.64</v>
      </c>
      <c r="K8" s="268">
        <v>3153.75</v>
      </c>
      <c r="L8" s="268">
        <v>2462.7600000000002</v>
      </c>
      <c r="M8" s="268">
        <v>0</v>
      </c>
      <c r="N8" s="268">
        <v>55688.12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91966</v>
      </c>
      <c r="C9" s="266">
        <v>350470</v>
      </c>
      <c r="D9" s="266">
        <v>17591200</v>
      </c>
      <c r="E9" s="268">
        <v>4518531.0199999996</v>
      </c>
      <c r="F9" s="268">
        <v>1220031.54</v>
      </c>
      <c r="G9" s="268">
        <v>1870704.47</v>
      </c>
      <c r="H9" s="268">
        <v>770552.67999999993</v>
      </c>
      <c r="I9" s="268">
        <v>76636.33</v>
      </c>
      <c r="J9" s="268">
        <v>218203.61000000002</v>
      </c>
      <c r="K9" s="268">
        <v>18638.41</v>
      </c>
      <c r="L9" s="268">
        <v>14814.36</v>
      </c>
      <c r="M9" s="268">
        <v>0</v>
      </c>
      <c r="N9" s="268">
        <v>328950.55</v>
      </c>
      <c r="O9" s="268">
        <v>0</v>
      </c>
      <c r="P9" s="268">
        <v>-0.93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20494</v>
      </c>
      <c r="C10" s="266">
        <v>83929</v>
      </c>
      <c r="D10" s="266">
        <v>12499319</v>
      </c>
      <c r="E10" s="268">
        <v>2968755.54</v>
      </c>
      <c r="F10" s="268">
        <v>725417.15000000014</v>
      </c>
      <c r="G10" s="268">
        <v>1268181.68</v>
      </c>
      <c r="H10" s="268">
        <v>523216.00000000006</v>
      </c>
      <c r="I10" s="268">
        <v>51746.31</v>
      </c>
      <c r="J10" s="268">
        <v>147542.46000000002</v>
      </c>
      <c r="K10" s="268">
        <v>12441.59</v>
      </c>
      <c r="L10" s="268">
        <v>10074.66</v>
      </c>
      <c r="M10" s="268">
        <v>0</v>
      </c>
      <c r="N10" s="268">
        <v>230134.75999999998</v>
      </c>
      <c r="O10" s="268">
        <v>0</v>
      </c>
      <c r="P10" s="268">
        <v>0.93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235400</v>
      </c>
      <c r="C11" s="266">
        <v>155956</v>
      </c>
      <c r="D11" s="266">
        <v>25158078</v>
      </c>
      <c r="E11" s="268">
        <v>5044772.1900000023</v>
      </c>
      <c r="F11" s="268">
        <v>1144315.8</v>
      </c>
      <c r="G11" s="268">
        <v>2054289.97</v>
      </c>
      <c r="H11" s="268">
        <v>842937.89000000013</v>
      </c>
      <c r="I11" s="268">
        <v>84397.18</v>
      </c>
      <c r="J11" s="268">
        <v>239184.40000000002</v>
      </c>
      <c r="K11" s="268">
        <v>20746.030000000002</v>
      </c>
      <c r="L11" s="268">
        <v>16144.69</v>
      </c>
      <c r="M11" s="268">
        <v>281261.58000000031</v>
      </c>
      <c r="N11" s="268">
        <v>361574.07000000094</v>
      </c>
      <c r="O11" s="268">
        <v>1.8</v>
      </c>
      <c r="P11" s="268">
        <v>-81.22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989984</v>
      </c>
      <c r="C12" s="266">
        <v>4475918</v>
      </c>
      <c r="D12" s="266">
        <v>402868945</v>
      </c>
      <c r="E12" s="268">
        <v>96135355.029217511</v>
      </c>
      <c r="F12" s="268">
        <v>22930788.440000001</v>
      </c>
      <c r="G12" s="268">
        <v>38466784.230000004</v>
      </c>
      <c r="H12" s="268">
        <v>15820164.69652974</v>
      </c>
      <c r="I12" s="268">
        <v>1578065.9157407759</v>
      </c>
      <c r="J12" s="268">
        <v>4482684.4084970588</v>
      </c>
      <c r="K12" s="268">
        <v>389492.98659400013</v>
      </c>
      <c r="L12" s="268">
        <v>305757.55761300004</v>
      </c>
      <c r="M12" s="268">
        <v>5314269.1375969052</v>
      </c>
      <c r="N12" s="268">
        <v>6847093.6507330034</v>
      </c>
      <c r="O12" s="268">
        <v>148.97591299999999</v>
      </c>
      <c r="P12" s="268">
        <v>105.03</v>
      </c>
      <c r="Q12" s="404"/>
      <c r="R12" s="404"/>
      <c r="S12" s="404"/>
      <c r="T12" s="404"/>
      <c r="U12" s="404"/>
      <c r="V12" s="404"/>
    </row>
    <row r="13" spans="1:22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1388315</v>
      </c>
      <c r="C14" s="147">
        <v>5217153</v>
      </c>
      <c r="D14" s="147">
        <v>482038068</v>
      </c>
      <c r="E14" s="148">
        <v>114647473.41921751</v>
      </c>
      <c r="F14" s="148">
        <v>27456418.330000002</v>
      </c>
      <c r="G14" s="148">
        <v>46229978.600000001</v>
      </c>
      <c r="H14" s="148">
        <v>19017688.36652974</v>
      </c>
      <c r="I14" s="148">
        <v>1896255.745740776</v>
      </c>
      <c r="J14" s="148">
        <v>5387756.9084970588</v>
      </c>
      <c r="K14" s="148">
        <v>467423.17659400014</v>
      </c>
      <c r="L14" s="148">
        <v>367270.60761300003</v>
      </c>
      <c r="M14" s="148">
        <v>5595530.7175969053</v>
      </c>
      <c r="N14" s="148">
        <v>8228739.7107330039</v>
      </c>
      <c r="O14" s="148">
        <v>374.38591300000002</v>
      </c>
      <c r="P14" s="148">
        <v>36.870000000000005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5</v>
      </c>
      <c r="D16" s="266">
        <v>15</v>
      </c>
      <c r="E16" s="270">
        <v>4.5799999999999992</v>
      </c>
      <c r="F16" s="270">
        <v>1.51</v>
      </c>
      <c r="G16" s="267">
        <v>1.61</v>
      </c>
      <c r="H16" s="270">
        <v>0.66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144</v>
      </c>
      <c r="D17" s="266">
        <v>442604</v>
      </c>
      <c r="E17" s="268">
        <v>128367.35</v>
      </c>
      <c r="F17" s="268">
        <v>37640.61</v>
      </c>
      <c r="G17" s="268">
        <v>47636.25</v>
      </c>
      <c r="H17" s="268">
        <v>19613.95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116707.7</v>
      </c>
      <c r="F18" s="268">
        <v>34078.25</v>
      </c>
      <c r="G18" s="268">
        <v>43384.86</v>
      </c>
      <c r="H18" s="268">
        <v>17863.560000000001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123345.34</v>
      </c>
      <c r="F19" s="268">
        <v>36029.79</v>
      </c>
      <c r="G19" s="268">
        <v>45845.33</v>
      </c>
      <c r="H19" s="268">
        <v>18876.650000000001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2670</v>
      </c>
      <c r="D20" s="266">
        <v>12350</v>
      </c>
      <c r="E20" s="268">
        <v>7749.4100000000017</v>
      </c>
      <c r="F20" s="268">
        <v>5198.3500000000004</v>
      </c>
      <c r="G20" s="268">
        <v>1339.19</v>
      </c>
      <c r="H20" s="268">
        <v>550.76</v>
      </c>
      <c r="I20" s="268">
        <v>55.77</v>
      </c>
      <c r="J20" s="268">
        <v>171.18</v>
      </c>
      <c r="K20" s="268" t="s">
        <v>240</v>
      </c>
      <c r="L20" s="268">
        <v>9.35</v>
      </c>
      <c r="M20" s="268">
        <v>185.41</v>
      </c>
      <c r="N20" s="268">
        <v>239.4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113214</v>
      </c>
      <c r="C21" s="266">
        <v>321122</v>
      </c>
      <c r="D21" s="266">
        <v>153624390</v>
      </c>
      <c r="E21" s="268">
        <v>45354579.670000002</v>
      </c>
      <c r="F21" s="268">
        <v>13411407.65</v>
      </c>
      <c r="G21" s="268">
        <v>16358887.25</v>
      </c>
      <c r="H21" s="268">
        <v>6732441.04</v>
      </c>
      <c r="I21" s="268">
        <v>672560.32000000007</v>
      </c>
      <c r="J21" s="268">
        <v>1910259.6199999999</v>
      </c>
      <c r="K21" s="268">
        <v>184853.94000000021</v>
      </c>
      <c r="L21" s="268">
        <v>444321.81000000273</v>
      </c>
      <c r="M21" s="268">
        <v>2366997.9800000018</v>
      </c>
      <c r="N21" s="268">
        <v>3272850.060000001</v>
      </c>
      <c r="O21" s="268">
        <v>0</v>
      </c>
      <c r="P21" s="268">
        <v>0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10672</v>
      </c>
      <c r="C22" s="266">
        <v>28481</v>
      </c>
      <c r="D22" s="266">
        <v>299147681</v>
      </c>
      <c r="E22" s="268">
        <v>83778703.530000001</v>
      </c>
      <c r="F22" s="268">
        <v>24316991.809999999</v>
      </c>
      <c r="G22" s="268">
        <v>32001367.5</v>
      </c>
      <c r="H22" s="268">
        <v>13218277.17</v>
      </c>
      <c r="I22" s="268">
        <v>1312196.58</v>
      </c>
      <c r="J22" s="268">
        <v>3739379.9299999997</v>
      </c>
      <c r="K22" s="268">
        <v>325163.09999999998</v>
      </c>
      <c r="L22" s="268">
        <v>255196.97</v>
      </c>
      <c r="M22" s="268">
        <v>4481283.92</v>
      </c>
      <c r="N22" s="268">
        <v>4128846.55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401</v>
      </c>
      <c r="C23" s="266">
        <v>1038</v>
      </c>
      <c r="D23" s="266">
        <v>142982430</v>
      </c>
      <c r="E23" s="268">
        <v>36185435.340000004</v>
      </c>
      <c r="F23" s="268">
        <v>8212195.7800000003</v>
      </c>
      <c r="G23" s="268">
        <v>15351960.24</v>
      </c>
      <c r="H23" s="268">
        <v>6317353.1999999993</v>
      </c>
      <c r="I23" s="268">
        <v>629491.62</v>
      </c>
      <c r="J23" s="268">
        <v>1789759.1600000001</v>
      </c>
      <c r="K23" s="268">
        <v>155481.25</v>
      </c>
      <c r="L23" s="268">
        <v>121601.37</v>
      </c>
      <c r="M23" s="268">
        <v>2123975.25</v>
      </c>
      <c r="N23" s="268">
        <v>1483617.47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455400</v>
      </c>
      <c r="E24" s="268">
        <v>125391.12000000001</v>
      </c>
      <c r="F24" s="268">
        <v>32041.86</v>
      </c>
      <c r="G24" s="268">
        <v>49013.34</v>
      </c>
      <c r="H24" s="268">
        <v>20181.05</v>
      </c>
      <c r="I24" s="268">
        <v>2011.5</v>
      </c>
      <c r="J24" s="268">
        <v>5718.91</v>
      </c>
      <c r="K24" s="268">
        <v>496.84</v>
      </c>
      <c r="L24" s="268">
        <v>388.46</v>
      </c>
      <c r="M24" s="268">
        <v>6799.58</v>
      </c>
      <c r="N24" s="268">
        <v>8739.58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125262</v>
      </c>
      <c r="C26" s="147">
        <v>353499</v>
      </c>
      <c r="D26" s="147">
        <v>597493939</v>
      </c>
      <c r="E26" s="148">
        <v>165820284.04000002</v>
      </c>
      <c r="F26" s="148">
        <v>46085585.609999999</v>
      </c>
      <c r="G26" s="148">
        <v>63899435.570000008</v>
      </c>
      <c r="H26" s="148">
        <v>26345158.039999999</v>
      </c>
      <c r="I26" s="148">
        <v>2621933.0300000003</v>
      </c>
      <c r="J26" s="148">
        <v>7461258.8099999996</v>
      </c>
      <c r="K26" s="148">
        <v>667382.52000000014</v>
      </c>
      <c r="L26" s="148">
        <v>822602.74000000267</v>
      </c>
      <c r="M26" s="148">
        <v>8998229.6800000016</v>
      </c>
      <c r="N26" s="148">
        <v>8918698.040000001</v>
      </c>
      <c r="O26" s="148">
        <v>0</v>
      </c>
      <c r="P26" s="148">
        <v>0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112</v>
      </c>
      <c r="C28" s="266">
        <v>517</v>
      </c>
      <c r="D28" s="266">
        <v>412669</v>
      </c>
      <c r="E28" s="275">
        <v>115296.71</v>
      </c>
      <c r="F28" s="275">
        <v>34119.170000000006</v>
      </c>
      <c r="G28" s="275">
        <v>43103.66</v>
      </c>
      <c r="H28" s="275">
        <v>17621.400000000001</v>
      </c>
      <c r="I28" s="275">
        <v>1754.14</v>
      </c>
      <c r="J28" s="275">
        <v>4987.33</v>
      </c>
      <c r="K28" s="275">
        <v>433.22</v>
      </c>
      <c r="L28" s="275">
        <v>338.7</v>
      </c>
      <c r="M28" s="275">
        <v>5661.84</v>
      </c>
      <c r="N28" s="275">
        <v>7277.25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226</v>
      </c>
      <c r="C29" s="266">
        <v>905</v>
      </c>
      <c r="D29" s="266">
        <v>8201922</v>
      </c>
      <c r="E29" s="268">
        <v>2425517.21</v>
      </c>
      <c r="F29" s="268">
        <v>768905.31</v>
      </c>
      <c r="G29" s="268">
        <v>870292.89999999991</v>
      </c>
      <c r="H29" s="268">
        <v>358499.94</v>
      </c>
      <c r="I29" s="268">
        <v>35699.449999999997</v>
      </c>
      <c r="J29" s="268">
        <v>101500.45</v>
      </c>
      <c r="K29" s="268">
        <v>8817.56</v>
      </c>
      <c r="L29" s="268">
        <v>6896.45</v>
      </c>
      <c r="M29" s="268">
        <v>120292.12999999999</v>
      </c>
      <c r="N29" s="268">
        <v>154613.01999999999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213</v>
      </c>
      <c r="C30" s="266">
        <v>834</v>
      </c>
      <c r="D30" s="266">
        <v>77747045</v>
      </c>
      <c r="E30" s="268">
        <v>20512654.940000005</v>
      </c>
      <c r="F30" s="268">
        <v>4593244.09</v>
      </c>
      <c r="G30" s="268">
        <v>8357605.7300000004</v>
      </c>
      <c r="H30" s="268">
        <v>3441527.54</v>
      </c>
      <c r="I30" s="268">
        <v>343054.11</v>
      </c>
      <c r="J30" s="268">
        <v>975336.03</v>
      </c>
      <c r="K30" s="268">
        <v>84734.53</v>
      </c>
      <c r="L30" s="268">
        <v>66247.350000000006</v>
      </c>
      <c r="M30" s="268">
        <v>1159975.1200000001</v>
      </c>
      <c r="N30" s="268">
        <v>1490930.4400000002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4</v>
      </c>
      <c r="D31" s="266">
        <v>9959920</v>
      </c>
      <c r="E31" s="268">
        <v>2377776.15</v>
      </c>
      <c r="F31" s="268">
        <v>336161.87</v>
      </c>
      <c r="G31" s="268">
        <v>1071956.31</v>
      </c>
      <c r="H31" s="268">
        <v>441373.85</v>
      </c>
      <c r="I31" s="268">
        <v>43992.97</v>
      </c>
      <c r="J31" s="268">
        <v>125076.68</v>
      </c>
      <c r="K31" s="268">
        <v>10866.27</v>
      </c>
      <c r="L31" s="268">
        <v>8495.81</v>
      </c>
      <c r="M31" s="268">
        <v>148711.57</v>
      </c>
      <c r="N31" s="268">
        <v>191140.82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8</v>
      </c>
      <c r="D32" s="266">
        <v>333382</v>
      </c>
      <c r="E32" s="268">
        <v>186146.58999999997</v>
      </c>
      <c r="F32" s="268">
        <v>117808.89</v>
      </c>
      <c r="G32" s="268">
        <v>35880.910000000003</v>
      </c>
      <c r="H32" s="268">
        <v>14773.83</v>
      </c>
      <c r="I32" s="268">
        <v>1472.56</v>
      </c>
      <c r="J32" s="268">
        <v>4186.6099999999997</v>
      </c>
      <c r="K32" s="268">
        <v>363.73</v>
      </c>
      <c r="L32" s="268">
        <v>284.38</v>
      </c>
      <c r="M32" s="268">
        <v>4977.74</v>
      </c>
      <c r="N32" s="268">
        <v>6397.94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70</v>
      </c>
      <c r="D33" s="266">
        <v>19436356</v>
      </c>
      <c r="E33" s="268">
        <v>5218954.12</v>
      </c>
      <c r="F33" s="268">
        <v>1234831.57</v>
      </c>
      <c r="G33" s="268">
        <v>2091876.7</v>
      </c>
      <c r="H33" s="268">
        <v>861322.11</v>
      </c>
      <c r="I33" s="268">
        <v>85850.38</v>
      </c>
      <c r="J33" s="268">
        <v>244081.75</v>
      </c>
      <c r="K33" s="268">
        <v>21205.040000000001</v>
      </c>
      <c r="L33" s="268">
        <v>16579.23</v>
      </c>
      <c r="M33" s="268">
        <v>290204.23</v>
      </c>
      <c r="N33" s="268">
        <v>373003.11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1162781</v>
      </c>
      <c r="E34" s="268">
        <v>308295.08999999997</v>
      </c>
      <c r="F34" s="268">
        <v>69944.740000000005</v>
      </c>
      <c r="G34" s="268">
        <v>125146.64</v>
      </c>
      <c r="H34" s="268">
        <v>51528.639999999999</v>
      </c>
      <c r="I34" s="268">
        <v>5136</v>
      </c>
      <c r="J34" s="268">
        <v>14602.21</v>
      </c>
      <c r="K34" s="268">
        <v>1268.5999999999999</v>
      </c>
      <c r="L34" s="268">
        <v>991.85</v>
      </c>
      <c r="M34" s="268">
        <v>17361.48</v>
      </c>
      <c r="N34" s="268">
        <v>22314.93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570</v>
      </c>
      <c r="C35" s="147">
        <v>2348</v>
      </c>
      <c r="D35" s="147">
        <v>117254075</v>
      </c>
      <c r="E35" s="148">
        <v>31144640.810000006</v>
      </c>
      <c r="F35" s="148">
        <v>7155015.6400000006</v>
      </c>
      <c r="G35" s="148">
        <v>12595862.850000001</v>
      </c>
      <c r="H35" s="148">
        <v>5186647.3099999996</v>
      </c>
      <c r="I35" s="148">
        <v>516959.60999999993</v>
      </c>
      <c r="J35" s="148">
        <v>1469771.06</v>
      </c>
      <c r="K35" s="148">
        <v>127688.95000000001</v>
      </c>
      <c r="L35" s="148">
        <v>99833.77</v>
      </c>
      <c r="M35" s="148">
        <v>1747184.11</v>
      </c>
      <c r="N35" s="148">
        <v>2245677.5100000002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156</v>
      </c>
      <c r="C37" s="266">
        <v>1200</v>
      </c>
      <c r="D37" s="266">
        <v>23785938</v>
      </c>
      <c r="E37" s="270">
        <v>9831655.3400000017</v>
      </c>
      <c r="F37" s="270">
        <v>4955935.4400000004</v>
      </c>
      <c r="G37" s="267">
        <v>2560012.9300000002</v>
      </c>
      <c r="H37" s="270">
        <v>1054075.52</v>
      </c>
      <c r="I37" s="270">
        <v>105062.56</v>
      </c>
      <c r="J37" s="270">
        <v>298704.37</v>
      </c>
      <c r="K37" s="270">
        <v>25950.16</v>
      </c>
      <c r="L37" s="270">
        <v>20289.38</v>
      </c>
      <c r="M37" s="267">
        <v>355148.42</v>
      </c>
      <c r="N37" s="270">
        <v>456476.56</v>
      </c>
      <c r="O37" s="270">
        <v>0</v>
      </c>
      <c r="P37" s="270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2750</v>
      </c>
      <c r="E38" s="268">
        <v>800.05000000000018</v>
      </c>
      <c r="F38" s="268">
        <v>176.49</v>
      </c>
      <c r="G38" s="268">
        <v>327.39999999999998</v>
      </c>
      <c r="H38" s="268">
        <v>134.80000000000001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622.43999999999994</v>
      </c>
      <c r="F39" s="268">
        <v>70</v>
      </c>
      <c r="G39" s="268">
        <v>290.06</v>
      </c>
      <c r="H39" s="268">
        <v>119.42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115</v>
      </c>
      <c r="D40" s="266">
        <v>356880</v>
      </c>
      <c r="E40" s="268">
        <v>118121.56</v>
      </c>
      <c r="F40" s="268">
        <v>44967.05</v>
      </c>
      <c r="G40" s="268">
        <v>38410.04</v>
      </c>
      <c r="H40" s="268">
        <v>15815.19</v>
      </c>
      <c r="I40" s="268">
        <v>1576.33</v>
      </c>
      <c r="J40" s="268">
        <v>4481.7</v>
      </c>
      <c r="K40" s="268">
        <v>389.35</v>
      </c>
      <c r="L40" s="268">
        <v>304.43</v>
      </c>
      <c r="M40" s="268">
        <v>5328.58</v>
      </c>
      <c r="N40" s="268">
        <v>6848.89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241</v>
      </c>
      <c r="C41" s="266">
        <v>1155</v>
      </c>
      <c r="D41" s="266">
        <v>303707</v>
      </c>
      <c r="E41" s="268">
        <v>87079.400000000009</v>
      </c>
      <c r="F41" s="268">
        <v>24824.53</v>
      </c>
      <c r="G41" s="268">
        <v>32687.07</v>
      </c>
      <c r="H41" s="268">
        <v>13458.87</v>
      </c>
      <c r="I41" s="268">
        <v>1341.41</v>
      </c>
      <c r="J41" s="268">
        <v>3814.01</v>
      </c>
      <c r="K41" s="268">
        <v>331.32</v>
      </c>
      <c r="L41" s="268">
        <v>259.01</v>
      </c>
      <c r="M41" s="268">
        <v>4534.6899999999996</v>
      </c>
      <c r="N41" s="268">
        <v>5828.49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338</v>
      </c>
      <c r="D42" s="266">
        <v>58493</v>
      </c>
      <c r="E42" s="268">
        <v>15029.21</v>
      </c>
      <c r="F42" s="268">
        <v>3039.14</v>
      </c>
      <c r="G42" s="268">
        <v>6295.42</v>
      </c>
      <c r="H42" s="268">
        <v>2592.14</v>
      </c>
      <c r="I42" s="268">
        <v>258.38</v>
      </c>
      <c r="J42" s="268">
        <v>734.53</v>
      </c>
      <c r="K42" s="268">
        <v>63.82</v>
      </c>
      <c r="L42" s="268">
        <v>49.91</v>
      </c>
      <c r="M42" s="268">
        <v>873.34</v>
      </c>
      <c r="N42" s="268">
        <v>1122.53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678</v>
      </c>
      <c r="C43" s="266">
        <v>2918</v>
      </c>
      <c r="D43" s="266">
        <v>165744</v>
      </c>
      <c r="E43" s="268">
        <v>43977.789999999994</v>
      </c>
      <c r="F43" s="268">
        <v>9919.57</v>
      </c>
      <c r="G43" s="268">
        <v>17784.16</v>
      </c>
      <c r="H43" s="268">
        <v>7310.58</v>
      </c>
      <c r="I43" s="268">
        <v>739.06</v>
      </c>
      <c r="J43" s="268">
        <v>2071.4900000000002</v>
      </c>
      <c r="K43" s="268">
        <v>180.67000000000002</v>
      </c>
      <c r="L43" s="268">
        <v>153.5</v>
      </c>
      <c r="M43" s="268">
        <v>2478.17</v>
      </c>
      <c r="N43" s="268">
        <v>3340.59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1021</v>
      </c>
      <c r="C44" s="266">
        <v>4308</v>
      </c>
      <c r="D44" s="266">
        <v>1063547</v>
      </c>
      <c r="E44" s="268">
        <v>270421.83</v>
      </c>
      <c r="F44" s="268">
        <v>53267.5</v>
      </c>
      <c r="G44" s="268">
        <v>113017.19</v>
      </c>
      <c r="H44" s="268">
        <v>46991.040000000001</v>
      </c>
      <c r="I44" s="268">
        <v>4684.3</v>
      </c>
      <c r="J44" s="268">
        <v>13368.44</v>
      </c>
      <c r="K44" s="268">
        <v>1158.6300000000001</v>
      </c>
      <c r="L44" s="268">
        <v>908.45</v>
      </c>
      <c r="M44" s="268">
        <v>16201.81</v>
      </c>
      <c r="N44" s="268">
        <v>20824.47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7710</v>
      </c>
      <c r="D45" s="266">
        <v>121281</v>
      </c>
      <c r="E45" s="268">
        <v>42088.309999999983</v>
      </c>
      <c r="F45" s="268">
        <v>17430.3</v>
      </c>
      <c r="G45" s="268">
        <v>12953.37</v>
      </c>
      <c r="H45" s="268">
        <v>5331.23</v>
      </c>
      <c r="I45" s="268">
        <v>530.38</v>
      </c>
      <c r="J45" s="268">
        <v>1508.31</v>
      </c>
      <c r="K45" s="268">
        <v>127.13</v>
      </c>
      <c r="L45" s="268">
        <v>102.74</v>
      </c>
      <c r="M45" s="268">
        <v>1798.97</v>
      </c>
      <c r="N45" s="268">
        <v>2305.88</v>
      </c>
      <c r="O45" s="268">
        <v>0</v>
      </c>
      <c r="P45" s="268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2200</v>
      </c>
      <c r="C46" s="147">
        <v>17768</v>
      </c>
      <c r="D46" s="149">
        <v>25861035</v>
      </c>
      <c r="E46" s="148">
        <v>10409795.930000003</v>
      </c>
      <c r="F46" s="148">
        <v>5109630.0200000005</v>
      </c>
      <c r="G46" s="148">
        <v>2781777.64</v>
      </c>
      <c r="H46" s="148">
        <v>1145828.79</v>
      </c>
      <c r="I46" s="148">
        <v>114217.76000000001</v>
      </c>
      <c r="J46" s="148">
        <v>324754.90000000002</v>
      </c>
      <c r="K46" s="148">
        <v>28207.329999999998</v>
      </c>
      <c r="L46" s="148">
        <v>22072.33</v>
      </c>
      <c r="M46" s="148">
        <v>386449.63999999996</v>
      </c>
      <c r="N46" s="148">
        <v>496857.52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3036132</v>
      </c>
      <c r="E48" s="270">
        <v>771969.3600000001</v>
      </c>
      <c r="F48" s="270">
        <v>149613.91</v>
      </c>
      <c r="G48" s="403">
        <v>326769.78000000003</v>
      </c>
      <c r="H48" s="406">
        <v>134546.19</v>
      </c>
      <c r="I48" s="406">
        <v>13410.59</v>
      </c>
      <c r="J48" s="406">
        <v>38127.75</v>
      </c>
      <c r="K48" s="406">
        <v>3312.42</v>
      </c>
      <c r="L48" s="406">
        <v>2589.8200000000002</v>
      </c>
      <c r="M48" s="403">
        <v>45332.49</v>
      </c>
      <c r="N48" s="406">
        <v>58266.41</v>
      </c>
      <c r="O48" s="406">
        <v>0</v>
      </c>
      <c r="P48" s="406">
        <v>0</v>
      </c>
      <c r="Q48" s="404"/>
      <c r="R48" s="404"/>
      <c r="S48" s="404"/>
      <c r="T48" s="404"/>
      <c r="U48" s="404"/>
      <c r="V48" s="404"/>
    </row>
    <row r="49" spans="1:22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</row>
    <row r="50" spans="1:22" x14ac:dyDescent="0.25">
      <c r="A50" s="150">
        <v>711</v>
      </c>
      <c r="B50" s="272">
        <v>1050</v>
      </c>
      <c r="C50" s="272">
        <v>3669</v>
      </c>
      <c r="D50" s="266">
        <v>1827291</v>
      </c>
      <c r="E50" s="270">
        <v>519655.87000000005</v>
      </c>
      <c r="F50" s="270">
        <v>156174.22999999998</v>
      </c>
      <c r="G50" s="403">
        <v>191054.36</v>
      </c>
      <c r="H50" s="406">
        <v>78506.739999999991</v>
      </c>
      <c r="I50" s="406">
        <v>7826.52</v>
      </c>
      <c r="J50" s="406">
        <v>22252.02</v>
      </c>
      <c r="K50" s="406">
        <v>1933.12</v>
      </c>
      <c r="L50" s="406">
        <v>1511.7800000000002</v>
      </c>
      <c r="M50" s="403">
        <v>26428.329999999998</v>
      </c>
      <c r="N50" s="406">
        <v>33968.770000000004</v>
      </c>
      <c r="O50" s="406">
        <v>0</v>
      </c>
      <c r="P50" s="406">
        <v>0</v>
      </c>
      <c r="Q50" s="404"/>
      <c r="R50" s="404"/>
      <c r="S50" s="404"/>
      <c r="T50" s="404"/>
      <c r="U50" s="404"/>
      <c r="V50" s="404"/>
    </row>
    <row r="51" spans="1:22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</row>
    <row r="52" spans="1:22" ht="15.75" thickBot="1" x14ac:dyDescent="0.3">
      <c r="A52" s="151" t="s">
        <v>238</v>
      </c>
      <c r="B52" s="152">
        <v>1517399</v>
      </c>
      <c r="C52" s="152">
        <v>5594445</v>
      </c>
      <c r="D52" s="152">
        <v>1227510540</v>
      </c>
      <c r="E52" s="153">
        <v>323313819.42921758</v>
      </c>
      <c r="F52" s="153">
        <v>86112437.739999995</v>
      </c>
      <c r="G52" s="153">
        <v>126024878.80000001</v>
      </c>
      <c r="H52" s="153">
        <v>51908375.436529741</v>
      </c>
      <c r="I52" s="153">
        <v>5170603.2557407757</v>
      </c>
      <c r="J52" s="153">
        <v>14703921.448497059</v>
      </c>
      <c r="K52" s="153">
        <v>1295947.5165940004</v>
      </c>
      <c r="L52" s="153">
        <v>1315881.0476130028</v>
      </c>
      <c r="M52" s="153">
        <v>16799154.967596907</v>
      </c>
      <c r="N52" s="153">
        <v>19982207.960733004</v>
      </c>
      <c r="O52" s="153">
        <v>374.38591300000002</v>
      </c>
      <c r="P52" s="153">
        <v>36.870000000000005</v>
      </c>
      <c r="Q52" s="404"/>
      <c r="R52" s="404"/>
      <c r="S52" s="404"/>
      <c r="T52" s="404"/>
      <c r="U52" s="404"/>
      <c r="V52" s="404"/>
    </row>
    <row r="53" spans="1:22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</row>
    <row r="54" spans="1:22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8000"/>
    <pageSetUpPr fitToPage="1"/>
  </sheetPr>
  <dimension ref="A1:W55"/>
  <sheetViews>
    <sheetView zoomScale="85" zoomScaleNormal="85" workbookViewId="0">
      <pane xSplit="1" ySplit="3" topLeftCell="B27" activePane="bottomRight" state="frozen"/>
      <selection pane="topRight" activeCell="E37" sqref="E37"/>
      <selection pane="bottomLeft" activeCell="E37" sqref="E37"/>
      <selection pane="bottomRight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5" width="17.42578125" style="7" bestFit="1" customWidth="1"/>
    <col min="6" max="6" width="16" style="7" bestFit="1" customWidth="1"/>
    <col min="7" max="7" width="15.42578125" style="7" bestFit="1" customWidth="1"/>
    <col min="8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5.28515625" style="5" bestFit="1" customWidth="1"/>
    <col min="15" max="15" width="14" style="5" bestFit="1" customWidth="1"/>
    <col min="16" max="16" width="16" style="5" bestFit="1" customWidth="1"/>
    <col min="17" max="17" width="17.42578125" style="5" bestFit="1" customWidth="1"/>
    <col min="18" max="18" width="14.7109375" style="5" bestFit="1" customWidth="1"/>
    <col min="19" max="19" width="16" style="5" bestFit="1" customWidth="1"/>
    <col min="20" max="20" width="11.42578125" style="5"/>
    <col min="21" max="21" width="26.42578125" style="5" customWidth="1"/>
    <col min="22" max="16384" width="11.42578125" style="5"/>
  </cols>
  <sheetData>
    <row r="1" spans="1:22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21.75" thickBot="1" x14ac:dyDescent="0.35">
      <c r="A2" s="4" t="s">
        <v>204</v>
      </c>
      <c r="B2" s="15"/>
      <c r="C2" s="16"/>
      <c r="D2" s="17"/>
      <c r="E2" s="402"/>
      <c r="F2" s="274">
        <v>46112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3" spans="1:22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  <c r="R3" s="402"/>
      <c r="S3" s="402"/>
      <c r="T3" s="402"/>
      <c r="U3" s="402"/>
      <c r="V3" s="402"/>
    </row>
    <row r="4" spans="1:22" x14ac:dyDescent="0.25">
      <c r="A4" s="6">
        <v>103</v>
      </c>
      <c r="B4" s="266">
        <v>801</v>
      </c>
      <c r="C4" s="266">
        <v>3265</v>
      </c>
      <c r="D4" s="266">
        <v>465986.67</v>
      </c>
      <c r="E4" s="267">
        <v>120818.86999999998</v>
      </c>
      <c r="F4" s="267">
        <v>28449.77</v>
      </c>
      <c r="G4" s="267">
        <v>50453.120000000003</v>
      </c>
      <c r="H4" s="267">
        <v>20855.09</v>
      </c>
      <c r="I4" s="267">
        <v>2152.63</v>
      </c>
      <c r="J4" s="267">
        <v>6536.78</v>
      </c>
      <c r="K4" s="267">
        <v>579.48</v>
      </c>
      <c r="L4" s="267">
        <v>523.79</v>
      </c>
      <c r="M4" s="267">
        <v>0</v>
      </c>
      <c r="N4" s="267">
        <v>11513.23</v>
      </c>
      <c r="O4" s="267">
        <v>-425.39</v>
      </c>
      <c r="P4" s="267">
        <v>180.37</v>
      </c>
      <c r="Q4" s="404"/>
      <c r="R4" s="404"/>
      <c r="S4" s="404"/>
      <c r="T4" s="404"/>
      <c r="U4" s="404"/>
      <c r="V4" s="404"/>
    </row>
    <row r="5" spans="1:22" x14ac:dyDescent="0.25">
      <c r="A5" s="6">
        <v>104</v>
      </c>
      <c r="B5" s="266">
        <v>3023</v>
      </c>
      <c r="C5" s="266">
        <v>11755</v>
      </c>
      <c r="D5" s="266">
        <v>607466.75</v>
      </c>
      <c r="E5" s="268">
        <v>157125.24000000005</v>
      </c>
      <c r="F5" s="268">
        <v>41782.92</v>
      </c>
      <c r="G5" s="268">
        <v>64712.77</v>
      </c>
      <c r="H5" s="268">
        <v>26996.58</v>
      </c>
      <c r="I5" s="268">
        <v>2682.51</v>
      </c>
      <c r="J5" s="268">
        <v>7685.44</v>
      </c>
      <c r="K5" s="268">
        <v>670.98</v>
      </c>
      <c r="L5" s="268">
        <v>531.66</v>
      </c>
      <c r="M5" s="268">
        <v>0</v>
      </c>
      <c r="N5" s="268">
        <v>12073.98</v>
      </c>
      <c r="O5" s="268">
        <v>-11.6</v>
      </c>
      <c r="P5" s="268">
        <v>0</v>
      </c>
      <c r="Q5" s="404"/>
      <c r="R5" s="404"/>
      <c r="S5" s="404"/>
      <c r="T5" s="404"/>
      <c r="U5" s="404"/>
      <c r="V5" s="404"/>
    </row>
    <row r="6" spans="1:22" x14ac:dyDescent="0.25">
      <c r="A6" s="6">
        <v>105</v>
      </c>
      <c r="B6" s="266">
        <v>7781</v>
      </c>
      <c r="C6" s="266">
        <v>22600</v>
      </c>
      <c r="D6" s="266">
        <v>2080136.04</v>
      </c>
      <c r="E6" s="268">
        <v>532144.82000000007</v>
      </c>
      <c r="F6" s="268">
        <v>135856.59</v>
      </c>
      <c r="G6" s="268">
        <v>224345.27</v>
      </c>
      <c r="H6" s="268">
        <v>92516.51</v>
      </c>
      <c r="I6" s="268">
        <v>9119.86</v>
      </c>
      <c r="J6" s="268">
        <v>26114.1</v>
      </c>
      <c r="K6" s="268">
        <v>2269.9699999999998</v>
      </c>
      <c r="L6" s="268">
        <v>1810.53</v>
      </c>
      <c r="M6" s="268">
        <v>0</v>
      </c>
      <c r="N6" s="268">
        <v>40056.43</v>
      </c>
      <c r="O6" s="268">
        <v>0</v>
      </c>
      <c r="P6" s="268">
        <v>55.56</v>
      </c>
      <c r="Q6" s="404"/>
      <c r="R6" s="404"/>
      <c r="S6" s="404"/>
      <c r="T6" s="404"/>
      <c r="U6" s="404"/>
      <c r="V6" s="404"/>
    </row>
    <row r="7" spans="1:22" x14ac:dyDescent="0.25">
      <c r="A7" s="6">
        <v>106</v>
      </c>
      <c r="B7" s="266">
        <v>35034</v>
      </c>
      <c r="C7" s="266">
        <v>102232</v>
      </c>
      <c r="D7" s="266">
        <v>17308188.370000001</v>
      </c>
      <c r="E7" s="268">
        <v>4324081.5000000009</v>
      </c>
      <c r="F7" s="268">
        <v>1035993.2</v>
      </c>
      <c r="G7" s="268">
        <v>1869396.5</v>
      </c>
      <c r="H7" s="268">
        <v>765626.21</v>
      </c>
      <c r="I7" s="268">
        <v>76635.210000000006</v>
      </c>
      <c r="J7" s="268">
        <v>217146.33</v>
      </c>
      <c r="K7" s="268">
        <v>18830.349999999999</v>
      </c>
      <c r="L7" s="268">
        <v>14646.160000000002</v>
      </c>
      <c r="M7" s="268">
        <v>0</v>
      </c>
      <c r="N7" s="268">
        <v>325863.09999999998</v>
      </c>
      <c r="O7" s="268">
        <v>0</v>
      </c>
      <c r="P7" s="268">
        <v>-55.56</v>
      </c>
      <c r="Q7" s="404"/>
      <c r="R7" s="404"/>
      <c r="S7" s="404"/>
      <c r="T7" s="404"/>
      <c r="U7" s="404"/>
      <c r="V7" s="404"/>
    </row>
    <row r="8" spans="1:22" x14ac:dyDescent="0.25">
      <c r="A8" s="6">
        <v>107</v>
      </c>
      <c r="B8" s="266">
        <v>3803</v>
      </c>
      <c r="C8" s="266">
        <v>11079</v>
      </c>
      <c r="D8" s="266">
        <v>2776802.72</v>
      </c>
      <c r="E8" s="268">
        <v>688931.92999999993</v>
      </c>
      <c r="F8" s="268">
        <v>161302.96</v>
      </c>
      <c r="G8" s="268">
        <v>299428.53999999998</v>
      </c>
      <c r="H8" s="268">
        <v>122999.4</v>
      </c>
      <c r="I8" s="268">
        <v>12258.81</v>
      </c>
      <c r="J8" s="268">
        <v>34837.56</v>
      </c>
      <c r="K8" s="268">
        <v>3025.25</v>
      </c>
      <c r="L8" s="268">
        <v>2366.3200000000002</v>
      </c>
      <c r="M8" s="268">
        <v>0</v>
      </c>
      <c r="N8" s="268">
        <v>52713.09</v>
      </c>
      <c r="O8" s="268">
        <v>0</v>
      </c>
      <c r="P8" s="268">
        <v>0</v>
      </c>
      <c r="Q8" s="404"/>
      <c r="R8" s="404"/>
      <c r="S8" s="404"/>
      <c r="T8" s="404"/>
      <c r="U8" s="404"/>
      <c r="V8" s="404"/>
    </row>
    <row r="9" spans="1:22" x14ac:dyDescent="0.25">
      <c r="A9" s="6">
        <v>109</v>
      </c>
      <c r="B9" s="266">
        <v>91212</v>
      </c>
      <c r="C9" s="266">
        <v>347461</v>
      </c>
      <c r="D9" s="266">
        <v>17215364.550000001</v>
      </c>
      <c r="E9" s="268">
        <v>4429932.8100000005</v>
      </c>
      <c r="F9" s="268">
        <v>1200926.21</v>
      </c>
      <c r="G9" s="268">
        <v>1832001.57</v>
      </c>
      <c r="H9" s="268">
        <v>754526.97</v>
      </c>
      <c r="I9" s="268">
        <v>74976.009999999995</v>
      </c>
      <c r="J9" s="268">
        <v>213513.94999999998</v>
      </c>
      <c r="K9" s="268">
        <v>18243.170000000002</v>
      </c>
      <c r="L9" s="268">
        <v>14512.519999999999</v>
      </c>
      <c r="M9" s="268">
        <v>0</v>
      </c>
      <c r="N9" s="268">
        <v>321244.93</v>
      </c>
      <c r="O9" s="268">
        <v>0</v>
      </c>
      <c r="P9" s="268">
        <v>-12.52</v>
      </c>
      <c r="Q9" s="404"/>
      <c r="R9" s="404"/>
      <c r="S9" s="404"/>
      <c r="T9" s="404"/>
      <c r="U9" s="404"/>
      <c r="V9" s="404"/>
    </row>
    <row r="10" spans="1:22" x14ac:dyDescent="0.25">
      <c r="A10" s="6">
        <v>110</v>
      </c>
      <c r="B10" s="266">
        <v>19610</v>
      </c>
      <c r="C10" s="266">
        <v>80786</v>
      </c>
      <c r="D10" s="266">
        <v>12058254.470000001</v>
      </c>
      <c r="E10" s="268">
        <v>2857778.3899999997</v>
      </c>
      <c r="F10" s="268">
        <v>699341.97</v>
      </c>
      <c r="G10" s="268">
        <v>1223101.49</v>
      </c>
      <c r="H10" s="268">
        <v>501977.31</v>
      </c>
      <c r="I10" s="268">
        <v>50053.860000000008</v>
      </c>
      <c r="J10" s="268">
        <v>142142.44</v>
      </c>
      <c r="K10" s="268">
        <v>11962.04</v>
      </c>
      <c r="L10" s="268">
        <v>9618.5500000000011</v>
      </c>
      <c r="M10" s="268">
        <v>0</v>
      </c>
      <c r="N10" s="268">
        <v>219555.93</v>
      </c>
      <c r="O10" s="268">
        <v>0</v>
      </c>
      <c r="P10" s="268">
        <v>24.8</v>
      </c>
      <c r="Q10" s="404"/>
      <c r="R10" s="404"/>
      <c r="S10" s="404"/>
      <c r="T10" s="404"/>
      <c r="U10" s="404"/>
      <c r="V10" s="404"/>
    </row>
    <row r="11" spans="1:22" x14ac:dyDescent="0.25">
      <c r="A11" s="8">
        <v>111</v>
      </c>
      <c r="B11" s="266">
        <v>235257</v>
      </c>
      <c r="C11" s="266">
        <v>153444</v>
      </c>
      <c r="D11" s="266">
        <v>24785023.789999999</v>
      </c>
      <c r="E11" s="268">
        <v>4777869.4400000004</v>
      </c>
      <c r="F11" s="268">
        <v>1088833.4900000002</v>
      </c>
      <c r="G11" s="268">
        <v>1941047.72</v>
      </c>
      <c r="H11" s="268">
        <v>797781.50999999989</v>
      </c>
      <c r="I11" s="268">
        <v>79347.039999999994</v>
      </c>
      <c r="J11" s="268">
        <v>225764.2900000001</v>
      </c>
      <c r="K11" s="268">
        <v>19606.89</v>
      </c>
      <c r="L11" s="268">
        <v>15373.439999999997</v>
      </c>
      <c r="M11" s="268">
        <v>267013.92000000004</v>
      </c>
      <c r="N11" s="268">
        <v>343121.16000000108</v>
      </c>
      <c r="O11" s="268">
        <v>16.14</v>
      </c>
      <c r="P11" s="268">
        <v>-36.159999999999997</v>
      </c>
      <c r="Q11" s="404"/>
      <c r="R11" s="404"/>
      <c r="S11" s="404"/>
      <c r="T11" s="404"/>
      <c r="U11" s="404"/>
      <c r="V11" s="404"/>
    </row>
    <row r="12" spans="1:22" x14ac:dyDescent="0.25">
      <c r="A12" s="6">
        <v>112</v>
      </c>
      <c r="B12" s="266">
        <v>991996</v>
      </c>
      <c r="C12" s="266">
        <v>4488767</v>
      </c>
      <c r="D12" s="266">
        <v>408242117.17999995</v>
      </c>
      <c r="E12" s="268">
        <v>96818328.729999974</v>
      </c>
      <c r="F12" s="268">
        <v>23568925.849999998</v>
      </c>
      <c r="G12" s="268">
        <v>38627550.016529739</v>
      </c>
      <c r="H12" s="268">
        <v>15850502.179211034</v>
      </c>
      <c r="I12" s="268">
        <v>1578110.492756285</v>
      </c>
      <c r="J12" s="268">
        <v>4487281.0080969371</v>
      </c>
      <c r="K12" s="268">
        <v>389408.96101899998</v>
      </c>
      <c r="L12" s="268">
        <v>303813.70998390688</v>
      </c>
      <c r="M12" s="268">
        <v>5263804.5731360931</v>
      </c>
      <c r="N12" s="268">
        <v>6749056.1051800027</v>
      </c>
      <c r="O12" s="268">
        <v>-263.775913</v>
      </c>
      <c r="P12" s="268">
        <v>139.61000000000001</v>
      </c>
      <c r="Q12" s="404"/>
      <c r="R12" s="404"/>
      <c r="S12" s="404"/>
      <c r="T12" s="404"/>
      <c r="U12" s="404"/>
      <c r="V12" s="404"/>
    </row>
    <row r="13" spans="1:22" x14ac:dyDescent="0.25">
      <c r="A13" s="6"/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  <c r="R13" s="404"/>
      <c r="S13" s="404"/>
      <c r="T13" s="404"/>
      <c r="U13" s="404"/>
      <c r="V13" s="404"/>
    </row>
    <row r="14" spans="1:22" x14ac:dyDescent="0.25">
      <c r="A14" s="146" t="s">
        <v>1</v>
      </c>
      <c r="B14" s="147">
        <v>1388517</v>
      </c>
      <c r="C14" s="147">
        <v>5221389</v>
      </c>
      <c r="D14" s="147">
        <v>485539340.53999996</v>
      </c>
      <c r="E14" s="148">
        <v>114707011.72999997</v>
      </c>
      <c r="F14" s="148">
        <v>27961412.959999997</v>
      </c>
      <c r="G14" s="148">
        <v>46132036.996529743</v>
      </c>
      <c r="H14" s="148">
        <v>18933781.759211034</v>
      </c>
      <c r="I14" s="148">
        <v>1885336.4227562849</v>
      </c>
      <c r="J14" s="148">
        <v>5361021.8980969368</v>
      </c>
      <c r="K14" s="148">
        <v>464597.09101899998</v>
      </c>
      <c r="L14" s="148">
        <v>363196.67998390686</v>
      </c>
      <c r="M14" s="148">
        <v>5530818.493136093</v>
      </c>
      <c r="N14" s="148">
        <v>8075197.9551800042</v>
      </c>
      <c r="O14" s="148">
        <v>-684.62591300000008</v>
      </c>
      <c r="P14" s="148">
        <v>296.10000000000002</v>
      </c>
      <c r="Q14" s="404"/>
      <c r="R14" s="404"/>
      <c r="S14" s="404"/>
      <c r="T14" s="404"/>
      <c r="U14" s="404"/>
      <c r="V14" s="404"/>
    </row>
    <row r="15" spans="1:22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  <c r="R15" s="402"/>
      <c r="S15" s="402"/>
      <c r="T15" s="402"/>
      <c r="U15" s="402"/>
      <c r="V15" s="402"/>
    </row>
    <row r="16" spans="1:22" ht="21.75" customHeight="1" x14ac:dyDescent="0.25">
      <c r="A16" s="8" t="s">
        <v>223</v>
      </c>
      <c r="B16" s="266">
        <v>1</v>
      </c>
      <c r="C16" s="266">
        <v>5</v>
      </c>
      <c r="D16" s="266">
        <v>14.66</v>
      </c>
      <c r="E16" s="270">
        <v>4.5799999999999992</v>
      </c>
      <c r="F16" s="270">
        <v>1.51</v>
      </c>
      <c r="G16" s="267">
        <v>1.61</v>
      </c>
      <c r="H16" s="270">
        <v>0.66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  <c r="R16" s="404"/>
      <c r="S16" s="404"/>
      <c r="T16" s="404"/>
      <c r="U16" s="404"/>
      <c r="V16" s="404"/>
    </row>
    <row r="17" spans="1:22" x14ac:dyDescent="0.25">
      <c r="A17" s="8" t="s">
        <v>224</v>
      </c>
      <c r="B17" s="266">
        <v>10</v>
      </c>
      <c r="C17" s="266">
        <v>144</v>
      </c>
      <c r="D17" s="266">
        <v>442604</v>
      </c>
      <c r="E17" s="268">
        <v>128367.35</v>
      </c>
      <c r="F17" s="268">
        <v>37640.61</v>
      </c>
      <c r="G17" s="268">
        <v>47636.25</v>
      </c>
      <c r="H17" s="268">
        <v>19613.95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  <c r="R17" s="404"/>
      <c r="S17" s="404"/>
      <c r="T17" s="404"/>
      <c r="U17" s="404"/>
      <c r="V17" s="404"/>
    </row>
    <row r="18" spans="1:22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116707.7</v>
      </c>
      <c r="F18" s="268">
        <v>34078.25</v>
      </c>
      <c r="G18" s="268">
        <v>43384.86</v>
      </c>
      <c r="H18" s="268">
        <v>17863.560000000001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  <c r="R18" s="404"/>
      <c r="S18" s="404"/>
      <c r="T18" s="404"/>
      <c r="U18" s="404"/>
      <c r="V18" s="404"/>
    </row>
    <row r="19" spans="1:22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123345.34</v>
      </c>
      <c r="F19" s="268">
        <v>36029.79</v>
      </c>
      <c r="G19" s="268">
        <v>45845.33</v>
      </c>
      <c r="H19" s="268">
        <v>18876.650000000001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  <c r="R19" s="404"/>
      <c r="S19" s="404"/>
      <c r="T19" s="404"/>
      <c r="U19" s="404"/>
      <c r="V19" s="404"/>
    </row>
    <row r="20" spans="1:22" x14ac:dyDescent="0.25">
      <c r="A20" s="8" t="s">
        <v>227</v>
      </c>
      <c r="B20" s="266">
        <v>925</v>
      </c>
      <c r="C20" s="266">
        <v>2670</v>
      </c>
      <c r="D20" s="266">
        <v>12349.5</v>
      </c>
      <c r="E20" s="268">
        <v>7749.4100000000017</v>
      </c>
      <c r="F20" s="268">
        <v>5198.3500000000004</v>
      </c>
      <c r="G20" s="268">
        <v>1339.19</v>
      </c>
      <c r="H20" s="268">
        <v>550.76</v>
      </c>
      <c r="I20" s="268">
        <v>55.769999999999996</v>
      </c>
      <c r="J20" s="268">
        <v>171.18</v>
      </c>
      <c r="K20" s="268">
        <v>0</v>
      </c>
      <c r="L20" s="268">
        <v>9.35</v>
      </c>
      <c r="M20" s="268">
        <v>185.41</v>
      </c>
      <c r="N20" s="268">
        <v>239.39999999999998</v>
      </c>
      <c r="O20" s="268">
        <v>0</v>
      </c>
      <c r="P20" s="268">
        <v>0</v>
      </c>
      <c r="Q20" s="404"/>
      <c r="R20" s="404"/>
      <c r="S20" s="404"/>
      <c r="T20" s="404"/>
      <c r="U20" s="404"/>
      <c r="V20" s="404"/>
    </row>
    <row r="21" spans="1:22" x14ac:dyDescent="0.25">
      <c r="A21" s="8">
        <v>211</v>
      </c>
      <c r="B21" s="266">
        <v>113266</v>
      </c>
      <c r="C21" s="266">
        <v>321342</v>
      </c>
      <c r="D21" s="266">
        <v>154832790.75</v>
      </c>
      <c r="E21" s="268">
        <v>44070152.280000009</v>
      </c>
      <c r="F21" s="268">
        <v>13504492.699999999</v>
      </c>
      <c r="G21" s="268">
        <v>16484328.84</v>
      </c>
      <c r="H21" s="268">
        <v>6786414.7400000012</v>
      </c>
      <c r="I21" s="268">
        <v>675005.31</v>
      </c>
      <c r="J21" s="268">
        <v>1920375.1199999996</v>
      </c>
      <c r="K21" s="268">
        <v>147870.26999999979</v>
      </c>
      <c r="L21" s="268">
        <v>-184142.30000000237</v>
      </c>
      <c r="M21" s="268">
        <v>2173086.3800000018</v>
      </c>
      <c r="N21" s="268">
        <v>2562584.8800000041</v>
      </c>
      <c r="O21" s="268">
        <v>0</v>
      </c>
      <c r="P21" s="268">
        <v>136.34</v>
      </c>
      <c r="Q21" s="404"/>
      <c r="R21" s="404"/>
      <c r="S21" s="404"/>
      <c r="T21" s="404"/>
      <c r="U21" s="404"/>
      <c r="V21" s="404"/>
    </row>
    <row r="22" spans="1:22" x14ac:dyDescent="0.25">
      <c r="A22" s="8">
        <v>212</v>
      </c>
      <c r="B22" s="266">
        <v>10688</v>
      </c>
      <c r="C22" s="266">
        <v>28524</v>
      </c>
      <c r="D22" s="266">
        <v>293345894.84000003</v>
      </c>
      <c r="E22" s="268">
        <v>81362698.070000008</v>
      </c>
      <c r="F22" s="268">
        <v>23137394.93</v>
      </c>
      <c r="G22" s="268">
        <v>31444411.029999997</v>
      </c>
      <c r="H22" s="268">
        <v>12940741.76</v>
      </c>
      <c r="I22" s="268">
        <v>1291757.0900000001</v>
      </c>
      <c r="J22" s="268">
        <v>3669152.48</v>
      </c>
      <c r="K22" s="268">
        <v>318613.95</v>
      </c>
      <c r="L22" s="268">
        <v>248748.35000000003</v>
      </c>
      <c r="M22" s="268">
        <v>4351365.01</v>
      </c>
      <c r="N22" s="268">
        <v>3960513.4699999997</v>
      </c>
      <c r="O22" s="268">
        <v>0</v>
      </c>
      <c r="P22" s="268">
        <v>0</v>
      </c>
      <c r="Q22" s="404"/>
      <c r="R22" s="404"/>
      <c r="S22" s="404"/>
      <c r="T22" s="404"/>
      <c r="U22" s="404"/>
      <c r="V22" s="404"/>
    </row>
    <row r="23" spans="1:22" x14ac:dyDescent="0.25">
      <c r="A23" s="9" t="s">
        <v>228</v>
      </c>
      <c r="B23" s="266">
        <v>400</v>
      </c>
      <c r="C23" s="266">
        <v>1040</v>
      </c>
      <c r="D23" s="266">
        <v>137078653.09999999</v>
      </c>
      <c r="E23" s="268">
        <v>34388362.299999997</v>
      </c>
      <c r="F23" s="268">
        <v>7642405.8099999996</v>
      </c>
      <c r="G23" s="268">
        <v>14686547.01</v>
      </c>
      <c r="H23" s="268">
        <v>6050806.79</v>
      </c>
      <c r="I23" s="268">
        <v>602786.32999999996</v>
      </c>
      <c r="J23" s="268">
        <v>1715165.5</v>
      </c>
      <c r="K23" s="268">
        <v>149051.29999999999</v>
      </c>
      <c r="L23" s="268">
        <v>116674.34000000001</v>
      </c>
      <c r="M23" s="268">
        <v>2038906.98</v>
      </c>
      <c r="N23" s="268">
        <v>1386018.2400000002</v>
      </c>
      <c r="O23" s="268">
        <v>0</v>
      </c>
      <c r="P23" s="268">
        <v>0</v>
      </c>
      <c r="Q23" s="404"/>
      <c r="R23" s="404"/>
      <c r="S23" s="404"/>
      <c r="T23" s="404"/>
      <c r="U23" s="404"/>
      <c r="V23" s="404"/>
    </row>
    <row r="24" spans="1:22" x14ac:dyDescent="0.25">
      <c r="A24" s="6">
        <v>862</v>
      </c>
      <c r="B24" s="266">
        <v>1</v>
      </c>
      <c r="C24" s="266">
        <v>3</v>
      </c>
      <c r="D24" s="266">
        <v>442200</v>
      </c>
      <c r="E24" s="268">
        <v>121407.73</v>
      </c>
      <c r="F24" s="268">
        <v>30764.240000000002</v>
      </c>
      <c r="G24" s="268">
        <v>47592.66</v>
      </c>
      <c r="H24" s="268">
        <v>19596.09</v>
      </c>
      <c r="I24" s="268">
        <v>1953.2</v>
      </c>
      <c r="J24" s="268">
        <v>5553.15</v>
      </c>
      <c r="K24" s="268">
        <v>482.44</v>
      </c>
      <c r="L24" s="268">
        <v>377.2</v>
      </c>
      <c r="M24" s="268">
        <v>6602.49</v>
      </c>
      <c r="N24" s="268">
        <v>8486.26</v>
      </c>
      <c r="O24" s="268">
        <v>0</v>
      </c>
      <c r="P24" s="268">
        <v>0</v>
      </c>
      <c r="Q24" s="404"/>
      <c r="R24" s="404"/>
      <c r="S24" s="404"/>
      <c r="T24" s="404"/>
      <c r="U24" s="404"/>
      <c r="V24" s="404"/>
    </row>
    <row r="25" spans="1:22" x14ac:dyDescent="0.25">
      <c r="A25" s="6"/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  <c r="R25" s="404"/>
      <c r="S25" s="404"/>
      <c r="T25" s="404"/>
      <c r="U25" s="404"/>
      <c r="V25" s="404"/>
    </row>
    <row r="26" spans="1:22" x14ac:dyDescent="0.25">
      <c r="A26" s="146" t="s">
        <v>1</v>
      </c>
      <c r="B26" s="147">
        <v>125329</v>
      </c>
      <c r="C26" s="147">
        <v>353764</v>
      </c>
      <c r="D26" s="147">
        <v>586983575.85000002</v>
      </c>
      <c r="E26" s="148">
        <v>160318794.76000002</v>
      </c>
      <c r="F26" s="148">
        <v>44428006.190000005</v>
      </c>
      <c r="G26" s="148">
        <v>62801086.779999994</v>
      </c>
      <c r="H26" s="148">
        <v>25854464.960000001</v>
      </c>
      <c r="I26" s="148">
        <v>2577174.9400000004</v>
      </c>
      <c r="J26" s="148">
        <v>7326387.4399999995</v>
      </c>
      <c r="K26" s="148">
        <v>617405.34999999974</v>
      </c>
      <c r="L26" s="148">
        <v>182751.7199999977</v>
      </c>
      <c r="M26" s="148">
        <v>8589133.8100000024</v>
      </c>
      <c r="N26" s="148">
        <v>7942247.2300000042</v>
      </c>
      <c r="O26" s="148">
        <v>0</v>
      </c>
      <c r="P26" s="148">
        <v>136.34</v>
      </c>
      <c r="Q26" s="404"/>
      <c r="R26" s="404"/>
      <c r="S26" s="404"/>
      <c r="T26" s="404"/>
      <c r="U26" s="404"/>
      <c r="V26" s="404"/>
    </row>
    <row r="27" spans="1:22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  <c r="R27" s="402"/>
      <c r="S27" s="402"/>
      <c r="T27" s="402"/>
      <c r="U27" s="402"/>
      <c r="V27" s="402"/>
    </row>
    <row r="28" spans="1:22" x14ac:dyDescent="0.25">
      <c r="A28" s="6">
        <v>311</v>
      </c>
      <c r="B28" s="266">
        <v>113</v>
      </c>
      <c r="C28" s="266">
        <v>528</v>
      </c>
      <c r="D28" s="266">
        <v>304339.19</v>
      </c>
      <c r="E28" s="275">
        <v>87799.47</v>
      </c>
      <c r="F28" s="275">
        <v>26111.7</v>
      </c>
      <c r="G28" s="275">
        <v>32396.149999999998</v>
      </c>
      <c r="H28" s="275">
        <v>13401.26</v>
      </c>
      <c r="I28" s="275">
        <v>1334.59</v>
      </c>
      <c r="J28" s="275">
        <v>3794.53</v>
      </c>
      <c r="K28" s="275">
        <v>329.57</v>
      </c>
      <c r="L28" s="275">
        <v>257.76000000000005</v>
      </c>
      <c r="M28" s="275">
        <v>4451.84</v>
      </c>
      <c r="N28" s="275">
        <v>5722.0700000000006</v>
      </c>
      <c r="O28" s="275">
        <v>0</v>
      </c>
      <c r="P28" s="275">
        <v>0</v>
      </c>
      <c r="Q28" s="404"/>
      <c r="R28" s="404"/>
      <c r="S28" s="404"/>
      <c r="T28" s="404"/>
      <c r="U28" s="404"/>
      <c r="V28" s="404"/>
    </row>
    <row r="29" spans="1:22" x14ac:dyDescent="0.25">
      <c r="A29" s="6">
        <v>312</v>
      </c>
      <c r="B29" s="266">
        <v>227</v>
      </c>
      <c r="C29" s="266">
        <v>908</v>
      </c>
      <c r="D29" s="266">
        <v>8911243.8000000007</v>
      </c>
      <c r="E29" s="268">
        <v>2500665.9699999997</v>
      </c>
      <c r="F29" s="268">
        <v>696118.18</v>
      </c>
      <c r="G29" s="268">
        <v>956649.07000000007</v>
      </c>
      <c r="H29" s="268">
        <v>392709.92000000004</v>
      </c>
      <c r="I29" s="268">
        <v>38858.799999999996</v>
      </c>
      <c r="J29" s="268">
        <v>110510.39</v>
      </c>
      <c r="K29" s="268">
        <v>9596.0300000000007</v>
      </c>
      <c r="L29" s="268">
        <v>7527.3300000000008</v>
      </c>
      <c r="M29" s="268">
        <v>126326.9</v>
      </c>
      <c r="N29" s="268">
        <v>162369.34999999998</v>
      </c>
      <c r="O29" s="268">
        <v>0</v>
      </c>
      <c r="P29" s="268">
        <v>0</v>
      </c>
      <c r="Q29" s="404"/>
      <c r="R29" s="404"/>
      <c r="S29" s="404"/>
      <c r="T29" s="404"/>
      <c r="U29" s="404"/>
      <c r="V29" s="404"/>
    </row>
    <row r="30" spans="1:22" x14ac:dyDescent="0.25">
      <c r="A30" s="6">
        <v>313</v>
      </c>
      <c r="B30" s="266">
        <v>213</v>
      </c>
      <c r="C30" s="266">
        <v>846</v>
      </c>
      <c r="D30" s="266">
        <v>75401053.700000003</v>
      </c>
      <c r="E30" s="268">
        <v>19970920.970000003</v>
      </c>
      <c r="F30" s="268">
        <v>4523075.72</v>
      </c>
      <c r="G30" s="268">
        <v>8111817.8500000006</v>
      </c>
      <c r="H30" s="268">
        <v>3339267.36</v>
      </c>
      <c r="I30" s="268">
        <v>332830.99</v>
      </c>
      <c r="J30" s="268">
        <v>946273.92</v>
      </c>
      <c r="K30" s="268">
        <v>82209.349999999991</v>
      </c>
      <c r="L30" s="268">
        <v>64275.46</v>
      </c>
      <c r="M30" s="268">
        <v>1125084.77</v>
      </c>
      <c r="N30" s="268">
        <v>1446085.55</v>
      </c>
      <c r="O30" s="268">
        <v>0</v>
      </c>
      <c r="P30" s="268">
        <v>0</v>
      </c>
      <c r="Q30" s="404"/>
      <c r="R30" s="404"/>
      <c r="S30" s="404"/>
      <c r="T30" s="404"/>
      <c r="U30" s="404"/>
      <c r="V30" s="404"/>
    </row>
    <row r="31" spans="1:22" x14ac:dyDescent="0.25">
      <c r="A31" s="9" t="s">
        <v>230</v>
      </c>
      <c r="B31" s="266">
        <v>1</v>
      </c>
      <c r="C31" s="266">
        <v>4</v>
      </c>
      <c r="D31" s="266">
        <v>7130948</v>
      </c>
      <c r="E31" s="268">
        <v>1736737.5599999998</v>
      </c>
      <c r="F31" s="268">
        <v>275014.46000000002</v>
      </c>
      <c r="G31" s="268">
        <v>767482.54</v>
      </c>
      <c r="H31" s="268">
        <v>316007.96000000002</v>
      </c>
      <c r="I31" s="268">
        <v>31497.4</v>
      </c>
      <c r="J31" s="268">
        <v>89550.44</v>
      </c>
      <c r="K31" s="268">
        <v>7779.86</v>
      </c>
      <c r="L31" s="268">
        <v>6082.7</v>
      </c>
      <c r="M31" s="268">
        <v>106472.18</v>
      </c>
      <c r="N31" s="268">
        <v>136850.01999999999</v>
      </c>
      <c r="O31" s="268">
        <v>0</v>
      </c>
      <c r="P31" s="268">
        <v>0</v>
      </c>
      <c r="Q31" s="404"/>
      <c r="R31" s="404"/>
      <c r="S31" s="404"/>
      <c r="T31" s="404"/>
      <c r="U31" s="404"/>
      <c r="V31" s="404"/>
    </row>
    <row r="32" spans="1:22" x14ac:dyDescent="0.25">
      <c r="A32" s="6">
        <v>343</v>
      </c>
      <c r="B32" s="266">
        <v>2</v>
      </c>
      <c r="C32" s="266">
        <v>8</v>
      </c>
      <c r="D32" s="266">
        <v>175446</v>
      </c>
      <c r="E32" s="268">
        <v>95889.67</v>
      </c>
      <c r="F32" s="268">
        <v>59926.19</v>
      </c>
      <c r="G32" s="268">
        <v>18882.73</v>
      </c>
      <c r="H32" s="268">
        <v>7774.89</v>
      </c>
      <c r="I32" s="268">
        <v>774.95</v>
      </c>
      <c r="J32" s="268">
        <v>2203.25</v>
      </c>
      <c r="K32" s="268">
        <v>191.42</v>
      </c>
      <c r="L32" s="268">
        <v>149.66</v>
      </c>
      <c r="M32" s="268">
        <v>2619.59</v>
      </c>
      <c r="N32" s="268">
        <v>3366.99</v>
      </c>
      <c r="O32" s="268">
        <v>0</v>
      </c>
      <c r="P32" s="268">
        <v>0</v>
      </c>
      <c r="Q32" s="404"/>
      <c r="R32" s="404"/>
      <c r="S32" s="404"/>
      <c r="T32" s="404"/>
      <c r="U32" s="404"/>
      <c r="V32" s="404"/>
    </row>
    <row r="33" spans="1:22" x14ac:dyDescent="0.25">
      <c r="A33" s="6">
        <v>363</v>
      </c>
      <c r="B33" s="266">
        <v>14</v>
      </c>
      <c r="C33" s="266">
        <v>70</v>
      </c>
      <c r="D33" s="266">
        <v>16876668</v>
      </c>
      <c r="E33" s="268">
        <v>4550896.32</v>
      </c>
      <c r="F33" s="268">
        <v>1091466.26</v>
      </c>
      <c r="G33" s="268">
        <v>1816385.14</v>
      </c>
      <c r="H33" s="268">
        <v>747889.55</v>
      </c>
      <c r="I33" s="268">
        <v>74544.240000000005</v>
      </c>
      <c r="J33" s="268">
        <v>211937.2</v>
      </c>
      <c r="K33" s="268">
        <v>18412.47</v>
      </c>
      <c r="L33" s="268">
        <v>14395.8</v>
      </c>
      <c r="M33" s="268">
        <v>251985.54</v>
      </c>
      <c r="N33" s="268">
        <v>323880.12</v>
      </c>
      <c r="O33" s="268">
        <v>0</v>
      </c>
      <c r="P33" s="268">
        <v>0</v>
      </c>
      <c r="Q33" s="404"/>
      <c r="R33" s="404"/>
      <c r="S33" s="404"/>
      <c r="T33" s="404"/>
      <c r="U33" s="404"/>
      <c r="V33" s="404"/>
    </row>
    <row r="34" spans="1:22" x14ac:dyDescent="0.25">
      <c r="A34" s="6">
        <v>963</v>
      </c>
      <c r="B34" s="266">
        <v>2</v>
      </c>
      <c r="C34" s="266">
        <v>10</v>
      </c>
      <c r="D34" s="266">
        <v>1105825</v>
      </c>
      <c r="E34" s="268">
        <v>294341.82000000007</v>
      </c>
      <c r="F34" s="268">
        <v>67666.509999999995</v>
      </c>
      <c r="G34" s="268">
        <v>119016.62</v>
      </c>
      <c r="H34" s="268">
        <v>49004.639999999999</v>
      </c>
      <c r="I34" s="268">
        <v>4884.42</v>
      </c>
      <c r="J34" s="268">
        <v>13886.95</v>
      </c>
      <c r="K34" s="268">
        <v>1206.45</v>
      </c>
      <c r="L34" s="268">
        <v>943.27</v>
      </c>
      <c r="M34" s="268">
        <v>16511.07</v>
      </c>
      <c r="N34" s="268">
        <v>21221.89</v>
      </c>
      <c r="O34" s="268">
        <v>0</v>
      </c>
      <c r="P34" s="268">
        <v>0</v>
      </c>
      <c r="Q34" s="404"/>
      <c r="R34" s="404"/>
      <c r="S34" s="404"/>
      <c r="T34" s="404"/>
      <c r="U34" s="404"/>
      <c r="V34" s="404"/>
    </row>
    <row r="35" spans="1:22" x14ac:dyDescent="0.25">
      <c r="A35" s="146" t="s">
        <v>1</v>
      </c>
      <c r="B35" s="147">
        <v>572</v>
      </c>
      <c r="C35" s="147">
        <v>2374</v>
      </c>
      <c r="D35" s="147">
        <v>109905523.69</v>
      </c>
      <c r="E35" s="148">
        <v>29237251.780000005</v>
      </c>
      <c r="F35" s="148">
        <v>6739379.0199999996</v>
      </c>
      <c r="G35" s="148">
        <v>11822630.1</v>
      </c>
      <c r="H35" s="148">
        <v>4866055.58</v>
      </c>
      <c r="I35" s="148">
        <v>484725.39</v>
      </c>
      <c r="J35" s="148">
        <v>1378156.68</v>
      </c>
      <c r="K35" s="148">
        <v>119725.15</v>
      </c>
      <c r="L35" s="148">
        <v>93631.98000000001</v>
      </c>
      <c r="M35" s="148">
        <v>1633451.8900000001</v>
      </c>
      <c r="N35" s="148">
        <v>2099495.9900000002</v>
      </c>
      <c r="O35" s="148">
        <v>0</v>
      </c>
      <c r="P35" s="148">
        <v>0</v>
      </c>
      <c r="Q35" s="404"/>
      <c r="R35" s="404"/>
      <c r="S35" s="404"/>
      <c r="T35" s="404"/>
      <c r="U35" s="404"/>
      <c r="V35" s="404"/>
    </row>
    <row r="36" spans="1:22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  <c r="R36" s="402"/>
      <c r="S36" s="402"/>
      <c r="T36" s="402"/>
      <c r="U36" s="402"/>
      <c r="V36" s="402"/>
    </row>
    <row r="37" spans="1:22" ht="17.25" x14ac:dyDescent="0.25">
      <c r="A37" s="10" t="s">
        <v>232</v>
      </c>
      <c r="B37" s="266">
        <v>156</v>
      </c>
      <c r="C37" s="266">
        <v>1200</v>
      </c>
      <c r="D37" s="266">
        <v>23785938.139999997</v>
      </c>
      <c r="E37" s="270">
        <v>9831655.3399999999</v>
      </c>
      <c r="F37" s="270">
        <v>4955935.4399999985</v>
      </c>
      <c r="G37" s="267">
        <v>2560012.9300000006</v>
      </c>
      <c r="H37" s="270">
        <v>1054075.52</v>
      </c>
      <c r="I37" s="270">
        <v>105062.56</v>
      </c>
      <c r="J37" s="270">
        <v>298704.36999999994</v>
      </c>
      <c r="K37" s="270">
        <v>25950.16</v>
      </c>
      <c r="L37" s="270">
        <v>20289.380000000005</v>
      </c>
      <c r="M37" s="267">
        <v>355148.42</v>
      </c>
      <c r="N37" s="270">
        <v>456476.55999999994</v>
      </c>
      <c r="O37" s="270">
        <v>0</v>
      </c>
      <c r="P37" s="270">
        <v>0</v>
      </c>
      <c r="Q37" s="404"/>
      <c r="R37" s="404"/>
      <c r="S37" s="404"/>
      <c r="T37" s="404"/>
      <c r="U37" s="404"/>
      <c r="V37" s="404"/>
    </row>
    <row r="38" spans="1:22" ht="17.25" x14ac:dyDescent="0.25">
      <c r="A38" s="10" t="s">
        <v>233</v>
      </c>
      <c r="B38" s="266">
        <v>1</v>
      </c>
      <c r="C38" s="266">
        <v>8</v>
      </c>
      <c r="D38" s="266">
        <v>3042</v>
      </c>
      <c r="E38" s="268">
        <v>818.82000000000016</v>
      </c>
      <c r="F38" s="268">
        <v>195.26</v>
      </c>
      <c r="G38" s="268">
        <v>327.39999999999998</v>
      </c>
      <c r="H38" s="268">
        <v>134.80000000000001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>
        <v>0</v>
      </c>
      <c r="P38" s="268">
        <v>0</v>
      </c>
      <c r="Q38" s="404"/>
      <c r="R38" s="404"/>
      <c r="S38" s="404"/>
      <c r="T38" s="404"/>
      <c r="U38" s="404"/>
      <c r="V38" s="404"/>
    </row>
    <row r="39" spans="1:22" ht="17.25" x14ac:dyDescent="0.25">
      <c r="A39" s="10" t="s">
        <v>234</v>
      </c>
      <c r="B39" s="266">
        <v>2</v>
      </c>
      <c r="C39" s="266">
        <v>16</v>
      </c>
      <c r="D39" s="266">
        <v>2695</v>
      </c>
      <c r="E39" s="268">
        <v>622.43999999999994</v>
      </c>
      <c r="F39" s="268">
        <v>70</v>
      </c>
      <c r="G39" s="268">
        <v>290.06</v>
      </c>
      <c r="H39" s="268">
        <v>119.42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>
        <v>0</v>
      </c>
      <c r="P39" s="268">
        <v>0</v>
      </c>
      <c r="Q39" s="404"/>
      <c r="R39" s="404"/>
      <c r="S39" s="404"/>
      <c r="T39" s="404"/>
      <c r="U39" s="404"/>
      <c r="V39" s="404"/>
    </row>
    <row r="40" spans="1:22" x14ac:dyDescent="0.25">
      <c r="A40" s="6">
        <v>414</v>
      </c>
      <c r="B40" s="266">
        <v>23</v>
      </c>
      <c r="C40" s="266">
        <v>115</v>
      </c>
      <c r="D40" s="266">
        <v>2656405.81</v>
      </c>
      <c r="E40" s="268">
        <v>791853.40000000014</v>
      </c>
      <c r="F40" s="268">
        <v>247335.56</v>
      </c>
      <c r="G40" s="268">
        <v>285900.89</v>
      </c>
      <c r="H40" s="268">
        <v>117718.56</v>
      </c>
      <c r="I40" s="268">
        <v>11733.35</v>
      </c>
      <c r="J40" s="268">
        <v>33359.14</v>
      </c>
      <c r="K40" s="268">
        <v>2898.13</v>
      </c>
      <c r="L40" s="268">
        <v>2265.9299999999998</v>
      </c>
      <c r="M40" s="268">
        <v>39662.78</v>
      </c>
      <c r="N40" s="268">
        <v>50979.06</v>
      </c>
      <c r="O40" s="268">
        <v>0</v>
      </c>
      <c r="P40" s="268">
        <v>0</v>
      </c>
      <c r="Q40" s="404"/>
      <c r="R40" s="404"/>
      <c r="S40" s="404"/>
      <c r="T40" s="404"/>
      <c r="U40" s="404"/>
      <c r="V40" s="404"/>
    </row>
    <row r="41" spans="1:22" x14ac:dyDescent="0.25">
      <c r="A41" s="6">
        <v>421</v>
      </c>
      <c r="B41" s="266">
        <v>239</v>
      </c>
      <c r="C41" s="266">
        <v>1139</v>
      </c>
      <c r="D41" s="266">
        <v>161002.71</v>
      </c>
      <c r="E41" s="268">
        <v>48794.6</v>
      </c>
      <c r="F41" s="268">
        <v>13724.359999999999</v>
      </c>
      <c r="G41" s="268">
        <v>17007</v>
      </c>
      <c r="H41" s="268">
        <v>6916.95</v>
      </c>
      <c r="I41" s="268">
        <v>711.05</v>
      </c>
      <c r="J41" s="268">
        <v>2021.8899999999999</v>
      </c>
      <c r="K41" s="268">
        <v>175.77</v>
      </c>
      <c r="L41" s="268">
        <v>137.26</v>
      </c>
      <c r="M41" s="268">
        <v>3544.51</v>
      </c>
      <c r="N41" s="268">
        <v>4555.8099999999995</v>
      </c>
      <c r="O41" s="268">
        <v>0</v>
      </c>
      <c r="P41" s="268">
        <v>0</v>
      </c>
      <c r="Q41" s="404"/>
      <c r="R41" s="404"/>
      <c r="S41" s="404"/>
      <c r="T41" s="404"/>
      <c r="U41" s="404"/>
      <c r="V41" s="404"/>
    </row>
    <row r="42" spans="1:22" x14ac:dyDescent="0.25">
      <c r="A42" s="6">
        <v>422</v>
      </c>
      <c r="B42" s="266">
        <v>78</v>
      </c>
      <c r="C42" s="266">
        <v>326</v>
      </c>
      <c r="D42" s="266">
        <v>53714.97</v>
      </c>
      <c r="E42" s="268">
        <v>13833.449999999997</v>
      </c>
      <c r="F42" s="268">
        <v>2822.77</v>
      </c>
      <c r="G42" s="268">
        <v>5781.18</v>
      </c>
      <c r="H42" s="268">
        <v>2380.39</v>
      </c>
      <c r="I42" s="268">
        <v>237.22</v>
      </c>
      <c r="J42" s="268">
        <v>674.54</v>
      </c>
      <c r="K42" s="268">
        <v>58.63</v>
      </c>
      <c r="L42" s="268">
        <v>45.84</v>
      </c>
      <c r="M42" s="268">
        <v>802.01</v>
      </c>
      <c r="N42" s="268">
        <v>1030.8699999999999</v>
      </c>
      <c r="O42" s="268">
        <v>0</v>
      </c>
      <c r="P42" s="268">
        <v>0</v>
      </c>
      <c r="Q42" s="404"/>
      <c r="R42" s="404"/>
      <c r="S42" s="404"/>
      <c r="T42" s="404"/>
      <c r="U42" s="404"/>
      <c r="V42" s="404"/>
    </row>
    <row r="43" spans="1:22" x14ac:dyDescent="0.25">
      <c r="A43" s="6">
        <v>423</v>
      </c>
      <c r="B43" s="266">
        <v>677</v>
      </c>
      <c r="C43" s="266">
        <v>2929</v>
      </c>
      <c r="D43" s="266">
        <v>161030.01999999999</v>
      </c>
      <c r="E43" s="268">
        <v>42380.05</v>
      </c>
      <c r="F43" s="268">
        <v>9454.93</v>
      </c>
      <c r="G43" s="268">
        <v>17385.82</v>
      </c>
      <c r="H43" s="268">
        <v>7170.29</v>
      </c>
      <c r="I43" s="268">
        <v>704.45</v>
      </c>
      <c r="J43" s="268">
        <v>2032.1600000000003</v>
      </c>
      <c r="K43" s="268">
        <v>176.06</v>
      </c>
      <c r="L43" s="268">
        <v>125.30000000000001</v>
      </c>
      <c r="M43" s="268">
        <v>2400.54</v>
      </c>
      <c r="N43" s="268">
        <v>2930.5</v>
      </c>
      <c r="O43" s="268">
        <v>0</v>
      </c>
      <c r="P43" s="268">
        <v>0</v>
      </c>
      <c r="Q43" s="404"/>
      <c r="R43" s="404"/>
      <c r="S43" s="404"/>
      <c r="T43" s="404"/>
      <c r="U43" s="404"/>
      <c r="V43" s="404"/>
    </row>
    <row r="44" spans="1:22" x14ac:dyDescent="0.25">
      <c r="A44" s="6">
        <v>424</v>
      </c>
      <c r="B44" s="266">
        <v>1021</v>
      </c>
      <c r="C44" s="266">
        <v>4323</v>
      </c>
      <c r="D44" s="266">
        <v>1056757.51</v>
      </c>
      <c r="E44" s="268">
        <v>269547.06</v>
      </c>
      <c r="F44" s="268">
        <v>52961.590000000004</v>
      </c>
      <c r="G44" s="268">
        <v>113705.95999999999</v>
      </c>
      <c r="H44" s="268">
        <v>46829.01</v>
      </c>
      <c r="I44" s="268">
        <v>4667.66</v>
      </c>
      <c r="J44" s="268">
        <v>13270.550000000001</v>
      </c>
      <c r="K44" s="268">
        <v>1152.99</v>
      </c>
      <c r="L44" s="268">
        <v>901.22</v>
      </c>
      <c r="M44" s="268">
        <v>15778.140000000001</v>
      </c>
      <c r="N44" s="268">
        <v>20279.940000000002</v>
      </c>
      <c r="O44" s="268">
        <v>0</v>
      </c>
      <c r="P44" s="268">
        <v>0</v>
      </c>
      <c r="Q44" s="404"/>
      <c r="R44" s="404"/>
      <c r="S44" s="404"/>
      <c r="T44" s="404"/>
      <c r="U44" s="404"/>
      <c r="V44" s="404"/>
    </row>
    <row r="45" spans="1:22" ht="17.25" x14ac:dyDescent="0.25">
      <c r="A45" s="8" t="s">
        <v>235</v>
      </c>
      <c r="B45" s="271">
        <v>0</v>
      </c>
      <c r="C45" s="271">
        <v>7720</v>
      </c>
      <c r="D45" s="266">
        <v>119642.81</v>
      </c>
      <c r="E45" s="268">
        <v>42044.380000000005</v>
      </c>
      <c r="F45" s="268">
        <v>17284.579999999998</v>
      </c>
      <c r="G45" s="268">
        <v>13008.320000000002</v>
      </c>
      <c r="H45" s="268">
        <v>5352.4400000000005</v>
      </c>
      <c r="I45" s="268">
        <v>532.6400000000001</v>
      </c>
      <c r="J45" s="268">
        <v>1514.65</v>
      </c>
      <c r="K45" s="268">
        <v>127.67999999999999</v>
      </c>
      <c r="L45" s="268">
        <v>103.17</v>
      </c>
      <c r="M45" s="268">
        <v>1805.9900000000002</v>
      </c>
      <c r="N45" s="268">
        <v>2314.91</v>
      </c>
      <c r="O45" s="268">
        <v>0</v>
      </c>
      <c r="P45" s="268">
        <v>0</v>
      </c>
      <c r="Q45" s="404"/>
      <c r="R45" s="404"/>
      <c r="S45" s="404"/>
      <c r="T45" s="404"/>
      <c r="U45" s="404"/>
      <c r="V45" s="404"/>
    </row>
    <row r="46" spans="1:22" x14ac:dyDescent="0.25">
      <c r="A46" s="146" t="s">
        <v>1</v>
      </c>
      <c r="B46" s="147">
        <v>2197</v>
      </c>
      <c r="C46" s="147">
        <v>17776</v>
      </c>
      <c r="D46" s="149">
        <v>28000228.969999995</v>
      </c>
      <c r="E46" s="148">
        <v>11041549.540000001</v>
      </c>
      <c r="F46" s="148">
        <v>5299784.4899999974</v>
      </c>
      <c r="G46" s="148">
        <v>3013419.5600000005</v>
      </c>
      <c r="H46" s="148">
        <v>1240697.3799999999</v>
      </c>
      <c r="I46" s="148">
        <v>123674.27</v>
      </c>
      <c r="J46" s="148">
        <v>351649.34999999992</v>
      </c>
      <c r="K46" s="148">
        <v>30545.670000000006</v>
      </c>
      <c r="L46" s="148">
        <v>23873.010000000002</v>
      </c>
      <c r="M46" s="148">
        <v>419228.05</v>
      </c>
      <c r="N46" s="148">
        <v>538677.75999999989</v>
      </c>
      <c r="O46" s="148">
        <v>0</v>
      </c>
      <c r="P46" s="148">
        <v>0</v>
      </c>
      <c r="Q46" s="404"/>
      <c r="R46" s="404"/>
      <c r="S46" s="404"/>
      <c r="T46" s="404"/>
      <c r="U46" s="404"/>
      <c r="V46" s="404"/>
    </row>
    <row r="47" spans="1:22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  <c r="R47" s="402"/>
      <c r="S47" s="402"/>
      <c r="T47" s="402"/>
      <c r="U47" s="402"/>
      <c r="V47" s="402"/>
    </row>
    <row r="48" spans="1:22" x14ac:dyDescent="0.25">
      <c r="A48" s="6">
        <v>513</v>
      </c>
      <c r="B48" s="272">
        <v>2</v>
      </c>
      <c r="C48" s="272">
        <v>8</v>
      </c>
      <c r="D48" s="266">
        <v>2867172</v>
      </c>
      <c r="E48" s="270">
        <v>732184.60999999987</v>
      </c>
      <c r="F48" s="270">
        <v>144463.09</v>
      </c>
      <c r="G48" s="403">
        <v>308585.13</v>
      </c>
      <c r="H48" s="406">
        <v>127058.73</v>
      </c>
      <c r="I48" s="406">
        <v>12664.3</v>
      </c>
      <c r="J48" s="406">
        <v>36005.94</v>
      </c>
      <c r="K48" s="406">
        <v>3128.08</v>
      </c>
      <c r="L48" s="406">
        <v>2445.6999999999998</v>
      </c>
      <c r="M48" s="403">
        <v>42809.75</v>
      </c>
      <c r="N48" s="406">
        <v>55023.89</v>
      </c>
      <c r="O48" s="406">
        <v>0</v>
      </c>
      <c r="P48" s="406">
        <v>0</v>
      </c>
      <c r="Q48" s="404"/>
      <c r="R48" s="404"/>
      <c r="S48" s="404"/>
      <c r="T48" s="404"/>
      <c r="U48" s="404"/>
      <c r="V48" s="404"/>
    </row>
    <row r="49" spans="1:23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  <c r="R49" s="402"/>
      <c r="S49" s="402"/>
      <c r="T49" s="402"/>
      <c r="U49" s="402"/>
      <c r="V49" s="402"/>
      <c r="W49" s="402"/>
    </row>
    <row r="50" spans="1:23" x14ac:dyDescent="0.25">
      <c r="A50" s="150">
        <v>711</v>
      </c>
      <c r="B50" s="272">
        <v>1050</v>
      </c>
      <c r="C50" s="272">
        <v>3681</v>
      </c>
      <c r="D50" s="266">
        <v>1912040.68</v>
      </c>
      <c r="E50" s="270">
        <v>542344.72</v>
      </c>
      <c r="F50" s="270">
        <v>163054.75</v>
      </c>
      <c r="G50" s="403">
        <v>200367.31</v>
      </c>
      <c r="H50" s="406">
        <v>82043.55</v>
      </c>
      <c r="I50" s="406">
        <v>8148.03</v>
      </c>
      <c r="J50" s="406">
        <v>23143.68</v>
      </c>
      <c r="K50" s="406">
        <v>2008.7199999999998</v>
      </c>
      <c r="L50" s="406">
        <v>1571.6200000000001</v>
      </c>
      <c r="M50" s="403">
        <v>27132.97</v>
      </c>
      <c r="N50" s="406">
        <v>34874.089999999997</v>
      </c>
      <c r="O50" s="406">
        <v>0</v>
      </c>
      <c r="P50" s="406">
        <v>0</v>
      </c>
      <c r="Q50" s="404"/>
      <c r="R50" s="404"/>
      <c r="S50" s="404"/>
      <c r="T50" s="404"/>
      <c r="U50" s="404"/>
      <c r="V50" s="404"/>
      <c r="W50" s="402"/>
    </row>
    <row r="51" spans="1:23" s="19" customFormat="1" ht="15.75" thickBot="1" x14ac:dyDescent="0.3">
      <c r="A51" s="409"/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413"/>
      <c r="R51" s="413"/>
      <c r="S51" s="413"/>
      <c r="T51" s="414"/>
      <c r="U51" s="414"/>
      <c r="V51" s="414"/>
      <c r="W51" s="414"/>
    </row>
    <row r="52" spans="1:23" ht="15.75" thickBot="1" x14ac:dyDescent="0.3">
      <c r="A52" s="151" t="s">
        <v>238</v>
      </c>
      <c r="B52" s="152">
        <v>1517667</v>
      </c>
      <c r="C52" s="152">
        <v>5598992</v>
      </c>
      <c r="D52" s="152">
        <v>1215207881.73</v>
      </c>
      <c r="E52" s="153">
        <v>316579137.1400001</v>
      </c>
      <c r="F52" s="153">
        <v>84736100.5</v>
      </c>
      <c r="G52" s="153">
        <v>124278125.87652972</v>
      </c>
      <c r="H52" s="153">
        <v>51104101.959211029</v>
      </c>
      <c r="I52" s="153">
        <v>5091723.3527562851</v>
      </c>
      <c r="J52" s="153">
        <v>14476364.988096934</v>
      </c>
      <c r="K52" s="153">
        <v>1237410.0610189997</v>
      </c>
      <c r="L52" s="153">
        <v>667470.7099839045</v>
      </c>
      <c r="M52" s="153">
        <v>16242574.963136097</v>
      </c>
      <c r="N52" s="153">
        <v>18745516.915180013</v>
      </c>
      <c r="O52" s="153">
        <v>-684.62591300000008</v>
      </c>
      <c r="P52" s="153">
        <v>432.44000000000005</v>
      </c>
      <c r="Q52" s="404"/>
      <c r="R52" s="404"/>
      <c r="S52" s="404"/>
      <c r="T52" s="404"/>
      <c r="U52" s="404"/>
      <c r="V52" s="404"/>
      <c r="W52" s="402"/>
    </row>
    <row r="53" spans="1:23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</row>
    <row r="54" spans="1:23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  <c r="R54" s="402"/>
      <c r="S54" s="402"/>
      <c r="T54" s="402"/>
      <c r="U54" s="402"/>
      <c r="V54" s="402"/>
      <c r="W54" s="402"/>
    </row>
    <row r="55" spans="1:23" s="14" customFormat="1" x14ac:dyDescent="0.25">
      <c r="A55" s="12"/>
      <c r="B55" s="21"/>
      <c r="E55" s="401"/>
      <c r="F55" s="401"/>
      <c r="G55" s="401"/>
      <c r="H55" s="401"/>
      <c r="I55" s="401"/>
      <c r="J55" s="401"/>
      <c r="K55" s="401"/>
      <c r="L55" s="401"/>
      <c r="M55" s="401"/>
      <c r="N55" s="402"/>
      <c r="O55" s="402"/>
      <c r="P55" s="402"/>
      <c r="Q55" s="402"/>
      <c r="R55" s="402"/>
      <c r="S55" s="402"/>
      <c r="T55" s="402"/>
      <c r="U55" s="402"/>
      <c r="V55" s="402"/>
      <c r="W55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8000"/>
    <pageSetUpPr fitToPage="1"/>
  </sheetPr>
  <dimension ref="A1:Q54"/>
  <sheetViews>
    <sheetView zoomScale="90" zoomScaleNormal="90" workbookViewId="0">
      <pane xSplit="1" ySplit="3" topLeftCell="B4" activePane="bottomRight" state="frozen"/>
      <selection pane="topRight" activeCell="P3" sqref="B3:P3"/>
      <selection pane="bottomLeft" activeCell="P3" sqref="B3:P3"/>
      <selection pane="bottomRight" activeCell="B2" sqref="B2"/>
    </sheetView>
  </sheetViews>
  <sheetFormatPr defaultColWidth="11.42578125" defaultRowHeight="15" x14ac:dyDescent="0.25"/>
  <cols>
    <col min="1" max="1" width="21.85546875" style="12" customWidth="1"/>
    <col min="2" max="2" width="11.7109375" style="12" customWidth="1"/>
    <col min="3" max="3" width="14" style="14" customWidth="1"/>
    <col min="4" max="4" width="19.42578125" style="14" bestFit="1" customWidth="1"/>
    <col min="5" max="8" width="17.42578125" style="7" bestFit="1" customWidth="1"/>
    <col min="9" max="9" width="16.42578125" style="7" bestFit="1" customWidth="1"/>
    <col min="10" max="10" width="16" style="7" bestFit="1" customWidth="1"/>
    <col min="11" max="11" width="18.85546875" style="7" bestFit="1" customWidth="1"/>
    <col min="12" max="12" width="20.42578125" style="7" bestFit="1" customWidth="1"/>
    <col min="13" max="13" width="17" style="7" bestFit="1" customWidth="1"/>
    <col min="14" max="14" width="16" style="5" bestFit="1" customWidth="1"/>
    <col min="15" max="15" width="11.42578125" style="5"/>
    <col min="16" max="16" width="26.42578125" style="5" customWidth="1"/>
    <col min="17" max="16384" width="11.42578125" style="5"/>
  </cols>
  <sheetData>
    <row r="1" spans="1:17" ht="15.75" thickBot="1" x14ac:dyDescent="0.3">
      <c r="B1" s="13"/>
      <c r="E1" s="401"/>
      <c r="F1" s="401"/>
      <c r="G1" s="401"/>
      <c r="H1" s="401"/>
      <c r="I1" s="401"/>
      <c r="J1" s="401"/>
      <c r="K1" s="401"/>
      <c r="L1" s="401"/>
      <c r="M1" s="401"/>
      <c r="N1" s="402"/>
      <c r="O1" s="402"/>
      <c r="P1" s="402"/>
      <c r="Q1" s="402"/>
    </row>
    <row r="2" spans="1:17" ht="21.75" thickBot="1" x14ac:dyDescent="0.35">
      <c r="A2" s="4" t="s">
        <v>204</v>
      </c>
      <c r="B2" s="15"/>
      <c r="C2" s="16"/>
      <c r="D2" s="17"/>
      <c r="E2" s="402"/>
      <c r="F2" s="274">
        <v>46142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</row>
    <row r="3" spans="1:17" ht="30.75" thickBot="1" x14ac:dyDescent="0.3">
      <c r="A3" s="142" t="s">
        <v>205</v>
      </c>
      <c r="B3" s="143" t="s">
        <v>206</v>
      </c>
      <c r="C3" s="143" t="s">
        <v>207</v>
      </c>
      <c r="D3" s="144" t="s">
        <v>208</v>
      </c>
      <c r="E3" s="145" t="s">
        <v>209</v>
      </c>
      <c r="F3" s="22" t="s">
        <v>210</v>
      </c>
      <c r="G3" s="145" t="s">
        <v>211</v>
      </c>
      <c r="H3" s="145" t="s">
        <v>212</v>
      </c>
      <c r="I3" s="145" t="s">
        <v>213</v>
      </c>
      <c r="J3" s="145" t="s">
        <v>214</v>
      </c>
      <c r="K3" s="145" t="s">
        <v>215</v>
      </c>
      <c r="L3" s="145" t="s">
        <v>216</v>
      </c>
      <c r="M3" s="145" t="s">
        <v>217</v>
      </c>
      <c r="N3" s="145" t="s">
        <v>218</v>
      </c>
      <c r="O3" s="145" t="s">
        <v>219</v>
      </c>
      <c r="P3" s="145" t="s">
        <v>220</v>
      </c>
      <c r="Q3" s="402"/>
    </row>
    <row r="4" spans="1:17" x14ac:dyDescent="0.25">
      <c r="A4" s="6">
        <v>103</v>
      </c>
      <c r="B4" s="266">
        <v>870</v>
      </c>
      <c r="C4" s="266">
        <v>3492</v>
      </c>
      <c r="D4" s="266">
        <v>694966.39</v>
      </c>
      <c r="E4" s="267">
        <v>179301.35</v>
      </c>
      <c r="F4" s="267">
        <v>40299.42</v>
      </c>
      <c r="G4" s="267">
        <v>80897.69</v>
      </c>
      <c r="H4" s="267">
        <v>31681.26</v>
      </c>
      <c r="I4" s="267">
        <v>3069.45</v>
      </c>
      <c r="J4" s="267">
        <v>8727.23</v>
      </c>
      <c r="K4" s="267">
        <v>758.15</v>
      </c>
      <c r="L4" s="267">
        <v>593.03</v>
      </c>
      <c r="M4" s="267">
        <v>0</v>
      </c>
      <c r="N4" s="267">
        <v>13275.12</v>
      </c>
      <c r="O4" s="267">
        <v>0</v>
      </c>
      <c r="P4" s="267">
        <v>0</v>
      </c>
      <c r="Q4" s="404"/>
    </row>
    <row r="5" spans="1:17" x14ac:dyDescent="0.25">
      <c r="A5" s="6">
        <v>104</v>
      </c>
      <c r="B5" s="266">
        <v>2926</v>
      </c>
      <c r="C5" s="266">
        <v>11462</v>
      </c>
      <c r="D5" s="266">
        <v>616639.53</v>
      </c>
      <c r="E5" s="268">
        <v>165364.91999999998</v>
      </c>
      <c r="F5" s="268">
        <v>41981</v>
      </c>
      <c r="G5" s="268">
        <v>71726.38</v>
      </c>
      <c r="H5" s="268">
        <v>28113.54</v>
      </c>
      <c r="I5" s="268">
        <v>2724.39</v>
      </c>
      <c r="J5" s="268">
        <v>7744.3</v>
      </c>
      <c r="K5" s="268">
        <v>672.61</v>
      </c>
      <c r="L5" s="268">
        <v>525.9</v>
      </c>
      <c r="M5" s="268">
        <v>0</v>
      </c>
      <c r="N5" s="268">
        <v>11876.8</v>
      </c>
      <c r="O5" s="268">
        <v>0</v>
      </c>
      <c r="P5" s="268">
        <v>0</v>
      </c>
      <c r="Q5" s="404"/>
    </row>
    <row r="6" spans="1:17" x14ac:dyDescent="0.25">
      <c r="A6" s="6">
        <v>105</v>
      </c>
      <c r="B6" s="266">
        <v>7779</v>
      </c>
      <c r="C6" s="266">
        <v>22633</v>
      </c>
      <c r="D6" s="266">
        <v>2252749.85</v>
      </c>
      <c r="E6" s="268">
        <v>595331.77999999991</v>
      </c>
      <c r="F6" s="268">
        <v>144749.06</v>
      </c>
      <c r="G6" s="268">
        <v>262301.43</v>
      </c>
      <c r="H6" s="268">
        <v>102662.79</v>
      </c>
      <c r="I6" s="268">
        <v>9949.57</v>
      </c>
      <c r="J6" s="268">
        <v>28277.65</v>
      </c>
      <c r="K6" s="268">
        <v>2455.4699999999998</v>
      </c>
      <c r="L6" s="268">
        <v>1920.6</v>
      </c>
      <c r="M6" s="268">
        <v>0</v>
      </c>
      <c r="N6" s="268">
        <v>43015.21</v>
      </c>
      <c r="O6" s="268">
        <v>0</v>
      </c>
      <c r="P6" s="268">
        <v>0</v>
      </c>
      <c r="Q6" s="404"/>
    </row>
    <row r="7" spans="1:17" x14ac:dyDescent="0.25">
      <c r="A7" s="6">
        <v>106</v>
      </c>
      <c r="B7" s="266">
        <v>34995</v>
      </c>
      <c r="C7" s="266">
        <v>101953</v>
      </c>
      <c r="D7" s="266">
        <v>17944608.350000001</v>
      </c>
      <c r="E7" s="268">
        <v>4661118.1300000008</v>
      </c>
      <c r="F7" s="268">
        <v>1067683.1200000001</v>
      </c>
      <c r="G7" s="268">
        <v>2091763.33</v>
      </c>
      <c r="H7" s="268">
        <v>818461.61</v>
      </c>
      <c r="I7" s="268">
        <v>79306.429999999993</v>
      </c>
      <c r="J7" s="268">
        <v>225457.49</v>
      </c>
      <c r="K7" s="268">
        <v>19545.16</v>
      </c>
      <c r="L7" s="268">
        <v>15324.16</v>
      </c>
      <c r="M7" s="268">
        <v>0</v>
      </c>
      <c r="N7" s="268">
        <v>343576.83</v>
      </c>
      <c r="O7" s="268">
        <v>0</v>
      </c>
      <c r="P7" s="268">
        <v>0</v>
      </c>
      <c r="Q7" s="404"/>
    </row>
    <row r="8" spans="1:17" x14ac:dyDescent="0.25">
      <c r="A8" s="6">
        <v>107</v>
      </c>
      <c r="B8" s="266">
        <v>3800</v>
      </c>
      <c r="C8" s="266">
        <v>11039</v>
      </c>
      <c r="D8" s="266">
        <v>3033830.51</v>
      </c>
      <c r="E8" s="268">
        <v>781271.43000000017</v>
      </c>
      <c r="F8" s="268">
        <v>175348.35</v>
      </c>
      <c r="G8" s="268">
        <v>354274.02</v>
      </c>
      <c r="H8" s="268">
        <v>137536.76999999999</v>
      </c>
      <c r="I8" s="268">
        <v>13500</v>
      </c>
      <c r="J8" s="268">
        <v>38100.29</v>
      </c>
      <c r="K8" s="268">
        <v>3295.18</v>
      </c>
      <c r="L8" s="268">
        <v>2548.1799999999998</v>
      </c>
      <c r="M8" s="268">
        <v>0</v>
      </c>
      <c r="N8" s="268">
        <v>56668.639999999999</v>
      </c>
      <c r="O8" s="268">
        <v>0</v>
      </c>
      <c r="P8" s="268">
        <v>0</v>
      </c>
      <c r="Q8" s="404"/>
    </row>
    <row r="9" spans="1:17" x14ac:dyDescent="0.25">
      <c r="A9" s="6">
        <v>109</v>
      </c>
      <c r="B9" s="266">
        <v>88407</v>
      </c>
      <c r="C9" s="266">
        <v>336332</v>
      </c>
      <c r="D9" s="266">
        <v>16911049.73</v>
      </c>
      <c r="E9" s="268">
        <v>4513071.9400000004</v>
      </c>
      <c r="F9" s="268">
        <v>1172691.01</v>
      </c>
      <c r="G9" s="268">
        <v>1945812.61</v>
      </c>
      <c r="H9" s="268">
        <v>762312.14</v>
      </c>
      <c r="I9" s="268">
        <v>73740.429999999993</v>
      </c>
      <c r="J9" s="268">
        <v>209930.81</v>
      </c>
      <c r="K9" s="268">
        <v>17929.939999999999</v>
      </c>
      <c r="L9" s="268">
        <v>14246.55</v>
      </c>
      <c r="M9" s="268">
        <v>0</v>
      </c>
      <c r="N9" s="268">
        <v>316408.45</v>
      </c>
      <c r="O9" s="268">
        <v>0</v>
      </c>
      <c r="P9" s="268">
        <v>0</v>
      </c>
      <c r="Q9" s="404"/>
    </row>
    <row r="10" spans="1:17" x14ac:dyDescent="0.25">
      <c r="A10" s="6">
        <v>110</v>
      </c>
      <c r="B10" s="266">
        <v>21477</v>
      </c>
      <c r="C10" s="266">
        <v>88082</v>
      </c>
      <c r="D10" s="266">
        <v>13402133.59</v>
      </c>
      <c r="E10" s="268">
        <v>3298071.09</v>
      </c>
      <c r="F10" s="268">
        <v>773601.25</v>
      </c>
      <c r="G10" s="268">
        <v>1465763.89</v>
      </c>
      <c r="H10" s="268">
        <v>575450.5900000002</v>
      </c>
      <c r="I10" s="268">
        <v>55471.30000000001</v>
      </c>
      <c r="J10" s="268">
        <v>158067.81</v>
      </c>
      <c r="K10" s="268">
        <v>13347.07</v>
      </c>
      <c r="L10" s="268">
        <v>10760.89</v>
      </c>
      <c r="M10" s="268">
        <v>0</v>
      </c>
      <c r="N10" s="268">
        <v>245608.28999999998</v>
      </c>
      <c r="O10" s="268">
        <v>0</v>
      </c>
      <c r="P10" s="268">
        <v>0</v>
      </c>
      <c r="Q10" s="404"/>
    </row>
    <row r="11" spans="1:17" x14ac:dyDescent="0.25">
      <c r="A11" s="8">
        <v>111</v>
      </c>
      <c r="B11" s="266">
        <v>235199</v>
      </c>
      <c r="C11" s="266">
        <v>171025</v>
      </c>
      <c r="D11" s="266">
        <v>27795448.73</v>
      </c>
      <c r="E11" s="268">
        <v>5643383.3899999987</v>
      </c>
      <c r="F11" s="268">
        <v>1235025.1200000001</v>
      </c>
      <c r="G11" s="268">
        <v>2385976.7599999998</v>
      </c>
      <c r="H11" s="268">
        <v>934423.03999999992</v>
      </c>
      <c r="I11" s="268">
        <v>90473.93</v>
      </c>
      <c r="J11" s="268">
        <v>257297.63000000009</v>
      </c>
      <c r="K11" s="268">
        <v>22349.339999999982</v>
      </c>
      <c r="L11" s="268">
        <v>17499.420000000009</v>
      </c>
      <c r="M11" s="268">
        <v>306469.13999999996</v>
      </c>
      <c r="N11" s="268">
        <v>393903.43999999994</v>
      </c>
      <c r="O11" s="268">
        <v>0</v>
      </c>
      <c r="P11" s="268">
        <v>-34.43</v>
      </c>
      <c r="Q11" s="404"/>
    </row>
    <row r="12" spans="1:17" x14ac:dyDescent="0.25">
      <c r="A12" s="6">
        <v>112</v>
      </c>
      <c r="B12" s="266">
        <v>993112</v>
      </c>
      <c r="C12" s="266">
        <v>4486645</v>
      </c>
      <c r="D12" s="266">
        <v>422276525.02999997</v>
      </c>
      <c r="E12" s="268">
        <v>102655554.53999999</v>
      </c>
      <c r="F12" s="268">
        <v>23752504.639999997</v>
      </c>
      <c r="G12" s="268">
        <v>42733278.539999992</v>
      </c>
      <c r="H12" s="268">
        <v>16731471.209999997</v>
      </c>
      <c r="I12" s="268">
        <v>1622207.1700000002</v>
      </c>
      <c r="J12" s="268">
        <v>4610618.0599999996</v>
      </c>
      <c r="K12" s="268">
        <v>400420.68999999989</v>
      </c>
      <c r="L12" s="268">
        <v>313154.07000000012</v>
      </c>
      <c r="M12" s="268">
        <v>5466138.1600000011</v>
      </c>
      <c r="N12" s="268">
        <v>7025708.1499999994</v>
      </c>
      <c r="O12" s="268">
        <v>5.84</v>
      </c>
      <c r="P12" s="268">
        <v>48.01</v>
      </c>
      <c r="Q12" s="404"/>
    </row>
    <row r="13" spans="1:17" x14ac:dyDescent="0.25">
      <c r="A13" s="8" t="s">
        <v>221</v>
      </c>
      <c r="B13" s="266"/>
      <c r="C13" s="266"/>
      <c r="D13" s="266"/>
      <c r="E13" s="268"/>
      <c r="F13" s="269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404"/>
    </row>
    <row r="14" spans="1:17" x14ac:dyDescent="0.25">
      <c r="A14" s="146" t="s">
        <v>1</v>
      </c>
      <c r="B14" s="147">
        <v>1388565</v>
      </c>
      <c r="C14" s="147">
        <v>5232663</v>
      </c>
      <c r="D14" s="147">
        <v>504927951.70999998</v>
      </c>
      <c r="E14" s="148">
        <v>122492468.56999999</v>
      </c>
      <c r="F14" s="148">
        <v>28403882.969999999</v>
      </c>
      <c r="G14" s="148">
        <v>51391794.649999991</v>
      </c>
      <c r="H14" s="148">
        <v>20122112.949999996</v>
      </c>
      <c r="I14" s="148">
        <v>1950442.6700000002</v>
      </c>
      <c r="J14" s="148">
        <v>5544221.2699999996</v>
      </c>
      <c r="K14" s="148">
        <v>480773.60999999987</v>
      </c>
      <c r="L14" s="148">
        <v>376572.80000000016</v>
      </c>
      <c r="M14" s="148">
        <v>5772607.3000000007</v>
      </c>
      <c r="N14" s="148">
        <v>8450040.9299999997</v>
      </c>
      <c r="O14" s="148">
        <v>5.84</v>
      </c>
      <c r="P14" s="148">
        <v>13.579999999999998</v>
      </c>
      <c r="Q14" s="404"/>
    </row>
    <row r="15" spans="1:17" ht="22.5" customHeight="1" x14ac:dyDescent="0.25">
      <c r="A15" s="6" t="s">
        <v>222</v>
      </c>
      <c r="B15" s="14"/>
      <c r="C15" s="14" t="s">
        <v>5</v>
      </c>
      <c r="E15" s="14"/>
      <c r="F15" s="1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402"/>
    </row>
    <row r="16" spans="1:17" ht="21.75" customHeight="1" x14ac:dyDescent="0.25">
      <c r="A16" s="8" t="s">
        <v>223</v>
      </c>
      <c r="B16" s="266">
        <v>1</v>
      </c>
      <c r="C16" s="266">
        <v>5</v>
      </c>
      <c r="D16" s="266">
        <v>14.66</v>
      </c>
      <c r="E16" s="270">
        <v>4.7399999999999993</v>
      </c>
      <c r="F16" s="270">
        <v>1.51</v>
      </c>
      <c r="G16" s="267">
        <v>1.75</v>
      </c>
      <c r="H16" s="270">
        <v>0.68</v>
      </c>
      <c r="I16" s="270">
        <v>7.0000000000000007E-2</v>
      </c>
      <c r="J16" s="270">
        <v>0.19</v>
      </c>
      <c r="K16" s="270">
        <v>0.02</v>
      </c>
      <c r="L16" s="270">
        <v>0.01</v>
      </c>
      <c r="M16" s="267">
        <v>0.22</v>
      </c>
      <c r="N16" s="270">
        <v>0.28999999999999998</v>
      </c>
      <c r="O16" s="270">
        <v>0</v>
      </c>
      <c r="P16" s="270">
        <v>0</v>
      </c>
      <c r="Q16" s="404"/>
    </row>
    <row r="17" spans="1:17" x14ac:dyDescent="0.25">
      <c r="A17" s="8" t="s">
        <v>224</v>
      </c>
      <c r="B17" s="266">
        <v>10</v>
      </c>
      <c r="C17" s="266">
        <v>144</v>
      </c>
      <c r="D17" s="266">
        <v>442604</v>
      </c>
      <c r="E17" s="268">
        <v>132785.18</v>
      </c>
      <c r="F17" s="268">
        <v>37640.61</v>
      </c>
      <c r="G17" s="268">
        <v>51496.5</v>
      </c>
      <c r="H17" s="268">
        <v>20171.53</v>
      </c>
      <c r="I17" s="268">
        <v>1955.17</v>
      </c>
      <c r="J17" s="268">
        <v>5558.39</v>
      </c>
      <c r="K17" s="268">
        <v>482.85</v>
      </c>
      <c r="L17" s="268">
        <v>377.58</v>
      </c>
      <c r="M17" s="268">
        <v>6608.5</v>
      </c>
      <c r="N17" s="268">
        <v>8494.0499999999993</v>
      </c>
      <c r="O17" s="268">
        <v>0</v>
      </c>
      <c r="P17" s="268">
        <v>0</v>
      </c>
      <c r="Q17" s="404"/>
    </row>
    <row r="18" spans="1:17" x14ac:dyDescent="0.25">
      <c r="A18" s="8" t="s">
        <v>225</v>
      </c>
      <c r="B18" s="266">
        <v>1</v>
      </c>
      <c r="C18" s="266">
        <v>12</v>
      </c>
      <c r="D18" s="266">
        <v>403104</v>
      </c>
      <c r="E18" s="268">
        <v>120731.48</v>
      </c>
      <c r="F18" s="268">
        <v>34078.25</v>
      </c>
      <c r="G18" s="268">
        <v>46900.74</v>
      </c>
      <c r="H18" s="268">
        <v>18371.46</v>
      </c>
      <c r="I18" s="268">
        <v>1780.51</v>
      </c>
      <c r="J18" s="268">
        <v>5062.18</v>
      </c>
      <c r="K18" s="268">
        <v>439.8</v>
      </c>
      <c r="L18" s="268">
        <v>343.84</v>
      </c>
      <c r="M18" s="268">
        <v>6018.74</v>
      </c>
      <c r="N18" s="268">
        <v>7735.96</v>
      </c>
      <c r="O18" s="268">
        <v>0</v>
      </c>
      <c r="P18" s="268">
        <v>0</v>
      </c>
      <c r="Q18" s="404"/>
    </row>
    <row r="19" spans="1:17" x14ac:dyDescent="0.25">
      <c r="A19" s="8" t="s">
        <v>226</v>
      </c>
      <c r="B19" s="266">
        <v>37</v>
      </c>
      <c r="C19" s="266">
        <v>24</v>
      </c>
      <c r="D19" s="266">
        <v>425965</v>
      </c>
      <c r="E19" s="268">
        <v>127597.31</v>
      </c>
      <c r="F19" s="268">
        <v>36029.79</v>
      </c>
      <c r="G19" s="268">
        <v>49560.6</v>
      </c>
      <c r="H19" s="268">
        <v>19413.349999999999</v>
      </c>
      <c r="I19" s="268">
        <v>1881.49</v>
      </c>
      <c r="J19" s="268">
        <v>5349.25</v>
      </c>
      <c r="K19" s="268">
        <v>464.72</v>
      </c>
      <c r="L19" s="268">
        <v>363.35</v>
      </c>
      <c r="M19" s="268">
        <v>6360.08</v>
      </c>
      <c r="N19" s="268">
        <v>8174.68</v>
      </c>
      <c r="O19" s="268">
        <v>0</v>
      </c>
      <c r="P19" s="268">
        <v>0</v>
      </c>
      <c r="Q19" s="404"/>
    </row>
    <row r="20" spans="1:17" x14ac:dyDescent="0.25">
      <c r="A20" s="8" t="s">
        <v>227</v>
      </c>
      <c r="B20" s="266">
        <v>925</v>
      </c>
      <c r="C20" s="266">
        <v>2670</v>
      </c>
      <c r="D20" s="266">
        <v>12359.369999999999</v>
      </c>
      <c r="E20" s="268">
        <v>7866.95</v>
      </c>
      <c r="F20" s="268">
        <v>5198.96</v>
      </c>
      <c r="G20" s="268">
        <v>1442.1</v>
      </c>
      <c r="H20" s="268">
        <v>564.78</v>
      </c>
      <c r="I20" s="268">
        <v>55.769999999999996</v>
      </c>
      <c r="J20" s="268">
        <v>171.18</v>
      </c>
      <c r="K20" s="268">
        <v>0</v>
      </c>
      <c r="L20" s="268">
        <v>9.3500000000000014</v>
      </c>
      <c r="M20" s="268">
        <v>185.41</v>
      </c>
      <c r="N20" s="268">
        <v>239.39999999999998</v>
      </c>
      <c r="O20" s="268">
        <v>0</v>
      </c>
      <c r="P20" s="268">
        <v>0</v>
      </c>
      <c r="Q20" s="404"/>
    </row>
    <row r="21" spans="1:17" x14ac:dyDescent="0.25">
      <c r="A21" s="8">
        <v>211</v>
      </c>
      <c r="B21" s="266">
        <v>113251</v>
      </c>
      <c r="C21" s="266">
        <v>321645</v>
      </c>
      <c r="D21" s="266">
        <v>157391132.69</v>
      </c>
      <c r="E21" s="268">
        <v>47138665.340000011</v>
      </c>
      <c r="F21" s="268">
        <v>13697761.250000002</v>
      </c>
      <c r="G21" s="268">
        <v>18101778.230000004</v>
      </c>
      <c r="H21" s="268">
        <v>7086325.790000001</v>
      </c>
      <c r="I21" s="268">
        <v>687376.04</v>
      </c>
      <c r="J21" s="268">
        <v>1952894.28</v>
      </c>
      <c r="K21" s="268">
        <v>169654.63000000003</v>
      </c>
      <c r="L21" s="268">
        <v>132535.64000000013</v>
      </c>
      <c r="M21" s="268">
        <v>2323680.0300000017</v>
      </c>
      <c r="N21" s="268">
        <v>2986659.4500000034</v>
      </c>
      <c r="O21" s="268">
        <v>0</v>
      </c>
      <c r="P21" s="268">
        <v>0</v>
      </c>
      <c r="Q21" s="404"/>
    </row>
    <row r="22" spans="1:17" x14ac:dyDescent="0.25">
      <c r="A22" s="8">
        <v>212</v>
      </c>
      <c r="B22" s="266">
        <v>10710</v>
      </c>
      <c r="C22" s="266">
        <v>28583</v>
      </c>
      <c r="D22" s="266">
        <v>266189511.87</v>
      </c>
      <c r="E22" s="268">
        <v>78480200.699999988</v>
      </c>
      <c r="F22" s="268">
        <v>21320391.390000001</v>
      </c>
      <c r="G22" s="268">
        <v>31234764.48</v>
      </c>
      <c r="H22" s="268">
        <v>12279369.52</v>
      </c>
      <c r="I22" s="268">
        <v>1198271.47</v>
      </c>
      <c r="J22" s="268">
        <v>3494034.7600000002</v>
      </c>
      <c r="K22" s="268">
        <v>306162.95</v>
      </c>
      <c r="L22" s="268">
        <v>252811.63</v>
      </c>
      <c r="M22" s="268">
        <v>4482602.2699999996</v>
      </c>
      <c r="N22" s="268">
        <v>4016842.3000000003</v>
      </c>
      <c r="O22" s="268">
        <v>-135599.62</v>
      </c>
      <c r="P22" s="268">
        <v>30549.55</v>
      </c>
      <c r="Q22" s="404"/>
    </row>
    <row r="23" spans="1:17" x14ac:dyDescent="0.25">
      <c r="A23" s="9" t="s">
        <v>228</v>
      </c>
      <c r="B23" s="266">
        <v>402</v>
      </c>
      <c r="C23" s="266">
        <v>1041</v>
      </c>
      <c r="D23" s="266">
        <v>177587912.38999999</v>
      </c>
      <c r="E23" s="268">
        <v>44286119.170000002</v>
      </c>
      <c r="F23" s="268">
        <v>9353435.0399999991</v>
      </c>
      <c r="G23" s="268">
        <v>20253226.32</v>
      </c>
      <c r="H23" s="268">
        <v>7870452.4899999993</v>
      </c>
      <c r="I23" s="268">
        <v>757666.13</v>
      </c>
      <c r="J23" s="268">
        <v>2065718.7500000002</v>
      </c>
      <c r="K23" s="268">
        <v>176806.78</v>
      </c>
      <c r="L23" s="268">
        <v>124712.47</v>
      </c>
      <c r="M23" s="268">
        <v>2115745.1799999997</v>
      </c>
      <c r="N23" s="268">
        <v>1463305.94</v>
      </c>
      <c r="O23" s="268">
        <v>135599.62</v>
      </c>
      <c r="P23" s="268">
        <v>-30549.55</v>
      </c>
      <c r="Q23" s="404"/>
    </row>
    <row r="24" spans="1:17" x14ac:dyDescent="0.25">
      <c r="A24" s="6">
        <v>862</v>
      </c>
      <c r="B24" s="266">
        <v>1</v>
      </c>
      <c r="C24" s="266">
        <v>3</v>
      </c>
      <c r="D24" s="266">
        <v>62700</v>
      </c>
      <c r="E24" s="268">
        <v>31166.89</v>
      </c>
      <c r="F24" s="268">
        <v>15679.23</v>
      </c>
      <c r="G24" s="268">
        <v>9050.82</v>
      </c>
      <c r="H24" s="268">
        <v>3111.19</v>
      </c>
      <c r="I24" s="268">
        <v>276.95</v>
      </c>
      <c r="J24" s="268">
        <v>787.38</v>
      </c>
      <c r="K24" s="268">
        <v>68.400000000000006</v>
      </c>
      <c r="L24" s="268">
        <v>53.48</v>
      </c>
      <c r="M24" s="268">
        <v>936.17</v>
      </c>
      <c r="N24" s="268">
        <v>1203.27</v>
      </c>
      <c r="O24" s="268">
        <v>0</v>
      </c>
      <c r="P24" s="268">
        <v>0</v>
      </c>
      <c r="Q24" s="404"/>
    </row>
    <row r="25" spans="1:17" x14ac:dyDescent="0.25">
      <c r="A25" s="8" t="s">
        <v>221</v>
      </c>
      <c r="B25" s="266"/>
      <c r="C25" s="266"/>
      <c r="D25" s="266"/>
      <c r="E25" s="268"/>
      <c r="F25" s="269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404"/>
    </row>
    <row r="26" spans="1:17" x14ac:dyDescent="0.25">
      <c r="A26" s="146" t="s">
        <v>1</v>
      </c>
      <c r="B26" s="147">
        <v>125338</v>
      </c>
      <c r="C26" s="147">
        <v>354127</v>
      </c>
      <c r="D26" s="147">
        <v>602515303.98000002</v>
      </c>
      <c r="E26" s="148">
        <v>170325137.75999999</v>
      </c>
      <c r="F26" s="148">
        <v>44500216.030000001</v>
      </c>
      <c r="G26" s="148">
        <v>69748221.539999992</v>
      </c>
      <c r="H26" s="148">
        <v>27297780.789999999</v>
      </c>
      <c r="I26" s="148">
        <v>2649263.6</v>
      </c>
      <c r="J26" s="148">
        <v>7529576.3600000003</v>
      </c>
      <c r="K26" s="148">
        <v>654080.15000000014</v>
      </c>
      <c r="L26" s="148">
        <v>511207.35000000009</v>
      </c>
      <c r="M26" s="148">
        <v>8942136.6000000015</v>
      </c>
      <c r="N26" s="148">
        <v>8492655.3400000036</v>
      </c>
      <c r="O26" s="148">
        <v>0</v>
      </c>
      <c r="P26" s="148">
        <v>0</v>
      </c>
      <c r="Q26" s="404"/>
    </row>
    <row r="27" spans="1:17" x14ac:dyDescent="0.25">
      <c r="A27" s="6" t="s">
        <v>229</v>
      </c>
      <c r="B27" s="14"/>
      <c r="E27" s="14"/>
      <c r="F27" s="1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402"/>
    </row>
    <row r="28" spans="1:17" x14ac:dyDescent="0.25">
      <c r="A28" s="6">
        <v>311</v>
      </c>
      <c r="B28" s="266">
        <v>113</v>
      </c>
      <c r="C28" s="266">
        <v>512</v>
      </c>
      <c r="D28" s="266">
        <v>301719.81</v>
      </c>
      <c r="E28" s="275">
        <v>90861.1</v>
      </c>
      <c r="F28" s="275">
        <v>26023.7</v>
      </c>
      <c r="G28" s="275">
        <v>35092.99</v>
      </c>
      <c r="H28" s="275">
        <v>13746.2</v>
      </c>
      <c r="I28" s="275">
        <v>1332.27</v>
      </c>
      <c r="J28" s="275">
        <v>3787.75</v>
      </c>
      <c r="K28" s="275">
        <v>329.08</v>
      </c>
      <c r="L28" s="275">
        <v>257.3</v>
      </c>
      <c r="M28" s="275">
        <v>4503.5</v>
      </c>
      <c r="N28" s="275">
        <v>5788.31</v>
      </c>
      <c r="O28" s="275">
        <v>0</v>
      </c>
      <c r="P28" s="275">
        <v>0</v>
      </c>
      <c r="Q28" s="404"/>
    </row>
    <row r="29" spans="1:17" x14ac:dyDescent="0.25">
      <c r="A29" s="6">
        <v>312</v>
      </c>
      <c r="B29" s="266">
        <v>226</v>
      </c>
      <c r="C29" s="266">
        <v>908</v>
      </c>
      <c r="D29" s="266">
        <v>7918772.9299999997</v>
      </c>
      <c r="E29" s="268">
        <v>2381248.64</v>
      </c>
      <c r="F29" s="268">
        <v>692512.14</v>
      </c>
      <c r="G29" s="268">
        <v>911632.45000000007</v>
      </c>
      <c r="H29" s="268">
        <v>357344.16</v>
      </c>
      <c r="I29" s="268">
        <v>34668.5</v>
      </c>
      <c r="J29" s="268">
        <v>98553.77</v>
      </c>
      <c r="K29" s="268">
        <v>8563.8900000000012</v>
      </c>
      <c r="L29" s="268">
        <v>6685.9800000000005</v>
      </c>
      <c r="M29" s="268">
        <v>118709.3</v>
      </c>
      <c r="N29" s="268">
        <v>152578.45000000001</v>
      </c>
      <c r="O29" s="268">
        <v>0</v>
      </c>
      <c r="P29" s="268">
        <v>0</v>
      </c>
      <c r="Q29" s="404"/>
    </row>
    <row r="30" spans="1:17" x14ac:dyDescent="0.25">
      <c r="A30" s="6">
        <v>313</v>
      </c>
      <c r="B30" s="266">
        <v>214</v>
      </c>
      <c r="C30" s="266">
        <v>850</v>
      </c>
      <c r="D30" s="266">
        <v>77163633</v>
      </c>
      <c r="E30" s="268">
        <v>21131167.810000002</v>
      </c>
      <c r="F30" s="268">
        <v>4565581.7299999995</v>
      </c>
      <c r="G30" s="268">
        <v>8962327.8099999987</v>
      </c>
      <c r="H30" s="268">
        <v>3510006.1</v>
      </c>
      <c r="I30" s="268">
        <v>340296.1</v>
      </c>
      <c r="J30" s="268">
        <v>967479.93</v>
      </c>
      <c r="K30" s="268">
        <v>84054.37</v>
      </c>
      <c r="L30" s="268">
        <v>65703.53</v>
      </c>
      <c r="M30" s="268">
        <v>1153329.47</v>
      </c>
      <c r="N30" s="268">
        <v>1482388.77</v>
      </c>
      <c r="O30" s="268">
        <v>0</v>
      </c>
      <c r="P30" s="268">
        <v>0</v>
      </c>
      <c r="Q30" s="404"/>
    </row>
    <row r="31" spans="1:17" x14ac:dyDescent="0.25">
      <c r="A31" s="9" t="s">
        <v>230</v>
      </c>
      <c r="B31" s="266">
        <v>1</v>
      </c>
      <c r="C31" s="266">
        <v>4</v>
      </c>
      <c r="D31" s="266">
        <v>6520342</v>
      </c>
      <c r="E31" s="268">
        <v>1719019.2200000002</v>
      </c>
      <c r="F31" s="268">
        <v>317373.90999999997</v>
      </c>
      <c r="G31" s="268">
        <v>758635.27</v>
      </c>
      <c r="H31" s="268">
        <v>297164.59000000003</v>
      </c>
      <c r="I31" s="268">
        <v>28800.35</v>
      </c>
      <c r="J31" s="268">
        <v>81882.45</v>
      </c>
      <c r="K31" s="268">
        <v>7113.69</v>
      </c>
      <c r="L31" s="268">
        <v>5561.85</v>
      </c>
      <c r="M31" s="268">
        <v>97355.23</v>
      </c>
      <c r="N31" s="268">
        <v>125131.88</v>
      </c>
      <c r="O31" s="268">
        <v>0</v>
      </c>
      <c r="P31" s="268">
        <v>0</v>
      </c>
      <c r="Q31" s="404"/>
    </row>
    <row r="32" spans="1:17" x14ac:dyDescent="0.25">
      <c r="A32" s="6">
        <v>343</v>
      </c>
      <c r="B32" s="266">
        <v>2</v>
      </c>
      <c r="C32" s="266">
        <v>8</v>
      </c>
      <c r="D32" s="266">
        <v>178561</v>
      </c>
      <c r="E32" s="268">
        <v>101873.06000000003</v>
      </c>
      <c r="F32" s="268">
        <v>63488.65</v>
      </c>
      <c r="G32" s="268">
        <v>20775.400000000001</v>
      </c>
      <c r="H32" s="268">
        <v>8137.92</v>
      </c>
      <c r="I32" s="268">
        <v>788.71</v>
      </c>
      <c r="J32" s="268">
        <v>2242.37</v>
      </c>
      <c r="K32" s="268">
        <v>194.82</v>
      </c>
      <c r="L32" s="268">
        <v>152.32</v>
      </c>
      <c r="M32" s="268">
        <v>2666.1</v>
      </c>
      <c r="N32" s="268">
        <v>3426.77</v>
      </c>
      <c r="O32" s="268">
        <v>0</v>
      </c>
      <c r="P32" s="268">
        <v>0</v>
      </c>
      <c r="Q32" s="404"/>
    </row>
    <row r="33" spans="1:17" x14ac:dyDescent="0.25">
      <c r="A33" s="6">
        <v>363</v>
      </c>
      <c r="B33" s="266">
        <v>14</v>
      </c>
      <c r="C33" s="266">
        <v>70</v>
      </c>
      <c r="D33" s="266">
        <v>17646274</v>
      </c>
      <c r="E33" s="268">
        <v>4937371.9700000007</v>
      </c>
      <c r="F33" s="268">
        <v>1144040.68</v>
      </c>
      <c r="G33" s="268">
        <v>2053126.33</v>
      </c>
      <c r="H33" s="268">
        <v>804228.94</v>
      </c>
      <c r="I33" s="268">
        <v>77943.58</v>
      </c>
      <c r="J33" s="268">
        <v>221601.92000000001</v>
      </c>
      <c r="K33" s="268">
        <v>19252.080000000002</v>
      </c>
      <c r="L33" s="268">
        <v>15052.26</v>
      </c>
      <c r="M33" s="268">
        <v>263476.53000000003</v>
      </c>
      <c r="N33" s="268">
        <v>338649.65</v>
      </c>
      <c r="O33" s="268">
        <v>0</v>
      </c>
      <c r="P33" s="268">
        <v>0</v>
      </c>
      <c r="Q33" s="404"/>
    </row>
    <row r="34" spans="1:17" x14ac:dyDescent="0.25">
      <c r="A34" s="6">
        <v>963</v>
      </c>
      <c r="B34" s="266">
        <v>2</v>
      </c>
      <c r="C34" s="266">
        <v>10</v>
      </c>
      <c r="D34" s="266">
        <v>917750</v>
      </c>
      <c r="E34" s="268">
        <v>262193.99999999994</v>
      </c>
      <c r="F34" s="268">
        <v>63686.35</v>
      </c>
      <c r="G34" s="268">
        <v>107848.35</v>
      </c>
      <c r="H34" s="268">
        <v>41980.9</v>
      </c>
      <c r="I34" s="268">
        <v>4053.71</v>
      </c>
      <c r="J34" s="268">
        <v>11525.11</v>
      </c>
      <c r="K34" s="268">
        <v>1001.27</v>
      </c>
      <c r="L34" s="268">
        <v>782.84</v>
      </c>
      <c r="M34" s="268">
        <v>13702.93</v>
      </c>
      <c r="N34" s="268">
        <v>17612.54</v>
      </c>
      <c r="O34" s="268">
        <v>0</v>
      </c>
      <c r="P34" s="268">
        <v>0</v>
      </c>
      <c r="Q34" s="404"/>
    </row>
    <row r="35" spans="1:17" x14ac:dyDescent="0.25">
      <c r="A35" s="146" t="s">
        <v>1</v>
      </c>
      <c r="B35" s="147">
        <v>572</v>
      </c>
      <c r="C35" s="147">
        <v>2362</v>
      </c>
      <c r="D35" s="147">
        <v>110647052.73999999</v>
      </c>
      <c r="E35" s="148">
        <v>30623735.800000004</v>
      </c>
      <c r="F35" s="148">
        <v>6872707.1599999992</v>
      </c>
      <c r="G35" s="148">
        <v>12849438.599999998</v>
      </c>
      <c r="H35" s="148">
        <v>5032608.8100000005</v>
      </c>
      <c r="I35" s="148">
        <v>487883.22000000003</v>
      </c>
      <c r="J35" s="148">
        <v>1387073.3</v>
      </c>
      <c r="K35" s="148">
        <v>120509.20000000001</v>
      </c>
      <c r="L35" s="148">
        <v>94196.08</v>
      </c>
      <c r="M35" s="148">
        <v>1653743.06</v>
      </c>
      <c r="N35" s="148">
        <v>2125576.37</v>
      </c>
      <c r="O35" s="148">
        <v>0</v>
      </c>
      <c r="P35" s="148">
        <v>0</v>
      </c>
      <c r="Q35" s="404"/>
    </row>
    <row r="36" spans="1:17" x14ac:dyDescent="0.25">
      <c r="A36" s="6" t="s">
        <v>231</v>
      </c>
      <c r="B36" s="14"/>
      <c r="D36" s="18"/>
      <c r="E36" s="14"/>
      <c r="F36" s="14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402"/>
    </row>
    <row r="37" spans="1:17" ht="17.25" x14ac:dyDescent="0.25">
      <c r="A37" s="10" t="s">
        <v>232</v>
      </c>
      <c r="B37" s="266">
        <v>156</v>
      </c>
      <c r="C37" s="266">
        <v>1200</v>
      </c>
      <c r="D37" s="266">
        <v>23785787.700000003</v>
      </c>
      <c r="E37" s="270">
        <v>10068952.099999996</v>
      </c>
      <c r="F37" s="270">
        <v>4955872.2299999986</v>
      </c>
      <c r="G37" s="267">
        <v>2767435.5900000003</v>
      </c>
      <c r="H37" s="270">
        <v>1084030.3399999996</v>
      </c>
      <c r="I37" s="270">
        <v>105061.37</v>
      </c>
      <c r="J37" s="270">
        <v>298700.16999999987</v>
      </c>
      <c r="K37" s="270">
        <v>25949.779999999995</v>
      </c>
      <c r="L37" s="270">
        <v>20289.110000000004</v>
      </c>
      <c r="M37" s="267">
        <v>355143.4</v>
      </c>
      <c r="N37" s="270">
        <v>456470.11</v>
      </c>
      <c r="O37" s="270">
        <v>0</v>
      </c>
      <c r="P37" s="270">
        <v>0</v>
      </c>
      <c r="Q37" s="404"/>
    </row>
    <row r="38" spans="1:17" ht="17.25" x14ac:dyDescent="0.25">
      <c r="A38" s="10" t="s">
        <v>233</v>
      </c>
      <c r="B38" s="266">
        <v>1</v>
      </c>
      <c r="C38" s="266">
        <v>8</v>
      </c>
      <c r="D38" s="266">
        <v>3042</v>
      </c>
      <c r="E38" s="268">
        <v>849.19000000000017</v>
      </c>
      <c r="F38" s="268">
        <v>195.26</v>
      </c>
      <c r="G38" s="268">
        <v>353.93</v>
      </c>
      <c r="H38" s="268">
        <v>138.63999999999999</v>
      </c>
      <c r="I38" s="268">
        <v>13.44</v>
      </c>
      <c r="J38" s="268">
        <v>38.200000000000003</v>
      </c>
      <c r="K38" s="268">
        <v>3.32</v>
      </c>
      <c r="L38" s="268">
        <v>2.6</v>
      </c>
      <c r="M38" s="268">
        <v>45.42</v>
      </c>
      <c r="N38" s="268">
        <v>58.38</v>
      </c>
      <c r="O38" s="268">
        <v>0</v>
      </c>
      <c r="P38" s="268">
        <v>0</v>
      </c>
      <c r="Q38" s="404"/>
    </row>
    <row r="39" spans="1:17" ht="17.25" x14ac:dyDescent="0.25">
      <c r="A39" s="10" t="s">
        <v>234</v>
      </c>
      <c r="B39" s="266">
        <v>2</v>
      </c>
      <c r="C39" s="266">
        <v>16</v>
      </c>
      <c r="D39" s="266">
        <v>3023.53</v>
      </c>
      <c r="E39" s="268">
        <v>657.88</v>
      </c>
      <c r="F39" s="268">
        <v>78.53</v>
      </c>
      <c r="G39" s="268">
        <v>313.56</v>
      </c>
      <c r="H39" s="268">
        <v>122.83</v>
      </c>
      <c r="I39" s="268">
        <v>11.9</v>
      </c>
      <c r="J39" s="268">
        <v>33.85</v>
      </c>
      <c r="K39" s="268">
        <v>2.93</v>
      </c>
      <c r="L39" s="268">
        <v>2.31</v>
      </c>
      <c r="M39" s="268">
        <v>40.24</v>
      </c>
      <c r="N39" s="268">
        <v>51.73</v>
      </c>
      <c r="O39" s="268">
        <v>0</v>
      </c>
      <c r="P39" s="268">
        <v>0</v>
      </c>
      <c r="Q39" s="404"/>
    </row>
    <row r="40" spans="1:17" x14ac:dyDescent="0.25">
      <c r="A40" s="6">
        <v>414</v>
      </c>
      <c r="B40" s="266">
        <v>23</v>
      </c>
      <c r="C40" s="266">
        <v>110</v>
      </c>
      <c r="D40" s="266">
        <v>-2053311.21</v>
      </c>
      <c r="E40" s="268">
        <v>-583992.78000000014</v>
      </c>
      <c r="F40" s="268">
        <v>-165967.88</v>
      </c>
      <c r="G40" s="268">
        <v>-218484.91</v>
      </c>
      <c r="H40" s="268">
        <v>-90630.33</v>
      </c>
      <c r="I40" s="268">
        <v>-9069.4699999999993</v>
      </c>
      <c r="J40" s="268">
        <v>-25785.47</v>
      </c>
      <c r="K40" s="268">
        <v>-2240.15</v>
      </c>
      <c r="L40" s="268">
        <v>-1751.5</v>
      </c>
      <c r="M40" s="268">
        <v>-30658.02</v>
      </c>
      <c r="N40" s="268">
        <v>-39405.050000000003</v>
      </c>
      <c r="O40" s="268">
        <v>0</v>
      </c>
      <c r="P40" s="268">
        <v>0</v>
      </c>
      <c r="Q40" s="404"/>
    </row>
    <row r="41" spans="1:17" x14ac:dyDescent="0.25">
      <c r="A41" s="6">
        <v>421</v>
      </c>
      <c r="B41" s="266">
        <v>239</v>
      </c>
      <c r="C41" s="266">
        <v>1298</v>
      </c>
      <c r="D41" s="266">
        <v>230584.48</v>
      </c>
      <c r="E41" s="268">
        <v>68709.239999999991</v>
      </c>
      <c r="F41" s="268">
        <v>19127.46</v>
      </c>
      <c r="G41" s="268">
        <v>26840.65</v>
      </c>
      <c r="H41" s="268">
        <v>10510.64</v>
      </c>
      <c r="I41" s="268">
        <v>1018.54</v>
      </c>
      <c r="J41" s="268">
        <v>2895.65</v>
      </c>
      <c r="K41" s="268">
        <v>251.58999999999997</v>
      </c>
      <c r="L41" s="268">
        <v>196.72</v>
      </c>
      <c r="M41" s="268">
        <v>3442.81</v>
      </c>
      <c r="N41" s="268">
        <v>4425.18</v>
      </c>
      <c r="O41" s="268">
        <v>0</v>
      </c>
      <c r="P41" s="268">
        <v>0</v>
      </c>
      <c r="Q41" s="404"/>
    </row>
    <row r="42" spans="1:17" x14ac:dyDescent="0.25">
      <c r="A42" s="6">
        <v>422</v>
      </c>
      <c r="B42" s="266">
        <v>78</v>
      </c>
      <c r="C42" s="266">
        <v>318</v>
      </c>
      <c r="D42" s="266">
        <v>119958.67</v>
      </c>
      <c r="E42" s="268">
        <v>31609.920000000002</v>
      </c>
      <c r="F42" s="268">
        <v>5822.94</v>
      </c>
      <c r="G42" s="268">
        <v>13957.12</v>
      </c>
      <c r="H42" s="268">
        <v>5467.12</v>
      </c>
      <c r="I42" s="268">
        <v>529.86</v>
      </c>
      <c r="J42" s="268">
        <v>1506.45</v>
      </c>
      <c r="K42" s="268">
        <v>130.86000000000001</v>
      </c>
      <c r="L42" s="268">
        <v>102.35</v>
      </c>
      <c r="M42" s="268">
        <v>1791.11</v>
      </c>
      <c r="N42" s="268">
        <v>2302.11</v>
      </c>
      <c r="O42" s="268">
        <v>0</v>
      </c>
      <c r="P42" s="268">
        <v>0</v>
      </c>
      <c r="Q42" s="404"/>
    </row>
    <row r="43" spans="1:17" x14ac:dyDescent="0.25">
      <c r="A43" s="6">
        <v>423</v>
      </c>
      <c r="B43" s="266">
        <v>677</v>
      </c>
      <c r="C43" s="266">
        <v>2923</v>
      </c>
      <c r="D43" s="266">
        <v>157187.39000000001</v>
      </c>
      <c r="E43" s="268">
        <v>43109.810000000012</v>
      </c>
      <c r="F43" s="268">
        <v>9319.65</v>
      </c>
      <c r="G43" s="268">
        <v>18289.04</v>
      </c>
      <c r="H43" s="268">
        <v>7163.83</v>
      </c>
      <c r="I43" s="268">
        <v>694.33</v>
      </c>
      <c r="J43" s="268">
        <v>1974.01</v>
      </c>
      <c r="K43" s="268">
        <v>171.42</v>
      </c>
      <c r="L43" s="268">
        <v>134.16</v>
      </c>
      <c r="M43" s="268">
        <v>2346.7800000000002</v>
      </c>
      <c r="N43" s="268">
        <v>3016.59</v>
      </c>
      <c r="O43" s="268">
        <v>0</v>
      </c>
      <c r="P43" s="268">
        <v>0</v>
      </c>
      <c r="Q43" s="404"/>
    </row>
    <row r="44" spans="1:17" x14ac:dyDescent="0.25">
      <c r="A44" s="6">
        <v>424</v>
      </c>
      <c r="B44" s="266">
        <v>1020</v>
      </c>
      <c r="C44" s="266">
        <v>4335</v>
      </c>
      <c r="D44" s="266">
        <v>1385521.19</v>
      </c>
      <c r="E44" s="268">
        <v>365792.42</v>
      </c>
      <c r="F44" s="268">
        <v>67851.47</v>
      </c>
      <c r="G44" s="268">
        <v>161293.91</v>
      </c>
      <c r="H44" s="268">
        <v>63160.09</v>
      </c>
      <c r="I44" s="268">
        <v>6119.59</v>
      </c>
      <c r="J44" s="268">
        <v>17398.75</v>
      </c>
      <c r="K44" s="268">
        <v>1511.45</v>
      </c>
      <c r="L44" s="268">
        <v>1181.8700000000001</v>
      </c>
      <c r="M44" s="268">
        <v>20686.5</v>
      </c>
      <c r="N44" s="268">
        <v>26588.79</v>
      </c>
      <c r="O44" s="268">
        <v>0</v>
      </c>
      <c r="P44" s="268">
        <v>0</v>
      </c>
      <c r="Q44" s="404"/>
    </row>
    <row r="45" spans="1:17" ht="17.25" x14ac:dyDescent="0.25">
      <c r="A45" s="8" t="s">
        <v>235</v>
      </c>
      <c r="B45" s="271">
        <v>0</v>
      </c>
      <c r="C45" s="271">
        <v>7675</v>
      </c>
      <c r="D45" s="266">
        <v>118998.12999999999</v>
      </c>
      <c r="E45" s="268">
        <v>43068.85</v>
      </c>
      <c r="F45" s="268">
        <v>17267.510000000002</v>
      </c>
      <c r="G45" s="268">
        <v>13969.08</v>
      </c>
      <c r="H45" s="268">
        <v>5472.94</v>
      </c>
      <c r="I45" s="268">
        <v>529.15000000000009</v>
      </c>
      <c r="J45" s="268">
        <v>1504.77</v>
      </c>
      <c r="K45" s="268">
        <v>126.83999999999997</v>
      </c>
      <c r="L45" s="268">
        <v>102.5</v>
      </c>
      <c r="M45" s="268">
        <v>1795.13</v>
      </c>
      <c r="N45" s="268">
        <v>2300.9299999999998</v>
      </c>
      <c r="O45" s="268">
        <v>0</v>
      </c>
      <c r="P45" s="268">
        <v>0</v>
      </c>
      <c r="Q45" s="404"/>
    </row>
    <row r="46" spans="1:17" x14ac:dyDescent="0.25">
      <c r="A46" s="146" t="s">
        <v>1</v>
      </c>
      <c r="B46" s="147">
        <v>2196</v>
      </c>
      <c r="C46" s="147">
        <v>17883</v>
      </c>
      <c r="D46" s="149">
        <v>23750791.880000006</v>
      </c>
      <c r="E46" s="148">
        <v>10038756.629999997</v>
      </c>
      <c r="F46" s="148">
        <v>4909567.169999999</v>
      </c>
      <c r="G46" s="148">
        <v>2783967.9700000007</v>
      </c>
      <c r="H46" s="148">
        <v>1085436.0999999996</v>
      </c>
      <c r="I46" s="148">
        <v>104908.70999999998</v>
      </c>
      <c r="J46" s="148">
        <v>298266.37999999995</v>
      </c>
      <c r="K46" s="148">
        <v>25908.039999999994</v>
      </c>
      <c r="L46" s="148">
        <v>20260.120000000003</v>
      </c>
      <c r="M46" s="148">
        <v>354633.37</v>
      </c>
      <c r="N46" s="148">
        <v>455808.76999999996</v>
      </c>
      <c r="O46" s="148">
        <v>0</v>
      </c>
      <c r="P46" s="148">
        <v>0</v>
      </c>
      <c r="Q46" s="404"/>
    </row>
    <row r="47" spans="1:17" x14ac:dyDescent="0.25">
      <c r="A47" s="409" t="s">
        <v>236</v>
      </c>
      <c r="B47" s="410"/>
      <c r="C47" s="410"/>
      <c r="D47" s="411"/>
      <c r="E47" s="410"/>
      <c r="F47" s="410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02"/>
    </row>
    <row r="48" spans="1:17" x14ac:dyDescent="0.25">
      <c r="A48" s="6">
        <v>513</v>
      </c>
      <c r="B48" s="272">
        <v>2</v>
      </c>
      <c r="C48" s="272">
        <v>8</v>
      </c>
      <c r="D48" s="266">
        <v>3135132</v>
      </c>
      <c r="E48" s="270">
        <v>826854.95</v>
      </c>
      <c r="F48" s="270">
        <v>152911.31</v>
      </c>
      <c r="G48" s="403">
        <v>364769.47</v>
      </c>
      <c r="H48" s="406">
        <v>142883.64000000001</v>
      </c>
      <c r="I48" s="406">
        <v>13847.88</v>
      </c>
      <c r="J48" s="406">
        <v>39370.980000000003</v>
      </c>
      <c r="K48" s="406">
        <v>3420.43</v>
      </c>
      <c r="L48" s="406">
        <v>2674.27</v>
      </c>
      <c r="M48" s="403">
        <v>46810.65</v>
      </c>
      <c r="N48" s="406">
        <v>60166.32</v>
      </c>
      <c r="O48" s="406">
        <v>0</v>
      </c>
      <c r="P48" s="406">
        <v>0</v>
      </c>
      <c r="Q48" s="404"/>
    </row>
    <row r="49" spans="1:17" x14ac:dyDescent="0.25">
      <c r="A49" s="409" t="s">
        <v>237</v>
      </c>
      <c r="B49" s="410"/>
      <c r="C49" s="410"/>
      <c r="D49" s="411"/>
      <c r="E49" s="410"/>
      <c r="F49" s="410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02"/>
    </row>
    <row r="50" spans="1:17" x14ac:dyDescent="0.25">
      <c r="A50" s="150">
        <v>711</v>
      </c>
      <c r="B50" s="272">
        <v>1049</v>
      </c>
      <c r="C50" s="272">
        <v>3634</v>
      </c>
      <c r="D50" s="266">
        <v>1882360.6</v>
      </c>
      <c r="E50" s="270">
        <v>537590.42000000004</v>
      </c>
      <c r="F50" s="270">
        <v>157370.13</v>
      </c>
      <c r="G50" s="403">
        <v>205748.61</v>
      </c>
      <c r="H50" s="406">
        <v>80657.149999999994</v>
      </c>
      <c r="I50" s="406">
        <v>7821.4899999999989</v>
      </c>
      <c r="J50" s="406">
        <v>22237.380000000005</v>
      </c>
      <c r="K50" s="406">
        <v>1931.8300000000002</v>
      </c>
      <c r="L50" s="406">
        <v>1510.64</v>
      </c>
      <c r="M50" s="403">
        <v>26391.74</v>
      </c>
      <c r="N50" s="406">
        <v>33921.449999999997</v>
      </c>
      <c r="O50" s="406">
        <v>0</v>
      </c>
      <c r="P50" s="406">
        <v>0</v>
      </c>
      <c r="Q50" s="404"/>
    </row>
    <row r="51" spans="1:17" s="19" customFormat="1" x14ac:dyDescent="0.25">
      <c r="A51" s="409"/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</row>
    <row r="52" spans="1:17" ht="15.75" thickBot="1" x14ac:dyDescent="0.3">
      <c r="A52" s="151" t="s">
        <v>238</v>
      </c>
      <c r="B52" s="152">
        <v>1517722</v>
      </c>
      <c r="C52" s="152">
        <v>5610677</v>
      </c>
      <c r="D52" s="152">
        <v>1246858592.9100001</v>
      </c>
      <c r="E52" s="153">
        <v>334844544.13</v>
      </c>
      <c r="F52" s="153">
        <v>84996654.769999996</v>
      </c>
      <c r="G52" s="153">
        <v>137343940.84</v>
      </c>
      <c r="H52" s="153">
        <v>53761479.439999998</v>
      </c>
      <c r="I52" s="153">
        <v>5214167.57</v>
      </c>
      <c r="J52" s="153">
        <v>14820745.670000002</v>
      </c>
      <c r="K52" s="153">
        <v>1286623.26</v>
      </c>
      <c r="L52" s="153">
        <v>1006421.2600000002</v>
      </c>
      <c r="M52" s="153">
        <v>16796322.720000003</v>
      </c>
      <c r="N52" s="153">
        <v>19618169.180000003</v>
      </c>
      <c r="O52" s="153">
        <v>5.84</v>
      </c>
      <c r="P52" s="153">
        <v>13.579999999999998</v>
      </c>
      <c r="Q52" s="404"/>
    </row>
    <row r="53" spans="1:17" ht="17.25" x14ac:dyDescent="0.25">
      <c r="A53" s="11" t="s">
        <v>239</v>
      </c>
      <c r="B53" s="11"/>
      <c r="E53" s="401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</row>
    <row r="54" spans="1:17" ht="17.25" x14ac:dyDescent="0.25">
      <c r="A54" s="11"/>
      <c r="E54" s="20"/>
      <c r="F54" s="14"/>
      <c r="G54" s="307"/>
      <c r="H54" s="307"/>
      <c r="I54" s="307"/>
      <c r="J54" s="307"/>
      <c r="K54" s="307"/>
      <c r="L54" s="307"/>
      <c r="M54" s="307"/>
      <c r="N54" s="402"/>
      <c r="O54" s="402"/>
      <c r="P54" s="402"/>
      <c r="Q54" s="402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4"/>
  <dimension ref="A1:K191"/>
  <sheetViews>
    <sheetView topLeftCell="A14" zoomScaleNormal="100" zoomScaleSheetLayoutView="85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243</v>
      </c>
      <c r="B2" s="420"/>
      <c r="C2" s="420"/>
      <c r="D2" s="420"/>
      <c r="E2" s="31"/>
    </row>
    <row r="3" spans="1:11" ht="15.75" customHeight="1" x14ac:dyDescent="0.25">
      <c r="A3" s="421">
        <f ca="1">TODAY()</f>
        <v>46197</v>
      </c>
      <c r="B3" s="422"/>
      <c r="C3" s="422"/>
      <c r="D3" s="422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38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30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198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5.75" x14ac:dyDescent="0.25">
      <c r="A18" s="196" t="s">
        <v>252</v>
      </c>
      <c r="B18" s="200" t="e">
        <f>#REF!</f>
        <v>#REF!</v>
      </c>
      <c r="C18" s="35"/>
      <c r="D18" s="193"/>
      <c r="E18" s="193"/>
      <c r="F18" s="193"/>
      <c r="G18" s="193"/>
      <c r="H18" s="197"/>
      <c r="I18" s="195"/>
      <c r="J18" s="199"/>
      <c r="K18" s="193"/>
    </row>
    <row r="19" spans="1:11" ht="15.75" x14ac:dyDescent="0.25">
      <c r="A19" s="196" t="s">
        <v>253</v>
      </c>
      <c r="B19" s="198" t="e">
        <f>#REF!</f>
        <v>#REF!</v>
      </c>
      <c r="C19" s="35"/>
      <c r="D19" s="193"/>
      <c r="E19" s="193"/>
      <c r="F19" s="193"/>
      <c r="G19" s="193"/>
      <c r="H19" s="193"/>
      <c r="I19" s="195"/>
      <c r="J19" s="199"/>
      <c r="K19" s="193"/>
    </row>
    <row r="20" spans="1:11" ht="15.75" x14ac:dyDescent="0.25">
      <c r="A20" s="196" t="s">
        <v>254</v>
      </c>
      <c r="B20" s="199" t="e">
        <f>B19*B18</f>
        <v>#REF!</v>
      </c>
      <c r="C20" s="35"/>
      <c r="D20" s="193"/>
      <c r="E20" s="193"/>
      <c r="F20" s="193"/>
      <c r="G20" s="193"/>
      <c r="H20" s="193"/>
      <c r="I20" s="195"/>
      <c r="J20" s="199"/>
      <c r="K20" s="193"/>
    </row>
    <row r="21" spans="1:11" ht="16.5" customHeight="1" x14ac:dyDescent="0.25">
      <c r="A21" s="201"/>
      <c r="B21" s="199"/>
      <c r="C21" s="41"/>
      <c r="D21" s="193"/>
      <c r="E21" s="193"/>
      <c r="F21" s="193"/>
      <c r="G21" s="193"/>
      <c r="H21" s="193"/>
      <c r="I21" s="193"/>
      <c r="J21" s="199"/>
      <c r="K21" s="193"/>
    </row>
    <row r="22" spans="1:11" ht="16.5" hidden="1" customHeight="1" x14ac:dyDescent="0.25">
      <c r="A22" s="42" t="s">
        <v>255</v>
      </c>
      <c r="B22" s="195"/>
      <c r="C22" s="35"/>
      <c r="D22" s="193"/>
      <c r="E22" s="193"/>
      <c r="F22" s="193"/>
      <c r="G22" s="193"/>
      <c r="H22" s="193"/>
      <c r="I22" s="193"/>
      <c r="J22" s="199"/>
      <c r="K22" s="193"/>
    </row>
    <row r="23" spans="1:11" ht="16.5" hidden="1" customHeight="1" x14ac:dyDescent="0.25">
      <c r="A23" s="196" t="s">
        <v>256</v>
      </c>
      <c r="B23" s="202" t="e">
        <f>B14</f>
        <v>#REF!</v>
      </c>
      <c r="C23" s="35" t="s">
        <v>257</v>
      </c>
      <c r="D23" s="193"/>
      <c r="E23" s="193"/>
      <c r="F23" s="193"/>
      <c r="G23" s="193"/>
      <c r="H23" s="193"/>
      <c r="I23" s="193"/>
      <c r="J23" s="199"/>
      <c r="K23" s="193"/>
    </row>
    <row r="24" spans="1:11" ht="16.5" hidden="1" customHeight="1" x14ac:dyDescent="0.25">
      <c r="A24" s="196" t="s">
        <v>258</v>
      </c>
      <c r="B24" s="199">
        <v>3.5000000000000003E-2</v>
      </c>
      <c r="C24" s="35"/>
      <c r="D24" s="193"/>
      <c r="E24" s="193"/>
      <c r="F24" s="193"/>
      <c r="G24" s="193"/>
      <c r="H24" s="193"/>
      <c r="I24" s="193"/>
      <c r="J24" s="199"/>
      <c r="K24" s="193"/>
    </row>
    <row r="25" spans="1:11" ht="16.5" hidden="1" customHeight="1" x14ac:dyDescent="0.25">
      <c r="A25" s="196" t="s">
        <v>259</v>
      </c>
      <c r="B25" s="203" t="e">
        <f>B23*B24</f>
        <v>#REF!</v>
      </c>
      <c r="C25" s="35"/>
      <c r="D25" s="193"/>
      <c r="E25" s="193"/>
      <c r="F25" s="193"/>
      <c r="G25" s="193"/>
      <c r="H25" s="193"/>
      <c r="I25" s="193"/>
      <c r="J25" s="199"/>
      <c r="K25" s="193"/>
    </row>
    <row r="26" spans="1:11" ht="16.5" customHeight="1" x14ac:dyDescent="0.25">
      <c r="A26" s="193"/>
      <c r="B26" s="43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5.75" x14ac:dyDescent="0.25">
      <c r="A27" s="44" t="s">
        <v>260</v>
      </c>
      <c r="B27" s="43" t="e">
        <f>+B16+B20</f>
        <v>#REF!</v>
      </c>
      <c r="C27" s="35"/>
      <c r="D27" s="193"/>
      <c r="E27" s="193"/>
      <c r="F27" s="193"/>
      <c r="G27" s="193"/>
      <c r="H27" s="193"/>
      <c r="I27" s="199"/>
      <c r="J27" s="193"/>
      <c r="K27" s="193"/>
    </row>
    <row r="28" spans="1:11" ht="16.5" customHeight="1" x14ac:dyDescent="0.25">
      <c r="A28" s="45"/>
      <c r="B28" s="199"/>
      <c r="C28" s="41"/>
      <c r="D28" s="193"/>
      <c r="E28" s="193"/>
      <c r="F28" s="193"/>
      <c r="G28" s="193"/>
      <c r="H28" s="193"/>
      <c r="I28" s="199"/>
      <c r="J28" s="193"/>
      <c r="K28" s="193"/>
    </row>
    <row r="29" spans="1:11" ht="16.5" customHeight="1" x14ac:dyDescent="0.25">
      <c r="A29" s="45"/>
      <c r="B29" s="204"/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ht="15.75" x14ac:dyDescent="0.25">
      <c r="A30" s="45" t="s">
        <v>261</v>
      </c>
      <c r="B30" s="204" t="e">
        <f>B6+47</f>
        <v>#REF!</v>
      </c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ht="16.5" customHeight="1" x14ac:dyDescent="0.25">
      <c r="A31" s="46"/>
      <c r="B31" s="47"/>
      <c r="C31" s="35"/>
      <c r="D31" s="193"/>
      <c r="E31" s="193"/>
    </row>
    <row r="32" spans="1:11" ht="16.5" customHeight="1" x14ac:dyDescent="0.25">
      <c r="A32" s="46"/>
      <c r="B32" s="47"/>
      <c r="C32" s="35"/>
      <c r="D32" s="193"/>
      <c r="E32" s="193"/>
    </row>
    <row r="33" spans="1:5" ht="16.5" customHeight="1" x14ac:dyDescent="0.25">
      <c r="A33" s="46"/>
      <c r="B33" s="47"/>
      <c r="C33" s="35"/>
      <c r="D33" s="193"/>
      <c r="E33" s="193"/>
    </row>
    <row r="34" spans="1:5" ht="16.5" customHeight="1" x14ac:dyDescent="0.25">
      <c r="A34" s="48"/>
      <c r="B34" s="49"/>
      <c r="C34" s="35"/>
      <c r="D34" s="205"/>
      <c r="E34" s="193"/>
    </row>
    <row r="35" spans="1:5" ht="18" x14ac:dyDescent="0.25">
      <c r="A35" s="46"/>
      <c r="B35" s="50" t="s">
        <v>262</v>
      </c>
      <c r="C35" s="35"/>
      <c r="D35" s="193"/>
      <c r="E35" s="193"/>
    </row>
    <row r="36" spans="1:5" ht="17.25" customHeight="1" x14ac:dyDescent="0.25">
      <c r="A36" s="46"/>
      <c r="B36" s="50"/>
      <c r="C36" s="35"/>
      <c r="D36" s="193"/>
      <c r="E36" s="193"/>
    </row>
    <row r="37" spans="1:5" ht="17.25" customHeight="1" x14ac:dyDescent="0.25">
      <c r="A37" s="46"/>
      <c r="B37" s="50"/>
      <c r="C37" s="35"/>
      <c r="D37" s="193"/>
      <c r="E37" s="193"/>
    </row>
    <row r="38" spans="1:5" ht="17.25" customHeight="1" x14ac:dyDescent="0.25">
      <c r="A38" s="46"/>
      <c r="B38" s="50"/>
      <c r="C38" s="35"/>
      <c r="D38" s="193"/>
      <c r="E38" s="193"/>
    </row>
    <row r="39" spans="1:5" ht="18" x14ac:dyDescent="0.25">
      <c r="A39" s="46"/>
      <c r="B39" s="193" t="s">
        <v>263</v>
      </c>
      <c r="C39" s="35"/>
      <c r="D39" s="193"/>
      <c r="E39" s="193"/>
    </row>
    <row r="40" spans="1:5" ht="18" x14ac:dyDescent="0.25">
      <c r="A40" s="46"/>
      <c r="B40" s="193" t="s">
        <v>264</v>
      </c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51" t="s">
        <v>265</v>
      </c>
      <c r="C43" s="35"/>
      <c r="D43" s="193"/>
      <c r="E43" s="193"/>
    </row>
    <row r="44" spans="1:5" ht="18" x14ac:dyDescent="0.25">
      <c r="A44" s="46"/>
      <c r="B44" s="193"/>
      <c r="C44" s="35"/>
      <c r="D44" s="193"/>
      <c r="E44" s="193"/>
    </row>
    <row r="45" spans="1:5" ht="17.25" customHeight="1" x14ac:dyDescent="0.25">
      <c r="A45" s="46"/>
      <c r="B45" s="193"/>
      <c r="C45" s="35"/>
      <c r="D45" s="193"/>
      <c r="E45" s="193"/>
    </row>
    <row r="46" spans="1:5" ht="17.25" customHeight="1" x14ac:dyDescent="0.25">
      <c r="A46" s="46"/>
      <c r="B46" s="193"/>
      <c r="C46" s="35"/>
      <c r="D46" s="193"/>
      <c r="E46" s="193"/>
    </row>
    <row r="47" spans="1:5" ht="17.25" customHeight="1" x14ac:dyDescent="0.25">
      <c r="A47" s="46"/>
      <c r="B47" s="193" t="s">
        <v>266</v>
      </c>
      <c r="C47" s="35"/>
      <c r="D47" s="193"/>
      <c r="E47" s="193"/>
    </row>
    <row r="48" spans="1:5" ht="18" x14ac:dyDescent="0.25">
      <c r="A48" s="46"/>
      <c r="B48" s="193" t="s">
        <v>267</v>
      </c>
      <c r="C48" s="35"/>
      <c r="D48" s="193"/>
      <c r="E48" s="193"/>
    </row>
    <row r="49" spans="1:3" ht="18" x14ac:dyDescent="0.35">
      <c r="A49" s="30"/>
      <c r="B49" s="30"/>
      <c r="C49" s="52"/>
    </row>
    <row r="50" spans="1:3" x14ac:dyDescent="0.25">
      <c r="A50" s="53"/>
      <c r="C50" s="54"/>
    </row>
    <row r="51" spans="1:3" x14ac:dyDescent="0.25">
      <c r="C51" s="54"/>
    </row>
    <row r="52" spans="1:3" x14ac:dyDescent="0.25">
      <c r="C52" s="54"/>
    </row>
    <row r="53" spans="1:3" x14ac:dyDescent="0.25">
      <c r="B53" s="55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B56" s="56"/>
      <c r="C56" s="54"/>
    </row>
    <row r="57" spans="1:3" x14ac:dyDescent="0.25">
      <c r="C57" s="54"/>
    </row>
    <row r="58" spans="1:3" x14ac:dyDescent="0.25">
      <c r="C58" s="54"/>
    </row>
    <row r="59" spans="1:3" x14ac:dyDescent="0.25">
      <c r="C59" s="54"/>
    </row>
    <row r="60" spans="1:3" x14ac:dyDescent="0.25">
      <c r="C60" s="54"/>
    </row>
    <row r="61" spans="1:3" x14ac:dyDescent="0.25">
      <c r="C61" s="54"/>
    </row>
    <row r="62" spans="1:3" x14ac:dyDescent="0.25">
      <c r="C62" s="54"/>
    </row>
    <row r="63" spans="1:3" x14ac:dyDescent="0.25">
      <c r="C63" s="54"/>
    </row>
    <row r="64" spans="1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  <row r="189" spans="3:3" x14ac:dyDescent="0.25">
      <c r="C189" s="54"/>
    </row>
    <row r="190" spans="3:3" x14ac:dyDescent="0.25">
      <c r="C190" s="54"/>
    </row>
    <row r="191" spans="3:3" x14ac:dyDescent="0.25">
      <c r="C191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BE9A-89D5-45B5-AAF6-4EEBB4AC3EFE}">
  <dimension ref="A1:D1"/>
  <sheetViews>
    <sheetView workbookViewId="0"/>
  </sheetViews>
  <sheetFormatPr defaultRowHeight="15" x14ac:dyDescent="0.3"/>
  <sheetData>
    <row r="1" spans="1:4" x14ac:dyDescent="0.3">
      <c r="A1" t="s">
        <v>31</v>
      </c>
      <c r="B1" t="s">
        <v>32</v>
      </c>
      <c r="C1" t="s">
        <v>33</v>
      </c>
      <c r="D1" t="s">
        <v>34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5"/>
  <dimension ref="A1:J60"/>
  <sheetViews>
    <sheetView topLeftCell="A28" zoomScaleNormal="100" zoomScaleSheetLayoutView="75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243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</row>
    <row r="8" spans="1:10" s="30" customFormat="1" ht="18" hidden="1" x14ac:dyDescent="0.35">
      <c r="A8" s="193" t="s">
        <v>245</v>
      </c>
      <c r="B8" s="37" t="e">
        <f>'NEO NOV'!#REF!</f>
        <v>#REF!</v>
      </c>
      <c r="C8" s="193"/>
      <c r="D8" s="193"/>
    </row>
    <row r="9" spans="1:10" s="30" customFormat="1" ht="18" x14ac:dyDescent="0.35">
      <c r="A9" s="193" t="s">
        <v>247</v>
      </c>
      <c r="B9" s="38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30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/>
      <c r="J24" s="57"/>
    </row>
    <row r="25" spans="1:10" s="30" customFormat="1" ht="18" x14ac:dyDescent="0.35">
      <c r="A25" s="196" t="s">
        <v>272</v>
      </c>
      <c r="B25" s="208">
        <v>35</v>
      </c>
      <c r="C25" s="193"/>
      <c r="D25" s="193"/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/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263</v>
      </c>
      <c r="C43" s="193"/>
      <c r="D43" s="193"/>
    </row>
    <row r="44" spans="1:4" s="30" customFormat="1" ht="18" x14ac:dyDescent="0.35">
      <c r="A44" s="193"/>
      <c r="B44" s="193" t="s">
        <v>264</v>
      </c>
      <c r="C44" s="193"/>
      <c r="D44" s="193"/>
    </row>
    <row r="45" spans="1:4" s="30" customFormat="1" ht="18" x14ac:dyDescent="0.35">
      <c r="A45" s="193"/>
      <c r="B45" s="193"/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51" t="s">
        <v>265</v>
      </c>
      <c r="C47" s="35"/>
      <c r="D47" s="193"/>
    </row>
    <row r="48" spans="1:4" s="30" customFormat="1" ht="18" x14ac:dyDescent="0.35">
      <c r="A48" s="193"/>
      <c r="B48" s="193"/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 t="s">
        <v>266</v>
      </c>
      <c r="C51" s="35"/>
      <c r="D51" s="193"/>
    </row>
    <row r="52" spans="1:4" s="30" customFormat="1" ht="18" x14ac:dyDescent="0.35">
      <c r="A52" s="193"/>
      <c r="B52" s="193" t="s">
        <v>267</v>
      </c>
      <c r="C52" s="35"/>
      <c r="D52" s="193"/>
    </row>
    <row r="53" spans="1:4" ht="15.75" x14ac:dyDescent="0.25">
      <c r="B53" s="193"/>
      <c r="C53" s="54"/>
    </row>
    <row r="54" spans="1:4" ht="15.75" x14ac:dyDescent="0.25">
      <c r="A54" s="53"/>
      <c r="B54" s="193"/>
    </row>
    <row r="57" spans="1:4" x14ac:dyDescent="0.25">
      <c r="B57" s="55"/>
    </row>
    <row r="58" spans="1:4" x14ac:dyDescent="0.25">
      <c r="B58" s="56"/>
    </row>
    <row r="59" spans="1:4" x14ac:dyDescent="0.25">
      <c r="B59" s="56"/>
    </row>
    <row r="60" spans="1:4" x14ac:dyDescent="0.25">
      <c r="B60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36"/>
  <dimension ref="A1:J66"/>
  <sheetViews>
    <sheetView topLeftCell="A41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 customWidth="1"/>
    <col min="4" max="5" width="9.140625" style="29"/>
    <col min="6" max="6" width="5.42578125" style="29" customWidth="1"/>
    <col min="7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59"/>
      <c r="F1" s="59"/>
    </row>
    <row r="2" spans="1:10" ht="18" x14ac:dyDescent="0.25">
      <c r="A2" s="425" t="s">
        <v>243</v>
      </c>
      <c r="B2" s="425"/>
      <c r="C2" s="425"/>
      <c r="D2" s="425"/>
      <c r="E2" s="59"/>
      <c r="F2" s="59"/>
    </row>
    <row r="3" spans="1:10" x14ac:dyDescent="0.25">
      <c r="A3" s="426">
        <f ca="1">TODAY()</f>
        <v>46197</v>
      </c>
      <c r="B3" s="427"/>
      <c r="C3" s="427"/>
      <c r="D3" s="427"/>
      <c r="E3" s="60"/>
      <c r="F3" s="60"/>
    </row>
    <row r="4" spans="1:10" x14ac:dyDescent="0.25">
      <c r="A4" s="295"/>
      <c r="B4" s="298"/>
      <c r="C4" s="298"/>
      <c r="D4" s="298"/>
      <c r="E4" s="298"/>
    </row>
    <row r="5" spans="1:10" ht="18" x14ac:dyDescent="0.35">
      <c r="A5" s="296"/>
      <c r="B5" s="296"/>
      <c r="C5" s="33"/>
      <c r="D5" s="30"/>
      <c r="E5" s="30"/>
    </row>
    <row r="6" spans="1:10" ht="18" x14ac:dyDescent="0.35">
      <c r="A6" s="30"/>
      <c r="C6" s="52"/>
      <c r="D6" s="30"/>
      <c r="E6" s="30"/>
    </row>
    <row r="7" spans="1:10" ht="18" x14ac:dyDescent="0.35">
      <c r="A7" s="32" t="s">
        <v>244</v>
      </c>
      <c r="B7" s="36" t="e">
        <f>#REF!</f>
        <v>#REF!</v>
      </c>
      <c r="C7" s="52"/>
      <c r="D7" s="30"/>
      <c r="E7" s="30"/>
    </row>
    <row r="8" spans="1:10" ht="18" hidden="1" x14ac:dyDescent="0.35">
      <c r="A8" s="30" t="s">
        <v>245</v>
      </c>
      <c r="B8" s="55">
        <v>40793</v>
      </c>
      <c r="C8" s="52" t="s">
        <v>246</v>
      </c>
      <c r="D8" s="30"/>
      <c r="E8" s="30"/>
    </row>
    <row r="9" spans="1:10" ht="18" x14ac:dyDescent="0.35">
      <c r="A9" s="193" t="s">
        <v>247</v>
      </c>
      <c r="B9" s="38" t="e">
        <f>#REF!</f>
        <v>#REF!</v>
      </c>
      <c r="C9" s="52" t="s">
        <v>248</v>
      </c>
      <c r="D9" s="30"/>
      <c r="E9" s="30"/>
    </row>
    <row r="10" spans="1:10" ht="18" x14ac:dyDescent="0.35">
      <c r="A10" s="193" t="s">
        <v>249</v>
      </c>
      <c r="B10" s="39">
        <v>31</v>
      </c>
      <c r="C10" s="52" t="s">
        <v>248</v>
      </c>
      <c r="D10" s="30"/>
      <c r="E10" s="30"/>
    </row>
    <row r="11" spans="1:10" ht="18" hidden="1" x14ac:dyDescent="0.35">
      <c r="A11" s="30" t="s">
        <v>250</v>
      </c>
      <c r="B11" s="61"/>
      <c r="C11" s="52" t="s">
        <v>248</v>
      </c>
      <c r="D11" s="30"/>
      <c r="E11" s="30"/>
    </row>
    <row r="12" spans="1:10" ht="18" x14ac:dyDescent="0.35">
      <c r="A12" s="30"/>
      <c r="B12" s="62"/>
      <c r="C12" s="52"/>
      <c r="D12" s="30"/>
      <c r="E12" s="30"/>
    </row>
    <row r="13" spans="1:10" ht="18" x14ac:dyDescent="0.35">
      <c r="A13" s="30"/>
      <c r="B13" s="63"/>
      <c r="C13" s="52"/>
      <c r="D13" s="30"/>
      <c r="E13" s="30"/>
    </row>
    <row r="14" spans="1:10" ht="15.75" x14ac:dyDescent="0.25">
      <c r="A14" s="42" t="s">
        <v>251</v>
      </c>
      <c r="B14" s="63"/>
      <c r="C14" s="35"/>
      <c r="D14" s="193"/>
      <c r="E14" s="193"/>
    </row>
    <row r="15" spans="1:10" ht="15.75" x14ac:dyDescent="0.2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ht="15.75" x14ac:dyDescent="0.25">
      <c r="A16" s="196" t="s">
        <v>253</v>
      </c>
      <c r="B16" s="212" t="e">
        <f>#REF!</f>
        <v>#REF!</v>
      </c>
      <c r="C16" s="35" t="s">
        <v>246</v>
      </c>
      <c r="D16" s="193"/>
      <c r="E16" s="193"/>
      <c r="I16" s="64"/>
      <c r="J16" s="64"/>
    </row>
    <row r="17" spans="1:10" ht="15.75" x14ac:dyDescent="0.25">
      <c r="A17" s="196" t="s">
        <v>254</v>
      </c>
      <c r="B17" s="199" t="e">
        <f>B16*B15</f>
        <v>#REF!</v>
      </c>
      <c r="C17" s="35"/>
      <c r="D17" s="193"/>
      <c r="E17" s="193"/>
      <c r="I17" s="65"/>
      <c r="J17" s="64"/>
    </row>
    <row r="18" spans="1:10" ht="15.75" x14ac:dyDescent="0.25">
      <c r="A18" s="201"/>
      <c r="B18" s="66"/>
      <c r="C18" s="41"/>
      <c r="D18" s="193"/>
      <c r="E18" s="193"/>
      <c r="J18" s="64"/>
    </row>
    <row r="19" spans="1:10" ht="15.75" hidden="1" x14ac:dyDescent="0.25">
      <c r="A19" s="42" t="s">
        <v>255</v>
      </c>
      <c r="B19" s="195"/>
      <c r="C19" s="35"/>
      <c r="D19" s="193"/>
      <c r="E19" s="193"/>
      <c r="J19" s="64"/>
    </row>
    <row r="20" spans="1:10" ht="15.75" hidden="1" x14ac:dyDescent="0.2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64"/>
    </row>
    <row r="21" spans="1:10" ht="15.75" hidden="1" x14ac:dyDescent="0.25">
      <c r="A21" s="196" t="s">
        <v>258</v>
      </c>
      <c r="B21" s="199">
        <v>3.5000000000000003E-2</v>
      </c>
      <c r="C21" s="35"/>
      <c r="D21" s="193"/>
      <c r="E21" s="193"/>
      <c r="J21" s="64"/>
    </row>
    <row r="22" spans="1:10" ht="15.75" hidden="1" x14ac:dyDescent="0.25">
      <c r="A22" s="196" t="s">
        <v>259</v>
      </c>
      <c r="B22" s="67" t="e">
        <f>B20*B21</f>
        <v>#REF!</v>
      </c>
      <c r="C22" s="35"/>
      <c r="D22" s="193"/>
      <c r="E22" s="193"/>
      <c r="J22" s="64"/>
    </row>
    <row r="23" spans="1:10" ht="15.75" x14ac:dyDescent="0.25">
      <c r="A23" s="44"/>
      <c r="B23" s="66"/>
      <c r="C23" s="35"/>
      <c r="D23" s="193"/>
      <c r="E23" s="193"/>
    </row>
    <row r="24" spans="1:10" ht="15.75" x14ac:dyDescent="0.25">
      <c r="A24" s="193"/>
      <c r="B24" s="43"/>
      <c r="C24" s="35"/>
      <c r="D24" s="193"/>
      <c r="E24" s="193"/>
    </row>
    <row r="25" spans="1:10" ht="15.75" x14ac:dyDescent="0.25">
      <c r="A25" s="44" t="s">
        <v>260</v>
      </c>
      <c r="B25" s="43" t="e">
        <f>+B17</f>
        <v>#REF!</v>
      </c>
      <c r="C25" s="35"/>
      <c r="D25" s="193"/>
      <c r="E25" s="193"/>
      <c r="I25" s="64"/>
    </row>
    <row r="26" spans="1:10" ht="15.75" x14ac:dyDescent="0.25">
      <c r="A26" s="45"/>
      <c r="B26" s="66"/>
      <c r="C26" s="41"/>
      <c r="D26" s="193"/>
      <c r="E26" s="193"/>
      <c r="I26" s="64"/>
    </row>
    <row r="27" spans="1:10" ht="15.75" x14ac:dyDescent="0.25">
      <c r="A27" s="45"/>
      <c r="B27" s="204"/>
      <c r="C27" s="35"/>
      <c r="D27" s="193"/>
      <c r="E27" s="193"/>
    </row>
    <row r="28" spans="1:10" ht="15.75" x14ac:dyDescent="0.25">
      <c r="A28" s="45" t="s">
        <v>261</v>
      </c>
      <c r="B28" s="204" t="e">
        <f>B7+47</f>
        <v>#REF!</v>
      </c>
      <c r="C28" s="35"/>
      <c r="D28" s="193"/>
      <c r="E28" s="193"/>
    </row>
    <row r="29" spans="1:10" ht="15.75" x14ac:dyDescent="0.25">
      <c r="A29" s="45"/>
      <c r="B29" s="204"/>
      <c r="C29" s="35"/>
      <c r="D29" s="193"/>
      <c r="E29" s="193"/>
    </row>
    <row r="30" spans="1:10" ht="15.75" x14ac:dyDescent="0.25">
      <c r="A30" s="45"/>
      <c r="B30" s="204"/>
      <c r="C30" s="35"/>
      <c r="D30" s="193"/>
      <c r="E30" s="193"/>
    </row>
    <row r="31" spans="1:10" ht="15.75" x14ac:dyDescent="0.25">
      <c r="A31" s="193"/>
      <c r="B31" s="199"/>
      <c r="C31" s="35"/>
      <c r="D31" s="193"/>
      <c r="E31" s="193"/>
    </row>
    <row r="32" spans="1:10" ht="15.75" x14ac:dyDescent="0.25">
      <c r="A32" s="193"/>
      <c r="B32" s="199"/>
      <c r="C32" s="35"/>
      <c r="D32" s="193"/>
      <c r="E32" s="193"/>
    </row>
    <row r="33" spans="1:5" ht="15.75" x14ac:dyDescent="0.25">
      <c r="A33" s="193"/>
      <c r="B33" s="50" t="s">
        <v>262</v>
      </c>
      <c r="C33" s="35"/>
      <c r="D33" s="193"/>
      <c r="E33" s="193"/>
    </row>
    <row r="34" spans="1:5" ht="15.75" x14ac:dyDescent="0.25">
      <c r="A34" s="193"/>
      <c r="B34" s="50"/>
      <c r="C34" s="35"/>
      <c r="D34" s="193"/>
      <c r="E34" s="193"/>
    </row>
    <row r="35" spans="1:5" ht="15.75" x14ac:dyDescent="0.25">
      <c r="A35" s="193"/>
      <c r="B35" s="50"/>
      <c r="C35" s="35"/>
      <c r="D35" s="193"/>
      <c r="E35" s="193"/>
    </row>
    <row r="36" spans="1:5" ht="15.75" x14ac:dyDescent="0.25">
      <c r="A36" s="193"/>
      <c r="B36" s="50"/>
      <c r="C36" s="35"/>
      <c r="D36" s="193"/>
      <c r="E36" s="193"/>
    </row>
    <row r="37" spans="1:5" ht="15.75" x14ac:dyDescent="0.25">
      <c r="A37" s="193"/>
      <c r="B37" s="193" t="s">
        <v>263</v>
      </c>
      <c r="C37" s="35"/>
      <c r="D37" s="193"/>
      <c r="E37" s="193"/>
    </row>
    <row r="38" spans="1:5" ht="15.75" x14ac:dyDescent="0.25">
      <c r="A38" s="44"/>
      <c r="B38" s="193" t="s">
        <v>264</v>
      </c>
      <c r="C38" s="35"/>
      <c r="D38" s="205"/>
      <c r="E38" s="193"/>
    </row>
    <row r="39" spans="1:5" ht="15.75" x14ac:dyDescent="0.25">
      <c r="A39" s="193"/>
      <c r="B39" s="193"/>
      <c r="C39" s="35"/>
      <c r="D39" s="193"/>
      <c r="E39" s="193"/>
    </row>
    <row r="40" spans="1:5" ht="15.75" x14ac:dyDescent="0.25">
      <c r="A40" s="193"/>
      <c r="B40" s="193"/>
      <c r="C40" s="35"/>
      <c r="D40" s="193"/>
      <c r="E40" s="193"/>
    </row>
    <row r="41" spans="1:5" ht="15.75" x14ac:dyDescent="0.25">
      <c r="A41" s="193"/>
      <c r="B41" s="51" t="s">
        <v>265</v>
      </c>
      <c r="C41" s="35"/>
      <c r="D41" s="193"/>
      <c r="E41" s="193"/>
    </row>
    <row r="42" spans="1:5" ht="15.75" x14ac:dyDescent="0.25">
      <c r="A42" s="193"/>
      <c r="B42" s="193"/>
      <c r="C42" s="35"/>
      <c r="D42" s="193"/>
      <c r="E42" s="193"/>
    </row>
    <row r="43" spans="1:5" ht="15.75" x14ac:dyDescent="0.25">
      <c r="A43" s="193"/>
      <c r="B43" s="193"/>
      <c r="C43" s="35"/>
      <c r="D43" s="193"/>
      <c r="E43" s="193"/>
    </row>
    <row r="44" spans="1:5" ht="15.75" x14ac:dyDescent="0.25">
      <c r="A44" s="193"/>
      <c r="B44" s="193"/>
      <c r="C44" s="35"/>
      <c r="D44" s="193"/>
      <c r="E44" s="193"/>
    </row>
    <row r="45" spans="1:5" ht="15.75" x14ac:dyDescent="0.25">
      <c r="A45" s="193"/>
      <c r="B45" s="193" t="s">
        <v>266</v>
      </c>
      <c r="C45" s="35"/>
      <c r="D45" s="193"/>
      <c r="E45" s="193"/>
    </row>
    <row r="46" spans="1:5" ht="15.75" x14ac:dyDescent="0.25">
      <c r="A46" s="193"/>
      <c r="B46" s="193" t="s">
        <v>267</v>
      </c>
      <c r="C46" s="35"/>
      <c r="D46" s="193"/>
      <c r="E46" s="193"/>
    </row>
    <row r="47" spans="1:5" ht="15.75" x14ac:dyDescent="0.25">
      <c r="A47" s="193"/>
      <c r="B47" s="193"/>
      <c r="C47" s="35"/>
      <c r="D47" s="193"/>
      <c r="E47" s="193"/>
    </row>
    <row r="48" spans="1:5" x14ac:dyDescent="0.25">
      <c r="A48" s="53"/>
      <c r="C48" s="54"/>
    </row>
    <row r="49" spans="2:3" x14ac:dyDescent="0.25">
      <c r="C49" s="54"/>
    </row>
    <row r="50" spans="2:3" x14ac:dyDescent="0.25">
      <c r="C50" s="54"/>
    </row>
    <row r="51" spans="2:3" x14ac:dyDescent="0.25">
      <c r="B51" s="55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B54" s="56"/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7"/>
  <dimension ref="A1:K55"/>
  <sheetViews>
    <sheetView topLeftCell="A38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293"/>
      <c r="F1" s="296"/>
    </row>
    <row r="2" spans="1:11" ht="18" x14ac:dyDescent="0.25">
      <c r="A2" s="425" t="s">
        <v>243</v>
      </c>
      <c r="B2" s="425"/>
      <c r="C2" s="425"/>
      <c r="D2" s="425"/>
      <c r="E2" s="293"/>
      <c r="F2" s="296"/>
    </row>
    <row r="3" spans="1:11" x14ac:dyDescent="0.25">
      <c r="A3" s="426">
        <f ca="1">TODAY()</f>
        <v>46197</v>
      </c>
      <c r="B3" s="427"/>
      <c r="C3" s="427"/>
      <c r="D3" s="427"/>
      <c r="E3" s="294"/>
    </row>
    <row r="4" spans="1:11" x14ac:dyDescent="0.25">
      <c r="A4" s="295"/>
      <c r="B4" s="298"/>
      <c r="C4" s="298"/>
      <c r="D4" s="298"/>
      <c r="E4" s="298"/>
    </row>
    <row r="5" spans="1:11" x14ac:dyDescent="0.25">
      <c r="A5" s="298"/>
      <c r="B5" s="298"/>
      <c r="C5" s="298"/>
      <c r="D5" s="298"/>
      <c r="E5" s="62"/>
    </row>
    <row r="6" spans="1:11" x14ac:dyDescent="0.25">
      <c r="A6" s="62"/>
      <c r="B6" s="62"/>
      <c r="C6" s="62"/>
      <c r="D6" s="62"/>
      <c r="E6" s="62"/>
    </row>
    <row r="7" spans="1:11" ht="15.75" x14ac:dyDescent="0.25">
      <c r="A7" s="32" t="s">
        <v>269</v>
      </c>
      <c r="B7" s="36" t="e">
        <f>#REF!</f>
        <v>#REF!</v>
      </c>
      <c r="C7" s="62"/>
      <c r="D7" s="62"/>
      <c r="E7" s="62"/>
    </row>
    <row r="8" spans="1:11" ht="15.75" hidden="1" x14ac:dyDescent="0.25">
      <c r="A8" s="193" t="s">
        <v>245</v>
      </c>
      <c r="B8" s="55">
        <f>'NEO NOV'!B7</f>
        <v>40793</v>
      </c>
      <c r="C8" s="62"/>
      <c r="D8" s="62"/>
      <c r="E8" s="62"/>
    </row>
    <row r="9" spans="1:11" ht="15.75" x14ac:dyDescent="0.25">
      <c r="A9" s="193" t="s">
        <v>247</v>
      </c>
      <c r="B9" s="38" t="e">
        <f>#REF!</f>
        <v>#REF!</v>
      </c>
      <c r="C9" s="62"/>
      <c r="D9" s="62"/>
      <c r="E9" s="62"/>
    </row>
    <row r="10" spans="1:11" ht="15.75" x14ac:dyDescent="0.25">
      <c r="A10" s="193" t="s">
        <v>249</v>
      </c>
      <c r="B10" s="39">
        <v>31</v>
      </c>
      <c r="C10" s="62"/>
      <c r="D10" s="62"/>
      <c r="E10" s="62"/>
    </row>
    <row r="11" spans="1:11" hidden="1" x14ac:dyDescent="0.25">
      <c r="A11" s="62" t="s">
        <v>250</v>
      </c>
      <c r="B11" s="61"/>
      <c r="C11" s="62" t="s">
        <v>248</v>
      </c>
      <c r="D11" s="62"/>
      <c r="E11" s="62"/>
    </row>
    <row r="12" spans="1:11" x14ac:dyDescent="0.25">
      <c r="A12" s="62"/>
      <c r="B12" s="62"/>
      <c r="C12" s="62"/>
      <c r="D12" s="62"/>
      <c r="E12" s="62"/>
    </row>
    <row r="13" spans="1:11" hidden="1" x14ac:dyDescent="0.25">
      <c r="A13" s="68" t="s">
        <v>251</v>
      </c>
      <c r="B13" s="63"/>
      <c r="C13" s="62"/>
      <c r="D13" s="62"/>
      <c r="E13" s="62"/>
    </row>
    <row r="14" spans="1:11" hidden="1" x14ac:dyDescent="0.25">
      <c r="A14" s="69" t="s">
        <v>252</v>
      </c>
      <c r="B14" s="63" t="e">
        <f>#REF!</f>
        <v>#REF!</v>
      </c>
      <c r="C14" s="62" t="s">
        <v>246</v>
      </c>
      <c r="D14" s="62"/>
      <c r="E14" s="62"/>
    </row>
    <row r="15" spans="1:11" hidden="1" x14ac:dyDescent="0.25">
      <c r="A15" s="69" t="s">
        <v>253</v>
      </c>
      <c r="B15" s="70" t="e">
        <f>#REF!</f>
        <v>#REF!</v>
      </c>
      <c r="C15" s="62" t="s">
        <v>246</v>
      </c>
      <c r="D15" s="62"/>
      <c r="E15" s="62"/>
      <c r="J15" s="64"/>
      <c r="K15" s="64"/>
    </row>
    <row r="16" spans="1:11" hidden="1" x14ac:dyDescent="0.25">
      <c r="A16" s="69" t="s">
        <v>254</v>
      </c>
      <c r="B16" s="71" t="e">
        <f>B15*B14</f>
        <v>#REF!</v>
      </c>
      <c r="C16" s="62"/>
      <c r="D16" s="62"/>
      <c r="E16" s="62"/>
      <c r="J16" s="65"/>
      <c r="K16" s="64"/>
    </row>
    <row r="17" spans="1:11" x14ac:dyDescent="0.25">
      <c r="A17" s="72"/>
      <c r="B17" s="66"/>
      <c r="C17" s="66"/>
      <c r="D17" s="66"/>
      <c r="E17" s="62"/>
      <c r="K17" s="64"/>
    </row>
    <row r="18" spans="1:11" ht="15.75" x14ac:dyDescent="0.25">
      <c r="A18" s="42" t="s">
        <v>270</v>
      </c>
      <c r="B18" s="199"/>
      <c r="C18" s="62"/>
      <c r="D18" s="62"/>
      <c r="E18" s="62"/>
      <c r="K18" s="64"/>
    </row>
    <row r="19" spans="1:11" ht="15.75" x14ac:dyDescent="0.25">
      <c r="A19" s="196" t="s">
        <v>271</v>
      </c>
      <c r="B19" s="208" t="e">
        <f>#REF!</f>
        <v>#REF!</v>
      </c>
      <c r="C19" s="62"/>
      <c r="D19" s="62"/>
      <c r="F19" s="65"/>
      <c r="K19" s="64"/>
    </row>
    <row r="20" spans="1:11" ht="15.75" x14ac:dyDescent="0.25">
      <c r="A20" s="196" t="s">
        <v>272</v>
      </c>
      <c r="B20" s="208">
        <v>35</v>
      </c>
      <c r="C20" s="62"/>
      <c r="D20" s="62"/>
      <c r="E20" s="62"/>
      <c r="K20" s="64"/>
    </row>
    <row r="21" spans="1:11" ht="15.75" x14ac:dyDescent="0.25">
      <c r="A21" s="196" t="s">
        <v>259</v>
      </c>
      <c r="B21" s="199" t="e">
        <f>B19*B20</f>
        <v>#REF!</v>
      </c>
      <c r="C21" s="62"/>
      <c r="D21" s="62"/>
      <c r="E21" s="62"/>
      <c r="F21" s="65"/>
      <c r="K21" s="64"/>
    </row>
    <row r="22" spans="1:11" ht="15.75" x14ac:dyDescent="0.25">
      <c r="A22" s="196" t="s">
        <v>273</v>
      </c>
      <c r="B22" s="209">
        <v>0.01</v>
      </c>
      <c r="C22" s="62"/>
      <c r="D22" s="62"/>
      <c r="E22" s="62"/>
      <c r="K22" s="64"/>
    </row>
    <row r="23" spans="1:11" ht="15.75" x14ac:dyDescent="0.25">
      <c r="A23" s="196" t="s">
        <v>274</v>
      </c>
      <c r="B23" s="209" t="e">
        <f>B22*B19</f>
        <v>#REF!</v>
      </c>
      <c r="C23" s="62"/>
      <c r="D23" s="62"/>
      <c r="E23" s="62"/>
      <c r="K23" s="64"/>
    </row>
    <row r="24" spans="1:11" ht="15.75" x14ac:dyDescent="0.25">
      <c r="A24" s="44"/>
      <c r="B24" s="203"/>
      <c r="C24" s="62"/>
      <c r="D24" s="62"/>
      <c r="E24" s="62"/>
    </row>
    <row r="25" spans="1:11" ht="15.75" x14ac:dyDescent="0.25">
      <c r="A25" s="193"/>
      <c r="B25" s="199"/>
      <c r="C25" s="62"/>
      <c r="D25" s="62"/>
      <c r="E25" s="62"/>
    </row>
    <row r="26" spans="1:11" ht="15.75" x14ac:dyDescent="0.25">
      <c r="A26" s="44" t="s">
        <v>260</v>
      </c>
      <c r="B26" s="43" t="e">
        <f>+B21-B23</f>
        <v>#REF!</v>
      </c>
      <c r="C26" s="62"/>
      <c r="D26" s="62"/>
      <c r="E26" s="62"/>
      <c r="J26" s="64"/>
    </row>
    <row r="27" spans="1:11" x14ac:dyDescent="0.25">
      <c r="A27" s="73"/>
      <c r="B27" s="74"/>
      <c r="C27" s="66"/>
      <c r="D27" s="66"/>
      <c r="E27" s="62"/>
      <c r="J27" s="64"/>
    </row>
    <row r="28" spans="1:11" x14ac:dyDescent="0.25">
      <c r="A28" s="73"/>
      <c r="B28" s="66"/>
      <c r="C28" s="62"/>
      <c r="D28" s="62"/>
      <c r="E28" s="62"/>
    </row>
    <row r="29" spans="1:11" ht="15.75" x14ac:dyDescent="0.25">
      <c r="A29" s="45" t="s">
        <v>261</v>
      </c>
      <c r="B29" s="204" t="e">
        <f>B7+47</f>
        <v>#REF!</v>
      </c>
      <c r="C29" s="62"/>
      <c r="D29" s="62"/>
      <c r="E29" s="62"/>
    </row>
    <row r="30" spans="1:11" ht="15.75" x14ac:dyDescent="0.25">
      <c r="A30" s="45"/>
      <c r="B30" s="204"/>
      <c r="C30" s="62"/>
      <c r="D30" s="62"/>
      <c r="E30" s="62"/>
    </row>
    <row r="31" spans="1:11" ht="15.75" x14ac:dyDescent="0.25">
      <c r="A31" s="45"/>
      <c r="B31" s="204"/>
      <c r="C31" s="62"/>
      <c r="D31" s="62"/>
      <c r="E31" s="62"/>
    </row>
    <row r="32" spans="1:11" ht="15.75" x14ac:dyDescent="0.25">
      <c r="A32" s="45"/>
      <c r="B32" s="204"/>
      <c r="C32" s="62"/>
      <c r="D32" s="62"/>
      <c r="E32" s="62"/>
    </row>
    <row r="33" spans="1:5" ht="15.75" x14ac:dyDescent="0.25">
      <c r="A33" s="45"/>
      <c r="B33" s="204"/>
      <c r="C33" s="62"/>
      <c r="D33" s="62"/>
      <c r="E33" s="62"/>
    </row>
    <row r="34" spans="1:5" ht="15.75" x14ac:dyDescent="0.25">
      <c r="A34" s="73"/>
      <c r="B34" s="50" t="s">
        <v>262</v>
      </c>
      <c r="C34" s="62"/>
      <c r="D34" s="62"/>
      <c r="E34" s="62"/>
    </row>
    <row r="35" spans="1:5" ht="15.75" x14ac:dyDescent="0.25">
      <c r="A35" s="73"/>
      <c r="B35" s="50"/>
      <c r="C35" s="62"/>
      <c r="D35" s="62"/>
      <c r="E35" s="62"/>
    </row>
    <row r="36" spans="1:5" ht="15.75" x14ac:dyDescent="0.25">
      <c r="A36" s="73"/>
      <c r="B36" s="50"/>
      <c r="C36" s="62"/>
      <c r="D36" s="62"/>
      <c r="E36" s="62"/>
    </row>
    <row r="37" spans="1:5" ht="15.75" x14ac:dyDescent="0.25">
      <c r="A37" s="73"/>
      <c r="B37" s="50"/>
      <c r="C37" s="62"/>
      <c r="D37" s="62"/>
      <c r="E37" s="62"/>
    </row>
    <row r="38" spans="1:5" ht="15.75" x14ac:dyDescent="0.25">
      <c r="A38" s="73"/>
      <c r="B38" s="193" t="s">
        <v>263</v>
      </c>
      <c r="C38" s="62"/>
      <c r="D38" s="62"/>
      <c r="E38" s="62"/>
    </row>
    <row r="39" spans="1:5" ht="15.75" x14ac:dyDescent="0.25">
      <c r="A39" s="73"/>
      <c r="B39" s="193" t="s">
        <v>264</v>
      </c>
      <c r="C39" s="62"/>
      <c r="D39" s="62"/>
      <c r="E39" s="62"/>
    </row>
    <row r="40" spans="1:5" ht="15.75" x14ac:dyDescent="0.25">
      <c r="A40" s="62"/>
      <c r="B40" s="193"/>
      <c r="C40" s="62"/>
      <c r="D40" s="62"/>
      <c r="E40" s="62"/>
    </row>
    <row r="41" spans="1:5" ht="15.75" x14ac:dyDescent="0.25">
      <c r="A41" s="75"/>
      <c r="B41" s="193"/>
      <c r="C41" s="62"/>
      <c r="D41" s="62"/>
      <c r="E41" s="76"/>
    </row>
    <row r="42" spans="1:5" ht="15.75" x14ac:dyDescent="0.25">
      <c r="A42" s="62"/>
      <c r="B42" s="51" t="s">
        <v>265</v>
      </c>
      <c r="C42" s="62"/>
      <c r="D42" s="62"/>
      <c r="E42" s="62"/>
    </row>
    <row r="43" spans="1:5" ht="15.75" x14ac:dyDescent="0.25">
      <c r="A43" s="62"/>
      <c r="B43" s="193"/>
      <c r="C43" s="62"/>
      <c r="D43" s="62"/>
      <c r="E43" s="62"/>
    </row>
    <row r="44" spans="1:5" ht="15.75" x14ac:dyDescent="0.25">
      <c r="A44" s="62"/>
      <c r="B44" s="193"/>
      <c r="C44" s="62"/>
      <c r="D44" s="62"/>
      <c r="E44" s="62"/>
    </row>
    <row r="45" spans="1:5" ht="15.75" x14ac:dyDescent="0.25">
      <c r="A45" s="62"/>
      <c r="B45" s="193"/>
      <c r="C45" s="62"/>
      <c r="D45" s="62"/>
      <c r="E45" s="62"/>
    </row>
    <row r="46" spans="1:5" ht="15.75" x14ac:dyDescent="0.25">
      <c r="A46" s="62"/>
      <c r="B46" s="193" t="s">
        <v>266</v>
      </c>
      <c r="C46" s="35"/>
      <c r="D46" s="35"/>
      <c r="E46" s="62"/>
    </row>
    <row r="47" spans="1:5" ht="15.75" x14ac:dyDescent="0.25">
      <c r="A47" s="62"/>
      <c r="B47" s="193" t="s">
        <v>267</v>
      </c>
      <c r="C47" s="35"/>
      <c r="D47" s="35"/>
      <c r="E47" s="62"/>
    </row>
    <row r="48" spans="1:5" ht="15.75" x14ac:dyDescent="0.25">
      <c r="A48" s="62"/>
      <c r="B48" s="193"/>
      <c r="C48" s="35"/>
      <c r="D48" s="35"/>
      <c r="E48" s="62"/>
    </row>
    <row r="49" spans="1:2" x14ac:dyDescent="0.25">
      <c r="A49" s="53"/>
    </row>
    <row r="52" spans="1:2" x14ac:dyDescent="0.25">
      <c r="B52" s="55"/>
    </row>
    <row r="53" spans="1:2" x14ac:dyDescent="0.25">
      <c r="B53" s="56"/>
    </row>
    <row r="54" spans="1:2" x14ac:dyDescent="0.25">
      <c r="B54" s="56"/>
    </row>
    <row r="55" spans="1:2" x14ac:dyDescent="0.25">
      <c r="B55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6" orientation="portrait" r:id="rId1"/>
  <colBreaks count="1" manualBreakCount="1">
    <brk id="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38"/>
  <dimension ref="A1:J65"/>
  <sheetViews>
    <sheetView topLeftCell="A34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5" width="9.140625" style="29" customWidth="1"/>
    <col min="6" max="16384" width="9.140625" style="29"/>
  </cols>
  <sheetData>
    <row r="1" spans="1:10" ht="20.25" x14ac:dyDescent="0.3">
      <c r="A1" s="420" t="s">
        <v>242</v>
      </c>
      <c r="B1" s="420"/>
      <c r="C1" s="420"/>
      <c r="D1" s="420"/>
      <c r="E1" s="42"/>
    </row>
    <row r="2" spans="1:10" ht="20.25" x14ac:dyDescent="0.3">
      <c r="A2" s="420" t="s">
        <v>275</v>
      </c>
      <c r="B2" s="420"/>
      <c r="C2" s="420"/>
      <c r="D2" s="420"/>
      <c r="E2" s="42"/>
    </row>
    <row r="3" spans="1:10" ht="15.75" x14ac:dyDescent="0.25">
      <c r="A3" s="423">
        <f ca="1">TODAY()</f>
        <v>46197</v>
      </c>
      <c r="B3" s="424"/>
      <c r="C3" s="424"/>
      <c r="D3" s="424"/>
      <c r="E3" s="42"/>
    </row>
    <row r="4" spans="1:10" ht="15.75" x14ac:dyDescent="0.25">
      <c r="A4" s="294"/>
      <c r="B4" s="296"/>
      <c r="C4" s="296"/>
      <c r="D4" s="296"/>
      <c r="E4" s="296"/>
    </row>
    <row r="5" spans="1:10" ht="18" x14ac:dyDescent="0.35">
      <c r="A5" s="30"/>
      <c r="B5" s="30"/>
      <c r="C5" s="52"/>
      <c r="D5" s="30"/>
      <c r="E5" s="30"/>
    </row>
    <row r="6" spans="1:10" ht="18" x14ac:dyDescent="0.35">
      <c r="A6" s="32" t="s">
        <v>244</v>
      </c>
      <c r="B6" s="36" t="e">
        <f>#REF!</f>
        <v>#REF!</v>
      </c>
      <c r="C6" s="52"/>
      <c r="D6" s="30"/>
      <c r="E6" s="30"/>
    </row>
    <row r="7" spans="1:10" ht="18" hidden="1" x14ac:dyDescent="0.35">
      <c r="A7" s="30" t="s">
        <v>245</v>
      </c>
      <c r="B7" s="37">
        <v>40793</v>
      </c>
      <c r="C7" s="52" t="s">
        <v>246</v>
      </c>
      <c r="D7" s="30"/>
      <c r="E7" s="30"/>
    </row>
    <row r="8" spans="1:10" ht="18" x14ac:dyDescent="0.35">
      <c r="A8" s="193" t="s">
        <v>247</v>
      </c>
      <c r="B8" s="38" t="e">
        <f>#REF!</f>
        <v>#REF!</v>
      </c>
      <c r="C8" s="52" t="s">
        <v>248</v>
      </c>
      <c r="D8" s="30"/>
      <c r="E8" s="30"/>
    </row>
    <row r="9" spans="1:10" ht="18" x14ac:dyDescent="0.35">
      <c r="A9" s="193" t="s">
        <v>249</v>
      </c>
      <c r="B9" s="39">
        <v>31</v>
      </c>
      <c r="C9" s="52" t="s">
        <v>248</v>
      </c>
      <c r="D9" s="30"/>
      <c r="E9" s="30"/>
    </row>
    <row r="10" spans="1:10" ht="18" hidden="1" x14ac:dyDescent="0.35">
      <c r="A10" s="30" t="s">
        <v>250</v>
      </c>
      <c r="B10" s="194"/>
      <c r="C10" s="52" t="s">
        <v>248</v>
      </c>
      <c r="D10" s="30"/>
      <c r="E10" s="30"/>
    </row>
    <row r="11" spans="1:10" ht="18" x14ac:dyDescent="0.35">
      <c r="A11" s="30"/>
      <c r="B11" s="193"/>
      <c r="C11" s="52"/>
      <c r="D11" s="30"/>
      <c r="E11" s="30"/>
    </row>
    <row r="12" spans="1:10" ht="18" x14ac:dyDescent="0.35">
      <c r="A12" s="30"/>
      <c r="B12" s="195"/>
      <c r="C12" s="52"/>
      <c r="D12" s="30"/>
      <c r="E12" s="30"/>
    </row>
    <row r="13" spans="1:10" ht="15.75" x14ac:dyDescent="0.25">
      <c r="A13" s="42" t="s">
        <v>251</v>
      </c>
      <c r="B13" s="195"/>
      <c r="C13" s="35"/>
      <c r="D13" s="193"/>
      <c r="E13" s="193"/>
    </row>
    <row r="14" spans="1:10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</row>
    <row r="15" spans="1:10" ht="15.75" x14ac:dyDescent="0.25">
      <c r="A15" s="196" t="s">
        <v>253</v>
      </c>
      <c r="B15" s="212" t="e">
        <f>#REF!</f>
        <v>#REF!</v>
      </c>
      <c r="C15" s="35" t="s">
        <v>246</v>
      </c>
      <c r="D15" s="193"/>
      <c r="E15" s="193"/>
      <c r="I15" s="64"/>
      <c r="J15" s="64"/>
    </row>
    <row r="16" spans="1:10" ht="15.75" x14ac:dyDescent="0.25">
      <c r="A16" s="196" t="s">
        <v>254</v>
      </c>
      <c r="B16" s="199" t="e">
        <f>B15*B14</f>
        <v>#REF!</v>
      </c>
      <c r="C16" s="35"/>
      <c r="D16" s="193"/>
      <c r="E16" s="193"/>
      <c r="I16" s="65"/>
      <c r="J16" s="64"/>
    </row>
    <row r="17" spans="1:10" ht="15.75" x14ac:dyDescent="0.25">
      <c r="A17" s="201"/>
      <c r="B17" s="199"/>
      <c r="C17" s="41"/>
      <c r="D17" s="193"/>
      <c r="E17" s="193"/>
      <c r="J17" s="64"/>
    </row>
    <row r="18" spans="1:10" ht="15.75" hidden="1" x14ac:dyDescent="0.25">
      <c r="A18" s="42" t="s">
        <v>255</v>
      </c>
      <c r="B18" s="195"/>
      <c r="C18" s="35"/>
      <c r="D18" s="193"/>
      <c r="E18" s="193"/>
      <c r="J18" s="64"/>
    </row>
    <row r="19" spans="1:10" ht="15.75" hidden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J19" s="64"/>
    </row>
    <row r="20" spans="1:10" ht="15.75" hidden="1" x14ac:dyDescent="0.25">
      <c r="A20" s="196" t="s">
        <v>258</v>
      </c>
      <c r="B20" s="199">
        <v>3.5000000000000003E-2</v>
      </c>
      <c r="C20" s="35"/>
      <c r="D20" s="193"/>
      <c r="E20" s="193"/>
      <c r="J20" s="64"/>
    </row>
    <row r="21" spans="1:10" ht="15.75" hidden="1" x14ac:dyDescent="0.25">
      <c r="A21" s="196" t="s">
        <v>259</v>
      </c>
      <c r="B21" s="203" t="e">
        <f>B19*B20</f>
        <v>#REF!</v>
      </c>
      <c r="C21" s="35"/>
      <c r="D21" s="193"/>
      <c r="E21" s="193"/>
      <c r="J21" s="64"/>
    </row>
    <row r="22" spans="1:10" ht="15.75" x14ac:dyDescent="0.25">
      <c r="A22" s="44"/>
      <c r="B22" s="199"/>
      <c r="C22" s="35"/>
      <c r="D22" s="193"/>
      <c r="E22" s="193"/>
    </row>
    <row r="23" spans="1:10" ht="15.75" x14ac:dyDescent="0.25">
      <c r="A23" s="193"/>
      <c r="B23" s="43"/>
      <c r="C23" s="35"/>
      <c r="D23" s="193"/>
      <c r="E23" s="193"/>
    </row>
    <row r="24" spans="1:10" ht="15.75" x14ac:dyDescent="0.25">
      <c r="A24" s="44" t="s">
        <v>260</v>
      </c>
      <c r="B24" s="43" t="e">
        <f>+B16</f>
        <v>#REF!</v>
      </c>
      <c r="C24" s="35"/>
      <c r="D24" s="193"/>
      <c r="E24" s="193"/>
      <c r="I24" s="64"/>
    </row>
    <row r="25" spans="1:10" ht="15.75" x14ac:dyDescent="0.25">
      <c r="A25" s="45"/>
      <c r="B25" s="199"/>
      <c r="C25" s="41"/>
      <c r="D25" s="193"/>
      <c r="E25" s="193"/>
      <c r="I25" s="64"/>
    </row>
    <row r="26" spans="1:10" ht="15.75" x14ac:dyDescent="0.25">
      <c r="A26" s="45"/>
      <c r="B26" s="204"/>
      <c r="C26" s="35"/>
      <c r="D26" s="193"/>
      <c r="E26" s="193"/>
    </row>
    <row r="27" spans="1:10" ht="15.75" x14ac:dyDescent="0.25">
      <c r="A27" s="45" t="s">
        <v>261</v>
      </c>
      <c r="B27" s="204" t="e">
        <f>B6+47</f>
        <v>#REF!</v>
      </c>
      <c r="C27" s="35"/>
      <c r="D27" s="193"/>
      <c r="E27" s="193"/>
    </row>
    <row r="28" spans="1:10" ht="15.75" x14ac:dyDescent="0.25">
      <c r="A28" s="193"/>
      <c r="B28" s="199"/>
      <c r="C28" s="35"/>
      <c r="D28" s="193"/>
      <c r="E28" s="193"/>
    </row>
    <row r="29" spans="1:10" ht="15.75" x14ac:dyDescent="0.25">
      <c r="A29" s="193"/>
      <c r="B29" s="199"/>
      <c r="C29" s="35"/>
      <c r="D29" s="193"/>
      <c r="E29" s="193"/>
    </row>
    <row r="30" spans="1:10" ht="15.75" x14ac:dyDescent="0.25">
      <c r="A30" s="193"/>
      <c r="B30" s="199"/>
      <c r="C30" s="35"/>
      <c r="D30" s="193"/>
      <c r="E30" s="193"/>
    </row>
    <row r="31" spans="1:10" ht="15.75" x14ac:dyDescent="0.25">
      <c r="A31" s="44"/>
      <c r="B31" s="211"/>
      <c r="C31" s="35"/>
      <c r="D31" s="205"/>
      <c r="E31" s="193"/>
    </row>
    <row r="32" spans="1:10" ht="15.75" x14ac:dyDescent="0.25">
      <c r="A32" s="193"/>
      <c r="B32" s="50" t="s">
        <v>262</v>
      </c>
      <c r="C32" s="35"/>
      <c r="D32" s="193"/>
      <c r="E32" s="193"/>
    </row>
    <row r="33" spans="1:5" ht="15.75" x14ac:dyDescent="0.25">
      <c r="A33" s="193"/>
      <c r="B33" s="50"/>
      <c r="C33" s="35"/>
      <c r="D33" s="193"/>
      <c r="E33" s="193"/>
    </row>
    <row r="34" spans="1:5" ht="15.75" x14ac:dyDescent="0.25">
      <c r="A34" s="193"/>
      <c r="B34" s="50"/>
      <c r="C34" s="35"/>
      <c r="D34" s="193"/>
      <c r="E34" s="193"/>
    </row>
    <row r="35" spans="1:5" ht="15.75" x14ac:dyDescent="0.25">
      <c r="A35" s="193"/>
      <c r="B35" s="50"/>
      <c r="C35" s="35"/>
      <c r="D35" s="193"/>
      <c r="E35" s="193"/>
    </row>
    <row r="36" spans="1:5" ht="15.75" x14ac:dyDescent="0.25">
      <c r="A36" s="193"/>
      <c r="B36" s="193" t="s">
        <v>263</v>
      </c>
      <c r="C36" s="35"/>
      <c r="D36" s="193"/>
      <c r="E36" s="193"/>
    </row>
    <row r="37" spans="1:5" ht="15.75" x14ac:dyDescent="0.25">
      <c r="A37" s="193"/>
      <c r="B37" s="193" t="s">
        <v>264</v>
      </c>
      <c r="C37" s="35"/>
      <c r="D37" s="193"/>
      <c r="E37" s="193"/>
    </row>
    <row r="38" spans="1:5" ht="15.75" x14ac:dyDescent="0.25">
      <c r="A38" s="193"/>
      <c r="B38" s="193"/>
      <c r="C38" s="35"/>
      <c r="D38" s="193"/>
      <c r="E38" s="193"/>
    </row>
    <row r="39" spans="1:5" ht="15.75" x14ac:dyDescent="0.25">
      <c r="A39" s="193"/>
      <c r="B39" s="193"/>
      <c r="C39" s="35"/>
      <c r="D39" s="193"/>
      <c r="E39" s="193"/>
    </row>
    <row r="40" spans="1:5" ht="15.75" x14ac:dyDescent="0.25">
      <c r="A40" s="193"/>
      <c r="B40" s="51" t="s">
        <v>265</v>
      </c>
      <c r="C40" s="35"/>
      <c r="D40" s="193"/>
      <c r="E40" s="193"/>
    </row>
    <row r="41" spans="1:5" ht="15.75" x14ac:dyDescent="0.25">
      <c r="A41" s="193"/>
      <c r="B41" s="193"/>
      <c r="C41" s="35"/>
      <c r="D41" s="193"/>
      <c r="E41" s="193"/>
    </row>
    <row r="42" spans="1:5" ht="15.75" x14ac:dyDescent="0.25">
      <c r="A42" s="193"/>
      <c r="B42" s="193"/>
      <c r="C42" s="35"/>
      <c r="D42" s="193"/>
      <c r="E42" s="193"/>
    </row>
    <row r="43" spans="1:5" ht="15.75" x14ac:dyDescent="0.25">
      <c r="A43" s="193"/>
      <c r="B43" s="193"/>
      <c r="C43" s="35"/>
      <c r="D43" s="193"/>
      <c r="E43" s="193"/>
    </row>
    <row r="44" spans="1:5" ht="15.75" x14ac:dyDescent="0.25">
      <c r="A44" s="193"/>
      <c r="B44" s="193" t="s">
        <v>266</v>
      </c>
      <c r="C44" s="35"/>
      <c r="D44" s="193"/>
      <c r="E44" s="193"/>
    </row>
    <row r="45" spans="1:5" ht="15.75" x14ac:dyDescent="0.25">
      <c r="A45" s="193"/>
      <c r="B45" s="193" t="s">
        <v>267</v>
      </c>
      <c r="C45" s="35"/>
      <c r="D45" s="193"/>
      <c r="E45" s="193"/>
    </row>
    <row r="46" spans="1:5" ht="15.75" x14ac:dyDescent="0.25">
      <c r="A46" s="193"/>
      <c r="B46" s="193"/>
      <c r="C46" s="35"/>
      <c r="D46" s="193"/>
      <c r="E46" s="193"/>
    </row>
    <row r="47" spans="1:5" x14ac:dyDescent="0.25">
      <c r="A47" s="53"/>
      <c r="C47" s="54"/>
    </row>
    <row r="48" spans="1:5" x14ac:dyDescent="0.25">
      <c r="C48" s="54"/>
    </row>
    <row r="49" spans="2:3" x14ac:dyDescent="0.25">
      <c r="C49" s="54"/>
    </row>
    <row r="50" spans="2:3" x14ac:dyDescent="0.25">
      <c r="B50" s="55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9">
    <pageSetUpPr fitToPage="1"/>
  </sheetPr>
  <dimension ref="A1:K55"/>
  <sheetViews>
    <sheetView topLeftCell="A35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5" width="9.140625" style="29" customWidth="1"/>
    <col min="6" max="16384" width="9.140625" style="29"/>
  </cols>
  <sheetData>
    <row r="1" spans="1:11" ht="20.25" x14ac:dyDescent="0.3">
      <c r="A1" s="420" t="s">
        <v>268</v>
      </c>
      <c r="B1" s="420"/>
      <c r="C1" s="420"/>
      <c r="D1" s="420"/>
      <c r="E1" s="59"/>
      <c r="F1" s="296"/>
    </row>
    <row r="2" spans="1:11" ht="20.25" x14ac:dyDescent="0.3">
      <c r="A2" s="420" t="s">
        <v>275</v>
      </c>
      <c r="B2" s="420"/>
      <c r="C2" s="420"/>
      <c r="D2" s="420"/>
      <c r="E2" s="59"/>
      <c r="F2" s="296"/>
    </row>
    <row r="3" spans="1:11" x14ac:dyDescent="0.25">
      <c r="A3" s="426">
        <f ca="1">TODAY()</f>
        <v>46197</v>
      </c>
      <c r="B3" s="427"/>
      <c r="C3" s="427"/>
      <c r="D3" s="427"/>
      <c r="E3" s="77"/>
    </row>
    <row r="4" spans="1:11" x14ac:dyDescent="0.25">
      <c r="A4" s="298"/>
      <c r="B4" s="298"/>
      <c r="C4" s="298"/>
      <c r="D4" s="298"/>
      <c r="E4" s="62"/>
    </row>
    <row r="5" spans="1:11" x14ac:dyDescent="0.25">
      <c r="A5" s="298"/>
      <c r="B5" s="298"/>
      <c r="C5" s="298"/>
      <c r="D5" s="298"/>
      <c r="E5" s="62"/>
    </row>
    <row r="6" spans="1:11" x14ac:dyDescent="0.25">
      <c r="A6" s="62"/>
      <c r="B6" s="62"/>
      <c r="C6" s="62"/>
      <c r="D6" s="62"/>
      <c r="E6" s="62"/>
    </row>
    <row r="7" spans="1:11" ht="15.75" x14ac:dyDescent="0.25">
      <c r="A7" s="32" t="s">
        <v>269</v>
      </c>
      <c r="B7" s="36" t="e">
        <f>#REF!</f>
        <v>#REF!</v>
      </c>
      <c r="C7" s="62"/>
      <c r="D7" s="62"/>
      <c r="E7" s="62"/>
    </row>
    <row r="8" spans="1:11" ht="15.75" hidden="1" x14ac:dyDescent="0.25">
      <c r="A8" s="193" t="s">
        <v>245</v>
      </c>
      <c r="B8" s="55">
        <f>'NEO NOV'!B7</f>
        <v>40793</v>
      </c>
      <c r="C8" s="62"/>
      <c r="D8" s="62"/>
      <c r="E8" s="62"/>
    </row>
    <row r="9" spans="1:11" ht="15.75" x14ac:dyDescent="0.25">
      <c r="A9" s="193" t="s">
        <v>247</v>
      </c>
      <c r="B9" s="38" t="e">
        <f>#REF!</f>
        <v>#REF!</v>
      </c>
      <c r="C9" s="62"/>
      <c r="D9" s="62"/>
      <c r="E9" s="62"/>
    </row>
    <row r="10" spans="1:11" ht="15.75" x14ac:dyDescent="0.25">
      <c r="A10" s="193" t="s">
        <v>249</v>
      </c>
      <c r="B10" s="39">
        <v>31</v>
      </c>
      <c r="C10" s="62"/>
      <c r="D10" s="62"/>
      <c r="E10" s="62"/>
    </row>
    <row r="11" spans="1:11" hidden="1" x14ac:dyDescent="0.25">
      <c r="A11" s="62" t="s">
        <v>250</v>
      </c>
      <c r="B11" s="61"/>
      <c r="C11" s="62" t="s">
        <v>248</v>
      </c>
      <c r="D11" s="62"/>
      <c r="E11" s="62"/>
    </row>
    <row r="12" spans="1:11" x14ac:dyDescent="0.25">
      <c r="A12" s="62"/>
      <c r="B12" s="62"/>
      <c r="C12" s="62"/>
      <c r="D12" s="62"/>
      <c r="E12" s="62"/>
    </row>
    <row r="13" spans="1:11" hidden="1" x14ac:dyDescent="0.25">
      <c r="A13" s="68" t="s">
        <v>251</v>
      </c>
      <c r="B13" s="63"/>
      <c r="C13" s="62"/>
      <c r="D13" s="62"/>
      <c r="E13" s="62"/>
    </row>
    <row r="14" spans="1:11" hidden="1" x14ac:dyDescent="0.25">
      <c r="A14" s="69" t="s">
        <v>252</v>
      </c>
      <c r="B14" s="63" t="e">
        <f>#REF!</f>
        <v>#REF!</v>
      </c>
      <c r="C14" s="62" t="s">
        <v>246</v>
      </c>
      <c r="D14" s="62"/>
      <c r="E14" s="62"/>
    </row>
    <row r="15" spans="1:11" hidden="1" x14ac:dyDescent="0.25">
      <c r="A15" s="69" t="s">
        <v>253</v>
      </c>
      <c r="B15" s="70" t="e">
        <f>#REF!</f>
        <v>#REF!</v>
      </c>
      <c r="C15" s="62" t="s">
        <v>246</v>
      </c>
      <c r="D15" s="62"/>
      <c r="E15" s="62"/>
      <c r="J15" s="64"/>
      <c r="K15" s="64"/>
    </row>
    <row r="16" spans="1:11" hidden="1" x14ac:dyDescent="0.25">
      <c r="A16" s="69" t="s">
        <v>254</v>
      </c>
      <c r="B16" s="71" t="e">
        <f>B15*B14</f>
        <v>#REF!</v>
      </c>
      <c r="C16" s="62"/>
      <c r="D16" s="62"/>
      <c r="E16" s="62"/>
      <c r="J16" s="65"/>
      <c r="K16" s="64"/>
    </row>
    <row r="17" spans="1:11" x14ac:dyDescent="0.25">
      <c r="A17" s="72"/>
      <c r="B17" s="66"/>
      <c r="C17" s="66"/>
      <c r="D17" s="66"/>
      <c r="E17" s="62"/>
      <c r="K17" s="64"/>
    </row>
    <row r="18" spans="1:11" ht="15.75" x14ac:dyDescent="0.25">
      <c r="A18" s="42" t="s">
        <v>270</v>
      </c>
      <c r="B18" s="199"/>
      <c r="C18" s="62"/>
      <c r="D18" s="62"/>
      <c r="E18" s="62"/>
      <c r="K18" s="64"/>
    </row>
    <row r="19" spans="1:11" ht="15.75" x14ac:dyDescent="0.25">
      <c r="A19" s="196" t="s">
        <v>271</v>
      </c>
      <c r="B19" s="208" t="e">
        <f>#REF!</f>
        <v>#REF!</v>
      </c>
      <c r="C19" s="62"/>
      <c r="D19" s="62"/>
      <c r="F19" s="65"/>
      <c r="K19" s="64"/>
    </row>
    <row r="20" spans="1:11" ht="15.75" x14ac:dyDescent="0.25">
      <c r="A20" s="196" t="s">
        <v>272</v>
      </c>
      <c r="B20" s="208">
        <v>35</v>
      </c>
      <c r="C20" s="62"/>
      <c r="D20" s="62"/>
      <c r="E20" s="62"/>
      <c r="K20" s="64"/>
    </row>
    <row r="21" spans="1:11" ht="15.75" x14ac:dyDescent="0.25">
      <c r="A21" s="196" t="s">
        <v>259</v>
      </c>
      <c r="B21" s="199" t="e">
        <f>B19*B20</f>
        <v>#REF!</v>
      </c>
      <c r="C21" s="62"/>
      <c r="D21" s="62"/>
      <c r="E21" s="62"/>
      <c r="F21" s="65"/>
      <c r="K21" s="64"/>
    </row>
    <row r="22" spans="1:11" ht="15.75" x14ac:dyDescent="0.25">
      <c r="A22" s="196" t="s">
        <v>273</v>
      </c>
      <c r="B22" s="209" t="e">
        <f>#REF!</f>
        <v>#REF!</v>
      </c>
      <c r="C22" s="62"/>
      <c r="D22" s="62"/>
      <c r="E22" s="62"/>
      <c r="K22" s="64"/>
    </row>
    <row r="23" spans="1:11" ht="15.75" x14ac:dyDescent="0.25">
      <c r="A23" s="196" t="s">
        <v>274</v>
      </c>
      <c r="B23" s="209" t="e">
        <f>B22*B19</f>
        <v>#REF!</v>
      </c>
      <c r="C23" s="62"/>
      <c r="D23" s="62"/>
      <c r="E23" s="62"/>
      <c r="K23" s="64"/>
    </row>
    <row r="24" spans="1:11" ht="15.75" x14ac:dyDescent="0.25">
      <c r="A24" s="44"/>
      <c r="B24" s="203"/>
      <c r="C24" s="62"/>
      <c r="D24" s="62"/>
      <c r="E24" s="62"/>
    </row>
    <row r="25" spans="1:11" ht="15.75" x14ac:dyDescent="0.25">
      <c r="A25" s="193"/>
      <c r="B25" s="199"/>
      <c r="C25" s="62"/>
      <c r="D25" s="62"/>
      <c r="E25" s="62"/>
    </row>
    <row r="26" spans="1:11" ht="15.75" x14ac:dyDescent="0.25">
      <c r="A26" s="44" t="s">
        <v>260</v>
      </c>
      <c r="B26" s="43" t="e">
        <f>+B21-B23</f>
        <v>#REF!</v>
      </c>
      <c r="C26" s="62"/>
      <c r="D26" s="62"/>
      <c r="E26" s="62"/>
      <c r="J26" s="64"/>
    </row>
    <row r="27" spans="1:11" x14ac:dyDescent="0.25">
      <c r="A27" s="73"/>
      <c r="B27" s="74"/>
      <c r="C27" s="66"/>
      <c r="D27" s="66"/>
      <c r="E27" s="62"/>
      <c r="J27" s="64"/>
    </row>
    <row r="28" spans="1:11" x14ac:dyDescent="0.25">
      <c r="A28" s="73"/>
      <c r="B28" s="66"/>
      <c r="C28" s="62"/>
      <c r="D28" s="62"/>
      <c r="E28" s="62"/>
    </row>
    <row r="29" spans="1:11" ht="15.75" x14ac:dyDescent="0.25">
      <c r="A29" s="45" t="s">
        <v>261</v>
      </c>
      <c r="B29" s="204" t="e">
        <f>B7+47</f>
        <v>#REF!</v>
      </c>
      <c r="C29" s="62"/>
      <c r="D29" s="62"/>
      <c r="E29" s="62"/>
    </row>
    <row r="30" spans="1:11" x14ac:dyDescent="0.25">
      <c r="A30" s="73"/>
      <c r="B30" s="78"/>
      <c r="C30" s="62"/>
      <c r="D30" s="62"/>
      <c r="E30" s="62"/>
    </row>
    <row r="31" spans="1:11" x14ac:dyDescent="0.25">
      <c r="A31" s="73"/>
      <c r="B31" s="78"/>
      <c r="C31" s="62"/>
      <c r="D31" s="62"/>
      <c r="E31" s="62"/>
    </row>
    <row r="32" spans="1:11" x14ac:dyDescent="0.25">
      <c r="A32" s="62"/>
      <c r="B32" s="66"/>
      <c r="C32" s="62"/>
      <c r="D32" s="62"/>
      <c r="E32" s="62"/>
    </row>
    <row r="33" spans="1:5" x14ac:dyDescent="0.25">
      <c r="A33" s="75"/>
      <c r="B33" s="79"/>
      <c r="C33" s="62"/>
      <c r="D33" s="62"/>
      <c r="E33" s="76"/>
    </row>
    <row r="34" spans="1:5" ht="15.75" x14ac:dyDescent="0.25">
      <c r="A34" s="62"/>
      <c r="B34" s="50" t="s">
        <v>262</v>
      </c>
      <c r="C34" s="62"/>
      <c r="D34" s="62"/>
      <c r="E34" s="62"/>
    </row>
    <row r="35" spans="1:5" ht="15.75" x14ac:dyDescent="0.25">
      <c r="A35" s="62"/>
      <c r="B35" s="50"/>
      <c r="C35" s="62"/>
      <c r="D35" s="62"/>
      <c r="E35" s="62"/>
    </row>
    <row r="36" spans="1:5" ht="15.75" x14ac:dyDescent="0.25">
      <c r="A36" s="62"/>
      <c r="B36" s="50"/>
      <c r="C36" s="62"/>
      <c r="D36" s="62"/>
      <c r="E36" s="62"/>
    </row>
    <row r="37" spans="1:5" ht="15.75" x14ac:dyDescent="0.25">
      <c r="A37" s="62"/>
      <c r="B37" s="50"/>
      <c r="C37" s="62"/>
      <c r="D37" s="62"/>
      <c r="E37" s="62"/>
    </row>
    <row r="38" spans="1:5" ht="15.75" x14ac:dyDescent="0.25">
      <c r="A38" s="62"/>
      <c r="B38" s="193" t="s">
        <v>263</v>
      </c>
      <c r="C38" s="62"/>
      <c r="D38" s="62"/>
      <c r="E38" s="62"/>
    </row>
    <row r="39" spans="1:5" ht="15.75" x14ac:dyDescent="0.25">
      <c r="A39" s="62"/>
      <c r="B39" s="193" t="s">
        <v>264</v>
      </c>
      <c r="C39" s="62"/>
      <c r="D39" s="62"/>
      <c r="E39" s="62"/>
    </row>
    <row r="40" spans="1:5" ht="15.75" x14ac:dyDescent="0.25">
      <c r="A40" s="62"/>
      <c r="B40" s="193"/>
      <c r="C40" s="62"/>
      <c r="D40" s="62"/>
      <c r="E40" s="62"/>
    </row>
    <row r="41" spans="1:5" ht="15.75" x14ac:dyDescent="0.25">
      <c r="A41" s="62"/>
      <c r="B41" s="193"/>
      <c r="C41" s="62"/>
      <c r="D41" s="62"/>
      <c r="E41" s="62"/>
    </row>
    <row r="42" spans="1:5" ht="15.75" x14ac:dyDescent="0.25">
      <c r="A42" s="62"/>
      <c r="B42" s="51" t="s">
        <v>265</v>
      </c>
      <c r="C42" s="35"/>
      <c r="D42" s="35"/>
      <c r="E42" s="62"/>
    </row>
    <row r="43" spans="1:5" ht="15.75" x14ac:dyDescent="0.25">
      <c r="A43" s="62"/>
      <c r="B43" s="193"/>
      <c r="C43" s="35"/>
      <c r="D43" s="35"/>
      <c r="E43" s="62"/>
    </row>
    <row r="44" spans="1:5" ht="15.75" x14ac:dyDescent="0.25">
      <c r="A44" s="62"/>
      <c r="B44" s="193"/>
      <c r="C44" s="35"/>
      <c r="D44" s="35"/>
      <c r="E44" s="62"/>
    </row>
    <row r="45" spans="1:5" ht="15.75" x14ac:dyDescent="0.25">
      <c r="A45" s="62"/>
      <c r="B45" s="193"/>
      <c r="C45" s="35"/>
      <c r="D45" s="35"/>
      <c r="E45" s="62"/>
    </row>
    <row r="46" spans="1:5" ht="15.75" x14ac:dyDescent="0.25">
      <c r="A46" s="62"/>
      <c r="B46" s="193" t="s">
        <v>266</v>
      </c>
      <c r="C46" s="35"/>
      <c r="D46" s="35"/>
      <c r="E46" s="62"/>
    </row>
    <row r="47" spans="1:5" ht="15.75" x14ac:dyDescent="0.25">
      <c r="A47" s="62"/>
      <c r="B47" s="193" t="s">
        <v>267</v>
      </c>
      <c r="C47" s="35"/>
      <c r="D47" s="35"/>
      <c r="E47" s="62"/>
    </row>
    <row r="48" spans="1:5" x14ac:dyDescent="0.25">
      <c r="C48" s="54"/>
      <c r="D48" s="54"/>
    </row>
    <row r="49" spans="1:2" x14ac:dyDescent="0.25">
      <c r="A49" s="53"/>
    </row>
    <row r="52" spans="1:2" x14ac:dyDescent="0.25">
      <c r="B52" s="55"/>
    </row>
    <row r="53" spans="1:2" x14ac:dyDescent="0.25">
      <c r="B53" s="56"/>
    </row>
    <row r="54" spans="1:2" x14ac:dyDescent="0.25">
      <c r="B54" s="56"/>
    </row>
    <row r="55" spans="1:2" x14ac:dyDescent="0.25">
      <c r="B55" s="5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40">
    <pageSetUpPr fitToPage="1"/>
  </sheetPr>
  <dimension ref="A1:J59"/>
  <sheetViews>
    <sheetView topLeftCell="A32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42"/>
    </row>
    <row r="2" spans="1:10" ht="18" x14ac:dyDescent="0.25">
      <c r="A2" s="425" t="s">
        <v>275</v>
      </c>
      <c r="B2" s="425"/>
      <c r="C2" s="425"/>
      <c r="D2" s="425"/>
      <c r="E2" s="42"/>
    </row>
    <row r="3" spans="1:10" x14ac:dyDescent="0.25">
      <c r="A3" s="426">
        <f ca="1">TODAY()</f>
        <v>46197</v>
      </c>
      <c r="B3" s="427"/>
      <c r="C3" s="427"/>
      <c r="D3" s="427"/>
      <c r="E3" s="77"/>
    </row>
    <row r="4" spans="1:10" s="30" customFormat="1" ht="18" x14ac:dyDescent="0.35">
      <c r="A4" s="296"/>
      <c r="B4" s="296"/>
      <c r="C4" s="33"/>
    </row>
    <row r="5" spans="1:10" s="30" customFormat="1" ht="18" x14ac:dyDescent="0.35">
      <c r="A5" s="296"/>
      <c r="B5" s="296"/>
      <c r="C5" s="33"/>
    </row>
    <row r="6" spans="1:10" s="30" customFormat="1" ht="18" x14ac:dyDescent="0.35">
      <c r="C6" s="52"/>
    </row>
    <row r="7" spans="1:10" s="30" customFormat="1" ht="18" x14ac:dyDescent="0.35">
      <c r="A7" s="32" t="s">
        <v>244</v>
      </c>
      <c r="B7" s="36" t="e">
        <f>#REF!</f>
        <v>#REF!</v>
      </c>
      <c r="C7" s="52"/>
    </row>
    <row r="8" spans="1:10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10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10" s="30" customFormat="1" ht="18" x14ac:dyDescent="0.35">
      <c r="A10" s="193" t="s">
        <v>249</v>
      </c>
      <c r="B10" s="39">
        <v>28</v>
      </c>
      <c r="C10" s="52" t="s">
        <v>248</v>
      </c>
    </row>
    <row r="11" spans="1:10" s="30" customFormat="1" ht="18" hidden="1" x14ac:dyDescent="0.35">
      <c r="A11" s="30" t="s">
        <v>250</v>
      </c>
      <c r="B11" s="194"/>
      <c r="C11" s="52" t="s">
        <v>248</v>
      </c>
    </row>
    <row r="12" spans="1:10" s="30" customFormat="1" ht="18" x14ac:dyDescent="0.35">
      <c r="B12" s="193"/>
      <c r="C12" s="52"/>
    </row>
    <row r="13" spans="1:10" s="30" customFormat="1" ht="18" x14ac:dyDescent="0.35">
      <c r="B13" s="195"/>
      <c r="C13" s="52"/>
    </row>
    <row r="14" spans="1:10" s="30" customFormat="1" ht="18" x14ac:dyDescent="0.35">
      <c r="A14" s="42" t="s">
        <v>251</v>
      </c>
      <c r="B14" s="195"/>
      <c r="C14" s="35"/>
      <c r="D14" s="193"/>
      <c r="E14" s="193"/>
    </row>
    <row r="15" spans="1:10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s="30" customFormat="1" ht="18" x14ac:dyDescent="0.35">
      <c r="A16" s="196" t="s">
        <v>253</v>
      </c>
      <c r="B16" s="212" t="e">
        <f>#REF!</f>
        <v>#REF!</v>
      </c>
      <c r="C16" s="35" t="s">
        <v>246</v>
      </c>
      <c r="D16" s="193"/>
      <c r="E16" s="193"/>
      <c r="I16" s="57"/>
      <c r="J16" s="57"/>
    </row>
    <row r="17" spans="1:10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I17" s="58"/>
      <c r="J17" s="57"/>
    </row>
    <row r="18" spans="1:10" s="30" customFormat="1" ht="18" x14ac:dyDescent="0.35">
      <c r="A18" s="201"/>
      <c r="B18" s="199"/>
      <c r="C18" s="41"/>
      <c r="D18" s="193"/>
      <c r="E18" s="193"/>
      <c r="J18" s="57"/>
    </row>
    <row r="19" spans="1:10" s="30" customFormat="1" ht="18" hidden="1" x14ac:dyDescent="0.35">
      <c r="A19" s="42" t="s">
        <v>255</v>
      </c>
      <c r="B19" s="195"/>
      <c r="C19" s="35"/>
      <c r="D19" s="193"/>
      <c r="E19" s="193"/>
      <c r="J19" s="57"/>
    </row>
    <row r="20" spans="1:10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57"/>
    </row>
    <row r="21" spans="1:10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J21" s="57"/>
    </row>
    <row r="22" spans="1:10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J22" s="57"/>
    </row>
    <row r="23" spans="1:10" s="30" customFormat="1" ht="18" x14ac:dyDescent="0.35">
      <c r="A23" s="44"/>
      <c r="B23" s="199"/>
      <c r="C23" s="35"/>
      <c r="D23" s="193"/>
      <c r="E23" s="193"/>
    </row>
    <row r="24" spans="1:10" s="30" customFormat="1" ht="18" x14ac:dyDescent="0.35">
      <c r="A24" s="193"/>
      <c r="B24" s="43"/>
      <c r="C24" s="35"/>
      <c r="D24" s="193"/>
      <c r="E24" s="193"/>
    </row>
    <row r="25" spans="1:10" s="30" customFormat="1" ht="18" x14ac:dyDescent="0.35">
      <c r="A25" s="44" t="s">
        <v>260</v>
      </c>
      <c r="B25" s="43" t="e">
        <f>+B17</f>
        <v>#REF!</v>
      </c>
      <c r="C25" s="35"/>
      <c r="D25" s="193"/>
      <c r="E25" s="193"/>
      <c r="I25" s="57"/>
    </row>
    <row r="26" spans="1:10" s="30" customFormat="1" ht="18" x14ac:dyDescent="0.35">
      <c r="A26" s="45"/>
      <c r="B26" s="199"/>
      <c r="C26" s="41"/>
      <c r="D26" s="193"/>
      <c r="E26" s="193"/>
      <c r="I26" s="57"/>
    </row>
    <row r="27" spans="1:10" s="30" customFormat="1" ht="18" x14ac:dyDescent="0.35">
      <c r="A27" s="45"/>
      <c r="B27" s="204"/>
      <c r="C27" s="35"/>
      <c r="D27" s="193"/>
      <c r="E27" s="193"/>
    </row>
    <row r="28" spans="1:10" s="30" customFormat="1" ht="18" x14ac:dyDescent="0.35">
      <c r="A28" s="45" t="s">
        <v>261</v>
      </c>
      <c r="B28" s="204" t="e">
        <f>B7+47</f>
        <v>#REF!</v>
      </c>
      <c r="C28" s="35"/>
      <c r="D28" s="193"/>
      <c r="E28" s="193"/>
    </row>
    <row r="29" spans="1:10" s="30" customFormat="1" ht="18" x14ac:dyDescent="0.35">
      <c r="A29" s="193"/>
      <c r="B29" s="199"/>
      <c r="C29" s="35"/>
      <c r="D29" s="193"/>
      <c r="E29" s="193"/>
    </row>
    <row r="30" spans="1:10" s="30" customFormat="1" ht="18" x14ac:dyDescent="0.35">
      <c r="A30" s="193"/>
      <c r="B30" s="199"/>
      <c r="C30" s="35"/>
      <c r="D30" s="193"/>
      <c r="E30" s="193"/>
    </row>
    <row r="31" spans="1:10" s="30" customFormat="1" ht="18" x14ac:dyDescent="0.35">
      <c r="A31" s="193"/>
      <c r="B31" s="199"/>
      <c r="C31" s="35"/>
      <c r="D31" s="193"/>
      <c r="E31" s="193"/>
    </row>
    <row r="32" spans="1:10" s="30" customFormat="1" ht="18" x14ac:dyDescent="0.35">
      <c r="A32" s="44"/>
      <c r="B32" s="211"/>
      <c r="C32" s="35"/>
      <c r="D32" s="205"/>
      <c r="E32" s="193"/>
    </row>
    <row r="33" spans="1:5" s="30" customFormat="1" ht="18" x14ac:dyDescent="0.35">
      <c r="A33" s="193"/>
      <c r="B33" s="50" t="s">
        <v>262</v>
      </c>
      <c r="C33" s="35"/>
      <c r="D33" s="193"/>
      <c r="E33" s="193"/>
    </row>
    <row r="34" spans="1:5" s="30" customFormat="1" ht="18" x14ac:dyDescent="0.35">
      <c r="A34" s="193"/>
      <c r="B34" s="50"/>
      <c r="C34" s="35"/>
      <c r="D34" s="193"/>
      <c r="E34" s="193"/>
    </row>
    <row r="35" spans="1:5" s="30" customFormat="1" ht="18" x14ac:dyDescent="0.35">
      <c r="A35" s="193"/>
      <c r="B35" s="50"/>
      <c r="C35" s="35"/>
      <c r="D35" s="193"/>
      <c r="E35" s="193"/>
    </row>
    <row r="36" spans="1:5" s="30" customFormat="1" ht="18" x14ac:dyDescent="0.35">
      <c r="A36" s="193"/>
      <c r="B36" s="50"/>
      <c r="C36" s="35"/>
      <c r="D36" s="193"/>
      <c r="E36" s="193"/>
    </row>
    <row r="37" spans="1:5" s="30" customFormat="1" ht="18" x14ac:dyDescent="0.35">
      <c r="A37" s="193"/>
      <c r="B37" s="193" t="s">
        <v>263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ht="15.75" x14ac:dyDescent="0.25">
      <c r="B45" s="193" t="s">
        <v>266</v>
      </c>
      <c r="C45" s="54"/>
    </row>
    <row r="46" spans="1:5" ht="15.75" x14ac:dyDescent="0.25">
      <c r="B46" s="193" t="s">
        <v>267</v>
      </c>
      <c r="C46" s="54"/>
    </row>
    <row r="47" spans="1:5" x14ac:dyDescent="0.25">
      <c r="A47" s="53"/>
      <c r="C47" s="54"/>
    </row>
    <row r="48" spans="1:5" x14ac:dyDescent="0.25">
      <c r="C48" s="54"/>
    </row>
    <row r="49" spans="2:3" x14ac:dyDescent="0.25">
      <c r="C49" s="54"/>
    </row>
    <row r="50" spans="2:3" x14ac:dyDescent="0.25">
      <c r="B50" s="55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8" orientation="portrait" r:id="rId1"/>
  <rowBreaks count="1" manualBreakCount="1">
    <brk id="4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41">
    <pageSetUpPr fitToPage="1"/>
  </sheetPr>
  <dimension ref="A1:K53"/>
  <sheetViews>
    <sheetView topLeftCell="A28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42"/>
      <c r="F1" s="296"/>
    </row>
    <row r="2" spans="1:11" ht="18" x14ac:dyDescent="0.25">
      <c r="A2" s="425" t="s">
        <v>275</v>
      </c>
      <c r="B2" s="425"/>
      <c r="C2" s="425"/>
      <c r="D2" s="425"/>
      <c r="E2" s="42"/>
      <c r="F2" s="296"/>
    </row>
    <row r="3" spans="1:11" ht="15.75" x14ac:dyDescent="0.25">
      <c r="A3" s="426">
        <f ca="1">TODAY()</f>
        <v>46197</v>
      </c>
      <c r="B3" s="427"/>
      <c r="C3" s="427"/>
      <c r="D3" s="427"/>
      <c r="E3" s="77"/>
      <c r="F3" s="296"/>
    </row>
    <row r="4" spans="1:11" s="30" customFormat="1" ht="18" x14ac:dyDescent="0.35">
      <c r="A4" s="296"/>
      <c r="B4" s="296"/>
      <c r="C4" s="296"/>
      <c r="D4" s="296"/>
      <c r="E4" s="193"/>
    </row>
    <row r="5" spans="1:11" s="30" customFormat="1" ht="18" x14ac:dyDescent="0.35">
      <c r="A5" s="193"/>
      <c r="B5" s="193"/>
      <c r="C5" s="193"/>
      <c r="D5" s="193"/>
      <c r="E5" s="193"/>
    </row>
    <row r="6" spans="1:11" s="30" customFormat="1" ht="18" x14ac:dyDescent="0.35">
      <c r="A6" s="32" t="s">
        <v>269</v>
      </c>
      <c r="B6" s="36" t="e">
        <f>#REF!</f>
        <v>#REF!</v>
      </c>
      <c r="C6" s="193"/>
      <c r="D6" s="193"/>
      <c r="E6" s="193"/>
    </row>
    <row r="7" spans="1:11" s="30" customFormat="1" ht="18" hidden="1" x14ac:dyDescent="0.35">
      <c r="A7" s="193" t="s">
        <v>245</v>
      </c>
      <c r="B7" s="37">
        <f>'NEO NOV'!B7</f>
        <v>40793</v>
      </c>
      <c r="C7" s="193"/>
      <c r="D7" s="193"/>
      <c r="E7" s="193"/>
    </row>
    <row r="8" spans="1:11" s="30" customFormat="1" ht="18" x14ac:dyDescent="0.35">
      <c r="A8" s="193" t="s">
        <v>247</v>
      </c>
      <c r="B8" s="38" t="e">
        <f>#REF!</f>
        <v>#REF!</v>
      </c>
      <c r="C8" s="193"/>
      <c r="D8" s="193"/>
      <c r="E8" s="193"/>
    </row>
    <row r="9" spans="1:11" s="30" customFormat="1" ht="18" x14ac:dyDescent="0.35">
      <c r="A9" s="193" t="s">
        <v>249</v>
      </c>
      <c r="B9" s="39">
        <v>28</v>
      </c>
      <c r="C9" s="193"/>
      <c r="D9" s="193"/>
      <c r="E9" s="193"/>
    </row>
    <row r="10" spans="1:11" s="30" customFormat="1" ht="18" hidden="1" x14ac:dyDescent="0.35">
      <c r="A10" s="193" t="s">
        <v>250</v>
      </c>
      <c r="B10" s="194"/>
      <c r="C10" s="193" t="s">
        <v>248</v>
      </c>
      <c r="D10" s="193"/>
      <c r="E10" s="193"/>
    </row>
    <row r="11" spans="1:11" s="30" customFormat="1" ht="18" x14ac:dyDescent="0.35">
      <c r="A11" s="193"/>
      <c r="B11" s="193"/>
      <c r="C11" s="193"/>
      <c r="D11" s="193"/>
      <c r="E11" s="193"/>
    </row>
    <row r="12" spans="1:11" s="30" customFormat="1" ht="18" hidden="1" x14ac:dyDescent="0.35">
      <c r="A12" s="42" t="s">
        <v>251</v>
      </c>
      <c r="B12" s="195"/>
      <c r="C12" s="193"/>
      <c r="D12" s="193"/>
      <c r="E12" s="193"/>
    </row>
    <row r="13" spans="1:11" s="30" customFormat="1" ht="18" hidden="1" x14ac:dyDescent="0.35">
      <c r="A13" s="196" t="s">
        <v>252</v>
      </c>
      <c r="B13" s="195" t="e">
        <f>#REF!</f>
        <v>#REF!</v>
      </c>
      <c r="C13" s="193" t="s">
        <v>246</v>
      </c>
      <c r="D13" s="193"/>
      <c r="E13" s="193"/>
    </row>
    <row r="14" spans="1:11" s="30" customFormat="1" ht="18" hidden="1" x14ac:dyDescent="0.35">
      <c r="A14" s="196" t="s">
        <v>253</v>
      </c>
      <c r="B14" s="213" t="e">
        <f>#REF!</f>
        <v>#REF!</v>
      </c>
      <c r="C14" s="193" t="s">
        <v>246</v>
      </c>
      <c r="D14" s="193"/>
      <c r="E14" s="193"/>
      <c r="J14" s="57"/>
      <c r="K14" s="57"/>
    </row>
    <row r="15" spans="1:11" s="30" customFormat="1" ht="18" hidden="1" x14ac:dyDescent="0.35">
      <c r="A15" s="196" t="s">
        <v>254</v>
      </c>
      <c r="B15" s="43" t="e">
        <f>B14*B13</f>
        <v>#REF!</v>
      </c>
      <c r="C15" s="193"/>
      <c r="D15" s="193"/>
      <c r="E15" s="193"/>
      <c r="J15" s="58"/>
      <c r="K15" s="57"/>
    </row>
    <row r="16" spans="1:11" s="30" customFormat="1" ht="18" x14ac:dyDescent="0.35">
      <c r="A16" s="201"/>
      <c r="B16" s="199"/>
      <c r="C16" s="199"/>
      <c r="D16" s="199"/>
      <c r="E16" s="193"/>
      <c r="K16" s="57"/>
    </row>
    <row r="17" spans="1:11" s="30" customFormat="1" ht="18" x14ac:dyDescent="0.35">
      <c r="A17" s="42" t="s">
        <v>270</v>
      </c>
      <c r="B17" s="199"/>
      <c r="C17" s="193"/>
      <c r="D17" s="193"/>
      <c r="E17" s="193"/>
      <c r="K17" s="57"/>
    </row>
    <row r="18" spans="1:11" s="30" customFormat="1" ht="18" x14ac:dyDescent="0.35">
      <c r="A18" s="196" t="s">
        <v>271</v>
      </c>
      <c r="B18" s="208" t="e">
        <f>#REF!</f>
        <v>#REF!</v>
      </c>
      <c r="C18" s="193"/>
      <c r="D18" s="193"/>
      <c r="F18" s="58"/>
      <c r="K18" s="57"/>
    </row>
    <row r="19" spans="1:11" s="30" customFormat="1" ht="18" x14ac:dyDescent="0.35">
      <c r="A19" s="196" t="s">
        <v>272</v>
      </c>
      <c r="B19" s="208">
        <v>35</v>
      </c>
      <c r="C19" s="193"/>
      <c r="D19" s="193"/>
      <c r="E19" s="193"/>
      <c r="K19" s="57"/>
    </row>
    <row r="20" spans="1:11" s="30" customFormat="1" ht="18" x14ac:dyDescent="0.35">
      <c r="A20" s="196" t="s">
        <v>259</v>
      </c>
      <c r="B20" s="199" t="e">
        <f>B18*B19</f>
        <v>#REF!</v>
      </c>
      <c r="C20" s="193"/>
      <c r="D20" s="193"/>
      <c r="E20" s="193"/>
      <c r="F20" s="58"/>
      <c r="K20" s="57"/>
    </row>
    <row r="21" spans="1:11" s="30" customFormat="1" ht="18" x14ac:dyDescent="0.35">
      <c r="A21" s="196" t="s">
        <v>273</v>
      </c>
      <c r="B21" s="209">
        <v>0.01</v>
      </c>
      <c r="C21" s="193"/>
      <c r="D21" s="193"/>
      <c r="E21" s="193"/>
      <c r="K21" s="57"/>
    </row>
    <row r="22" spans="1:11" s="30" customFormat="1" ht="18" x14ac:dyDescent="0.35">
      <c r="A22" s="196" t="s">
        <v>274</v>
      </c>
      <c r="B22" s="209" t="e">
        <f>B21*B18</f>
        <v>#REF!</v>
      </c>
      <c r="C22" s="193"/>
      <c r="D22" s="193"/>
      <c r="E22" s="193"/>
      <c r="K22" s="57"/>
    </row>
    <row r="23" spans="1:11" s="30" customFormat="1" ht="18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+B20-B22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210"/>
      <c r="C26" s="199"/>
      <c r="D26" s="199"/>
      <c r="E26" s="193"/>
      <c r="J26" s="57"/>
    </row>
    <row r="27" spans="1:11" s="30" customFormat="1" ht="18" x14ac:dyDescent="0.35">
      <c r="A27" s="45"/>
      <c r="B27" s="199"/>
      <c r="C27" s="193"/>
      <c r="D27" s="193"/>
      <c r="E27" s="193"/>
    </row>
    <row r="28" spans="1:11" s="30" customFormat="1" ht="18" x14ac:dyDescent="0.35">
      <c r="A28" s="45" t="s">
        <v>261</v>
      </c>
      <c r="B28" s="204" t="e">
        <f>B6+47</f>
        <v>#REF!</v>
      </c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204"/>
      <c r="C31" s="193"/>
      <c r="D31" s="193"/>
      <c r="E31" s="193"/>
    </row>
    <row r="32" spans="1:11" s="30" customFormat="1" ht="18" x14ac:dyDescent="0.35">
      <c r="A32" s="45"/>
      <c r="B32" s="204"/>
      <c r="C32" s="193"/>
      <c r="D32" s="193"/>
      <c r="E32" s="193"/>
    </row>
    <row r="33" spans="1:5" s="30" customFormat="1" ht="18" x14ac:dyDescent="0.35">
      <c r="A33" s="193"/>
      <c r="B33" s="50" t="s">
        <v>262</v>
      </c>
      <c r="C33" s="193"/>
      <c r="D33" s="193"/>
      <c r="E33" s="193"/>
    </row>
    <row r="34" spans="1:5" s="30" customFormat="1" ht="18" x14ac:dyDescent="0.35">
      <c r="A34" s="44"/>
      <c r="B34" s="50"/>
      <c r="C34" s="193"/>
      <c r="D34" s="193"/>
      <c r="E34" s="205"/>
    </row>
    <row r="35" spans="1:5" s="30" customFormat="1" ht="18" x14ac:dyDescent="0.35">
      <c r="A35" s="193"/>
      <c r="B35" s="50"/>
      <c r="C35" s="193"/>
      <c r="D35" s="193"/>
      <c r="E35" s="193"/>
    </row>
    <row r="36" spans="1:5" s="30" customFormat="1" ht="18" x14ac:dyDescent="0.35">
      <c r="A36" s="193"/>
      <c r="B36" s="50"/>
      <c r="C36" s="193"/>
      <c r="D36" s="193"/>
      <c r="E36" s="193"/>
    </row>
    <row r="37" spans="1:5" s="30" customFormat="1" ht="18" x14ac:dyDescent="0.35">
      <c r="A37" s="193"/>
      <c r="B37" s="193" t="s">
        <v>263</v>
      </c>
      <c r="C37" s="35"/>
      <c r="D37" s="35"/>
      <c r="E37" s="193"/>
    </row>
    <row r="38" spans="1:5" s="30" customFormat="1" ht="18" x14ac:dyDescent="0.35">
      <c r="A38" s="193"/>
      <c r="B38" s="193" t="s">
        <v>264</v>
      </c>
      <c r="C38" s="35"/>
      <c r="D38" s="35"/>
      <c r="E38" s="193"/>
    </row>
    <row r="39" spans="1:5" s="30" customFormat="1" ht="18" x14ac:dyDescent="0.35">
      <c r="A39" s="193"/>
      <c r="B39" s="193"/>
      <c r="C39" s="35"/>
      <c r="D39" s="35"/>
      <c r="E39" s="193"/>
    </row>
    <row r="40" spans="1:5" s="30" customFormat="1" ht="18" x14ac:dyDescent="0.35">
      <c r="A40" s="193"/>
      <c r="B40" s="193"/>
      <c r="C40" s="35"/>
      <c r="D40" s="35"/>
      <c r="E40" s="193"/>
    </row>
    <row r="41" spans="1:5" s="30" customFormat="1" ht="18" x14ac:dyDescent="0.35">
      <c r="A41" s="193"/>
      <c r="B41" s="51" t="s">
        <v>265</v>
      </c>
      <c r="C41" s="35"/>
      <c r="D41" s="35"/>
      <c r="E41" s="193"/>
    </row>
    <row r="42" spans="1:5" s="30" customFormat="1" ht="18" x14ac:dyDescent="0.35">
      <c r="A42" s="193"/>
      <c r="B42" s="193"/>
      <c r="C42" s="35"/>
      <c r="D42" s="35"/>
      <c r="E42" s="193"/>
    </row>
    <row r="43" spans="1:5" s="30" customFormat="1" ht="18" x14ac:dyDescent="0.35">
      <c r="A43" s="193"/>
      <c r="B43" s="193"/>
      <c r="C43" s="35"/>
      <c r="D43" s="35"/>
      <c r="E43" s="193"/>
    </row>
    <row r="44" spans="1:5" s="30" customFormat="1" ht="18" x14ac:dyDescent="0.35">
      <c r="B44" s="193"/>
      <c r="C44" s="52"/>
      <c r="D44" s="52"/>
    </row>
    <row r="45" spans="1:5" ht="15.75" x14ac:dyDescent="0.25">
      <c r="B45" s="193" t="s">
        <v>266</v>
      </c>
      <c r="C45" s="54"/>
      <c r="D45" s="54"/>
    </row>
    <row r="46" spans="1:5" ht="15.75" x14ac:dyDescent="0.25">
      <c r="B46" s="193" t="s">
        <v>267</v>
      </c>
      <c r="C46" s="54"/>
      <c r="D46" s="54"/>
    </row>
    <row r="47" spans="1:5" x14ac:dyDescent="0.25">
      <c r="A47" s="53"/>
    </row>
    <row r="50" spans="2:2" x14ac:dyDescent="0.25">
      <c r="B50" s="55"/>
    </row>
    <row r="51" spans="2:2" x14ac:dyDescent="0.25">
      <c r="B51" s="56"/>
    </row>
    <row r="52" spans="2:2" x14ac:dyDescent="0.25">
      <c r="B52" s="56"/>
    </row>
    <row r="53" spans="2:2" x14ac:dyDescent="0.25">
      <c r="B53" s="56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8" orientation="portrait" r:id="rId1"/>
  <colBreaks count="1" manualBreakCount="1">
    <brk id="5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42">
    <pageSetUpPr fitToPage="1"/>
  </sheetPr>
  <dimension ref="A1:I56"/>
  <sheetViews>
    <sheetView topLeftCell="A32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 customWidth="1"/>
    <col min="4" max="16384" width="9.140625" style="29"/>
  </cols>
  <sheetData>
    <row r="1" spans="1:9" s="80" customFormat="1" ht="19.5" x14ac:dyDescent="0.35">
      <c r="A1" s="425" t="s">
        <v>242</v>
      </c>
      <c r="B1" s="425"/>
      <c r="C1" s="425"/>
      <c r="D1" s="425"/>
      <c r="E1" s="59"/>
    </row>
    <row r="2" spans="1:9" s="80" customFormat="1" ht="19.5" x14ac:dyDescent="0.35">
      <c r="A2" s="425" t="s">
        <v>276</v>
      </c>
      <c r="B2" s="425"/>
      <c r="C2" s="425"/>
      <c r="D2" s="425"/>
      <c r="E2" s="59"/>
    </row>
    <row r="3" spans="1:9" ht="15.75" x14ac:dyDescent="0.25">
      <c r="A3" s="423">
        <f ca="1">TODAY()</f>
        <v>46197</v>
      </c>
      <c r="B3" s="424"/>
      <c r="C3" s="424"/>
      <c r="D3" s="424"/>
      <c r="E3" s="32"/>
    </row>
    <row r="4" spans="1:9" s="30" customFormat="1" ht="18" x14ac:dyDescent="0.35">
      <c r="A4" s="292"/>
      <c r="B4" s="292"/>
      <c r="C4" s="292"/>
      <c r="D4" s="292"/>
      <c r="E4" s="292"/>
    </row>
    <row r="5" spans="1:9" s="30" customFormat="1" ht="18" x14ac:dyDescent="0.35">
      <c r="A5" s="296"/>
      <c r="B5" s="296"/>
      <c r="C5" s="33"/>
    </row>
    <row r="6" spans="1:9" s="30" customFormat="1" ht="18" x14ac:dyDescent="0.35">
      <c r="C6" s="52"/>
    </row>
    <row r="7" spans="1:9" s="30" customFormat="1" ht="18" x14ac:dyDescent="0.35">
      <c r="A7" s="32" t="s">
        <v>244</v>
      </c>
      <c r="B7" s="36" t="e">
        <f>#REF!</f>
        <v>#REF!</v>
      </c>
      <c r="C7" s="52"/>
    </row>
    <row r="8" spans="1:9" s="30" customFormat="1" ht="18" hidden="1" x14ac:dyDescent="0.35">
      <c r="A8" s="30" t="s">
        <v>245</v>
      </c>
      <c r="B8" s="37">
        <v>40793</v>
      </c>
      <c r="C8" s="52" t="s">
        <v>246</v>
      </c>
    </row>
    <row r="9" spans="1:9" s="30" customFormat="1" ht="18" x14ac:dyDescent="0.35">
      <c r="A9" s="193" t="s">
        <v>247</v>
      </c>
      <c r="B9" s="38" t="e">
        <f>#REF!</f>
        <v>#REF!</v>
      </c>
      <c r="C9" s="52" t="s">
        <v>248</v>
      </c>
    </row>
    <row r="10" spans="1:9" s="30" customFormat="1" ht="18" x14ac:dyDescent="0.35">
      <c r="A10" s="193" t="s">
        <v>249</v>
      </c>
      <c r="B10" s="39">
        <v>31</v>
      </c>
      <c r="C10" s="52" t="s">
        <v>248</v>
      </c>
    </row>
    <row r="11" spans="1:9" s="30" customFormat="1" ht="18" hidden="1" x14ac:dyDescent="0.35">
      <c r="A11" s="30" t="s">
        <v>250</v>
      </c>
      <c r="B11" s="194"/>
      <c r="C11" s="52" t="s">
        <v>248</v>
      </c>
    </row>
    <row r="12" spans="1:9" s="30" customFormat="1" ht="18" x14ac:dyDescent="0.35">
      <c r="B12" s="193"/>
      <c r="C12" s="52"/>
    </row>
    <row r="13" spans="1:9" s="30" customFormat="1" ht="18" x14ac:dyDescent="0.35">
      <c r="B13" s="195"/>
      <c r="C13" s="52"/>
    </row>
    <row r="14" spans="1:9" s="30" customFormat="1" ht="18" x14ac:dyDescent="0.35">
      <c r="A14" s="42" t="s">
        <v>251</v>
      </c>
      <c r="B14" s="195"/>
      <c r="C14" s="35"/>
      <c r="D14" s="193"/>
      <c r="E14" s="193"/>
    </row>
    <row r="15" spans="1:9" s="30" customFormat="1" ht="18" x14ac:dyDescent="0.3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9" s="30" customFormat="1" ht="18" x14ac:dyDescent="0.35">
      <c r="A16" s="196" t="s">
        <v>253</v>
      </c>
      <c r="B16" s="212" t="e">
        <f>#REF!</f>
        <v>#REF!</v>
      </c>
      <c r="C16" s="35" t="s">
        <v>246</v>
      </c>
      <c r="D16" s="193"/>
      <c r="E16" s="193"/>
      <c r="H16" s="57"/>
      <c r="I16" s="57"/>
    </row>
    <row r="17" spans="1:9" s="30" customFormat="1" ht="18" x14ac:dyDescent="0.35">
      <c r="A17" s="196" t="s">
        <v>254</v>
      </c>
      <c r="B17" s="199" t="e">
        <f>B16*B15</f>
        <v>#REF!</v>
      </c>
      <c r="C17" s="35"/>
      <c r="D17" s="193"/>
      <c r="E17" s="193"/>
      <c r="H17" s="58"/>
      <c r="I17" s="57"/>
    </row>
    <row r="18" spans="1:9" s="30" customFormat="1" ht="18" x14ac:dyDescent="0.35">
      <c r="A18" s="201"/>
      <c r="B18" s="199"/>
      <c r="C18" s="41"/>
      <c r="D18" s="193"/>
      <c r="E18" s="193"/>
      <c r="I18" s="57"/>
    </row>
    <row r="19" spans="1:9" s="30" customFormat="1" ht="18" hidden="1" x14ac:dyDescent="0.35">
      <c r="A19" s="42" t="s">
        <v>255</v>
      </c>
      <c r="B19" s="195"/>
      <c r="C19" s="35"/>
      <c r="D19" s="193"/>
      <c r="E19" s="193"/>
      <c r="I19" s="57"/>
    </row>
    <row r="20" spans="1:9" s="30" customFormat="1" ht="18" hidden="1" x14ac:dyDescent="0.35">
      <c r="A20" s="196" t="s">
        <v>256</v>
      </c>
      <c r="B20" s="202" t="e">
        <f>B15</f>
        <v>#REF!</v>
      </c>
      <c r="C20" s="35" t="s">
        <v>257</v>
      </c>
      <c r="D20" s="193"/>
      <c r="E20" s="193"/>
      <c r="I20" s="57"/>
    </row>
    <row r="21" spans="1:9" s="30" customFormat="1" ht="18" hidden="1" x14ac:dyDescent="0.35">
      <c r="A21" s="196" t="s">
        <v>258</v>
      </c>
      <c r="B21" s="199">
        <v>3.5000000000000003E-2</v>
      </c>
      <c r="C21" s="35"/>
      <c r="D21" s="193"/>
      <c r="E21" s="193"/>
      <c r="I21" s="57"/>
    </row>
    <row r="22" spans="1:9" s="30" customFormat="1" ht="18" hidden="1" x14ac:dyDescent="0.35">
      <c r="A22" s="196" t="s">
        <v>259</v>
      </c>
      <c r="B22" s="203" t="e">
        <f>B20*B21</f>
        <v>#REF!</v>
      </c>
      <c r="C22" s="35"/>
      <c r="D22" s="193"/>
      <c r="E22" s="193"/>
      <c r="I22" s="57"/>
    </row>
    <row r="23" spans="1:9" s="30" customFormat="1" ht="18" x14ac:dyDescent="0.35">
      <c r="A23" s="44"/>
      <c r="B23" s="199"/>
      <c r="C23" s="35"/>
      <c r="D23" s="193"/>
      <c r="E23" s="193"/>
    </row>
    <row r="24" spans="1:9" s="30" customFormat="1" ht="18" x14ac:dyDescent="0.35">
      <c r="A24" s="193"/>
      <c r="B24" s="43"/>
      <c r="C24" s="35"/>
      <c r="D24" s="193"/>
      <c r="E24" s="193"/>
    </row>
    <row r="25" spans="1:9" s="30" customFormat="1" ht="18" x14ac:dyDescent="0.35">
      <c r="A25" s="44" t="s">
        <v>260</v>
      </c>
      <c r="B25" s="43" t="e">
        <f>+B17</f>
        <v>#REF!</v>
      </c>
      <c r="C25" s="35"/>
      <c r="D25" s="193"/>
      <c r="E25" s="193"/>
      <c r="H25" s="57"/>
    </row>
    <row r="26" spans="1:9" s="30" customFormat="1" ht="18" x14ac:dyDescent="0.35">
      <c r="A26" s="45"/>
      <c r="B26" s="199"/>
      <c r="C26" s="41"/>
      <c r="D26" s="193"/>
      <c r="E26" s="193"/>
      <c r="H26" s="57"/>
    </row>
    <row r="27" spans="1:9" s="30" customFormat="1" ht="18" x14ac:dyDescent="0.35">
      <c r="A27" s="45"/>
      <c r="B27" s="204"/>
      <c r="C27" s="35"/>
      <c r="D27" s="193"/>
      <c r="E27" s="193"/>
    </row>
    <row r="28" spans="1:9" s="30" customFormat="1" ht="18" x14ac:dyDescent="0.35">
      <c r="A28" s="45" t="s">
        <v>261</v>
      </c>
      <c r="B28" s="204" t="e">
        <f>B7+47</f>
        <v>#REF!</v>
      </c>
      <c r="C28" s="35"/>
      <c r="D28" s="193"/>
      <c r="E28" s="193"/>
    </row>
    <row r="29" spans="1:9" s="30" customFormat="1" ht="18" x14ac:dyDescent="0.35">
      <c r="A29" s="193"/>
      <c r="B29" s="199"/>
      <c r="C29" s="35"/>
      <c r="D29" s="193"/>
      <c r="E29" s="193"/>
    </row>
    <row r="30" spans="1:9" s="30" customFormat="1" ht="18" x14ac:dyDescent="0.35">
      <c r="A30" s="193"/>
      <c r="B30" s="199"/>
      <c r="C30" s="35"/>
      <c r="D30" s="193"/>
      <c r="E30" s="193"/>
    </row>
    <row r="31" spans="1:9" s="30" customFormat="1" ht="18" x14ac:dyDescent="0.35">
      <c r="A31" s="193"/>
      <c r="B31" s="199"/>
      <c r="C31" s="35"/>
      <c r="D31" s="193"/>
      <c r="E31" s="193"/>
    </row>
    <row r="32" spans="1:9" s="30" customFormat="1" ht="18" x14ac:dyDescent="0.35">
      <c r="A32" s="44"/>
      <c r="B32" s="211"/>
      <c r="C32" s="35"/>
      <c r="D32" s="205"/>
      <c r="E32" s="193"/>
    </row>
    <row r="33" spans="1:5" s="30" customFormat="1" ht="18" x14ac:dyDescent="0.35">
      <c r="A33" s="193"/>
      <c r="B33" s="50" t="s">
        <v>262</v>
      </c>
      <c r="C33" s="35"/>
      <c r="D33" s="193"/>
      <c r="E33" s="193"/>
    </row>
    <row r="34" spans="1:5" s="30" customFormat="1" ht="18" x14ac:dyDescent="0.35">
      <c r="A34" s="193"/>
      <c r="B34" s="50"/>
      <c r="C34" s="35"/>
      <c r="D34" s="193"/>
      <c r="E34" s="193"/>
    </row>
    <row r="35" spans="1:5" s="30" customFormat="1" ht="18" x14ac:dyDescent="0.35">
      <c r="A35" s="193"/>
      <c r="B35" s="50"/>
      <c r="C35" s="35"/>
      <c r="D35" s="193"/>
      <c r="E35" s="193"/>
    </row>
    <row r="36" spans="1:5" s="30" customFormat="1" ht="18" x14ac:dyDescent="0.35">
      <c r="A36" s="193"/>
      <c r="B36" s="50"/>
      <c r="C36" s="35"/>
      <c r="D36" s="193"/>
      <c r="E36" s="193"/>
    </row>
    <row r="37" spans="1:5" s="30" customFormat="1" ht="18" x14ac:dyDescent="0.35">
      <c r="A37" s="193"/>
      <c r="B37" s="193" t="s">
        <v>277</v>
      </c>
      <c r="C37" s="35"/>
      <c r="D37" s="193"/>
      <c r="E37" s="193"/>
    </row>
    <row r="38" spans="1:5" s="30" customFormat="1" ht="18" x14ac:dyDescent="0.35">
      <c r="A38" s="193"/>
      <c r="B38" s="193" t="s">
        <v>278</v>
      </c>
      <c r="C38" s="35"/>
      <c r="D38" s="193"/>
      <c r="E38" s="193"/>
    </row>
    <row r="39" spans="1:5" s="30" customFormat="1" ht="18" x14ac:dyDescent="0.35">
      <c r="A39" s="193"/>
      <c r="B39" s="193" t="s">
        <v>264</v>
      </c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C41" s="35"/>
      <c r="D41" s="193"/>
      <c r="E41" s="193"/>
    </row>
    <row r="42" spans="1:5" s="30" customFormat="1" ht="18" x14ac:dyDescent="0.35">
      <c r="A42" s="193"/>
      <c r="B42" s="51" t="s">
        <v>265</v>
      </c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/>
      <c r="C45" s="35"/>
      <c r="D45" s="193"/>
      <c r="E45" s="193"/>
    </row>
    <row r="46" spans="1:5" s="30" customFormat="1" ht="18" x14ac:dyDescent="0.35">
      <c r="A46" s="193"/>
      <c r="B46" s="193" t="s">
        <v>279</v>
      </c>
      <c r="C46" s="35"/>
      <c r="D46" s="193"/>
      <c r="E46" s="193"/>
    </row>
    <row r="47" spans="1:5" s="30" customFormat="1" ht="18" x14ac:dyDescent="0.35">
      <c r="A47" s="193"/>
      <c r="B47" s="193" t="s">
        <v>280</v>
      </c>
      <c r="C47" s="35"/>
      <c r="D47" s="193"/>
      <c r="E47" s="193"/>
    </row>
    <row r="48" spans="1:5" s="30" customFormat="1" ht="18" x14ac:dyDescent="0.35">
      <c r="A48" s="193"/>
      <c r="B48" s="193" t="s">
        <v>281</v>
      </c>
      <c r="C48" s="35"/>
      <c r="D48" s="193"/>
      <c r="E48" s="193"/>
    </row>
    <row r="49" spans="1:3" x14ac:dyDescent="0.25">
      <c r="A49" s="53"/>
      <c r="C49" s="54"/>
    </row>
    <row r="50" spans="1:3" x14ac:dyDescent="0.25">
      <c r="C50" s="54"/>
    </row>
    <row r="51" spans="1:3" x14ac:dyDescent="0.25">
      <c r="C51" s="54"/>
    </row>
    <row r="52" spans="1:3" x14ac:dyDescent="0.25">
      <c r="B52" s="55"/>
      <c r="C52" s="54"/>
    </row>
    <row r="53" spans="1:3" x14ac:dyDescent="0.25">
      <c r="B53" s="56"/>
      <c r="C53" s="54"/>
    </row>
    <row r="54" spans="1:3" x14ac:dyDescent="0.25">
      <c r="B54" s="56"/>
      <c r="C54" s="54"/>
    </row>
    <row r="55" spans="1:3" x14ac:dyDescent="0.25">
      <c r="B55" s="56"/>
      <c r="C55" s="54"/>
    </row>
    <row r="56" spans="1:3" x14ac:dyDescent="0.25">
      <c r="C56" s="54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43">
    <pageSetUpPr fitToPage="1"/>
  </sheetPr>
  <dimension ref="A1:K53"/>
  <sheetViews>
    <sheetView topLeftCell="A37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14062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42"/>
      <c r="F1" s="296"/>
    </row>
    <row r="2" spans="1:11" ht="18" x14ac:dyDescent="0.25">
      <c r="A2" s="425" t="s">
        <v>275</v>
      </c>
      <c r="B2" s="425"/>
      <c r="C2" s="425"/>
      <c r="D2" s="425"/>
      <c r="E2" s="42"/>
      <c r="F2" s="296"/>
    </row>
    <row r="3" spans="1:11" ht="15.75" x14ac:dyDescent="0.25">
      <c r="A3" s="423">
        <f ca="1">TODAY()</f>
        <v>46197</v>
      </c>
      <c r="B3" s="424"/>
      <c r="C3" s="424"/>
      <c r="D3" s="424"/>
      <c r="E3" s="77"/>
    </row>
    <row r="4" spans="1:11" s="30" customFormat="1" ht="18" x14ac:dyDescent="0.35">
      <c r="A4" s="292"/>
      <c r="B4" s="292"/>
      <c r="C4" s="292"/>
      <c r="D4" s="292"/>
      <c r="E4" s="292"/>
    </row>
    <row r="5" spans="1:11" s="30" customFormat="1" ht="18" x14ac:dyDescent="0.35">
      <c r="A5" s="193"/>
      <c r="B5" s="193"/>
      <c r="C5" s="193"/>
      <c r="D5" s="193"/>
      <c r="E5" s="193"/>
    </row>
    <row r="6" spans="1:11" s="30" customFormat="1" ht="18" x14ac:dyDescent="0.35">
      <c r="A6" s="32" t="s">
        <v>269</v>
      </c>
      <c r="B6" s="36" t="e">
        <f>#REF!</f>
        <v>#REF!</v>
      </c>
      <c r="C6" s="193"/>
      <c r="D6" s="193"/>
      <c r="E6" s="193"/>
    </row>
    <row r="7" spans="1:11" s="30" customFormat="1" ht="18" hidden="1" x14ac:dyDescent="0.35">
      <c r="A7" s="193" t="s">
        <v>245</v>
      </c>
      <c r="B7" s="37">
        <f>'NEO NOV'!B7</f>
        <v>40793</v>
      </c>
      <c r="C7" s="193"/>
      <c r="D7" s="193"/>
      <c r="E7" s="193"/>
    </row>
    <row r="8" spans="1:11" s="30" customFormat="1" ht="18" x14ac:dyDescent="0.35">
      <c r="A8" s="193" t="s">
        <v>247</v>
      </c>
      <c r="B8" s="38" t="e">
        <f>#REF!</f>
        <v>#REF!</v>
      </c>
      <c r="C8" s="193"/>
      <c r="D8" s="193"/>
      <c r="E8" s="193"/>
    </row>
    <row r="9" spans="1:11" s="30" customFormat="1" ht="18" x14ac:dyDescent="0.35">
      <c r="A9" s="193" t="s">
        <v>249</v>
      </c>
      <c r="B9" s="39">
        <v>31</v>
      </c>
      <c r="C9" s="193"/>
      <c r="D9" s="193"/>
      <c r="E9" s="193"/>
    </row>
    <row r="10" spans="1:11" s="30" customFormat="1" ht="18" hidden="1" x14ac:dyDescent="0.35">
      <c r="A10" s="193" t="s">
        <v>250</v>
      </c>
      <c r="B10" s="194"/>
      <c r="C10" s="193" t="s">
        <v>248</v>
      </c>
      <c r="D10" s="193"/>
      <c r="E10" s="193"/>
    </row>
    <row r="11" spans="1:11" s="30" customFormat="1" ht="18" x14ac:dyDescent="0.35">
      <c r="A11" s="193"/>
      <c r="B11" s="193"/>
      <c r="C11" s="193"/>
      <c r="D11" s="193"/>
      <c r="E11" s="193"/>
    </row>
    <row r="12" spans="1:11" s="30" customFormat="1" ht="18" hidden="1" x14ac:dyDescent="0.35">
      <c r="A12" s="42" t="s">
        <v>251</v>
      </c>
      <c r="B12" s="195"/>
      <c r="C12" s="193"/>
      <c r="D12" s="193"/>
      <c r="E12" s="193"/>
    </row>
    <row r="13" spans="1:11" s="30" customFormat="1" ht="18" hidden="1" x14ac:dyDescent="0.35">
      <c r="A13" s="196" t="s">
        <v>252</v>
      </c>
      <c r="B13" s="195" t="e">
        <f>#REF!</f>
        <v>#REF!</v>
      </c>
      <c r="C13" s="193" t="s">
        <v>246</v>
      </c>
      <c r="D13" s="193"/>
      <c r="E13" s="193"/>
    </row>
    <row r="14" spans="1:11" s="30" customFormat="1" ht="18" hidden="1" x14ac:dyDescent="0.35">
      <c r="A14" s="196" t="s">
        <v>253</v>
      </c>
      <c r="B14" s="213" t="e">
        <f>#REF!</f>
        <v>#REF!</v>
      </c>
      <c r="C14" s="193" t="s">
        <v>246</v>
      </c>
      <c r="D14" s="193"/>
      <c r="E14" s="193"/>
      <c r="J14" s="57"/>
      <c r="K14" s="57"/>
    </row>
    <row r="15" spans="1:11" s="30" customFormat="1" ht="18" hidden="1" x14ac:dyDescent="0.35">
      <c r="A15" s="196" t="s">
        <v>254</v>
      </c>
      <c r="B15" s="43" t="e">
        <f>B14*B13</f>
        <v>#REF!</v>
      </c>
      <c r="C15" s="193"/>
      <c r="D15" s="193"/>
      <c r="E15" s="193"/>
      <c r="J15" s="58"/>
      <c r="K15" s="57"/>
    </row>
    <row r="16" spans="1:11" s="30" customFormat="1" ht="18" x14ac:dyDescent="0.35">
      <c r="A16" s="201"/>
      <c r="B16" s="199"/>
      <c r="C16" s="199"/>
      <c r="D16" s="199"/>
      <c r="E16" s="193"/>
      <c r="K16" s="57"/>
    </row>
    <row r="17" spans="1:11" s="30" customFormat="1" ht="18" x14ac:dyDescent="0.35">
      <c r="A17" s="42" t="s">
        <v>270</v>
      </c>
      <c r="B17" s="199"/>
      <c r="C17" s="193"/>
      <c r="D17" s="193"/>
      <c r="E17" s="193"/>
      <c r="K17" s="57"/>
    </row>
    <row r="18" spans="1:11" s="30" customFormat="1" ht="18" x14ac:dyDescent="0.35">
      <c r="A18" s="196" t="s">
        <v>271</v>
      </c>
      <c r="B18" s="208" t="e">
        <f>#REF!</f>
        <v>#REF!</v>
      </c>
      <c r="C18" s="193"/>
      <c r="D18" s="193"/>
      <c r="F18" s="58"/>
      <c r="K18" s="57"/>
    </row>
    <row r="19" spans="1:11" s="30" customFormat="1" ht="18" x14ac:dyDescent="0.35">
      <c r="A19" s="196" t="s">
        <v>272</v>
      </c>
      <c r="B19" s="208">
        <v>35</v>
      </c>
      <c r="C19" s="193"/>
      <c r="D19" s="193"/>
      <c r="E19" s="193"/>
      <c r="K19" s="57"/>
    </row>
    <row r="20" spans="1:11" s="30" customFormat="1" ht="18" x14ac:dyDescent="0.35">
      <c r="A20" s="196" t="s">
        <v>259</v>
      </c>
      <c r="B20" s="199" t="e">
        <f>B18*B19</f>
        <v>#REF!</v>
      </c>
      <c r="C20" s="193"/>
      <c r="D20" s="193"/>
      <c r="E20" s="193"/>
      <c r="F20" s="58"/>
      <c r="K20" s="57"/>
    </row>
    <row r="21" spans="1:11" s="30" customFormat="1" ht="18" x14ac:dyDescent="0.35">
      <c r="A21" s="196" t="s">
        <v>273</v>
      </c>
      <c r="B21" s="209">
        <v>0.01</v>
      </c>
      <c r="C21" s="193"/>
      <c r="D21" s="193"/>
      <c r="E21" s="193"/>
      <c r="K21" s="57"/>
    </row>
    <row r="22" spans="1:11" s="30" customFormat="1" ht="18" x14ac:dyDescent="0.35">
      <c r="A22" s="196" t="s">
        <v>274</v>
      </c>
      <c r="B22" s="209" t="e">
        <f>B21*B18</f>
        <v>#REF!</v>
      </c>
      <c r="C22" s="193"/>
      <c r="D22" s="193"/>
      <c r="E22" s="193"/>
      <c r="K22" s="57"/>
    </row>
    <row r="23" spans="1:11" s="30" customFormat="1" ht="18" x14ac:dyDescent="0.35">
      <c r="A23" s="44"/>
      <c r="B23" s="203"/>
      <c r="C23" s="193"/>
      <c r="D23" s="193"/>
      <c r="E23" s="193"/>
    </row>
    <row r="24" spans="1:11" s="30" customFormat="1" ht="18" x14ac:dyDescent="0.35">
      <c r="A24" s="193"/>
      <c r="B24" s="199"/>
      <c r="C24" s="193"/>
      <c r="D24" s="193"/>
      <c r="E24" s="193"/>
    </row>
    <row r="25" spans="1:11" s="30" customFormat="1" ht="18" x14ac:dyDescent="0.35">
      <c r="A25" s="44" t="s">
        <v>260</v>
      </c>
      <c r="B25" s="43" t="e">
        <f>+B20-B22</f>
        <v>#REF!</v>
      </c>
      <c r="C25" s="193"/>
      <c r="D25" s="193"/>
      <c r="E25" s="193"/>
      <c r="J25" s="57"/>
    </row>
    <row r="26" spans="1:11" s="30" customFormat="1" ht="18" x14ac:dyDescent="0.35">
      <c r="A26" s="45"/>
      <c r="B26" s="210"/>
      <c r="C26" s="199"/>
      <c r="D26" s="199"/>
      <c r="E26" s="193"/>
      <c r="J26" s="57"/>
    </row>
    <row r="27" spans="1:11" s="30" customFormat="1" ht="18" x14ac:dyDescent="0.35">
      <c r="A27" s="45"/>
      <c r="B27" s="199"/>
      <c r="C27" s="193"/>
      <c r="D27" s="193"/>
      <c r="E27" s="193"/>
    </row>
    <row r="28" spans="1:11" s="30" customFormat="1" ht="18" x14ac:dyDescent="0.35">
      <c r="A28" s="45" t="s">
        <v>261</v>
      </c>
      <c r="B28" s="204" t="e">
        <f>B6+47</f>
        <v>#REF!</v>
      </c>
      <c r="C28" s="193"/>
      <c r="D28" s="193"/>
      <c r="E28" s="193"/>
    </row>
    <row r="29" spans="1:11" s="30" customFormat="1" ht="18" x14ac:dyDescent="0.35">
      <c r="A29" s="45"/>
      <c r="B29" s="204"/>
      <c r="C29" s="193"/>
      <c r="D29" s="193"/>
      <c r="E29" s="193"/>
    </row>
    <row r="30" spans="1:11" s="30" customFormat="1" ht="18" x14ac:dyDescent="0.35">
      <c r="A30" s="45"/>
      <c r="B30" s="204"/>
      <c r="C30" s="193"/>
      <c r="D30" s="193"/>
      <c r="E30" s="193"/>
    </row>
    <row r="31" spans="1:11" s="30" customFormat="1" ht="18" x14ac:dyDescent="0.35">
      <c r="A31" s="45"/>
      <c r="B31" s="50" t="s">
        <v>262</v>
      </c>
      <c r="C31" s="193"/>
      <c r="D31" s="193"/>
      <c r="E31" s="193"/>
    </row>
    <row r="32" spans="1:11" s="30" customFormat="1" ht="18" x14ac:dyDescent="0.35">
      <c r="A32" s="45"/>
      <c r="B32" s="50"/>
      <c r="C32" s="193"/>
      <c r="D32" s="193"/>
      <c r="E32" s="193"/>
    </row>
    <row r="33" spans="1:5" ht="15.75" x14ac:dyDescent="0.25">
      <c r="A33" s="73"/>
      <c r="B33" s="50"/>
      <c r="C33" s="62"/>
      <c r="D33" s="62"/>
      <c r="E33" s="62"/>
    </row>
    <row r="34" spans="1:5" ht="15.75" x14ac:dyDescent="0.25">
      <c r="A34" s="73"/>
      <c r="B34" s="50"/>
      <c r="C34" s="62"/>
      <c r="D34" s="62"/>
      <c r="E34" s="62"/>
    </row>
    <row r="35" spans="1:5" ht="15.75" x14ac:dyDescent="0.25">
      <c r="A35" s="73"/>
      <c r="B35" s="193" t="s">
        <v>277</v>
      </c>
      <c r="C35" s="62"/>
      <c r="D35" s="62"/>
      <c r="E35" s="62"/>
    </row>
    <row r="36" spans="1:5" ht="15.75" x14ac:dyDescent="0.25">
      <c r="A36" s="73"/>
      <c r="B36" s="193" t="s">
        <v>278</v>
      </c>
      <c r="C36" s="62"/>
      <c r="D36" s="62"/>
      <c r="E36" s="62"/>
    </row>
    <row r="37" spans="1:5" ht="15.75" x14ac:dyDescent="0.25">
      <c r="A37" s="73"/>
      <c r="B37" s="193" t="s">
        <v>264</v>
      </c>
      <c r="C37" s="62"/>
      <c r="D37" s="62"/>
      <c r="E37" s="62"/>
    </row>
    <row r="38" spans="1:5" ht="15.75" x14ac:dyDescent="0.25">
      <c r="A38" s="73"/>
      <c r="B38" s="193"/>
      <c r="C38" s="62"/>
      <c r="D38" s="62"/>
      <c r="E38" s="62"/>
    </row>
    <row r="39" spans="1:5" ht="18" x14ac:dyDescent="0.35">
      <c r="A39" s="73"/>
      <c r="B39" s="30"/>
      <c r="C39" s="62"/>
      <c r="D39" s="62"/>
      <c r="E39" s="62"/>
    </row>
    <row r="40" spans="1:5" ht="15.75" x14ac:dyDescent="0.25">
      <c r="A40" s="73"/>
      <c r="B40" s="51" t="s">
        <v>265</v>
      </c>
      <c r="C40" s="35"/>
      <c r="D40" s="62"/>
      <c r="E40" s="62"/>
    </row>
    <row r="41" spans="1:5" ht="15.75" x14ac:dyDescent="0.25">
      <c r="A41" s="62"/>
      <c r="B41" s="193"/>
      <c r="C41" s="35"/>
      <c r="D41" s="62"/>
      <c r="E41" s="62"/>
    </row>
    <row r="42" spans="1:5" ht="15.75" x14ac:dyDescent="0.25">
      <c r="A42" s="75"/>
      <c r="B42" s="193"/>
      <c r="C42" s="35"/>
      <c r="D42" s="62"/>
      <c r="E42" s="76"/>
    </row>
    <row r="43" spans="1:5" ht="15.75" x14ac:dyDescent="0.25">
      <c r="A43" s="62"/>
      <c r="B43" s="193"/>
      <c r="C43" s="35"/>
      <c r="D43" s="62"/>
      <c r="E43" s="62"/>
    </row>
    <row r="44" spans="1:5" ht="15.75" x14ac:dyDescent="0.25">
      <c r="A44" s="62"/>
      <c r="B44" s="193" t="s">
        <v>279</v>
      </c>
      <c r="C44" s="35"/>
      <c r="D44" s="62"/>
      <c r="E44" s="62"/>
    </row>
    <row r="45" spans="1:5" ht="15.75" x14ac:dyDescent="0.25">
      <c r="A45" s="62"/>
      <c r="B45" s="193" t="s">
        <v>280</v>
      </c>
      <c r="C45" s="35"/>
      <c r="D45" s="62"/>
      <c r="E45" s="62"/>
    </row>
    <row r="46" spans="1:5" ht="15.75" x14ac:dyDescent="0.25">
      <c r="A46" s="62"/>
      <c r="B46" s="193" t="s">
        <v>281</v>
      </c>
      <c r="C46" s="35"/>
      <c r="D46" s="62"/>
      <c r="E46" s="62"/>
    </row>
    <row r="47" spans="1:5" x14ac:dyDescent="0.25">
      <c r="A47" s="53"/>
    </row>
    <row r="50" spans="2:2" x14ac:dyDescent="0.25">
      <c r="B50" s="55"/>
    </row>
    <row r="51" spans="2:2" x14ac:dyDescent="0.25">
      <c r="B51" s="56"/>
    </row>
    <row r="52" spans="2:2" x14ac:dyDescent="0.25">
      <c r="B52" s="56"/>
    </row>
    <row r="53" spans="2:2" x14ac:dyDescent="0.25">
      <c r="B53" s="5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6" max="16383" man="1"/>
  </rowBreaks>
  <colBreaks count="1" manualBreakCount="1">
    <brk id="5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44">
    <pageSetUpPr fitToPage="1"/>
  </sheetPr>
  <dimension ref="A1:J57"/>
  <sheetViews>
    <sheetView topLeftCell="A35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42"/>
    </row>
    <row r="2" spans="1:10" ht="18" x14ac:dyDescent="0.25">
      <c r="A2" s="425" t="s">
        <v>276</v>
      </c>
      <c r="B2" s="425"/>
      <c r="C2" s="425"/>
      <c r="D2" s="425"/>
      <c r="E2" s="42"/>
    </row>
    <row r="3" spans="1:10" ht="15.75" x14ac:dyDescent="0.25">
      <c r="A3" s="428">
        <f ca="1">TODAY()</f>
        <v>46197</v>
      </c>
      <c r="B3" s="428"/>
      <c r="C3" s="428"/>
      <c r="D3" s="428"/>
      <c r="E3" s="60"/>
    </row>
    <row r="4" spans="1:10" s="34" customFormat="1" ht="15.75" x14ac:dyDescent="0.25">
      <c r="A4" s="296"/>
      <c r="B4" s="296"/>
      <c r="C4" s="33"/>
      <c r="D4" s="193"/>
      <c r="E4" s="193"/>
      <c r="F4" s="193"/>
      <c r="G4" s="193"/>
      <c r="H4" s="193"/>
      <c r="I4" s="193"/>
      <c r="J4" s="193"/>
    </row>
    <row r="5" spans="1:10" s="34" customFormat="1" ht="15.75" x14ac:dyDescent="0.25">
      <c r="A5" s="296"/>
      <c r="B5" s="296"/>
      <c r="C5" s="33"/>
      <c r="D5" s="193"/>
      <c r="E5" s="193"/>
      <c r="F5" s="193"/>
      <c r="G5" s="193"/>
      <c r="H5" s="193"/>
      <c r="I5" s="193"/>
      <c r="J5" s="193"/>
    </row>
    <row r="6" spans="1:10" s="34" customFormat="1" x14ac:dyDescent="0.2">
      <c r="A6" s="193"/>
      <c r="B6" s="193"/>
      <c r="C6" s="35"/>
      <c r="D6" s="193"/>
      <c r="E6" s="193"/>
      <c r="F6" s="193"/>
      <c r="G6" s="193"/>
      <c r="H6" s="193"/>
      <c r="I6" s="193"/>
      <c r="J6" s="193"/>
    </row>
    <row r="7" spans="1:10" s="34" customFormat="1" x14ac:dyDescent="0.2">
      <c r="A7" s="32" t="s">
        <v>244</v>
      </c>
      <c r="B7" s="36" t="e">
        <f>#REF!</f>
        <v>#REF!</v>
      </c>
      <c r="C7" s="35"/>
      <c r="D7" s="193"/>
      <c r="E7" s="193"/>
      <c r="F7" s="193"/>
      <c r="G7" s="193"/>
      <c r="H7" s="193"/>
      <c r="I7" s="193"/>
      <c r="J7" s="193"/>
    </row>
    <row r="8" spans="1:10" s="34" customFormat="1" hidden="1" x14ac:dyDescent="0.2">
      <c r="A8" s="193" t="s">
        <v>245</v>
      </c>
      <c r="B8" s="37">
        <v>40793</v>
      </c>
      <c r="C8" s="35" t="s">
        <v>246</v>
      </c>
      <c r="D8" s="193"/>
      <c r="E8" s="193"/>
      <c r="F8" s="193"/>
      <c r="G8" s="193"/>
      <c r="H8" s="193"/>
      <c r="I8" s="193"/>
      <c r="J8" s="193"/>
    </row>
    <row r="9" spans="1:10" s="34" customFormat="1" x14ac:dyDescent="0.2">
      <c r="A9" s="193" t="s">
        <v>247</v>
      </c>
      <c r="B9" s="38" t="e">
        <f>#REF!</f>
        <v>#REF!</v>
      </c>
      <c r="C9" s="35" t="s">
        <v>248</v>
      </c>
      <c r="D9" s="193"/>
      <c r="E9" s="193"/>
      <c r="F9" s="193"/>
      <c r="G9" s="193"/>
      <c r="H9" s="193"/>
      <c r="I9" s="193"/>
      <c r="J9" s="193"/>
    </row>
    <row r="10" spans="1:10" s="34" customFormat="1" x14ac:dyDescent="0.2">
      <c r="A10" s="193" t="s">
        <v>249</v>
      </c>
      <c r="B10" s="39">
        <v>30</v>
      </c>
      <c r="C10" s="35" t="s">
        <v>248</v>
      </c>
      <c r="D10" s="193"/>
      <c r="E10" s="193"/>
      <c r="F10" s="193"/>
      <c r="G10" s="193"/>
      <c r="H10" s="193"/>
      <c r="I10" s="193"/>
      <c r="J10" s="193"/>
    </row>
    <row r="11" spans="1:10" s="34" customFormat="1" hidden="1" x14ac:dyDescent="0.2">
      <c r="A11" s="193" t="s">
        <v>250</v>
      </c>
      <c r="B11" s="194"/>
      <c r="C11" s="35" t="s">
        <v>248</v>
      </c>
      <c r="D11" s="193"/>
      <c r="E11" s="193"/>
      <c r="F11" s="193"/>
      <c r="G11" s="193"/>
      <c r="H11" s="193"/>
      <c r="I11" s="193"/>
      <c r="J11" s="193"/>
    </row>
    <row r="12" spans="1:10" s="34" customFormat="1" x14ac:dyDescent="0.2">
      <c r="A12" s="193"/>
      <c r="B12" s="193"/>
      <c r="C12" s="35"/>
      <c r="D12" s="193"/>
      <c r="E12" s="193"/>
      <c r="F12" s="193"/>
      <c r="G12" s="193"/>
      <c r="H12" s="193"/>
      <c r="I12" s="193"/>
      <c r="J12" s="193"/>
    </row>
    <row r="13" spans="1:10" s="34" customFormat="1" x14ac:dyDescent="0.2">
      <c r="A13" s="193"/>
      <c r="B13" s="195"/>
      <c r="C13" s="35"/>
      <c r="D13" s="193"/>
      <c r="E13" s="193"/>
      <c r="F13" s="193"/>
      <c r="G13" s="193"/>
      <c r="H13" s="193"/>
      <c r="I13" s="193"/>
      <c r="J13" s="193"/>
    </row>
    <row r="14" spans="1:10" s="34" customFormat="1" ht="15.75" x14ac:dyDescent="0.25">
      <c r="A14" s="42" t="s">
        <v>251</v>
      </c>
      <c r="B14" s="195"/>
      <c r="C14" s="35"/>
      <c r="D14" s="193"/>
      <c r="E14" s="193"/>
      <c r="F14" s="193"/>
      <c r="G14" s="193"/>
      <c r="H14" s="193"/>
      <c r="I14" s="193"/>
      <c r="J14" s="193"/>
    </row>
    <row r="15" spans="1:10" s="34" customFormat="1" x14ac:dyDescent="0.2">
      <c r="A15" s="196" t="s">
        <v>252</v>
      </c>
      <c r="B15" s="19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3"/>
      <c r="J15" s="193"/>
    </row>
    <row r="16" spans="1:10" s="34" customFormat="1" x14ac:dyDescent="0.2">
      <c r="A16" s="196" t="s">
        <v>253</v>
      </c>
      <c r="B16" s="207" t="e">
        <f>#REF!</f>
        <v>#REF!</v>
      </c>
      <c r="C16" s="35" t="s">
        <v>246</v>
      </c>
      <c r="D16" s="193"/>
      <c r="E16" s="193"/>
      <c r="F16" s="193"/>
      <c r="G16" s="193"/>
      <c r="H16" s="193"/>
      <c r="I16" s="199"/>
      <c r="J16" s="199"/>
    </row>
    <row r="17" spans="1:10" s="34" customFormat="1" x14ac:dyDescent="0.2">
      <c r="A17" s="196" t="s">
        <v>254</v>
      </c>
      <c r="B17" s="199" t="e">
        <f>B16*B15</f>
        <v>#REF!</v>
      </c>
      <c r="C17" s="35"/>
      <c r="D17" s="193"/>
      <c r="E17" s="193"/>
      <c r="F17" s="193"/>
      <c r="G17" s="193"/>
      <c r="H17" s="193"/>
      <c r="I17" s="195"/>
      <c r="J17" s="199"/>
    </row>
    <row r="18" spans="1:10" s="34" customFormat="1" x14ac:dyDescent="0.2">
      <c r="A18" s="201"/>
      <c r="B18" s="199"/>
      <c r="C18" s="41"/>
      <c r="D18" s="193"/>
      <c r="E18" s="193"/>
      <c r="F18" s="193"/>
      <c r="G18" s="193"/>
      <c r="H18" s="193"/>
      <c r="I18" s="193"/>
      <c r="J18" s="199"/>
    </row>
    <row r="19" spans="1:10" s="34" customFormat="1" ht="15.75" hidden="1" x14ac:dyDescent="0.25">
      <c r="A19" s="42" t="s">
        <v>255</v>
      </c>
      <c r="B19" s="195"/>
      <c r="C19" s="35"/>
      <c r="D19" s="193"/>
      <c r="E19" s="193"/>
      <c r="F19" s="193"/>
      <c r="G19" s="193"/>
      <c r="H19" s="193"/>
      <c r="I19" s="193"/>
      <c r="J19" s="199"/>
    </row>
    <row r="20" spans="1:10" s="34" customFormat="1" hidden="1" x14ac:dyDescent="0.2">
      <c r="A20" s="196" t="s">
        <v>256</v>
      </c>
      <c r="B20" s="202" t="e">
        <f>B15</f>
        <v>#REF!</v>
      </c>
      <c r="C20" s="35" t="s">
        <v>257</v>
      </c>
      <c r="D20" s="193"/>
      <c r="E20" s="193"/>
      <c r="F20" s="193"/>
      <c r="G20" s="193"/>
      <c r="H20" s="193"/>
      <c r="I20" s="193"/>
      <c r="J20" s="199"/>
    </row>
    <row r="21" spans="1:10" s="34" customFormat="1" hidden="1" x14ac:dyDescent="0.2">
      <c r="A21" s="196" t="s">
        <v>258</v>
      </c>
      <c r="B21" s="199">
        <v>3.5000000000000003E-2</v>
      </c>
      <c r="C21" s="35"/>
      <c r="D21" s="193"/>
      <c r="E21" s="193"/>
      <c r="F21" s="193"/>
      <c r="G21" s="193"/>
      <c r="H21" s="193"/>
      <c r="I21" s="193"/>
      <c r="J21" s="199"/>
    </row>
    <row r="22" spans="1:10" s="34" customFormat="1" hidden="1" x14ac:dyDescent="0.2">
      <c r="A22" s="196" t="s">
        <v>259</v>
      </c>
      <c r="B22" s="203" t="e">
        <f>B20*B21</f>
        <v>#REF!</v>
      </c>
      <c r="C22" s="35"/>
      <c r="D22" s="193"/>
      <c r="E22" s="193"/>
      <c r="F22" s="193"/>
      <c r="G22" s="193"/>
      <c r="H22" s="193"/>
      <c r="I22" s="193"/>
      <c r="J22" s="199"/>
    </row>
    <row r="23" spans="1:10" s="34" customFormat="1" ht="15.75" x14ac:dyDescent="0.25">
      <c r="A23" s="44"/>
      <c r="B23" s="199"/>
      <c r="C23" s="35"/>
      <c r="D23" s="193"/>
      <c r="E23" s="193"/>
      <c r="F23" s="193"/>
      <c r="G23" s="193"/>
      <c r="H23" s="193"/>
      <c r="I23" s="193"/>
      <c r="J23" s="193"/>
    </row>
    <row r="24" spans="1:10" s="34" customFormat="1" ht="15.75" x14ac:dyDescent="0.25">
      <c r="A24" s="193"/>
      <c r="B24" s="43"/>
      <c r="C24" s="35"/>
      <c r="D24" s="193"/>
      <c r="E24" s="193"/>
      <c r="F24" s="193"/>
      <c r="G24" s="193"/>
      <c r="H24" s="193"/>
      <c r="I24" s="193"/>
      <c r="J24" s="193"/>
    </row>
    <row r="25" spans="1:10" s="34" customFormat="1" ht="15.75" x14ac:dyDescent="0.25">
      <c r="A25" s="44" t="s">
        <v>260</v>
      </c>
      <c r="B25" s="43" t="e">
        <f>+B17</f>
        <v>#REF!</v>
      </c>
      <c r="C25" s="35"/>
      <c r="D25" s="193"/>
      <c r="E25" s="193"/>
      <c r="F25" s="193"/>
      <c r="G25" s="193"/>
      <c r="H25" s="193"/>
      <c r="I25" s="199"/>
      <c r="J25" s="193"/>
    </row>
    <row r="26" spans="1:10" s="34" customFormat="1" x14ac:dyDescent="0.2">
      <c r="A26" s="45"/>
      <c r="B26" s="199"/>
      <c r="C26" s="41"/>
      <c r="D26" s="193"/>
      <c r="E26" s="193"/>
      <c r="F26" s="193"/>
      <c r="G26" s="193"/>
      <c r="H26" s="193"/>
      <c r="I26" s="199"/>
      <c r="J26" s="193"/>
    </row>
    <row r="27" spans="1:10" s="34" customFormat="1" x14ac:dyDescent="0.2">
      <c r="A27" s="45"/>
      <c r="B27" s="204"/>
      <c r="C27" s="35"/>
      <c r="D27" s="193"/>
      <c r="E27" s="193"/>
      <c r="F27" s="193"/>
      <c r="G27" s="193"/>
      <c r="H27" s="193"/>
      <c r="I27" s="193"/>
      <c r="J27" s="193"/>
    </row>
    <row r="28" spans="1:10" s="34" customFormat="1" x14ac:dyDescent="0.2">
      <c r="A28" s="45" t="s">
        <v>261</v>
      </c>
      <c r="B28" s="204" t="e">
        <f>B7+47</f>
        <v>#REF!</v>
      </c>
      <c r="C28" s="35"/>
      <c r="D28" s="193"/>
      <c r="E28" s="193"/>
      <c r="F28" s="193"/>
      <c r="G28" s="193"/>
      <c r="H28" s="193"/>
      <c r="I28" s="193"/>
      <c r="J28" s="193"/>
    </row>
    <row r="29" spans="1:10" s="34" customFormat="1" x14ac:dyDescent="0.2">
      <c r="A29" s="45"/>
      <c r="B29" s="204"/>
      <c r="C29" s="35"/>
      <c r="D29" s="193"/>
      <c r="E29" s="193"/>
      <c r="F29" s="193"/>
      <c r="G29" s="193"/>
      <c r="H29" s="193"/>
      <c r="I29" s="193"/>
      <c r="J29" s="193"/>
    </row>
    <row r="30" spans="1:10" s="34" customFormat="1" x14ac:dyDescent="0.2">
      <c r="A30" s="45"/>
      <c r="B30" s="204"/>
      <c r="C30" s="35"/>
      <c r="D30" s="193"/>
      <c r="E30" s="193"/>
      <c r="F30" s="193"/>
      <c r="G30" s="193"/>
      <c r="H30" s="193"/>
      <c r="I30" s="193"/>
      <c r="J30" s="193"/>
    </row>
    <row r="31" spans="1:10" s="34" customFormat="1" x14ac:dyDescent="0.2">
      <c r="A31" s="193"/>
      <c r="B31" s="199"/>
      <c r="C31" s="35"/>
      <c r="D31" s="193"/>
      <c r="E31" s="193"/>
      <c r="F31" s="193"/>
      <c r="G31" s="193"/>
      <c r="H31" s="193"/>
      <c r="I31" s="193"/>
      <c r="J31" s="193"/>
    </row>
    <row r="32" spans="1:10" s="34" customFormat="1" x14ac:dyDescent="0.2">
      <c r="A32" s="193"/>
      <c r="B32" s="199"/>
      <c r="C32" s="35"/>
      <c r="D32" s="193"/>
      <c r="E32" s="193"/>
      <c r="F32" s="193"/>
      <c r="G32" s="193"/>
      <c r="H32" s="193"/>
      <c r="I32" s="193"/>
      <c r="J32" s="193"/>
    </row>
    <row r="33" spans="1:10" s="34" customFormat="1" x14ac:dyDescent="0.2">
      <c r="A33" s="193"/>
      <c r="B33" s="50" t="s">
        <v>262</v>
      </c>
      <c r="C33" s="35"/>
      <c r="D33" s="193"/>
      <c r="E33" s="193"/>
      <c r="F33" s="193"/>
      <c r="G33" s="193"/>
      <c r="H33" s="193"/>
      <c r="I33" s="193"/>
      <c r="J33" s="193"/>
    </row>
    <row r="34" spans="1:10" s="34" customFormat="1" x14ac:dyDescent="0.2">
      <c r="A34" s="193"/>
      <c r="B34" s="50"/>
      <c r="C34" s="35"/>
      <c r="D34" s="193"/>
      <c r="E34" s="193"/>
      <c r="F34" s="193"/>
      <c r="G34" s="193"/>
      <c r="H34" s="193"/>
      <c r="I34" s="193"/>
      <c r="J34" s="193"/>
    </row>
    <row r="35" spans="1:10" s="34" customFormat="1" x14ac:dyDescent="0.2">
      <c r="A35" s="193"/>
      <c r="B35" s="50"/>
      <c r="C35" s="35"/>
      <c r="D35" s="193"/>
      <c r="E35" s="193"/>
      <c r="F35" s="193"/>
      <c r="G35" s="193"/>
      <c r="H35" s="193"/>
      <c r="I35" s="193"/>
      <c r="J35" s="193"/>
    </row>
    <row r="36" spans="1:10" s="34" customFormat="1" x14ac:dyDescent="0.2">
      <c r="A36" s="193"/>
      <c r="B36" s="50"/>
      <c r="C36" s="35"/>
      <c r="D36" s="193"/>
      <c r="E36" s="193"/>
      <c r="F36" s="193"/>
      <c r="G36" s="193"/>
      <c r="H36" s="193"/>
      <c r="I36" s="193"/>
      <c r="J36" s="193"/>
    </row>
    <row r="37" spans="1:10" s="34" customFormat="1" x14ac:dyDescent="0.2">
      <c r="A37" s="193"/>
      <c r="B37" s="193" t="s">
        <v>277</v>
      </c>
      <c r="C37" s="35"/>
      <c r="D37" s="193"/>
      <c r="E37" s="193"/>
      <c r="F37" s="193"/>
      <c r="G37" s="193"/>
      <c r="H37" s="193"/>
      <c r="I37" s="193"/>
      <c r="J37" s="193"/>
    </row>
    <row r="38" spans="1:10" s="34" customFormat="1" x14ac:dyDescent="0.2">
      <c r="A38" s="193"/>
      <c r="B38" s="193" t="s">
        <v>278</v>
      </c>
      <c r="C38" s="35"/>
      <c r="D38" s="193"/>
      <c r="E38" s="193"/>
      <c r="F38" s="193"/>
      <c r="G38" s="193"/>
      <c r="H38" s="193"/>
      <c r="I38" s="193"/>
      <c r="J38" s="193"/>
    </row>
    <row r="39" spans="1:10" s="34" customFormat="1" x14ac:dyDescent="0.2">
      <c r="A39" s="193"/>
      <c r="B39" s="193" t="s">
        <v>264</v>
      </c>
      <c r="C39" s="35"/>
      <c r="D39" s="193"/>
      <c r="E39" s="193"/>
      <c r="F39" s="193"/>
      <c r="G39" s="193"/>
      <c r="H39" s="193"/>
      <c r="I39" s="193"/>
      <c r="J39" s="193"/>
    </row>
    <row r="40" spans="1:10" s="34" customFormat="1" x14ac:dyDescent="0.2">
      <c r="A40" s="193"/>
      <c r="B40" s="193"/>
      <c r="C40" s="35"/>
      <c r="D40" s="193"/>
      <c r="E40" s="193"/>
      <c r="F40" s="193"/>
      <c r="G40" s="193"/>
      <c r="H40" s="193"/>
      <c r="I40" s="193"/>
      <c r="J40" s="193"/>
    </row>
    <row r="41" spans="1:10" s="34" customFormat="1" x14ac:dyDescent="0.2">
      <c r="A41" s="193"/>
      <c r="B41" s="193"/>
      <c r="C41" s="35"/>
      <c r="D41" s="193"/>
      <c r="E41" s="193"/>
      <c r="F41" s="193"/>
      <c r="G41" s="193"/>
      <c r="H41" s="193"/>
      <c r="I41" s="193"/>
      <c r="J41" s="193"/>
    </row>
    <row r="42" spans="1:10" s="34" customFormat="1" x14ac:dyDescent="0.2">
      <c r="A42" s="193"/>
      <c r="B42" s="51" t="s">
        <v>265</v>
      </c>
      <c r="C42" s="35"/>
      <c r="D42" s="193"/>
      <c r="E42" s="193"/>
      <c r="F42" s="193"/>
      <c r="G42" s="193"/>
      <c r="H42" s="193"/>
      <c r="I42" s="193"/>
      <c r="J42" s="193"/>
    </row>
    <row r="43" spans="1:10" s="34" customFormat="1" x14ac:dyDescent="0.2">
      <c r="A43" s="193"/>
      <c r="B43" s="193"/>
      <c r="C43" s="35"/>
      <c r="D43" s="193"/>
      <c r="E43" s="193"/>
      <c r="F43" s="193"/>
      <c r="G43" s="193"/>
      <c r="H43" s="193"/>
      <c r="I43" s="193"/>
      <c r="J43" s="193"/>
    </row>
    <row r="44" spans="1:10" s="34" customFormat="1" x14ac:dyDescent="0.2">
      <c r="A44" s="193"/>
      <c r="B44" s="193"/>
      <c r="C44" s="35"/>
      <c r="D44" s="193"/>
      <c r="E44" s="193"/>
      <c r="F44" s="193"/>
      <c r="G44" s="193"/>
      <c r="H44" s="193"/>
      <c r="I44" s="193"/>
      <c r="J44" s="193"/>
    </row>
    <row r="45" spans="1:10" s="34" customFormat="1" x14ac:dyDescent="0.2">
      <c r="A45" s="193"/>
      <c r="B45" s="193"/>
      <c r="C45" s="35"/>
      <c r="D45" s="193"/>
      <c r="E45" s="193"/>
      <c r="F45" s="193"/>
      <c r="G45" s="193"/>
      <c r="H45" s="193"/>
      <c r="I45" s="193"/>
      <c r="J45" s="193"/>
    </row>
    <row r="46" spans="1:10" s="34" customFormat="1" x14ac:dyDescent="0.2">
      <c r="A46" s="193"/>
      <c r="B46" s="193" t="s">
        <v>282</v>
      </c>
      <c r="C46" s="35"/>
      <c r="D46" s="193"/>
      <c r="E46" s="193"/>
      <c r="F46" s="193"/>
      <c r="G46" s="193"/>
      <c r="H46" s="193"/>
      <c r="I46" s="193"/>
      <c r="J46" s="193"/>
    </row>
    <row r="47" spans="1:10" s="34" customFormat="1" x14ac:dyDescent="0.2">
      <c r="A47" s="193"/>
      <c r="B47" s="193" t="s">
        <v>283</v>
      </c>
      <c r="C47" s="35"/>
      <c r="D47" s="193"/>
      <c r="E47" s="193"/>
      <c r="F47" s="193"/>
      <c r="G47" s="193"/>
      <c r="H47" s="193"/>
      <c r="I47" s="193"/>
      <c r="J47" s="193"/>
    </row>
    <row r="48" spans="1:10" s="34" customFormat="1" x14ac:dyDescent="0.2">
      <c r="A48" s="193"/>
      <c r="B48" s="193" t="s">
        <v>267</v>
      </c>
      <c r="C48" s="35"/>
      <c r="D48" s="193"/>
      <c r="E48" s="193"/>
      <c r="F48" s="193"/>
      <c r="G48" s="193"/>
      <c r="H48" s="193"/>
      <c r="I48" s="193"/>
      <c r="J48" s="193"/>
    </row>
    <row r="49" spans="1:10" s="34" customFormat="1" x14ac:dyDescent="0.2">
      <c r="A49" s="193"/>
      <c r="B49" s="193"/>
      <c r="C49" s="35"/>
      <c r="D49" s="193"/>
      <c r="E49" s="193"/>
      <c r="F49" s="193"/>
      <c r="G49" s="193"/>
      <c r="H49" s="193"/>
      <c r="I49" s="193"/>
      <c r="J49" s="193"/>
    </row>
    <row r="50" spans="1:10" x14ac:dyDescent="0.25">
      <c r="A50" s="53"/>
      <c r="C50" s="54"/>
    </row>
    <row r="51" spans="1:10" x14ac:dyDescent="0.25">
      <c r="C51" s="54"/>
    </row>
    <row r="52" spans="1:10" x14ac:dyDescent="0.25">
      <c r="C52" s="54"/>
    </row>
    <row r="53" spans="1:10" x14ac:dyDescent="0.25">
      <c r="B53" s="55"/>
      <c r="C53" s="54"/>
    </row>
    <row r="54" spans="1:10" x14ac:dyDescent="0.25">
      <c r="B54" s="56"/>
      <c r="C54" s="54"/>
    </row>
    <row r="55" spans="1:10" x14ac:dyDescent="0.25">
      <c r="B55" s="56"/>
      <c r="C55" s="54"/>
    </row>
    <row r="56" spans="1:10" x14ac:dyDescent="0.25">
      <c r="B56" s="56"/>
      <c r="C56" s="54"/>
    </row>
    <row r="57" spans="1:10" x14ac:dyDescent="0.25">
      <c r="C57" s="54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FFC000"/>
    <pageSetUpPr fitToPage="1"/>
  </sheetPr>
  <dimension ref="A1:Q36"/>
  <sheetViews>
    <sheetView showGridLines="0" workbookViewId="0">
      <selection sqref="A1:XFD1048576"/>
    </sheetView>
  </sheetViews>
  <sheetFormatPr defaultColWidth="22.42578125" defaultRowHeight="15" x14ac:dyDescent="0.25"/>
  <cols>
    <col min="1" max="1" width="50.140625" style="12" customWidth="1"/>
    <col min="2" max="3" width="15.28515625" style="12" bestFit="1" customWidth="1"/>
    <col min="4" max="4" width="15.28515625" style="12" customWidth="1"/>
    <col min="5" max="7" width="15.28515625" style="12" bestFit="1" customWidth="1"/>
    <col min="8" max="8" width="15.85546875" style="12" bestFit="1" customWidth="1"/>
    <col min="9" max="13" width="15.28515625" style="12" bestFit="1" customWidth="1"/>
    <col min="14" max="14" width="16" style="12" customWidth="1"/>
    <col min="15" max="15" width="3.28515625" style="12" customWidth="1"/>
    <col min="16" max="16384" width="22.42578125" style="12"/>
  </cols>
  <sheetData>
    <row r="1" spans="1:17" ht="15.75" x14ac:dyDescent="0.25">
      <c r="A1" s="418"/>
      <c r="B1" s="418"/>
      <c r="C1" s="418"/>
      <c r="D1" s="418"/>
      <c r="E1" s="418"/>
      <c r="F1" s="418"/>
      <c r="G1" s="418"/>
      <c r="H1" s="418"/>
      <c r="I1" s="418"/>
      <c r="J1" s="418"/>
    </row>
    <row r="2" spans="1:17" ht="28.5" x14ac:dyDescent="0.25">
      <c r="A2" s="247" t="s">
        <v>35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7" ht="15.75" thickBot="1" x14ac:dyDescent="0.3">
      <c r="A3" s="28"/>
      <c r="B3" s="28"/>
      <c r="C3" s="28" t="s">
        <v>5</v>
      </c>
      <c r="D3" s="28" t="s">
        <v>5</v>
      </c>
      <c r="E3" s="28" t="s">
        <v>5</v>
      </c>
      <c r="F3" s="28" t="s">
        <v>5</v>
      </c>
      <c r="G3" s="28" t="s">
        <v>5</v>
      </c>
      <c r="H3" s="28" t="s">
        <v>5</v>
      </c>
      <c r="I3" s="28" t="s">
        <v>5</v>
      </c>
      <c r="J3" s="28" t="s">
        <v>5</v>
      </c>
      <c r="K3" s="28" t="s">
        <v>5</v>
      </c>
      <c r="L3" s="28" t="s">
        <v>5</v>
      </c>
      <c r="M3" s="28" t="s">
        <v>5</v>
      </c>
      <c r="N3" s="28" t="s">
        <v>5</v>
      </c>
      <c r="O3" s="28"/>
    </row>
    <row r="4" spans="1:17" ht="15.75" x14ac:dyDescent="0.25">
      <c r="A4" s="161" t="s">
        <v>36</v>
      </c>
      <c r="B4" s="191">
        <v>45808</v>
      </c>
      <c r="C4" s="191">
        <v>45838</v>
      </c>
      <c r="D4" s="191">
        <v>45869</v>
      </c>
      <c r="E4" s="191">
        <v>45900</v>
      </c>
      <c r="F4" s="191">
        <v>45930</v>
      </c>
      <c r="G4" s="191">
        <v>45961</v>
      </c>
      <c r="H4" s="191">
        <v>45991</v>
      </c>
      <c r="I4" s="191">
        <v>46022</v>
      </c>
      <c r="J4" s="191">
        <v>46053</v>
      </c>
      <c r="K4" s="191">
        <v>46081</v>
      </c>
      <c r="L4" s="191">
        <v>46112</v>
      </c>
      <c r="M4" s="191">
        <v>46142</v>
      </c>
      <c r="N4" s="191" t="s">
        <v>1</v>
      </c>
      <c r="O4" s="28"/>
    </row>
    <row r="5" spans="1:17" ht="26.1" customHeight="1" x14ac:dyDescent="0.25">
      <c r="A5" s="162" t="s">
        <v>37</v>
      </c>
      <c r="B5" s="242">
        <v>6320911.8200000003</v>
      </c>
      <c r="C5" s="242">
        <v>6360021.7199999997</v>
      </c>
      <c r="D5" s="242">
        <v>7142754.7199999997</v>
      </c>
      <c r="E5" s="242">
        <v>6606874.1600000001</v>
      </c>
      <c r="F5" s="242">
        <v>8092010.0700000003</v>
      </c>
      <c r="G5" s="242">
        <v>8275677.8799999999</v>
      </c>
      <c r="H5" s="242">
        <v>8253071.8700000001</v>
      </c>
      <c r="I5" s="239">
        <v>7580295.9199999999</v>
      </c>
      <c r="J5" s="239">
        <v>6971158.9900000002</v>
      </c>
      <c r="K5" s="239">
        <v>6858840.9500000002</v>
      </c>
      <c r="L5" s="239">
        <v>6857143.3700000001</v>
      </c>
      <c r="M5" s="239">
        <v>7470153.7400000002</v>
      </c>
      <c r="N5" s="163">
        <v>86788915.209999993</v>
      </c>
      <c r="O5" s="28"/>
    </row>
    <row r="6" spans="1:17" x14ac:dyDescent="0.25">
      <c r="A6" s="25" t="s">
        <v>38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7">
        <v>0</v>
      </c>
      <c r="O6" s="28"/>
    </row>
    <row r="7" spans="1:17" x14ac:dyDescent="0.25">
      <c r="A7" s="166" t="s">
        <v>39</v>
      </c>
      <c r="B7" s="398">
        <v>6320911.8200000003</v>
      </c>
      <c r="C7" s="398">
        <v>6360021.7199999997</v>
      </c>
      <c r="D7" s="398">
        <v>7142754.7199999997</v>
      </c>
      <c r="E7" s="398">
        <v>6606874.1600000001</v>
      </c>
      <c r="F7" s="398">
        <v>8092010.0700000003</v>
      </c>
      <c r="G7" s="398">
        <v>8275677.8799999999</v>
      </c>
      <c r="H7" s="398">
        <v>8253071.8700000001</v>
      </c>
      <c r="I7" s="398">
        <v>7580295.9199999999</v>
      </c>
      <c r="J7" s="398">
        <v>6971158.9900000002</v>
      </c>
      <c r="K7" s="398">
        <v>6858840.9500000002</v>
      </c>
      <c r="L7" s="398">
        <v>6857143.3700000001</v>
      </c>
      <c r="M7" s="398">
        <v>7470153.7400000002</v>
      </c>
      <c r="N7" s="398">
        <v>86788915.209999993</v>
      </c>
      <c r="O7" s="28"/>
    </row>
    <row r="8" spans="1:17" ht="15.75" x14ac:dyDescent="0.25">
      <c r="A8" s="158" t="s">
        <v>40</v>
      </c>
      <c r="B8" s="240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3"/>
      <c r="O8" s="28"/>
    </row>
    <row r="9" spans="1:17" x14ac:dyDescent="0.25">
      <c r="A9" s="24" t="s">
        <v>41</v>
      </c>
      <c r="B9" s="242">
        <v>10134302.17</v>
      </c>
      <c r="C9" s="242">
        <v>10144087.630000001</v>
      </c>
      <c r="D9" s="242">
        <v>9962917.7200000007</v>
      </c>
      <c r="E9" s="242">
        <v>9236424.8599999994</v>
      </c>
      <c r="F9" s="242">
        <v>9197974.5399999991</v>
      </c>
      <c r="G9" s="242">
        <v>10535765.720000001</v>
      </c>
      <c r="H9" s="242">
        <v>10640219.119999999</v>
      </c>
      <c r="I9" s="242">
        <v>10625465.92</v>
      </c>
      <c r="J9" s="242">
        <v>10299802.33</v>
      </c>
      <c r="K9" s="242">
        <v>10313445.220000001</v>
      </c>
      <c r="L9" s="242">
        <v>10938958.93</v>
      </c>
      <c r="M9" s="242">
        <v>10574411.029999999</v>
      </c>
      <c r="N9" s="155">
        <v>122603775.19</v>
      </c>
      <c r="O9" s="28"/>
      <c r="Q9" s="154"/>
    </row>
    <row r="10" spans="1:17" ht="15" customHeight="1" x14ac:dyDescent="0.25">
      <c r="A10" s="24" t="s">
        <v>42</v>
      </c>
      <c r="B10" s="243">
        <v>110305.92</v>
      </c>
      <c r="C10" s="243">
        <v>144920.97</v>
      </c>
      <c r="D10" s="243">
        <v>163013.96</v>
      </c>
      <c r="E10" s="243">
        <v>141553.87</v>
      </c>
      <c r="F10" s="243">
        <v>173877.76000000001</v>
      </c>
      <c r="G10" s="243">
        <v>170696.9</v>
      </c>
      <c r="H10" s="243">
        <v>155114.65</v>
      </c>
      <c r="I10" s="243">
        <v>119649.47</v>
      </c>
      <c r="J10" s="243">
        <v>116788.4</v>
      </c>
      <c r="K10" s="243">
        <v>92644.21</v>
      </c>
      <c r="L10" s="243">
        <v>91822.9</v>
      </c>
      <c r="M10" s="243">
        <v>103573.72</v>
      </c>
      <c r="N10" s="156">
        <v>1583962.7299999997</v>
      </c>
      <c r="O10" s="28"/>
      <c r="Q10" s="154"/>
    </row>
    <row r="11" spans="1:17" x14ac:dyDescent="0.25">
      <c r="A11" s="24" t="s">
        <v>43</v>
      </c>
      <c r="B11" s="243">
        <v>51590.400000000001</v>
      </c>
      <c r="C11" s="243">
        <v>53545.14</v>
      </c>
      <c r="D11" s="243">
        <v>53995.77</v>
      </c>
      <c r="E11" s="243">
        <v>52888.31</v>
      </c>
      <c r="F11" s="243">
        <v>53840.79</v>
      </c>
      <c r="G11" s="243">
        <v>50975.72</v>
      </c>
      <c r="H11" s="243">
        <v>52102.63</v>
      </c>
      <c r="I11" s="243">
        <v>51241.08</v>
      </c>
      <c r="J11" s="243">
        <v>48515.76</v>
      </c>
      <c r="K11" s="243">
        <v>48557.66</v>
      </c>
      <c r="L11" s="243">
        <v>44635.23</v>
      </c>
      <c r="M11" s="243">
        <v>48590.65</v>
      </c>
      <c r="N11" s="156">
        <v>610479.14</v>
      </c>
      <c r="O11" s="28"/>
      <c r="Q11" s="154"/>
    </row>
    <row r="12" spans="1:17" x14ac:dyDescent="0.25">
      <c r="A12" s="24" t="s">
        <v>44</v>
      </c>
      <c r="B12" s="243">
        <v>981520.83</v>
      </c>
      <c r="C12" s="243">
        <v>1055392.03</v>
      </c>
      <c r="D12" s="243">
        <v>1075378.25</v>
      </c>
      <c r="E12" s="243">
        <v>1051721.55</v>
      </c>
      <c r="F12" s="243">
        <v>1079086.49</v>
      </c>
      <c r="G12" s="243">
        <v>1034208.58</v>
      </c>
      <c r="H12" s="243">
        <v>1008679.95</v>
      </c>
      <c r="I12" s="243">
        <v>952842.55</v>
      </c>
      <c r="J12" s="243">
        <v>925435.68</v>
      </c>
      <c r="K12" s="243">
        <v>878317.34</v>
      </c>
      <c r="L12" s="243">
        <v>853999.22</v>
      </c>
      <c r="M12" s="243">
        <v>867748.34</v>
      </c>
      <c r="N12" s="157">
        <v>11764330.810000001</v>
      </c>
      <c r="O12" s="28"/>
      <c r="Q12" s="154"/>
    </row>
    <row r="13" spans="1:17" x14ac:dyDescent="0.25">
      <c r="A13" s="25" t="s">
        <v>45</v>
      </c>
      <c r="B13" s="243">
        <v>3393191.97</v>
      </c>
      <c r="C13" s="243">
        <v>3821604.57</v>
      </c>
      <c r="D13" s="243">
        <v>3788103.19</v>
      </c>
      <c r="E13" s="243">
        <v>3138460.11</v>
      </c>
      <c r="F13" s="243">
        <v>3779941.67</v>
      </c>
      <c r="G13" s="243">
        <v>4085103.08</v>
      </c>
      <c r="H13" s="243">
        <v>4095316.33</v>
      </c>
      <c r="I13" s="243">
        <v>3846896.48</v>
      </c>
      <c r="J13" s="243">
        <v>3499615.77</v>
      </c>
      <c r="K13" s="243">
        <v>3311395.42</v>
      </c>
      <c r="L13" s="243">
        <v>3124690.68</v>
      </c>
      <c r="M13" s="243">
        <v>3527904.62</v>
      </c>
      <c r="N13" s="157">
        <v>43412223.889999993</v>
      </c>
      <c r="O13" s="28"/>
      <c r="Q13" s="154"/>
    </row>
    <row r="14" spans="1:17" x14ac:dyDescent="0.25">
      <c r="A14" s="25" t="s">
        <v>46</v>
      </c>
      <c r="B14" s="243">
        <v>977678.34</v>
      </c>
      <c r="C14" s="243">
        <v>933177</v>
      </c>
      <c r="D14" s="243">
        <v>1055984.51</v>
      </c>
      <c r="E14" s="243">
        <v>1054670.82</v>
      </c>
      <c r="F14" s="243">
        <v>1024116.53</v>
      </c>
      <c r="G14" s="243">
        <v>1074642.78</v>
      </c>
      <c r="H14" s="243">
        <v>1087810.98</v>
      </c>
      <c r="I14" s="243">
        <v>1112184.49</v>
      </c>
      <c r="J14" s="243">
        <v>959335.1</v>
      </c>
      <c r="K14" s="243">
        <v>956246.82</v>
      </c>
      <c r="L14" s="243">
        <v>939739.8</v>
      </c>
      <c r="M14" s="243">
        <v>876945.55</v>
      </c>
      <c r="N14" s="157">
        <v>12052532.720000003</v>
      </c>
      <c r="O14" s="28"/>
      <c r="Q14" s="154"/>
    </row>
    <row r="15" spans="1:17" x14ac:dyDescent="0.25">
      <c r="A15" s="26" t="s">
        <v>47</v>
      </c>
      <c r="B15" s="243">
        <v>1449079</v>
      </c>
      <c r="C15" s="243">
        <v>1449079</v>
      </c>
      <c r="D15" s="243">
        <v>1361013.61</v>
      </c>
      <c r="E15" s="243">
        <v>1361013.61</v>
      </c>
      <c r="F15" s="243">
        <v>1361013.61</v>
      </c>
      <c r="G15" s="243">
        <v>1361013.61</v>
      </c>
      <c r="H15" s="243">
        <v>1361013.61</v>
      </c>
      <c r="I15" s="243">
        <v>1361013.61</v>
      </c>
      <c r="J15" s="243">
        <v>1361013.61</v>
      </c>
      <c r="K15" s="243">
        <v>1361013.61</v>
      </c>
      <c r="L15" s="243">
        <v>1361013.61</v>
      </c>
      <c r="M15" s="243">
        <v>1361013.61</v>
      </c>
      <c r="N15" s="244">
        <v>16508294.099999998</v>
      </c>
      <c r="O15" s="28"/>
      <c r="P15" s="160"/>
      <c r="Q15" s="154"/>
    </row>
    <row r="16" spans="1:17" x14ac:dyDescent="0.25">
      <c r="A16" s="159" t="s">
        <v>48</v>
      </c>
      <c r="B16" s="398">
        <v>17097668.630000003</v>
      </c>
      <c r="C16" s="398">
        <v>17601806.340000004</v>
      </c>
      <c r="D16" s="398">
        <v>17460407.010000002</v>
      </c>
      <c r="E16" s="398">
        <v>16036733.129999999</v>
      </c>
      <c r="F16" s="398">
        <v>16669851.389999997</v>
      </c>
      <c r="G16" s="398">
        <v>18312406.390000001</v>
      </c>
      <c r="H16" s="398">
        <v>18400257.27</v>
      </c>
      <c r="I16" s="398">
        <v>18069293.600000001</v>
      </c>
      <c r="J16" s="398">
        <v>17210506.649999999</v>
      </c>
      <c r="K16" s="398">
        <v>16961620.280000001</v>
      </c>
      <c r="L16" s="398">
        <v>17354860.370000001</v>
      </c>
      <c r="M16" s="398">
        <v>17360187.52</v>
      </c>
      <c r="N16" s="398">
        <v>208535598.57999998</v>
      </c>
      <c r="O16" s="28"/>
      <c r="Q16" s="154"/>
    </row>
    <row r="17" spans="1:15" ht="15.75" x14ac:dyDescent="0.25">
      <c r="A17" s="158" t="s">
        <v>49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</row>
    <row r="18" spans="1:15" x14ac:dyDescent="0.25">
      <c r="A18" s="24" t="s">
        <v>50</v>
      </c>
      <c r="B18" s="238">
        <v>474885.19</v>
      </c>
      <c r="C18" s="238">
        <v>1019404.5</v>
      </c>
      <c r="D18" s="238">
        <v>-750293.3</v>
      </c>
      <c r="E18" s="238">
        <v>404705.14</v>
      </c>
      <c r="F18" s="238">
        <v>470432.78</v>
      </c>
      <c r="G18" s="238">
        <v>388465.78</v>
      </c>
      <c r="H18" s="238">
        <v>441894.95</v>
      </c>
      <c r="I18" s="238">
        <v>362381.24</v>
      </c>
      <c r="J18" s="238">
        <v>425476.45</v>
      </c>
      <c r="K18" s="238">
        <v>425884.65</v>
      </c>
      <c r="L18" s="238">
        <v>-297866.03000000003</v>
      </c>
      <c r="M18" s="238">
        <v>428385.16</v>
      </c>
      <c r="N18" s="155">
        <v>3793756.5100000007</v>
      </c>
      <c r="O18" s="28"/>
    </row>
    <row r="19" spans="1:15" x14ac:dyDescent="0.25">
      <c r="A19" s="24" t="s">
        <v>51</v>
      </c>
      <c r="B19" s="245">
        <v>34377.33</v>
      </c>
      <c r="C19" s="245">
        <v>38976.720000000001</v>
      </c>
      <c r="D19" s="245">
        <v>42799.29</v>
      </c>
      <c r="E19" s="245">
        <v>41577.11</v>
      </c>
      <c r="F19" s="245">
        <v>35739.58</v>
      </c>
      <c r="G19" s="245">
        <v>38656.800000000003</v>
      </c>
      <c r="H19" s="245">
        <v>36423.1</v>
      </c>
      <c r="I19" s="245">
        <v>34372.76</v>
      </c>
      <c r="J19" s="245">
        <v>36408.410000000003</v>
      </c>
      <c r="K19" s="245">
        <v>36329.33</v>
      </c>
      <c r="L19" s="245">
        <v>37469.96</v>
      </c>
      <c r="M19" s="245">
        <v>37386.269999999997</v>
      </c>
      <c r="N19" s="157">
        <v>450516.66000000003</v>
      </c>
      <c r="O19" s="28"/>
    </row>
    <row r="20" spans="1:15" x14ac:dyDescent="0.25">
      <c r="A20" s="24" t="s">
        <v>52</v>
      </c>
      <c r="B20" s="245">
        <v>494601</v>
      </c>
      <c r="C20" s="245">
        <v>479841.24</v>
      </c>
      <c r="D20" s="245">
        <v>539294.30000000005</v>
      </c>
      <c r="E20" s="245">
        <v>434327.66</v>
      </c>
      <c r="F20" s="245">
        <v>499639.72</v>
      </c>
      <c r="G20" s="245">
        <v>532624.65</v>
      </c>
      <c r="H20" s="245">
        <v>503412.55</v>
      </c>
      <c r="I20" s="245">
        <v>497258.3</v>
      </c>
      <c r="J20" s="245">
        <v>461722.25</v>
      </c>
      <c r="K20" s="245">
        <v>444487.61</v>
      </c>
      <c r="L20" s="245">
        <v>400159.14</v>
      </c>
      <c r="M20" s="245">
        <v>383532.58</v>
      </c>
      <c r="N20" s="157">
        <v>5670901</v>
      </c>
      <c r="O20" s="28"/>
    </row>
    <row r="21" spans="1:15" x14ac:dyDescent="0.25">
      <c r="A21" s="25" t="s">
        <v>53</v>
      </c>
      <c r="B21" s="245">
        <v>195.5</v>
      </c>
      <c r="C21" s="245">
        <v>254.92</v>
      </c>
      <c r="D21" s="245">
        <v>225.2</v>
      </c>
      <c r="E21" s="245">
        <v>220.01</v>
      </c>
      <c r="F21" s="245">
        <v>123.15</v>
      </c>
      <c r="G21" s="245">
        <v>241.2</v>
      </c>
      <c r="H21" s="245">
        <v>249.17</v>
      </c>
      <c r="I21" s="245">
        <v>233.51</v>
      </c>
      <c r="J21" s="245">
        <v>210.77</v>
      </c>
      <c r="K21" s="245">
        <v>283.95999999999998</v>
      </c>
      <c r="L21" s="245">
        <v>212.81</v>
      </c>
      <c r="M21" s="245">
        <v>201.5</v>
      </c>
      <c r="N21" s="157">
        <v>2651.7</v>
      </c>
      <c r="O21" s="28"/>
    </row>
    <row r="22" spans="1:15" x14ac:dyDescent="0.25">
      <c r="A22" s="24" t="s">
        <v>54</v>
      </c>
      <c r="B22" s="245">
        <v>72.34</v>
      </c>
      <c r="C22" s="245">
        <v>76.63</v>
      </c>
      <c r="D22" s="245">
        <v>8.58</v>
      </c>
      <c r="E22" s="245">
        <v>37.47</v>
      </c>
      <c r="F22" s="245">
        <v>29.65</v>
      </c>
      <c r="G22" s="245">
        <v>34.340000000000003</v>
      </c>
      <c r="H22" s="245">
        <v>33.380000000000003</v>
      </c>
      <c r="I22" s="245">
        <v>33.21</v>
      </c>
      <c r="J22" s="245">
        <v>30.11</v>
      </c>
      <c r="K22" s="245">
        <v>31.673999999999999</v>
      </c>
      <c r="L22" s="245">
        <v>22.23</v>
      </c>
      <c r="M22" s="245">
        <v>27.24</v>
      </c>
      <c r="N22" s="157">
        <v>436.85399999999998</v>
      </c>
      <c r="O22" s="28"/>
    </row>
    <row r="23" spans="1:15" x14ac:dyDescent="0.25">
      <c r="A23" s="24" t="s">
        <v>55</v>
      </c>
      <c r="B23" s="245">
        <v>210763.55</v>
      </c>
      <c r="C23" s="245">
        <v>-259746.18</v>
      </c>
      <c r="D23" s="245">
        <v>102013.71</v>
      </c>
      <c r="E23" s="245">
        <v>106229.93</v>
      </c>
      <c r="F23" s="245">
        <v>112686.56</v>
      </c>
      <c r="G23" s="245">
        <v>108919.62</v>
      </c>
      <c r="H23" s="245">
        <v>111456.03</v>
      </c>
      <c r="I23" s="245">
        <v>251057.84</v>
      </c>
      <c r="J23" s="245">
        <v>230298.11</v>
      </c>
      <c r="K23" s="245">
        <v>224414.44</v>
      </c>
      <c r="L23" s="245">
        <v>111949.71</v>
      </c>
      <c r="M23" s="245">
        <v>102637.97</v>
      </c>
      <c r="N23" s="157">
        <v>1412681.2899999998</v>
      </c>
      <c r="O23" s="28"/>
    </row>
    <row r="24" spans="1:15" x14ac:dyDescent="0.25">
      <c r="A24" s="24" t="s">
        <v>56</v>
      </c>
      <c r="B24" s="245">
        <v>346000</v>
      </c>
      <c r="C24" s="245">
        <v>346000</v>
      </c>
      <c r="D24" s="245">
        <v>346000</v>
      </c>
      <c r="E24" s="245">
        <v>346000</v>
      </c>
      <c r="F24" s="245">
        <v>346000</v>
      </c>
      <c r="G24" s="245">
        <v>346000</v>
      </c>
      <c r="H24" s="245">
        <v>346000</v>
      </c>
      <c r="I24" s="245">
        <v>346000</v>
      </c>
      <c r="J24" s="245">
        <v>346000</v>
      </c>
      <c r="K24" s="245">
        <v>346000</v>
      </c>
      <c r="L24" s="245">
        <v>346000</v>
      </c>
      <c r="M24" s="245">
        <v>346000</v>
      </c>
      <c r="N24" s="157">
        <v>4152000</v>
      </c>
      <c r="O24" s="28"/>
    </row>
    <row r="25" spans="1:15" x14ac:dyDescent="0.25">
      <c r="A25" s="399" t="s">
        <v>57</v>
      </c>
      <c r="B25" s="400">
        <v>1560894.91</v>
      </c>
      <c r="C25" s="400">
        <v>1624807.8299999998</v>
      </c>
      <c r="D25" s="400">
        <v>280047.78000000003</v>
      </c>
      <c r="E25" s="400">
        <v>1333097.3199999998</v>
      </c>
      <c r="F25" s="400">
        <v>1464651.4400000002</v>
      </c>
      <c r="G25" s="400">
        <v>1414942.39</v>
      </c>
      <c r="H25" s="400">
        <v>1439469.18</v>
      </c>
      <c r="I25" s="400">
        <v>1491336.86</v>
      </c>
      <c r="J25" s="400">
        <v>1500146.1</v>
      </c>
      <c r="K25" s="400">
        <v>1477431.6640000001</v>
      </c>
      <c r="L25" s="400">
        <v>597947.82000000007</v>
      </c>
      <c r="M25" s="400">
        <v>1298170.72</v>
      </c>
      <c r="N25" s="398">
        <v>15482944.014</v>
      </c>
      <c r="O25" s="28"/>
    </row>
    <row r="26" spans="1:15" ht="15.75" thickBot="1" x14ac:dyDescent="0.3">
      <c r="A26" s="164" t="s">
        <v>58</v>
      </c>
      <c r="B26" s="165">
        <v>18658563.540000003</v>
      </c>
      <c r="C26" s="165">
        <v>19226614.170000002</v>
      </c>
      <c r="D26" s="165">
        <v>17740454.790000003</v>
      </c>
      <c r="E26" s="165">
        <v>17369830.449999999</v>
      </c>
      <c r="F26" s="165">
        <v>18134502.829999998</v>
      </c>
      <c r="G26" s="165">
        <v>19727348.780000001</v>
      </c>
      <c r="H26" s="165">
        <v>19839726.449999999</v>
      </c>
      <c r="I26" s="165">
        <v>19560630.460000001</v>
      </c>
      <c r="J26" s="165">
        <v>18710652.75</v>
      </c>
      <c r="K26" s="165">
        <v>18439051.944000002</v>
      </c>
      <c r="L26" s="165">
        <v>17952808.190000001</v>
      </c>
      <c r="M26" s="165">
        <v>18658358.239999998</v>
      </c>
      <c r="N26" s="165">
        <v>224018542.59399998</v>
      </c>
      <c r="O26" s="28"/>
    </row>
    <row r="27" spans="1:15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9" spans="1:15" x14ac:dyDescent="0.25"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</row>
    <row r="30" spans="1:15" x14ac:dyDescent="0.25"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</row>
    <row r="31" spans="1:15" x14ac:dyDescent="0.25">
      <c r="N31" s="154"/>
    </row>
    <row r="33" spans="4:8" x14ac:dyDescent="0.25">
      <c r="D33" s="160"/>
    </row>
    <row r="34" spans="4:8" x14ac:dyDescent="0.25">
      <c r="H34" s="160"/>
    </row>
    <row r="36" spans="4:8" x14ac:dyDescent="0.25">
      <c r="F36" s="160"/>
    </row>
  </sheetData>
  <mergeCells count="1">
    <mergeCell ref="A1:J1"/>
  </mergeCells>
  <pageMargins left="0.7" right="0.7" top="0.75" bottom="0.75" header="0.3" footer="0.3"/>
  <pageSetup scale="6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5">
    <pageSetUpPr fitToPage="1"/>
  </sheetPr>
  <dimension ref="A1:K54"/>
  <sheetViews>
    <sheetView topLeftCell="A40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275</v>
      </c>
      <c r="B2" s="425"/>
      <c r="C2" s="425"/>
      <c r="D2" s="425"/>
      <c r="E2" s="59"/>
      <c r="F2" s="296"/>
    </row>
    <row r="3" spans="1:11" ht="15.75" x14ac:dyDescent="0.25">
      <c r="A3" s="428">
        <f ca="1">TODAY()</f>
        <v>46197</v>
      </c>
      <c r="B3" s="428"/>
      <c r="C3" s="428"/>
      <c r="D3" s="428"/>
      <c r="E3" s="77"/>
    </row>
    <row r="4" spans="1:11" s="34" customFormat="1" ht="15.75" x14ac:dyDescent="0.25">
      <c r="A4" s="296"/>
      <c r="B4" s="296"/>
      <c r="C4" s="296"/>
      <c r="D4" s="296"/>
      <c r="E4" s="193"/>
      <c r="F4" s="193"/>
      <c r="G4" s="193"/>
      <c r="H4" s="193"/>
      <c r="I4" s="193"/>
      <c r="J4" s="193"/>
      <c r="K4" s="193"/>
    </row>
    <row r="5" spans="1:11" s="34" customForma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1" s="34" customFormat="1" x14ac:dyDescent="0.2">
      <c r="A6" s="32" t="s">
        <v>269</v>
      </c>
      <c r="B6" s="36" t="e">
        <f>#REF!</f>
        <v>#REF!</v>
      </c>
      <c r="C6" s="193"/>
      <c r="D6" s="193"/>
      <c r="E6" s="193"/>
      <c r="F6" s="193"/>
      <c r="G6" s="193"/>
      <c r="H6" s="193"/>
      <c r="I6" s="193"/>
      <c r="J6" s="193"/>
      <c r="K6" s="193"/>
    </row>
    <row r="7" spans="1:11" s="34" customFormat="1" hidden="1" x14ac:dyDescent="0.2">
      <c r="A7" s="193" t="s">
        <v>245</v>
      </c>
      <c r="B7" s="37">
        <f>'NEO NOV'!B7</f>
        <v>40793</v>
      </c>
      <c r="C7" s="193"/>
      <c r="D7" s="193"/>
      <c r="E7" s="193"/>
      <c r="F7" s="193"/>
      <c r="G7" s="193"/>
      <c r="H7" s="193"/>
      <c r="I7" s="193"/>
      <c r="J7" s="193"/>
      <c r="K7" s="193"/>
    </row>
    <row r="8" spans="1:11" s="34" customFormat="1" x14ac:dyDescent="0.2">
      <c r="A8" s="193" t="s">
        <v>247</v>
      </c>
      <c r="B8" s="38" t="e">
        <f>#REF!</f>
        <v>#REF!</v>
      </c>
      <c r="C8" s="193"/>
      <c r="D8" s="193"/>
      <c r="E8" s="193"/>
      <c r="F8" s="193"/>
      <c r="G8" s="193"/>
      <c r="H8" s="193"/>
      <c r="I8" s="193"/>
      <c r="J8" s="193"/>
      <c r="K8" s="193"/>
    </row>
    <row r="9" spans="1:11" s="34" customFormat="1" x14ac:dyDescent="0.2">
      <c r="A9" s="193" t="s">
        <v>249</v>
      </c>
      <c r="B9" s="39">
        <v>30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1" s="34" customFormat="1" hidden="1" x14ac:dyDescent="0.2">
      <c r="A10" s="193" t="s">
        <v>250</v>
      </c>
      <c r="B10" s="194"/>
      <c r="C10" s="193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4" customFormat="1" x14ac:dyDescent="0.2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1" s="34" customFormat="1" ht="15.75" hidden="1" x14ac:dyDescent="0.25">
      <c r="A12" s="42" t="s">
        <v>251</v>
      </c>
      <c r="B12" s="195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s="34" customFormat="1" hidden="1" x14ac:dyDescent="0.2">
      <c r="A13" s="196" t="s">
        <v>252</v>
      </c>
      <c r="B13" s="195" t="e">
        <f>#REF!</f>
        <v>#REF!</v>
      </c>
      <c r="C13" s="193" t="s">
        <v>246</v>
      </c>
      <c r="D13" s="193"/>
      <c r="E13" s="193"/>
      <c r="F13" s="193"/>
      <c r="G13" s="193"/>
      <c r="H13" s="193"/>
      <c r="I13" s="193"/>
      <c r="J13" s="193"/>
      <c r="K13" s="193"/>
    </row>
    <row r="14" spans="1:11" s="34" customFormat="1" hidden="1" x14ac:dyDescent="0.2">
      <c r="A14" s="196" t="s">
        <v>253</v>
      </c>
      <c r="B14" s="202" t="e">
        <f>#REF!</f>
        <v>#REF!</v>
      </c>
      <c r="C14" s="193" t="s">
        <v>246</v>
      </c>
      <c r="D14" s="193"/>
      <c r="E14" s="193"/>
      <c r="F14" s="193"/>
      <c r="G14" s="193"/>
      <c r="H14" s="193"/>
      <c r="I14" s="193"/>
      <c r="J14" s="199"/>
      <c r="K14" s="199"/>
    </row>
    <row r="15" spans="1:11" s="34" customFormat="1" ht="15.75" hidden="1" x14ac:dyDescent="0.25">
      <c r="A15" s="196" t="s">
        <v>254</v>
      </c>
      <c r="B15" s="43" t="e">
        <f>B14*B13</f>
        <v>#REF!</v>
      </c>
      <c r="C15" s="193"/>
      <c r="D15" s="193"/>
      <c r="E15" s="193"/>
      <c r="F15" s="193"/>
      <c r="G15" s="193"/>
      <c r="H15" s="193"/>
      <c r="I15" s="193"/>
      <c r="J15" s="195"/>
      <c r="K15" s="199"/>
    </row>
    <row r="16" spans="1:11" s="34" customFormat="1" x14ac:dyDescent="0.2">
      <c r="A16" s="201"/>
      <c r="B16" s="199"/>
      <c r="C16" s="199"/>
      <c r="D16" s="199"/>
      <c r="E16" s="193"/>
      <c r="F16" s="193"/>
      <c r="G16" s="193"/>
      <c r="H16" s="193"/>
      <c r="I16" s="193"/>
      <c r="J16" s="193"/>
      <c r="K16" s="199"/>
    </row>
    <row r="17" spans="1:11" s="34" customFormat="1" ht="15.75" x14ac:dyDescent="0.25">
      <c r="A17" s="42" t="s">
        <v>270</v>
      </c>
      <c r="B17" s="199"/>
      <c r="C17" s="193"/>
      <c r="D17" s="193"/>
      <c r="E17" s="193"/>
      <c r="F17" s="193"/>
      <c r="G17" s="193"/>
      <c r="H17" s="193"/>
      <c r="I17" s="193"/>
      <c r="J17" s="193"/>
      <c r="K17" s="199"/>
    </row>
    <row r="18" spans="1:11" s="34" customFormat="1" x14ac:dyDescent="0.2">
      <c r="A18" s="196" t="s">
        <v>271</v>
      </c>
      <c r="B18" s="208" t="e">
        <f>#REF!</f>
        <v>#REF!</v>
      </c>
      <c r="C18" s="193"/>
      <c r="D18" s="193"/>
      <c r="E18" s="193"/>
      <c r="F18" s="195"/>
      <c r="G18" s="193"/>
      <c r="H18" s="193"/>
      <c r="I18" s="193"/>
      <c r="J18" s="193"/>
      <c r="K18" s="199"/>
    </row>
    <row r="19" spans="1:11" s="34" customFormat="1" x14ac:dyDescent="0.2">
      <c r="A19" s="196" t="s">
        <v>272</v>
      </c>
      <c r="B19" s="208">
        <v>35</v>
      </c>
      <c r="C19" s="193"/>
      <c r="D19" s="193"/>
      <c r="E19" s="193"/>
      <c r="F19" s="193"/>
      <c r="G19" s="193"/>
      <c r="H19" s="193"/>
      <c r="I19" s="193"/>
      <c r="J19" s="193"/>
      <c r="K19" s="199"/>
    </row>
    <row r="20" spans="1:11" s="34" customFormat="1" x14ac:dyDescent="0.2">
      <c r="A20" s="196" t="s">
        <v>259</v>
      </c>
      <c r="B20" s="199" t="e">
        <f>B18*B19</f>
        <v>#REF!</v>
      </c>
      <c r="C20" s="193"/>
      <c r="D20" s="193"/>
      <c r="E20" s="193"/>
      <c r="F20" s="195"/>
      <c r="G20" s="193"/>
      <c r="H20" s="193"/>
      <c r="I20" s="193"/>
      <c r="J20" s="193"/>
      <c r="K20" s="199"/>
    </row>
    <row r="21" spans="1:11" s="34" customFormat="1" x14ac:dyDescent="0.2">
      <c r="A21" s="196" t="s">
        <v>273</v>
      </c>
      <c r="B21" s="209">
        <v>0.01</v>
      </c>
      <c r="C21" s="193"/>
      <c r="D21" s="193"/>
      <c r="E21" s="193"/>
      <c r="F21" s="193"/>
      <c r="G21" s="193"/>
      <c r="H21" s="193"/>
      <c r="I21" s="193"/>
      <c r="J21" s="193"/>
      <c r="K21" s="199"/>
    </row>
    <row r="22" spans="1:11" s="34" customFormat="1" x14ac:dyDescent="0.2">
      <c r="A22" s="196" t="s">
        <v>274</v>
      </c>
      <c r="B22" s="209" t="e">
        <f>B21*B18</f>
        <v>#REF!</v>
      </c>
      <c r="C22" s="193"/>
      <c r="D22" s="193"/>
      <c r="E22" s="193"/>
      <c r="F22" s="193"/>
      <c r="G22" s="193"/>
      <c r="H22" s="193"/>
      <c r="I22" s="193"/>
      <c r="J22" s="193"/>
      <c r="K22" s="199"/>
    </row>
    <row r="23" spans="1:11" s="34" customFormat="1" ht="15.75" x14ac:dyDescent="0.25">
      <c r="A23" s="44"/>
      <c r="B23" s="20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 s="34" customFormat="1" x14ac:dyDescent="0.2">
      <c r="A24" s="193"/>
      <c r="B24" s="199"/>
      <c r="C24" s="193"/>
      <c r="D24" s="193"/>
      <c r="E24" s="193"/>
      <c r="F24" s="193"/>
      <c r="G24" s="193"/>
      <c r="H24" s="193"/>
      <c r="I24" s="193"/>
      <c r="J24" s="193"/>
      <c r="K24" s="193"/>
    </row>
    <row r="25" spans="1:11" s="34" customFormat="1" ht="15.75" x14ac:dyDescent="0.25">
      <c r="A25" s="44" t="s">
        <v>260</v>
      </c>
      <c r="B25" s="43" t="e">
        <f>+B20-B22</f>
        <v>#REF!</v>
      </c>
      <c r="C25" s="193"/>
      <c r="D25" s="193"/>
      <c r="E25" s="193"/>
      <c r="F25" s="193"/>
      <c r="G25" s="193"/>
      <c r="H25" s="193"/>
      <c r="I25" s="193"/>
      <c r="J25" s="199"/>
      <c r="K25" s="193"/>
    </row>
    <row r="26" spans="1:11" s="34" customFormat="1" x14ac:dyDescent="0.2">
      <c r="A26" s="45"/>
      <c r="B26" s="210"/>
      <c r="C26" s="199"/>
      <c r="D26" s="199"/>
      <c r="E26" s="193"/>
      <c r="F26" s="193"/>
      <c r="G26" s="193"/>
      <c r="H26" s="193"/>
      <c r="I26" s="193"/>
      <c r="J26" s="199"/>
      <c r="K26" s="193"/>
    </row>
    <row r="27" spans="1:11" s="34" customFormat="1" x14ac:dyDescent="0.2">
      <c r="A27" s="45"/>
      <c r="B27" s="199"/>
      <c r="C27" s="193"/>
      <c r="D27" s="193"/>
      <c r="E27" s="193"/>
      <c r="F27" s="193"/>
      <c r="G27" s="193"/>
      <c r="H27" s="193"/>
      <c r="I27" s="193"/>
      <c r="J27" s="193"/>
      <c r="K27" s="193"/>
    </row>
    <row r="28" spans="1:11" s="34" customFormat="1" x14ac:dyDescent="0.2">
      <c r="A28" s="45" t="s">
        <v>261</v>
      </c>
      <c r="B28" s="204" t="e">
        <f>B6+47</f>
        <v>#REF!</v>
      </c>
      <c r="C28" s="193"/>
      <c r="D28" s="193"/>
      <c r="E28" s="193"/>
      <c r="F28" s="193"/>
      <c r="G28" s="193"/>
      <c r="H28" s="193"/>
      <c r="I28" s="193"/>
      <c r="J28" s="193"/>
      <c r="K28" s="193"/>
    </row>
    <row r="29" spans="1:11" s="34" customFormat="1" x14ac:dyDescent="0.2">
      <c r="A29" s="45"/>
      <c r="B29" s="204"/>
      <c r="C29" s="193"/>
      <c r="D29" s="193"/>
      <c r="E29" s="193"/>
      <c r="F29" s="193"/>
      <c r="G29" s="193"/>
      <c r="H29" s="193"/>
      <c r="I29" s="193"/>
      <c r="J29" s="193"/>
      <c r="K29" s="193"/>
    </row>
    <row r="30" spans="1:11" s="34" customFormat="1" x14ac:dyDescent="0.2">
      <c r="A30" s="45"/>
      <c r="B30" s="204"/>
      <c r="C30" s="193"/>
      <c r="D30" s="193"/>
      <c r="E30" s="193"/>
      <c r="F30" s="193"/>
      <c r="G30" s="193"/>
      <c r="H30" s="193"/>
      <c r="I30" s="193"/>
      <c r="J30" s="193"/>
      <c r="K30" s="193"/>
    </row>
    <row r="31" spans="1:11" s="34" customFormat="1" x14ac:dyDescent="0.2">
      <c r="A31" s="45"/>
      <c r="B31" s="193"/>
      <c r="C31" s="193"/>
      <c r="D31" s="193"/>
      <c r="E31" s="193"/>
      <c r="F31" s="193"/>
      <c r="G31" s="193"/>
      <c r="H31" s="193"/>
      <c r="I31" s="193"/>
      <c r="J31" s="193"/>
      <c r="K31" s="193"/>
    </row>
    <row r="32" spans="1:11" s="34" customFormat="1" x14ac:dyDescent="0.2">
      <c r="A32" s="45"/>
      <c r="B32" s="50" t="s">
        <v>262</v>
      </c>
      <c r="C32" s="193"/>
      <c r="D32" s="193"/>
      <c r="E32" s="193"/>
      <c r="F32" s="193"/>
      <c r="G32" s="193"/>
      <c r="H32" s="193"/>
      <c r="I32" s="193"/>
      <c r="J32" s="193"/>
      <c r="K32" s="193"/>
    </row>
    <row r="33" spans="1:5" ht="15.75" x14ac:dyDescent="0.25">
      <c r="A33" s="45"/>
      <c r="B33" s="50"/>
      <c r="C33" s="62"/>
      <c r="D33" s="62"/>
      <c r="E33" s="62"/>
    </row>
    <row r="34" spans="1:5" ht="15.75" x14ac:dyDescent="0.25">
      <c r="A34" s="45"/>
      <c r="B34" s="50"/>
      <c r="C34" s="62"/>
      <c r="D34" s="62"/>
      <c r="E34" s="62"/>
    </row>
    <row r="35" spans="1:5" ht="15.75" x14ac:dyDescent="0.25">
      <c r="A35" s="45"/>
      <c r="B35" s="50"/>
      <c r="C35" s="62"/>
      <c r="D35" s="62"/>
      <c r="E35" s="62"/>
    </row>
    <row r="36" spans="1:5" ht="15.75" x14ac:dyDescent="0.25">
      <c r="A36" s="45"/>
      <c r="B36" s="193" t="s">
        <v>277</v>
      </c>
      <c r="C36" s="62"/>
      <c r="D36" s="62"/>
      <c r="E36" s="62"/>
    </row>
    <row r="37" spans="1:5" ht="15.75" x14ac:dyDescent="0.25">
      <c r="A37" s="62"/>
      <c r="B37" s="193" t="s">
        <v>278</v>
      </c>
      <c r="C37" s="62"/>
      <c r="D37" s="62"/>
      <c r="E37" s="62"/>
    </row>
    <row r="38" spans="1:5" ht="15.75" x14ac:dyDescent="0.25">
      <c r="A38" s="75"/>
      <c r="B38" s="193" t="s">
        <v>264</v>
      </c>
      <c r="C38" s="62"/>
      <c r="D38" s="62"/>
      <c r="E38" s="76"/>
    </row>
    <row r="39" spans="1:5" ht="15.75" x14ac:dyDescent="0.25">
      <c r="A39" s="62"/>
      <c r="B39" s="193"/>
      <c r="C39" s="62"/>
      <c r="D39" s="62"/>
      <c r="E39" s="62"/>
    </row>
    <row r="40" spans="1:5" ht="15.75" x14ac:dyDescent="0.25">
      <c r="A40" s="62"/>
      <c r="B40" s="193"/>
      <c r="C40" s="62"/>
      <c r="D40" s="62"/>
      <c r="E40" s="62"/>
    </row>
    <row r="41" spans="1:5" ht="15.75" x14ac:dyDescent="0.25">
      <c r="A41" s="62"/>
      <c r="B41" s="51" t="s">
        <v>265</v>
      </c>
      <c r="C41" s="35"/>
      <c r="D41" s="35"/>
      <c r="E41" s="62"/>
    </row>
    <row r="42" spans="1:5" ht="15.75" x14ac:dyDescent="0.25">
      <c r="A42" s="62"/>
      <c r="B42" s="193"/>
      <c r="C42" s="35"/>
      <c r="D42" s="35"/>
      <c r="E42" s="62"/>
    </row>
    <row r="43" spans="1:5" ht="15.75" x14ac:dyDescent="0.25">
      <c r="A43" s="62"/>
      <c r="B43" s="193"/>
      <c r="C43" s="35"/>
      <c r="D43" s="35"/>
      <c r="E43" s="62"/>
    </row>
    <row r="44" spans="1:5" ht="15.75" x14ac:dyDescent="0.25">
      <c r="A44" s="62"/>
      <c r="B44" s="193"/>
      <c r="C44" s="35"/>
      <c r="D44" s="35"/>
      <c r="E44" s="62"/>
    </row>
    <row r="45" spans="1:5" ht="15.75" x14ac:dyDescent="0.25">
      <c r="A45" s="62"/>
      <c r="B45" s="193" t="s">
        <v>282</v>
      </c>
      <c r="C45" s="35"/>
      <c r="D45" s="35"/>
      <c r="E45" s="62"/>
    </row>
    <row r="46" spans="1:5" ht="15.75" x14ac:dyDescent="0.25">
      <c r="A46" s="62"/>
      <c r="B46" s="193" t="s">
        <v>283</v>
      </c>
      <c r="C46" s="35"/>
      <c r="D46" s="35"/>
      <c r="E46" s="62"/>
    </row>
    <row r="47" spans="1:5" ht="15.75" x14ac:dyDescent="0.25">
      <c r="B47" s="193" t="s">
        <v>267</v>
      </c>
      <c r="C47" s="54"/>
      <c r="D47" s="54"/>
    </row>
    <row r="48" spans="1:5" x14ac:dyDescent="0.25">
      <c r="A48" s="53"/>
    </row>
    <row r="51" spans="2:2" x14ac:dyDescent="0.25">
      <c r="B51" s="55"/>
    </row>
    <row r="52" spans="2:2" x14ac:dyDescent="0.25">
      <c r="B52" s="56"/>
    </row>
    <row r="53" spans="2:2" x14ac:dyDescent="0.25">
      <c r="B53" s="56"/>
    </row>
    <row r="54" spans="2:2" x14ac:dyDescent="0.25">
      <c r="B54" s="5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6" max="16383" man="1"/>
  </rowBreaks>
  <colBreaks count="1" manualBreakCount="1">
    <brk id="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46">
    <pageSetUpPr fitToPage="1"/>
  </sheetPr>
  <dimension ref="A1:J55"/>
  <sheetViews>
    <sheetView topLeftCell="A34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/>
    <col min="4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42"/>
    </row>
    <row r="2" spans="1:10" ht="18" x14ac:dyDescent="0.25">
      <c r="A2" s="425" t="s">
        <v>276</v>
      </c>
      <c r="B2" s="425"/>
      <c r="C2" s="425"/>
      <c r="D2" s="425"/>
      <c r="E2" s="42"/>
    </row>
    <row r="3" spans="1:10" ht="15.75" x14ac:dyDescent="0.25">
      <c r="A3" s="423">
        <f ca="1">TODAY()</f>
        <v>46197</v>
      </c>
      <c r="B3" s="424"/>
      <c r="C3" s="424"/>
      <c r="D3" s="424"/>
      <c r="E3" s="77"/>
    </row>
    <row r="4" spans="1:10" s="30" customFormat="1" ht="18" x14ac:dyDescent="0.35">
      <c r="A4" s="296"/>
      <c r="B4" s="296"/>
      <c r="C4" s="33"/>
    </row>
    <row r="5" spans="1:10" s="30" customFormat="1" ht="18" x14ac:dyDescent="0.35">
      <c r="C5" s="52"/>
    </row>
    <row r="6" spans="1:10" s="30" customFormat="1" ht="18" x14ac:dyDescent="0.35">
      <c r="A6" s="32" t="s">
        <v>244</v>
      </c>
      <c r="B6" s="36" t="e">
        <f>#REF!</f>
        <v>#REF!</v>
      </c>
      <c r="C6" s="52"/>
    </row>
    <row r="7" spans="1:10" s="30" customFormat="1" ht="18" hidden="1" x14ac:dyDescent="0.35">
      <c r="A7" s="30" t="s">
        <v>245</v>
      </c>
      <c r="B7" s="37">
        <v>40793</v>
      </c>
      <c r="C7" s="52" t="s">
        <v>246</v>
      </c>
    </row>
    <row r="8" spans="1:10" s="30" customFormat="1" ht="18" x14ac:dyDescent="0.35">
      <c r="A8" s="193" t="s">
        <v>247</v>
      </c>
      <c r="B8" s="38" t="e">
        <f>#REF!</f>
        <v>#REF!</v>
      </c>
      <c r="C8" s="52" t="s">
        <v>248</v>
      </c>
    </row>
    <row r="9" spans="1:10" s="30" customFormat="1" ht="18" x14ac:dyDescent="0.35">
      <c r="A9" s="193" t="s">
        <v>249</v>
      </c>
      <c r="B9" s="39">
        <v>31</v>
      </c>
      <c r="C9" s="52" t="s">
        <v>248</v>
      </c>
    </row>
    <row r="10" spans="1:10" s="30" customFormat="1" ht="18" hidden="1" x14ac:dyDescent="0.35">
      <c r="A10" s="30" t="s">
        <v>250</v>
      </c>
      <c r="B10" s="194"/>
      <c r="C10" s="52" t="s">
        <v>248</v>
      </c>
    </row>
    <row r="11" spans="1:10" s="30" customFormat="1" ht="18" x14ac:dyDescent="0.35">
      <c r="B11" s="193"/>
      <c r="C11" s="52"/>
    </row>
    <row r="12" spans="1:10" s="30" customFormat="1" ht="18" x14ac:dyDescent="0.35">
      <c r="B12" s="195"/>
      <c r="C12" s="52"/>
    </row>
    <row r="13" spans="1:10" s="30" customFormat="1" ht="18" x14ac:dyDescent="0.35">
      <c r="A13" s="42" t="s">
        <v>251</v>
      </c>
      <c r="B13" s="195"/>
      <c r="C13" s="35"/>
      <c r="D13" s="193"/>
      <c r="E13" s="193"/>
    </row>
    <row r="14" spans="1:10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</row>
    <row r="15" spans="1:10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I15" s="57"/>
      <c r="J15" s="57"/>
    </row>
    <row r="16" spans="1:10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I16" s="58"/>
      <c r="J16" s="57"/>
    </row>
    <row r="17" spans="1:10" s="30" customFormat="1" ht="18" x14ac:dyDescent="0.35">
      <c r="A17" s="201"/>
      <c r="B17" s="199"/>
      <c r="C17" s="41"/>
      <c r="D17" s="193"/>
      <c r="E17" s="193"/>
      <c r="J17" s="57"/>
    </row>
    <row r="18" spans="1:10" s="30" customFormat="1" ht="18" hidden="1" x14ac:dyDescent="0.35">
      <c r="A18" s="42" t="s">
        <v>255</v>
      </c>
      <c r="B18" s="195"/>
      <c r="C18" s="35"/>
      <c r="D18" s="193"/>
      <c r="E18" s="193"/>
      <c r="J18" s="57"/>
    </row>
    <row r="19" spans="1:10" s="30" customFormat="1" ht="18" hidden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J19" s="57"/>
    </row>
    <row r="20" spans="1:10" s="30" customFormat="1" ht="18" hidden="1" x14ac:dyDescent="0.35">
      <c r="A20" s="196" t="s">
        <v>258</v>
      </c>
      <c r="B20" s="199">
        <v>3.5000000000000003E-2</v>
      </c>
      <c r="C20" s="35"/>
      <c r="D20" s="193"/>
      <c r="E20" s="193"/>
      <c r="J20" s="57"/>
    </row>
    <row r="21" spans="1:10" s="30" customFormat="1" ht="18" hidden="1" x14ac:dyDescent="0.35">
      <c r="A21" s="196" t="s">
        <v>259</v>
      </c>
      <c r="B21" s="203" t="e">
        <f>B19*B20</f>
        <v>#REF!</v>
      </c>
      <c r="C21" s="35"/>
      <c r="D21" s="193"/>
      <c r="E21" s="193"/>
      <c r="J21" s="57"/>
    </row>
    <row r="22" spans="1:10" s="30" customFormat="1" ht="18" x14ac:dyDescent="0.35">
      <c r="A22" s="44"/>
      <c r="B22" s="199"/>
      <c r="C22" s="35"/>
      <c r="D22" s="193"/>
      <c r="E22" s="193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+B16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B6+47</f>
        <v>#REF!</v>
      </c>
      <c r="C27" s="35"/>
      <c r="D27" s="193"/>
      <c r="E27" s="193"/>
    </row>
    <row r="28" spans="1:10" s="30" customFormat="1" ht="18" x14ac:dyDescent="0.35">
      <c r="A28" s="193"/>
      <c r="B28" s="199"/>
      <c r="C28" s="35"/>
      <c r="D28" s="193"/>
      <c r="E28" s="193"/>
    </row>
    <row r="29" spans="1:10" s="30" customFormat="1" ht="18" x14ac:dyDescent="0.35">
      <c r="A29" s="193"/>
      <c r="B29" s="199"/>
      <c r="C29" s="35"/>
      <c r="D29" s="193"/>
      <c r="E29" s="193"/>
    </row>
    <row r="30" spans="1:10" s="30" customFormat="1" ht="18" x14ac:dyDescent="0.35">
      <c r="A30" s="193"/>
      <c r="B30" s="199"/>
      <c r="C30" s="35"/>
      <c r="D30" s="193"/>
      <c r="E30" s="193"/>
    </row>
    <row r="31" spans="1:10" s="30" customFormat="1" ht="18" x14ac:dyDescent="0.35">
      <c r="A31" s="193"/>
      <c r="B31" s="199"/>
      <c r="C31" s="35"/>
      <c r="D31" s="193"/>
      <c r="E31" s="193"/>
    </row>
    <row r="32" spans="1:10" s="30" customFormat="1" ht="18" x14ac:dyDescent="0.35">
      <c r="A32" s="44"/>
      <c r="B32" s="50" t="s">
        <v>262</v>
      </c>
      <c r="C32" s="193"/>
      <c r="D32" s="205"/>
      <c r="E32" s="193"/>
    </row>
    <row r="33" spans="1:5" s="30" customFormat="1" ht="18" x14ac:dyDescent="0.35">
      <c r="A33" s="44"/>
      <c r="B33" s="50"/>
      <c r="C33" s="193"/>
      <c r="D33" s="205"/>
      <c r="E33" s="193"/>
    </row>
    <row r="34" spans="1:5" s="30" customFormat="1" ht="18" x14ac:dyDescent="0.35">
      <c r="A34" s="44"/>
      <c r="B34" s="50"/>
      <c r="C34" s="193"/>
      <c r="D34" s="205"/>
      <c r="E34" s="193"/>
    </row>
    <row r="35" spans="1:5" s="30" customFormat="1" ht="18" x14ac:dyDescent="0.35">
      <c r="A35" s="193"/>
      <c r="B35" s="50"/>
      <c r="C35" s="193"/>
      <c r="D35" s="193"/>
      <c r="E35" s="193"/>
    </row>
    <row r="36" spans="1:5" s="30" customFormat="1" ht="18" x14ac:dyDescent="0.35">
      <c r="A36" s="193"/>
      <c r="B36" s="193" t="s">
        <v>277</v>
      </c>
      <c r="C36" s="193"/>
      <c r="D36" s="193"/>
      <c r="E36" s="193"/>
    </row>
    <row r="37" spans="1:5" s="30" customFormat="1" ht="18" x14ac:dyDescent="0.35">
      <c r="A37" s="193"/>
      <c r="B37" s="193" t="s">
        <v>278</v>
      </c>
      <c r="C37" s="35"/>
      <c r="D37" s="193"/>
      <c r="E37" s="193"/>
    </row>
    <row r="38" spans="1:5" s="30" customFormat="1" ht="18" x14ac:dyDescent="0.35">
      <c r="A38" s="193"/>
      <c r="B38" s="193" t="s">
        <v>264</v>
      </c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193"/>
      <c r="C40" s="35"/>
      <c r="D40" s="193"/>
      <c r="E40" s="193"/>
    </row>
    <row r="41" spans="1:5" s="30" customFormat="1" ht="18" x14ac:dyDescent="0.35">
      <c r="A41" s="193"/>
      <c r="B41" s="51" t="s">
        <v>265</v>
      </c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282</v>
      </c>
      <c r="C45" s="35"/>
      <c r="D45" s="193"/>
      <c r="E45" s="193"/>
    </row>
    <row r="46" spans="1:5" s="30" customFormat="1" ht="18" x14ac:dyDescent="0.35">
      <c r="B46" s="193" t="s">
        <v>283</v>
      </c>
      <c r="C46" s="35"/>
    </row>
    <row r="47" spans="1:5" s="30" customFormat="1" ht="18" x14ac:dyDescent="0.35">
      <c r="B47" s="193" t="s">
        <v>267</v>
      </c>
      <c r="C47" s="35"/>
    </row>
    <row r="48" spans="1:5" ht="15.75" x14ac:dyDescent="0.25">
      <c r="A48" s="53"/>
      <c r="B48" s="193"/>
      <c r="C48" s="54"/>
    </row>
    <row r="49" spans="2:3" x14ac:dyDescent="0.25">
      <c r="C49" s="54"/>
    </row>
    <row r="50" spans="2:3" x14ac:dyDescent="0.25">
      <c r="C50" s="54"/>
    </row>
    <row r="51" spans="2:3" x14ac:dyDescent="0.25">
      <c r="B51" s="55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B54" s="56"/>
      <c r="C54" s="54"/>
    </row>
    <row r="55" spans="2:3" x14ac:dyDescent="0.25">
      <c r="C55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47">
    <pageSetUpPr fitToPage="1"/>
  </sheetPr>
  <dimension ref="A1:K65"/>
  <sheetViews>
    <sheetView topLeftCell="A37"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/>
    <col min="4" max="4" width="9.2851562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275</v>
      </c>
      <c r="B2" s="425"/>
      <c r="C2" s="425"/>
      <c r="D2" s="425"/>
      <c r="E2" s="59"/>
      <c r="F2" s="296"/>
    </row>
    <row r="3" spans="1:11" s="34" customFormat="1" x14ac:dyDescent="0.2">
      <c r="A3" s="423">
        <f ca="1">TODAY()</f>
        <v>46197</v>
      </c>
      <c r="B3" s="424"/>
      <c r="C3" s="424"/>
      <c r="D3" s="424"/>
      <c r="E3" s="32"/>
      <c r="F3" s="193"/>
      <c r="G3" s="193"/>
      <c r="H3" s="193"/>
      <c r="I3" s="193"/>
      <c r="J3" s="193"/>
      <c r="K3" s="193"/>
    </row>
    <row r="4" spans="1:11" s="34" customFormat="1" ht="15.75" x14ac:dyDescent="0.25">
      <c r="A4" s="296"/>
      <c r="B4" s="296"/>
      <c r="C4" s="296"/>
      <c r="D4" s="296"/>
      <c r="E4" s="193"/>
      <c r="F4" s="193"/>
      <c r="G4" s="193"/>
      <c r="H4" s="193"/>
      <c r="I4" s="193"/>
      <c r="J4" s="193"/>
      <c r="K4" s="193"/>
    </row>
    <row r="5" spans="1:11" s="34" customForma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1" s="34" customFormat="1" x14ac:dyDescent="0.2">
      <c r="A6" s="32" t="s">
        <v>269</v>
      </c>
      <c r="B6" s="36" t="e">
        <f>#REF!</f>
        <v>#REF!</v>
      </c>
      <c r="C6" s="193"/>
      <c r="D6" s="193"/>
      <c r="E6" s="193"/>
      <c r="F6" s="193"/>
      <c r="G6" s="193"/>
      <c r="H6" s="193"/>
      <c r="I6" s="193"/>
      <c r="J6" s="193"/>
      <c r="K6" s="193"/>
    </row>
    <row r="7" spans="1:11" s="34" customFormat="1" ht="15.75" hidden="1" customHeight="1" x14ac:dyDescent="0.2">
      <c r="A7" s="193" t="s">
        <v>245</v>
      </c>
      <c r="B7" s="37">
        <f>'NEO NOV'!B7</f>
        <v>40793</v>
      </c>
      <c r="C7" s="193"/>
      <c r="D7" s="193"/>
      <c r="E7" s="193"/>
      <c r="F7" s="193"/>
      <c r="G7" s="193"/>
      <c r="H7" s="193"/>
      <c r="I7" s="193"/>
      <c r="J7" s="193"/>
      <c r="K7" s="193"/>
    </row>
    <row r="8" spans="1:11" s="34" customFormat="1" x14ac:dyDescent="0.2">
      <c r="A8" s="193" t="s">
        <v>247</v>
      </c>
      <c r="B8" s="38" t="e">
        <f>#REF!</f>
        <v>#REF!</v>
      </c>
      <c r="C8" s="193"/>
      <c r="D8" s="193"/>
      <c r="E8" s="193"/>
      <c r="F8" s="193"/>
      <c r="G8" s="193"/>
      <c r="H8" s="193"/>
      <c r="I8" s="193"/>
      <c r="J8" s="193"/>
      <c r="K8" s="193"/>
    </row>
    <row r="9" spans="1:11" s="34" customFormat="1" x14ac:dyDescent="0.2">
      <c r="A9" s="193" t="s">
        <v>249</v>
      </c>
      <c r="B9" s="39">
        <v>31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1" s="34" customFormat="1" hidden="1" x14ac:dyDescent="0.2">
      <c r="A10" s="193" t="s">
        <v>250</v>
      </c>
      <c r="B10" s="194"/>
      <c r="C10" s="193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4" customFormat="1" x14ac:dyDescent="0.2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1" s="34" customFormat="1" ht="15.75" hidden="1" x14ac:dyDescent="0.25">
      <c r="A12" s="42" t="s">
        <v>251</v>
      </c>
      <c r="B12" s="195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s="34" customFormat="1" hidden="1" x14ac:dyDescent="0.2">
      <c r="A13" s="196" t="s">
        <v>252</v>
      </c>
      <c r="B13" s="195" t="e">
        <f>#REF!</f>
        <v>#REF!</v>
      </c>
      <c r="C13" s="193" t="s">
        <v>246</v>
      </c>
      <c r="D13" s="193"/>
      <c r="E13" s="193"/>
      <c r="F13" s="193"/>
      <c r="G13" s="193"/>
      <c r="H13" s="193"/>
      <c r="I13" s="193"/>
      <c r="J13" s="193"/>
      <c r="K13" s="193"/>
    </row>
    <row r="14" spans="1:11" s="34" customFormat="1" hidden="1" x14ac:dyDescent="0.2">
      <c r="A14" s="196" t="s">
        <v>253</v>
      </c>
      <c r="B14" s="202" t="e">
        <f>#REF!</f>
        <v>#REF!</v>
      </c>
      <c r="C14" s="193" t="s">
        <v>246</v>
      </c>
      <c r="D14" s="193"/>
      <c r="E14" s="193"/>
      <c r="F14" s="193"/>
      <c r="G14" s="193"/>
      <c r="H14" s="193"/>
      <c r="I14" s="193"/>
      <c r="J14" s="199"/>
      <c r="K14" s="199"/>
    </row>
    <row r="15" spans="1:11" s="34" customFormat="1" ht="15.75" hidden="1" x14ac:dyDescent="0.25">
      <c r="A15" s="196" t="s">
        <v>254</v>
      </c>
      <c r="B15" s="43" t="e">
        <f>B14*B13</f>
        <v>#REF!</v>
      </c>
      <c r="C15" s="193"/>
      <c r="D15" s="193"/>
      <c r="E15" s="193"/>
      <c r="F15" s="193"/>
      <c r="G15" s="193"/>
      <c r="H15" s="193"/>
      <c r="I15" s="193"/>
      <c r="J15" s="195"/>
      <c r="K15" s="199"/>
    </row>
    <row r="16" spans="1:11" s="34" customFormat="1" x14ac:dyDescent="0.2">
      <c r="A16" s="201"/>
      <c r="B16" s="199"/>
      <c r="C16" s="199"/>
      <c r="D16" s="199"/>
      <c r="E16" s="193"/>
      <c r="F16" s="193"/>
      <c r="G16" s="193"/>
      <c r="H16" s="193"/>
      <c r="I16" s="193"/>
      <c r="J16" s="193"/>
      <c r="K16" s="199"/>
    </row>
    <row r="17" spans="1:11" s="34" customFormat="1" ht="15.75" x14ac:dyDescent="0.25">
      <c r="A17" s="42" t="s">
        <v>270</v>
      </c>
      <c r="B17" s="199"/>
      <c r="C17" s="193"/>
      <c r="D17" s="193"/>
      <c r="E17" s="193"/>
      <c r="F17" s="193"/>
      <c r="G17" s="193"/>
      <c r="H17" s="193"/>
      <c r="I17" s="193"/>
      <c r="J17" s="193"/>
      <c r="K17" s="199"/>
    </row>
    <row r="18" spans="1:11" s="34" customFormat="1" x14ac:dyDescent="0.2">
      <c r="A18" s="196" t="s">
        <v>271</v>
      </c>
      <c r="B18" s="208" t="e">
        <f>#REF!</f>
        <v>#REF!</v>
      </c>
      <c r="C18" s="193"/>
      <c r="D18" s="193"/>
      <c r="E18" s="193"/>
      <c r="F18" s="195"/>
      <c r="G18" s="193"/>
      <c r="H18" s="193"/>
      <c r="I18" s="193"/>
      <c r="J18" s="193"/>
      <c r="K18" s="199"/>
    </row>
    <row r="19" spans="1:11" s="34" customFormat="1" x14ac:dyDescent="0.2">
      <c r="A19" s="196" t="s">
        <v>272</v>
      </c>
      <c r="B19" s="208">
        <v>35</v>
      </c>
      <c r="C19" s="193"/>
      <c r="D19" s="193"/>
      <c r="E19" s="193"/>
      <c r="F19" s="193"/>
      <c r="G19" s="193"/>
      <c r="H19" s="193"/>
      <c r="I19" s="193"/>
      <c r="J19" s="193"/>
      <c r="K19" s="199"/>
    </row>
    <row r="20" spans="1:11" s="34" customFormat="1" x14ac:dyDescent="0.2">
      <c r="A20" s="196" t="s">
        <v>259</v>
      </c>
      <c r="B20" s="199" t="e">
        <f>B18*B19</f>
        <v>#REF!</v>
      </c>
      <c r="C20" s="193"/>
      <c r="D20" s="193"/>
      <c r="E20" s="193"/>
      <c r="F20" s="195"/>
      <c r="G20" s="193"/>
      <c r="H20" s="193"/>
      <c r="I20" s="193"/>
      <c r="J20" s="193"/>
      <c r="K20" s="199"/>
    </row>
    <row r="21" spans="1:11" s="34" customFormat="1" x14ac:dyDescent="0.2">
      <c r="A21" s="196" t="s">
        <v>273</v>
      </c>
      <c r="B21" s="209">
        <v>0.01</v>
      </c>
      <c r="C21" s="193"/>
      <c r="D21" s="193"/>
      <c r="E21" s="193"/>
      <c r="F21" s="193"/>
      <c r="G21" s="193"/>
      <c r="H21" s="193"/>
      <c r="I21" s="193"/>
      <c r="J21" s="193"/>
      <c r="K21" s="199"/>
    </row>
    <row r="22" spans="1:11" s="34" customFormat="1" x14ac:dyDescent="0.2">
      <c r="A22" s="196" t="s">
        <v>274</v>
      </c>
      <c r="B22" s="209" t="e">
        <f>B21*B18</f>
        <v>#REF!</v>
      </c>
      <c r="C22" s="193"/>
      <c r="D22" s="193"/>
      <c r="E22" s="193"/>
      <c r="F22" s="193"/>
      <c r="G22" s="193"/>
      <c r="H22" s="193"/>
      <c r="I22" s="193"/>
      <c r="J22" s="193"/>
      <c r="K22" s="199"/>
    </row>
    <row r="23" spans="1:11" s="34" customFormat="1" ht="15.75" x14ac:dyDescent="0.25">
      <c r="A23" s="44"/>
      <c r="B23" s="20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 s="34" customFormat="1" x14ac:dyDescent="0.2">
      <c r="A24" s="193"/>
      <c r="B24" s="199"/>
      <c r="C24" s="193"/>
      <c r="D24" s="193"/>
      <c r="E24" s="193"/>
      <c r="F24" s="193"/>
      <c r="G24" s="193"/>
      <c r="H24" s="193"/>
      <c r="I24" s="193"/>
      <c r="J24" s="193"/>
      <c r="K24" s="193"/>
    </row>
    <row r="25" spans="1:11" s="34" customFormat="1" ht="15.75" x14ac:dyDescent="0.25">
      <c r="A25" s="44" t="s">
        <v>260</v>
      </c>
      <c r="B25" s="43" t="e">
        <f>+B20-B22</f>
        <v>#REF!</v>
      </c>
      <c r="C25" s="193"/>
      <c r="D25" s="193"/>
      <c r="E25" s="193"/>
      <c r="F25" s="193"/>
      <c r="G25" s="193"/>
      <c r="H25" s="193"/>
      <c r="I25" s="193"/>
      <c r="J25" s="199"/>
      <c r="K25" s="193"/>
    </row>
    <row r="26" spans="1:11" s="34" customFormat="1" x14ac:dyDescent="0.2">
      <c r="A26" s="45"/>
      <c r="B26" s="210"/>
      <c r="C26" s="199"/>
      <c r="D26" s="199"/>
      <c r="E26" s="193"/>
      <c r="F26" s="193"/>
      <c r="G26" s="193"/>
      <c r="H26" s="193"/>
      <c r="I26" s="193"/>
      <c r="J26" s="199"/>
      <c r="K26" s="193"/>
    </row>
    <row r="27" spans="1:11" s="34" customFormat="1" x14ac:dyDescent="0.2">
      <c r="A27" s="45"/>
      <c r="B27" s="199"/>
      <c r="C27" s="193"/>
      <c r="D27" s="193"/>
      <c r="E27" s="193"/>
      <c r="F27" s="193"/>
      <c r="G27" s="193"/>
      <c r="H27" s="193"/>
      <c r="I27" s="193"/>
      <c r="J27" s="193"/>
      <c r="K27" s="193"/>
    </row>
    <row r="28" spans="1:11" s="34" customFormat="1" x14ac:dyDescent="0.2">
      <c r="A28" s="45" t="s">
        <v>261</v>
      </c>
      <c r="B28" s="204" t="e">
        <f>B6+47</f>
        <v>#REF!</v>
      </c>
      <c r="C28" s="193"/>
      <c r="D28" s="193"/>
      <c r="E28" s="193"/>
      <c r="F28" s="193"/>
      <c r="G28" s="193"/>
      <c r="H28" s="193"/>
      <c r="I28" s="193"/>
      <c r="J28" s="193"/>
      <c r="K28" s="193"/>
    </row>
    <row r="29" spans="1:11" s="34" customFormat="1" x14ac:dyDescent="0.2">
      <c r="A29" s="45"/>
      <c r="B29" s="204"/>
      <c r="C29" s="193"/>
      <c r="D29" s="193"/>
      <c r="E29" s="193"/>
      <c r="F29" s="193"/>
      <c r="G29" s="193"/>
      <c r="H29" s="193"/>
      <c r="I29" s="193"/>
      <c r="J29" s="193"/>
      <c r="K29" s="193"/>
    </row>
    <row r="30" spans="1:11" s="34" customFormat="1" x14ac:dyDescent="0.2">
      <c r="A30" s="45"/>
      <c r="B30" s="204"/>
      <c r="C30" s="193"/>
      <c r="D30" s="193"/>
      <c r="E30" s="193"/>
      <c r="F30" s="193"/>
      <c r="G30" s="193"/>
      <c r="H30" s="193"/>
      <c r="I30" s="193"/>
      <c r="J30" s="193"/>
      <c r="K30" s="193"/>
    </row>
    <row r="31" spans="1:11" s="34" customFormat="1" x14ac:dyDescent="0.2">
      <c r="A31" s="193"/>
      <c r="B31" s="199"/>
      <c r="C31" s="193"/>
      <c r="D31" s="193"/>
      <c r="E31" s="193"/>
      <c r="F31" s="193"/>
      <c r="G31" s="193"/>
      <c r="H31" s="193"/>
      <c r="I31" s="193"/>
      <c r="J31" s="193"/>
      <c r="K31" s="193"/>
    </row>
    <row r="32" spans="1:11" s="34" customFormat="1" ht="15.75" x14ac:dyDescent="0.25">
      <c r="A32" s="44"/>
      <c r="B32" s="211"/>
      <c r="C32" s="193"/>
      <c r="D32" s="193"/>
      <c r="E32" s="205"/>
      <c r="F32" s="193"/>
      <c r="G32" s="193"/>
      <c r="H32" s="193"/>
      <c r="I32" s="193"/>
      <c r="J32" s="193"/>
      <c r="K32" s="193"/>
    </row>
    <row r="33" spans="1:11" s="34" customFormat="1" x14ac:dyDescent="0.2">
      <c r="A33" s="193"/>
      <c r="B33" s="50" t="s">
        <v>262</v>
      </c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 s="34" customFormat="1" x14ac:dyDescent="0.2">
      <c r="A34" s="193"/>
      <c r="B34" s="50"/>
      <c r="C34" s="193"/>
      <c r="D34" s="193"/>
      <c r="E34" s="193"/>
      <c r="F34" s="193"/>
      <c r="G34" s="193"/>
      <c r="H34" s="193"/>
      <c r="I34" s="193"/>
      <c r="J34" s="193"/>
      <c r="K34" s="193"/>
    </row>
    <row r="35" spans="1:11" s="34" customFormat="1" x14ac:dyDescent="0.2">
      <c r="A35" s="193"/>
      <c r="B35" s="50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s="34" customFormat="1" x14ac:dyDescent="0.2">
      <c r="A36" s="193"/>
      <c r="B36" s="50"/>
      <c r="C36" s="193"/>
      <c r="D36" s="193"/>
      <c r="E36" s="193"/>
      <c r="F36" s="193"/>
      <c r="G36" s="193"/>
      <c r="H36" s="193"/>
      <c r="I36" s="193"/>
      <c r="J36" s="193"/>
      <c r="K36" s="193"/>
    </row>
    <row r="37" spans="1:11" s="34" customFormat="1" x14ac:dyDescent="0.2">
      <c r="A37" s="193"/>
      <c r="B37" s="193" t="s">
        <v>277</v>
      </c>
      <c r="C37" s="193"/>
      <c r="D37" s="193"/>
      <c r="E37" s="193"/>
      <c r="F37" s="193"/>
      <c r="G37" s="193"/>
      <c r="H37" s="193"/>
      <c r="I37" s="193"/>
      <c r="J37" s="193"/>
      <c r="K37" s="193"/>
    </row>
    <row r="38" spans="1:11" s="34" customFormat="1" x14ac:dyDescent="0.2">
      <c r="A38" s="193"/>
      <c r="B38" s="193" t="s">
        <v>278</v>
      </c>
      <c r="C38" s="193"/>
      <c r="D38" s="193"/>
      <c r="E38" s="193"/>
      <c r="F38" s="193"/>
      <c r="G38" s="193"/>
      <c r="H38" s="193"/>
      <c r="I38" s="193"/>
      <c r="J38" s="193"/>
      <c r="K38" s="193"/>
    </row>
    <row r="39" spans="1:11" s="34" customFormat="1" x14ac:dyDescent="0.2">
      <c r="A39" s="193"/>
      <c r="B39" s="193" t="s">
        <v>264</v>
      </c>
      <c r="C39" s="193"/>
      <c r="D39" s="193"/>
      <c r="E39" s="193"/>
      <c r="F39" s="193"/>
      <c r="G39" s="193"/>
      <c r="H39" s="193"/>
      <c r="I39" s="193"/>
      <c r="J39" s="193"/>
      <c r="K39" s="193"/>
    </row>
    <row r="40" spans="1:11" s="34" customFormat="1" x14ac:dyDescent="0.2">
      <c r="A40" s="193"/>
      <c r="B40" s="193"/>
      <c r="C40" s="35"/>
      <c r="D40" s="35"/>
      <c r="E40" s="193"/>
      <c r="F40" s="193"/>
      <c r="G40" s="193"/>
      <c r="H40" s="193"/>
      <c r="I40" s="193"/>
      <c r="J40" s="193"/>
      <c r="K40" s="193"/>
    </row>
    <row r="41" spans="1:11" s="34" customFormat="1" x14ac:dyDescent="0.2">
      <c r="A41" s="193"/>
      <c r="B41" s="193"/>
      <c r="C41" s="35"/>
      <c r="D41" s="35"/>
      <c r="E41" s="193"/>
      <c r="F41" s="193"/>
      <c r="G41" s="193"/>
      <c r="H41" s="193"/>
      <c r="I41" s="193"/>
      <c r="J41" s="193"/>
      <c r="K41" s="193"/>
    </row>
    <row r="42" spans="1:11" s="34" customFormat="1" x14ac:dyDescent="0.2">
      <c r="A42" s="193"/>
      <c r="B42" s="51" t="s">
        <v>265</v>
      </c>
      <c r="C42" s="35"/>
      <c r="D42" s="35"/>
      <c r="E42" s="193"/>
      <c r="F42" s="193"/>
      <c r="G42" s="193"/>
      <c r="H42" s="193"/>
      <c r="I42" s="193"/>
      <c r="J42" s="193"/>
      <c r="K42" s="193"/>
    </row>
    <row r="43" spans="1:11" s="34" customFormat="1" x14ac:dyDescent="0.2">
      <c r="A43" s="193"/>
      <c r="B43" s="193"/>
      <c r="C43" s="35"/>
      <c r="D43" s="35"/>
      <c r="E43" s="193"/>
      <c r="F43" s="193"/>
      <c r="G43" s="193"/>
      <c r="H43" s="193"/>
      <c r="I43" s="193"/>
      <c r="J43" s="193"/>
      <c r="K43" s="193"/>
    </row>
    <row r="44" spans="1:11" s="34" customFormat="1" x14ac:dyDescent="0.2">
      <c r="A44" s="193"/>
      <c r="B44" s="193"/>
      <c r="C44" s="35"/>
      <c r="D44" s="35"/>
      <c r="E44" s="193"/>
      <c r="F44" s="193"/>
      <c r="G44" s="193"/>
      <c r="H44" s="193"/>
      <c r="I44" s="193"/>
      <c r="J44" s="193"/>
      <c r="K44" s="193"/>
    </row>
    <row r="45" spans="1:11" s="34" customFormat="1" x14ac:dyDescent="0.2">
      <c r="A45" s="193"/>
      <c r="B45" s="193"/>
      <c r="C45" s="35"/>
      <c r="D45" s="35"/>
      <c r="E45" s="193"/>
      <c r="F45" s="193"/>
      <c r="G45" s="193"/>
      <c r="H45" s="193"/>
      <c r="I45" s="193"/>
      <c r="J45" s="193"/>
      <c r="K45" s="193"/>
    </row>
    <row r="46" spans="1:11" s="34" customFormat="1" x14ac:dyDescent="0.2">
      <c r="A46" s="193"/>
      <c r="B46" s="193" t="s">
        <v>282</v>
      </c>
      <c r="C46" s="35"/>
      <c r="D46" s="35"/>
      <c r="E46" s="193"/>
      <c r="F46" s="193"/>
      <c r="G46" s="193"/>
      <c r="H46" s="193"/>
      <c r="I46" s="193"/>
      <c r="J46" s="193"/>
      <c r="K46" s="193"/>
    </row>
    <row r="47" spans="1:11" s="34" customFormat="1" x14ac:dyDescent="0.2">
      <c r="A47" s="193"/>
      <c r="B47" s="193" t="s">
        <v>283</v>
      </c>
      <c r="C47" s="35"/>
      <c r="D47" s="35"/>
      <c r="E47" s="193"/>
      <c r="F47" s="193"/>
      <c r="G47" s="193"/>
      <c r="H47" s="193"/>
      <c r="I47" s="193"/>
      <c r="J47" s="193"/>
      <c r="K47" s="193"/>
    </row>
    <row r="48" spans="1:11" s="34" customFormat="1" x14ac:dyDescent="0.2">
      <c r="A48" s="193"/>
      <c r="B48" s="193" t="s">
        <v>267</v>
      </c>
      <c r="C48" s="35"/>
      <c r="D48" s="35"/>
      <c r="E48" s="193"/>
      <c r="F48" s="193"/>
      <c r="G48" s="193"/>
      <c r="H48" s="193"/>
      <c r="I48" s="193"/>
      <c r="J48" s="193"/>
      <c r="K48" s="193"/>
    </row>
    <row r="49" spans="1:11" s="34" customFormat="1" x14ac:dyDescent="0.2">
      <c r="A49" s="193"/>
      <c r="B49" s="193"/>
      <c r="C49" s="35"/>
      <c r="D49" s="35"/>
      <c r="E49" s="193"/>
      <c r="F49" s="193"/>
      <c r="G49" s="193"/>
      <c r="H49" s="193"/>
      <c r="I49" s="193"/>
      <c r="J49" s="193"/>
      <c r="K49" s="193"/>
    </row>
    <row r="50" spans="1:11" s="34" customFormat="1" x14ac:dyDescent="0.2">
      <c r="A50" s="193"/>
      <c r="B50" s="193"/>
      <c r="C50" s="35"/>
      <c r="D50" s="35"/>
      <c r="E50" s="193"/>
      <c r="F50" s="193"/>
      <c r="G50" s="193"/>
      <c r="H50" s="193"/>
      <c r="I50" s="193"/>
      <c r="J50" s="193"/>
      <c r="K50" s="193"/>
    </row>
    <row r="51" spans="1:11" s="34" customFormat="1" x14ac:dyDescent="0.2">
      <c r="A51" s="193"/>
      <c r="B51" s="193"/>
      <c r="C51" s="35"/>
      <c r="D51" s="35"/>
      <c r="E51" s="193"/>
      <c r="F51" s="193"/>
      <c r="G51" s="193"/>
      <c r="H51" s="193"/>
      <c r="I51" s="193"/>
      <c r="J51" s="193"/>
      <c r="K51" s="193"/>
    </row>
    <row r="52" spans="1:11" s="34" customFormat="1" x14ac:dyDescent="0.2">
      <c r="A52" s="193"/>
      <c r="B52" s="193"/>
      <c r="C52" s="35"/>
      <c r="D52" s="35"/>
      <c r="E52" s="193"/>
      <c r="F52" s="193"/>
      <c r="G52" s="193"/>
      <c r="H52" s="193"/>
      <c r="I52" s="193"/>
      <c r="J52" s="193"/>
      <c r="K52" s="193"/>
    </row>
    <row r="53" spans="1:11" s="34" customFormat="1" x14ac:dyDescent="0.2">
      <c r="A53" s="193"/>
      <c r="B53" s="193"/>
      <c r="C53" s="35"/>
      <c r="D53" s="35"/>
      <c r="E53" s="193"/>
      <c r="F53" s="193"/>
      <c r="G53" s="193"/>
      <c r="H53" s="193"/>
      <c r="I53" s="193"/>
      <c r="J53" s="193"/>
      <c r="K53" s="193"/>
    </row>
    <row r="54" spans="1:11" s="34" customFormat="1" x14ac:dyDescent="0.2">
      <c r="A54" s="193"/>
      <c r="B54" s="51"/>
      <c r="C54" s="35"/>
      <c r="D54" s="35"/>
      <c r="E54" s="193"/>
      <c r="F54" s="193"/>
      <c r="G54" s="193"/>
      <c r="H54" s="193"/>
      <c r="I54" s="193"/>
      <c r="J54" s="193"/>
      <c r="K54" s="193"/>
    </row>
    <row r="55" spans="1:11" s="34" customFormat="1" x14ac:dyDescent="0.2">
      <c r="A55" s="193"/>
      <c r="B55" s="193"/>
      <c r="C55" s="35"/>
      <c r="D55" s="35"/>
      <c r="E55" s="193"/>
      <c r="F55" s="193"/>
      <c r="G55" s="193"/>
      <c r="H55" s="193"/>
      <c r="I55" s="193"/>
      <c r="J55" s="193"/>
      <c r="K55" s="193"/>
    </row>
    <row r="56" spans="1:11" s="34" customFormat="1" x14ac:dyDescent="0.2">
      <c r="A56" s="193"/>
      <c r="B56" s="193"/>
      <c r="C56" s="35"/>
      <c r="D56" s="35"/>
      <c r="E56" s="193"/>
      <c r="F56" s="193"/>
      <c r="G56" s="193"/>
      <c r="H56" s="193"/>
      <c r="I56" s="193"/>
      <c r="J56" s="193"/>
      <c r="K56" s="193"/>
    </row>
    <row r="57" spans="1:11" s="34" customFormat="1" x14ac:dyDescent="0.2">
      <c r="A57" s="193"/>
      <c r="B57" s="193"/>
      <c r="C57" s="35"/>
      <c r="D57" s="35"/>
      <c r="E57" s="193"/>
      <c r="F57" s="193"/>
      <c r="G57" s="193"/>
      <c r="H57" s="193"/>
      <c r="I57" s="193"/>
      <c r="J57" s="193"/>
      <c r="K57" s="193"/>
    </row>
    <row r="58" spans="1:11" s="34" customFormat="1" x14ac:dyDescent="0.2">
      <c r="A58" s="193"/>
      <c r="B58" s="193"/>
      <c r="C58" s="35"/>
      <c r="D58" s="35"/>
      <c r="E58" s="193"/>
      <c r="F58" s="193"/>
      <c r="G58" s="193"/>
      <c r="H58" s="193"/>
      <c r="I58" s="193"/>
      <c r="J58" s="193"/>
      <c r="K58" s="193"/>
    </row>
    <row r="59" spans="1:11" ht="15.75" x14ac:dyDescent="0.25">
      <c r="A59" s="53"/>
      <c r="B59" s="193"/>
    </row>
    <row r="62" spans="1:11" x14ac:dyDescent="0.25">
      <c r="B62" s="55"/>
    </row>
    <row r="63" spans="1:11" x14ac:dyDescent="0.25">
      <c r="B63" s="56"/>
    </row>
    <row r="64" spans="1:11" x14ac:dyDescent="0.25">
      <c r="B64" s="56"/>
    </row>
    <row r="65" spans="2:2" x14ac:dyDescent="0.25">
      <c r="B65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4" orientation="portrait" r:id="rId1"/>
  <colBreaks count="1" manualBreakCount="1">
    <brk id="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48">
    <pageSetUpPr fitToPage="1"/>
  </sheetPr>
  <dimension ref="A1:J60"/>
  <sheetViews>
    <sheetView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/>
    <col min="4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42"/>
    </row>
    <row r="2" spans="1:10" ht="18" x14ac:dyDescent="0.25">
      <c r="A2" s="425" t="s">
        <v>276</v>
      </c>
      <c r="B2" s="425"/>
      <c r="C2" s="425"/>
      <c r="D2" s="425"/>
      <c r="E2" s="42"/>
    </row>
    <row r="3" spans="1:10" ht="15.75" x14ac:dyDescent="0.25">
      <c r="A3" s="429">
        <f ca="1">TODAY()</f>
        <v>46197</v>
      </c>
      <c r="B3" s="429"/>
      <c r="C3" s="429"/>
      <c r="D3" s="429"/>
      <c r="E3" s="77"/>
    </row>
    <row r="4" spans="1:10" s="30" customFormat="1" ht="18" x14ac:dyDescent="0.35">
      <c r="A4" s="296"/>
      <c r="B4" s="296"/>
      <c r="C4" s="33"/>
    </row>
    <row r="5" spans="1:10" s="30" customFormat="1" ht="18" x14ac:dyDescent="0.35">
      <c r="C5" s="52"/>
    </row>
    <row r="6" spans="1:10" s="30" customFormat="1" ht="18" x14ac:dyDescent="0.35">
      <c r="A6" s="32" t="s">
        <v>244</v>
      </c>
      <c r="B6" s="36" t="e">
        <f>#REF!</f>
        <v>#REF!</v>
      </c>
      <c r="C6" s="52"/>
    </row>
    <row r="7" spans="1:10" s="30" customFormat="1" ht="18" hidden="1" x14ac:dyDescent="0.35">
      <c r="A7" s="30" t="s">
        <v>245</v>
      </c>
      <c r="B7" s="37">
        <v>40793</v>
      </c>
      <c r="C7" s="52" t="s">
        <v>246</v>
      </c>
    </row>
    <row r="8" spans="1:10" s="30" customFormat="1" ht="18" x14ac:dyDescent="0.35">
      <c r="A8" s="193" t="s">
        <v>247</v>
      </c>
      <c r="B8" s="38" t="e">
        <f>#REF!</f>
        <v>#REF!</v>
      </c>
      <c r="C8" s="52" t="s">
        <v>248</v>
      </c>
    </row>
    <row r="9" spans="1:10" s="30" customFormat="1" ht="18" x14ac:dyDescent="0.35">
      <c r="A9" s="193" t="s">
        <v>249</v>
      </c>
      <c r="B9" s="39">
        <v>30</v>
      </c>
      <c r="C9" s="52" t="s">
        <v>248</v>
      </c>
    </row>
    <row r="10" spans="1:10" s="30" customFormat="1" ht="18" hidden="1" x14ac:dyDescent="0.35">
      <c r="A10" s="30" t="s">
        <v>250</v>
      </c>
      <c r="B10" s="194"/>
      <c r="C10" s="52" t="s">
        <v>248</v>
      </c>
    </row>
    <row r="11" spans="1:10" s="30" customFormat="1" ht="18" x14ac:dyDescent="0.35">
      <c r="B11" s="193"/>
      <c r="C11" s="52"/>
    </row>
    <row r="12" spans="1:10" s="30" customFormat="1" ht="18" x14ac:dyDescent="0.35">
      <c r="B12" s="195"/>
      <c r="C12" s="52"/>
    </row>
    <row r="13" spans="1:10" s="30" customFormat="1" ht="18" x14ac:dyDescent="0.35">
      <c r="A13" s="42" t="s">
        <v>251</v>
      </c>
      <c r="B13" s="195"/>
      <c r="C13" s="35"/>
      <c r="D13" s="193"/>
      <c r="E13" s="193"/>
    </row>
    <row r="14" spans="1:10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</row>
    <row r="15" spans="1:10" s="30" customFormat="1" ht="18" x14ac:dyDescent="0.35">
      <c r="A15" s="196" t="s">
        <v>253</v>
      </c>
      <c r="B15" s="212" t="e">
        <f>#REF!</f>
        <v>#REF!</v>
      </c>
      <c r="C15" s="35" t="s">
        <v>246</v>
      </c>
      <c r="D15" s="193"/>
      <c r="E15" s="193"/>
      <c r="I15" s="57"/>
      <c r="J15" s="57"/>
    </row>
    <row r="16" spans="1:10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I16" s="58"/>
      <c r="J16" s="57"/>
    </row>
    <row r="17" spans="1:10" s="30" customFormat="1" ht="18" x14ac:dyDescent="0.35">
      <c r="A17" s="201"/>
      <c r="B17" s="199"/>
      <c r="C17" s="41"/>
      <c r="D17" s="193"/>
      <c r="E17" s="193"/>
      <c r="J17" s="57"/>
    </row>
    <row r="18" spans="1:10" s="30" customFormat="1" ht="18" hidden="1" x14ac:dyDescent="0.35">
      <c r="A18" s="42" t="s">
        <v>255</v>
      </c>
      <c r="B18" s="195"/>
      <c r="C18" s="35"/>
      <c r="D18" s="193"/>
      <c r="E18" s="193"/>
      <c r="J18" s="57"/>
    </row>
    <row r="19" spans="1:10" s="30" customFormat="1" ht="18" hidden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J19" s="57"/>
    </row>
    <row r="20" spans="1:10" s="30" customFormat="1" ht="18" hidden="1" x14ac:dyDescent="0.35">
      <c r="A20" s="196" t="s">
        <v>258</v>
      </c>
      <c r="B20" s="199">
        <v>3.5000000000000003E-2</v>
      </c>
      <c r="C20" s="35"/>
      <c r="D20" s="193"/>
      <c r="E20" s="193"/>
      <c r="J20" s="57"/>
    </row>
    <row r="21" spans="1:10" s="30" customFormat="1" ht="18" hidden="1" x14ac:dyDescent="0.35">
      <c r="A21" s="196" t="s">
        <v>259</v>
      </c>
      <c r="B21" s="203" t="e">
        <f>B19*B20</f>
        <v>#REF!</v>
      </c>
      <c r="C21" s="35"/>
      <c r="D21" s="193"/>
      <c r="E21" s="193"/>
      <c r="J21" s="57"/>
    </row>
    <row r="22" spans="1:10" s="30" customFormat="1" ht="18" x14ac:dyDescent="0.35">
      <c r="A22" s="44"/>
      <c r="B22" s="199"/>
      <c r="C22" s="35"/>
      <c r="D22" s="193"/>
      <c r="E22" s="193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+B16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B6+47</f>
        <v>#REF!</v>
      </c>
      <c r="C27" s="35"/>
      <c r="D27" s="193"/>
      <c r="E27" s="193"/>
    </row>
    <row r="28" spans="1:10" s="30" customFormat="1" ht="18" x14ac:dyDescent="0.35">
      <c r="A28" s="193"/>
      <c r="B28" s="199"/>
      <c r="C28" s="35"/>
      <c r="D28" s="193"/>
      <c r="E28" s="193"/>
    </row>
    <row r="29" spans="1:10" s="30" customFormat="1" ht="18" x14ac:dyDescent="0.35">
      <c r="A29" s="193"/>
      <c r="B29" s="199"/>
      <c r="C29" s="35"/>
      <c r="D29" s="193"/>
      <c r="E29" s="193"/>
    </row>
    <row r="30" spans="1:10" s="30" customFormat="1" ht="18" x14ac:dyDescent="0.35">
      <c r="A30" s="193"/>
      <c r="B30" s="199"/>
      <c r="C30" s="35"/>
      <c r="D30" s="193"/>
      <c r="E30" s="193"/>
    </row>
    <row r="31" spans="1:10" s="30" customFormat="1" ht="18" x14ac:dyDescent="0.35">
      <c r="A31" s="193"/>
      <c r="B31" s="50" t="s">
        <v>262</v>
      </c>
      <c r="C31" s="35"/>
      <c r="D31" s="193"/>
      <c r="E31" s="193"/>
    </row>
    <row r="32" spans="1:10" s="30" customFormat="1" ht="18" x14ac:dyDescent="0.35">
      <c r="A32" s="44"/>
      <c r="B32" s="50"/>
      <c r="C32" s="193"/>
      <c r="D32" s="205"/>
      <c r="E32" s="193"/>
    </row>
    <row r="33" spans="1:5" s="30" customFormat="1" ht="18" x14ac:dyDescent="0.35">
      <c r="A33" s="44"/>
      <c r="B33" s="50"/>
      <c r="C33" s="193"/>
      <c r="D33" s="205"/>
      <c r="E33" s="193"/>
    </row>
    <row r="34" spans="1:5" s="30" customFormat="1" ht="18" x14ac:dyDescent="0.35">
      <c r="A34" s="44"/>
      <c r="B34" s="50"/>
      <c r="C34" s="193"/>
      <c r="D34" s="205"/>
      <c r="E34" s="193"/>
    </row>
    <row r="35" spans="1:5" s="30" customFormat="1" ht="18" x14ac:dyDescent="0.35">
      <c r="A35" s="44"/>
      <c r="B35" s="193" t="s">
        <v>277</v>
      </c>
      <c r="C35" s="193"/>
      <c r="D35" s="205"/>
      <c r="E35" s="193"/>
    </row>
    <row r="36" spans="1:5" s="30" customFormat="1" ht="18" x14ac:dyDescent="0.35">
      <c r="A36" s="193"/>
      <c r="B36" s="193" t="s">
        <v>278</v>
      </c>
      <c r="C36" s="193"/>
      <c r="D36" s="193"/>
      <c r="E36" s="193"/>
    </row>
    <row r="37" spans="1:5" s="30" customFormat="1" ht="18" x14ac:dyDescent="0.35">
      <c r="A37" s="193"/>
      <c r="B37" s="193" t="s">
        <v>264</v>
      </c>
      <c r="C37" s="193"/>
      <c r="D37" s="193"/>
      <c r="E37" s="193"/>
    </row>
    <row r="38" spans="1:5" s="30" customFormat="1" ht="18" x14ac:dyDescent="0.35">
      <c r="A38" s="193"/>
      <c r="B38" s="193"/>
      <c r="C38" s="35"/>
      <c r="D38" s="193"/>
      <c r="E38" s="193"/>
    </row>
    <row r="39" spans="1:5" s="30" customFormat="1" ht="18" x14ac:dyDescent="0.35">
      <c r="A39" s="193"/>
      <c r="B39" s="193"/>
      <c r="C39" s="35"/>
      <c r="D39" s="193"/>
      <c r="E39" s="193"/>
    </row>
    <row r="40" spans="1:5" s="30" customFormat="1" ht="18" x14ac:dyDescent="0.35">
      <c r="A40" s="193"/>
      <c r="B40" s="51" t="s">
        <v>265</v>
      </c>
      <c r="C40" s="35"/>
      <c r="D40" s="193"/>
      <c r="E40" s="193"/>
    </row>
    <row r="41" spans="1:5" s="30" customFormat="1" ht="18" x14ac:dyDescent="0.35">
      <c r="A41" s="193"/>
      <c r="B41" s="193"/>
      <c r="C41" s="35"/>
      <c r="D41" s="193"/>
      <c r="E41" s="193"/>
    </row>
    <row r="42" spans="1:5" s="30" customFormat="1" ht="18" x14ac:dyDescent="0.35">
      <c r="A42" s="193"/>
      <c r="B42" s="193"/>
      <c r="C42" s="35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 t="s">
        <v>282</v>
      </c>
      <c r="C44" s="35"/>
      <c r="D44" s="193"/>
      <c r="E44" s="193"/>
    </row>
    <row r="45" spans="1:5" s="30" customFormat="1" ht="18" x14ac:dyDescent="0.35">
      <c r="A45" s="193"/>
      <c r="B45" s="193" t="s">
        <v>283</v>
      </c>
      <c r="C45" s="35"/>
      <c r="D45" s="193"/>
      <c r="E45" s="193"/>
    </row>
    <row r="46" spans="1:5" s="30" customFormat="1" ht="18" x14ac:dyDescent="0.35">
      <c r="A46" s="193"/>
      <c r="B46" s="193" t="s">
        <v>267</v>
      </c>
      <c r="C46" s="35"/>
      <c r="D46" s="193"/>
      <c r="E46" s="193"/>
    </row>
    <row r="47" spans="1:5" s="30" customFormat="1" ht="18" x14ac:dyDescent="0.35">
      <c r="A47" s="193"/>
      <c r="B47" s="193"/>
      <c r="C47" s="35"/>
      <c r="D47" s="193"/>
      <c r="E47" s="193"/>
    </row>
    <row r="48" spans="1:5" s="30" customFormat="1" ht="18" x14ac:dyDescent="0.35">
      <c r="A48" s="193"/>
      <c r="B48" s="51"/>
      <c r="C48" s="35"/>
      <c r="D48" s="193"/>
      <c r="E48" s="193"/>
    </row>
    <row r="49" spans="1:5" s="30" customFormat="1" ht="18" x14ac:dyDescent="0.35">
      <c r="A49" s="193"/>
      <c r="B49" s="193"/>
      <c r="C49" s="35"/>
      <c r="D49" s="193"/>
      <c r="E49" s="193"/>
    </row>
    <row r="50" spans="1:5" s="30" customFormat="1" ht="18" x14ac:dyDescent="0.35">
      <c r="A50" s="193"/>
      <c r="B50" s="193"/>
      <c r="C50" s="35"/>
      <c r="D50" s="193"/>
      <c r="E50" s="193"/>
    </row>
    <row r="51" spans="1:5" s="30" customFormat="1" ht="18" x14ac:dyDescent="0.35">
      <c r="B51" s="193"/>
      <c r="C51" s="35"/>
    </row>
    <row r="52" spans="1:5" s="30" customFormat="1" ht="18" x14ac:dyDescent="0.35">
      <c r="B52" s="193"/>
      <c r="C52" s="35"/>
    </row>
    <row r="53" spans="1:5" ht="15.75" x14ac:dyDescent="0.25">
      <c r="A53" s="53"/>
      <c r="B53" s="193"/>
      <c r="C53" s="54"/>
    </row>
    <row r="54" spans="1:5" x14ac:dyDescent="0.25">
      <c r="C54" s="54"/>
    </row>
    <row r="55" spans="1:5" x14ac:dyDescent="0.25">
      <c r="C55" s="54"/>
    </row>
    <row r="56" spans="1:5" x14ac:dyDescent="0.25">
      <c r="B56" s="55"/>
      <c r="C56" s="54"/>
    </row>
    <row r="57" spans="1:5" x14ac:dyDescent="0.25">
      <c r="B57" s="56"/>
      <c r="C57" s="54"/>
    </row>
    <row r="58" spans="1:5" x14ac:dyDescent="0.25">
      <c r="B58" s="56"/>
      <c r="C58" s="54"/>
    </row>
    <row r="59" spans="1:5" x14ac:dyDescent="0.25">
      <c r="B59" s="56"/>
      <c r="C59" s="54"/>
    </row>
    <row r="60" spans="1:5" x14ac:dyDescent="0.25">
      <c r="C60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49">
    <pageSetUpPr fitToPage="1"/>
  </sheetPr>
  <dimension ref="A1:K60"/>
  <sheetViews>
    <sheetView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/>
    <col min="4" max="4" width="9.2851562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275</v>
      </c>
      <c r="B2" s="425"/>
      <c r="C2" s="425"/>
      <c r="D2" s="425"/>
      <c r="E2" s="59"/>
      <c r="F2" s="296"/>
    </row>
    <row r="3" spans="1:11" s="34" customFormat="1" x14ac:dyDescent="0.2">
      <c r="A3" s="429">
        <f ca="1">TODAY()</f>
        <v>46197</v>
      </c>
      <c r="B3" s="429"/>
      <c r="C3" s="429"/>
      <c r="D3" s="429"/>
      <c r="E3" s="32"/>
      <c r="F3" s="193"/>
      <c r="G3" s="193"/>
      <c r="H3" s="193"/>
      <c r="I3" s="193"/>
      <c r="J3" s="193"/>
      <c r="K3" s="193"/>
    </row>
    <row r="4" spans="1:11" s="34" customFormat="1" ht="15.75" x14ac:dyDescent="0.25">
      <c r="A4" s="296"/>
      <c r="B4" s="296"/>
      <c r="C4" s="296"/>
      <c r="D4" s="296"/>
      <c r="E4" s="193"/>
      <c r="F4" s="193"/>
      <c r="G4" s="193"/>
      <c r="H4" s="193"/>
      <c r="I4" s="193"/>
      <c r="J4" s="193"/>
      <c r="K4" s="193"/>
    </row>
    <row r="5" spans="1:11" s="34" customForma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1" s="34" customFormat="1" x14ac:dyDescent="0.2">
      <c r="A6" s="32" t="s">
        <v>269</v>
      </c>
      <c r="B6" s="36" t="e">
        <f>#REF!</f>
        <v>#REF!</v>
      </c>
      <c r="C6" s="193"/>
      <c r="D6" s="193"/>
      <c r="E6" s="193"/>
      <c r="F6" s="193"/>
      <c r="G6" s="193"/>
      <c r="H6" s="193"/>
      <c r="I6" s="193"/>
      <c r="J6" s="193"/>
      <c r="K6" s="193"/>
    </row>
    <row r="7" spans="1:11" s="34" customFormat="1" ht="15.75" hidden="1" customHeight="1" x14ac:dyDescent="0.2">
      <c r="A7" s="193" t="s">
        <v>245</v>
      </c>
      <c r="B7" s="37">
        <f>'NEO NOV'!B7</f>
        <v>40793</v>
      </c>
      <c r="C7" s="193"/>
      <c r="D7" s="193"/>
      <c r="E7" s="193"/>
      <c r="F7" s="193"/>
      <c r="G7" s="193"/>
      <c r="H7" s="193"/>
      <c r="I7" s="193"/>
      <c r="J7" s="193"/>
      <c r="K7" s="193"/>
    </row>
    <row r="8" spans="1:11" s="34" customFormat="1" x14ac:dyDescent="0.2">
      <c r="A8" s="193" t="s">
        <v>247</v>
      </c>
      <c r="B8" s="38" t="e">
        <f>#REF!</f>
        <v>#REF!</v>
      </c>
      <c r="C8" s="193"/>
      <c r="D8" s="193"/>
      <c r="E8" s="193"/>
      <c r="F8" s="193"/>
      <c r="G8" s="193"/>
      <c r="H8" s="193"/>
      <c r="I8" s="193"/>
      <c r="J8" s="193"/>
      <c r="K8" s="193"/>
    </row>
    <row r="9" spans="1:11" s="34" customFormat="1" x14ac:dyDescent="0.2">
      <c r="A9" s="193" t="s">
        <v>249</v>
      </c>
      <c r="B9" s="39">
        <v>30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1" s="34" customFormat="1" hidden="1" x14ac:dyDescent="0.2">
      <c r="A10" s="193" t="s">
        <v>250</v>
      </c>
      <c r="B10" s="194"/>
      <c r="C10" s="193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4" customFormat="1" x14ac:dyDescent="0.2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1" s="34" customFormat="1" ht="15.75" hidden="1" x14ac:dyDescent="0.25">
      <c r="A12" s="42" t="s">
        <v>251</v>
      </c>
      <c r="B12" s="195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s="34" customFormat="1" hidden="1" x14ac:dyDescent="0.2">
      <c r="A13" s="196" t="s">
        <v>252</v>
      </c>
      <c r="B13" s="195" t="e">
        <f>#REF!</f>
        <v>#REF!</v>
      </c>
      <c r="C13" s="193" t="s">
        <v>246</v>
      </c>
      <c r="D13" s="193"/>
      <c r="E13" s="193"/>
      <c r="F13" s="193"/>
      <c r="G13" s="193"/>
      <c r="H13" s="193"/>
      <c r="I13" s="193"/>
      <c r="J13" s="193"/>
      <c r="K13" s="193"/>
    </row>
    <row r="14" spans="1:11" s="34" customFormat="1" hidden="1" x14ac:dyDescent="0.2">
      <c r="A14" s="196" t="s">
        <v>253</v>
      </c>
      <c r="B14" s="202" t="e">
        <f>#REF!</f>
        <v>#REF!</v>
      </c>
      <c r="C14" s="193" t="s">
        <v>246</v>
      </c>
      <c r="D14" s="193"/>
      <c r="E14" s="193"/>
      <c r="F14" s="193"/>
      <c r="G14" s="193"/>
      <c r="H14" s="193"/>
      <c r="I14" s="193"/>
      <c r="J14" s="199"/>
      <c r="K14" s="199"/>
    </row>
    <row r="15" spans="1:11" s="34" customFormat="1" ht="15.75" hidden="1" x14ac:dyDescent="0.25">
      <c r="A15" s="196" t="s">
        <v>254</v>
      </c>
      <c r="B15" s="43" t="e">
        <f>B14*B13</f>
        <v>#REF!</v>
      </c>
      <c r="C15" s="193"/>
      <c r="D15" s="193"/>
      <c r="E15" s="193"/>
      <c r="F15" s="193"/>
      <c r="G15" s="193"/>
      <c r="H15" s="193"/>
      <c r="I15" s="193"/>
      <c r="J15" s="195"/>
      <c r="K15" s="199"/>
    </row>
    <row r="16" spans="1:11" s="34" customFormat="1" x14ac:dyDescent="0.2">
      <c r="A16" s="201"/>
      <c r="B16" s="199"/>
      <c r="C16" s="199"/>
      <c r="D16" s="199"/>
      <c r="E16" s="193"/>
      <c r="F16" s="193"/>
      <c r="G16" s="193"/>
      <c r="H16" s="193"/>
      <c r="I16" s="193"/>
      <c r="J16" s="193"/>
      <c r="K16" s="199"/>
    </row>
    <row r="17" spans="1:11" s="34" customFormat="1" ht="15.75" x14ac:dyDescent="0.25">
      <c r="A17" s="42" t="s">
        <v>270</v>
      </c>
      <c r="B17" s="199"/>
      <c r="C17" s="193"/>
      <c r="D17" s="193"/>
      <c r="E17" s="193"/>
      <c r="F17" s="193"/>
      <c r="G17" s="193"/>
      <c r="H17" s="193"/>
      <c r="I17" s="193"/>
      <c r="J17" s="193"/>
      <c r="K17" s="199"/>
    </row>
    <row r="18" spans="1:11" s="34" customFormat="1" x14ac:dyDescent="0.2">
      <c r="A18" s="196" t="s">
        <v>271</v>
      </c>
      <c r="B18" s="208" t="e">
        <f>#REF!</f>
        <v>#REF!</v>
      </c>
      <c r="C18" s="193"/>
      <c r="D18" s="193"/>
      <c r="E18" s="193"/>
      <c r="F18" s="195"/>
      <c r="G18" s="193"/>
      <c r="H18" s="193"/>
      <c r="I18" s="193"/>
      <c r="J18" s="193"/>
      <c r="K18" s="199"/>
    </row>
    <row r="19" spans="1:11" s="34" customFormat="1" x14ac:dyDescent="0.2">
      <c r="A19" s="196" t="s">
        <v>272</v>
      </c>
      <c r="B19" s="208">
        <v>35</v>
      </c>
      <c r="C19" s="193"/>
      <c r="D19" s="193"/>
      <c r="E19" s="193"/>
      <c r="F19" s="193"/>
      <c r="G19" s="193"/>
      <c r="H19" s="193"/>
      <c r="I19" s="193"/>
      <c r="J19" s="193"/>
      <c r="K19" s="199"/>
    </row>
    <row r="20" spans="1:11" s="34" customFormat="1" x14ac:dyDescent="0.2">
      <c r="A20" s="196" t="s">
        <v>259</v>
      </c>
      <c r="B20" s="199" t="e">
        <f>B18*B19</f>
        <v>#REF!</v>
      </c>
      <c r="C20" s="193"/>
      <c r="D20" s="193"/>
      <c r="E20" s="193"/>
      <c r="F20" s="195"/>
      <c r="G20" s="193"/>
      <c r="H20" s="193"/>
      <c r="I20" s="193"/>
      <c r="J20" s="193"/>
      <c r="K20" s="199"/>
    </row>
    <row r="21" spans="1:11" s="34" customFormat="1" x14ac:dyDescent="0.2">
      <c r="A21" s="196" t="s">
        <v>273</v>
      </c>
      <c r="B21" s="209">
        <v>0.01</v>
      </c>
      <c r="C21" s="193"/>
      <c r="D21" s="193"/>
      <c r="E21" s="193"/>
      <c r="F21" s="193"/>
      <c r="G21" s="193"/>
      <c r="H21" s="193"/>
      <c r="I21" s="193"/>
      <c r="J21" s="193"/>
      <c r="K21" s="199"/>
    </row>
    <row r="22" spans="1:11" s="34" customFormat="1" x14ac:dyDescent="0.2">
      <c r="A22" s="196" t="s">
        <v>274</v>
      </c>
      <c r="B22" s="209" t="e">
        <f>B21*B18</f>
        <v>#REF!</v>
      </c>
      <c r="C22" s="193"/>
      <c r="D22" s="193"/>
      <c r="E22" s="193"/>
      <c r="F22" s="193"/>
      <c r="G22" s="193"/>
      <c r="H22" s="193"/>
      <c r="I22" s="193"/>
      <c r="J22" s="193"/>
      <c r="K22" s="199"/>
    </row>
    <row r="23" spans="1:11" s="34" customFormat="1" ht="15.75" x14ac:dyDescent="0.25">
      <c r="A23" s="44"/>
      <c r="B23" s="20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 s="34" customFormat="1" x14ac:dyDescent="0.2">
      <c r="A24" s="193"/>
      <c r="B24" s="199"/>
      <c r="C24" s="193"/>
      <c r="D24" s="193"/>
      <c r="E24" s="193"/>
      <c r="F24" s="193"/>
      <c r="G24" s="193"/>
      <c r="H24" s="193"/>
      <c r="I24" s="193"/>
      <c r="J24" s="193"/>
      <c r="K24" s="193"/>
    </row>
    <row r="25" spans="1:11" s="34" customFormat="1" ht="15.75" x14ac:dyDescent="0.25">
      <c r="A25" s="44" t="s">
        <v>260</v>
      </c>
      <c r="B25" s="43" t="e">
        <f>+B20-B22</f>
        <v>#REF!</v>
      </c>
      <c r="C25" s="193"/>
      <c r="D25" s="193"/>
      <c r="E25" s="193"/>
      <c r="F25" s="193"/>
      <c r="G25" s="193"/>
      <c r="H25" s="193"/>
      <c r="I25" s="193"/>
      <c r="J25" s="199"/>
      <c r="K25" s="193"/>
    </row>
    <row r="26" spans="1:11" s="34" customFormat="1" x14ac:dyDescent="0.2">
      <c r="A26" s="45"/>
      <c r="B26" s="210"/>
      <c r="C26" s="199"/>
      <c r="D26" s="199"/>
      <c r="E26" s="193"/>
      <c r="F26" s="193"/>
      <c r="G26" s="193"/>
      <c r="H26" s="193"/>
      <c r="I26" s="193"/>
      <c r="J26" s="199"/>
      <c r="K26" s="193"/>
    </row>
    <row r="27" spans="1:11" s="34" customFormat="1" x14ac:dyDescent="0.2">
      <c r="A27" s="45"/>
      <c r="B27" s="199"/>
      <c r="C27" s="193"/>
      <c r="D27" s="193"/>
      <c r="E27" s="193"/>
      <c r="F27" s="193"/>
      <c r="G27" s="193"/>
      <c r="H27" s="193"/>
      <c r="I27" s="193"/>
      <c r="J27" s="193"/>
      <c r="K27" s="193"/>
    </row>
    <row r="28" spans="1:11" s="34" customFormat="1" x14ac:dyDescent="0.2">
      <c r="A28" s="45" t="s">
        <v>261</v>
      </c>
      <c r="B28" s="204" t="e">
        <f>B6+47</f>
        <v>#REF!</v>
      </c>
      <c r="C28" s="193"/>
      <c r="D28" s="193"/>
      <c r="E28" s="193"/>
      <c r="F28" s="193"/>
      <c r="G28" s="193"/>
      <c r="H28" s="193"/>
      <c r="I28" s="193"/>
      <c r="J28" s="193"/>
      <c r="K28" s="193"/>
    </row>
    <row r="29" spans="1:11" s="34" customFormat="1" x14ac:dyDescent="0.2">
      <c r="A29" s="45"/>
      <c r="B29" s="204"/>
      <c r="C29" s="193"/>
      <c r="D29" s="193"/>
      <c r="E29" s="193"/>
      <c r="F29" s="193"/>
      <c r="G29" s="193"/>
      <c r="H29" s="193"/>
      <c r="I29" s="193"/>
      <c r="J29" s="193"/>
      <c r="K29" s="193"/>
    </row>
    <row r="30" spans="1:11" s="34" customFormat="1" x14ac:dyDescent="0.2">
      <c r="A30" s="45"/>
      <c r="B30" s="204"/>
      <c r="C30" s="193"/>
      <c r="D30" s="193"/>
      <c r="E30" s="193"/>
      <c r="F30" s="193"/>
      <c r="G30" s="193"/>
      <c r="H30" s="193"/>
      <c r="I30" s="193"/>
      <c r="J30" s="193"/>
      <c r="K30" s="193"/>
    </row>
    <row r="31" spans="1:11" s="34" customFormat="1" x14ac:dyDescent="0.2">
      <c r="A31" s="193"/>
      <c r="B31" s="199"/>
      <c r="C31" s="193"/>
      <c r="D31" s="193"/>
      <c r="E31" s="193"/>
      <c r="F31" s="193"/>
      <c r="G31" s="193"/>
      <c r="H31" s="193"/>
      <c r="I31" s="193"/>
      <c r="J31" s="193"/>
      <c r="K31" s="193"/>
    </row>
    <row r="32" spans="1:11" s="34" customFormat="1" ht="15.75" x14ac:dyDescent="0.25">
      <c r="A32" s="44"/>
      <c r="B32" s="211"/>
      <c r="C32" s="193"/>
      <c r="D32" s="193"/>
      <c r="E32" s="205"/>
      <c r="F32" s="193"/>
      <c r="G32" s="193"/>
      <c r="H32" s="193"/>
      <c r="I32" s="193"/>
      <c r="J32" s="193"/>
      <c r="K32" s="193"/>
    </row>
    <row r="33" spans="1:11" s="34" customFormat="1" x14ac:dyDescent="0.2">
      <c r="A33" s="193"/>
      <c r="B33" s="50" t="s">
        <v>262</v>
      </c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 s="34" customFormat="1" x14ac:dyDescent="0.2">
      <c r="A34" s="193"/>
      <c r="B34" s="50"/>
      <c r="C34" s="193"/>
      <c r="D34" s="193"/>
      <c r="E34" s="193"/>
      <c r="F34" s="193"/>
      <c r="G34" s="193"/>
      <c r="H34" s="193"/>
      <c r="I34" s="193"/>
      <c r="J34" s="193"/>
      <c r="K34" s="193"/>
    </row>
    <row r="35" spans="1:11" s="34" customFormat="1" x14ac:dyDescent="0.2">
      <c r="A35" s="193"/>
      <c r="B35" s="50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s="34" customFormat="1" x14ac:dyDescent="0.2">
      <c r="A36" s="193"/>
      <c r="B36" s="50"/>
      <c r="C36" s="193"/>
      <c r="D36" s="193"/>
      <c r="E36" s="193"/>
      <c r="F36" s="193"/>
      <c r="G36" s="193"/>
      <c r="H36" s="193"/>
      <c r="I36" s="193"/>
      <c r="J36" s="193"/>
      <c r="K36" s="193"/>
    </row>
    <row r="37" spans="1:11" s="34" customFormat="1" x14ac:dyDescent="0.2">
      <c r="A37" s="193"/>
      <c r="B37" s="193" t="s">
        <v>277</v>
      </c>
      <c r="C37" s="35"/>
      <c r="D37" s="35"/>
      <c r="E37" s="193"/>
      <c r="F37" s="193"/>
      <c r="G37" s="193"/>
      <c r="H37" s="193"/>
      <c r="I37" s="193"/>
      <c r="J37" s="193"/>
      <c r="K37" s="193"/>
    </row>
    <row r="38" spans="1:11" s="34" customFormat="1" x14ac:dyDescent="0.2">
      <c r="A38" s="193"/>
      <c r="B38" s="193" t="s">
        <v>278</v>
      </c>
      <c r="C38" s="35"/>
      <c r="D38" s="35"/>
      <c r="E38" s="193"/>
      <c r="F38" s="193"/>
      <c r="G38" s="193"/>
      <c r="H38" s="193"/>
      <c r="I38" s="193"/>
      <c r="J38" s="193"/>
      <c r="K38" s="193"/>
    </row>
    <row r="39" spans="1:11" s="34" customFormat="1" x14ac:dyDescent="0.2">
      <c r="A39" s="193"/>
      <c r="B39" s="193" t="s">
        <v>264</v>
      </c>
      <c r="C39" s="35"/>
      <c r="D39" s="35"/>
      <c r="E39" s="193"/>
      <c r="F39" s="193"/>
      <c r="G39" s="193"/>
      <c r="H39" s="193"/>
      <c r="I39" s="193"/>
      <c r="J39" s="193"/>
      <c r="K39" s="193"/>
    </row>
    <row r="40" spans="1:11" s="34" customFormat="1" x14ac:dyDescent="0.2">
      <c r="A40" s="193"/>
      <c r="B40" s="193"/>
      <c r="C40" s="35"/>
      <c r="D40" s="35"/>
      <c r="E40" s="193"/>
      <c r="F40" s="193"/>
      <c r="G40" s="193"/>
      <c r="H40" s="193"/>
      <c r="I40" s="193"/>
      <c r="J40" s="193"/>
      <c r="K40" s="193"/>
    </row>
    <row r="41" spans="1:11" s="34" customFormat="1" x14ac:dyDescent="0.2">
      <c r="A41" s="193"/>
      <c r="B41" s="193"/>
      <c r="C41" s="35"/>
      <c r="D41" s="35"/>
      <c r="E41" s="193"/>
      <c r="F41" s="193"/>
      <c r="G41" s="193"/>
      <c r="H41" s="193"/>
      <c r="I41" s="193"/>
      <c r="J41" s="193"/>
      <c r="K41" s="193"/>
    </row>
    <row r="42" spans="1:11" s="34" customFormat="1" x14ac:dyDescent="0.2">
      <c r="A42" s="193"/>
      <c r="B42" s="51" t="s">
        <v>265</v>
      </c>
      <c r="C42" s="35"/>
      <c r="D42" s="35"/>
      <c r="E42" s="193"/>
      <c r="F42" s="193"/>
      <c r="G42" s="193"/>
      <c r="H42" s="193"/>
      <c r="I42" s="193"/>
      <c r="J42" s="193"/>
      <c r="K42" s="193"/>
    </row>
    <row r="43" spans="1:11" s="34" customFormat="1" x14ac:dyDescent="0.2">
      <c r="A43" s="193"/>
      <c r="B43" s="193"/>
      <c r="C43" s="35"/>
      <c r="D43" s="35"/>
      <c r="E43" s="193"/>
      <c r="F43" s="193"/>
      <c r="G43" s="193"/>
      <c r="H43" s="193"/>
      <c r="I43" s="193"/>
      <c r="J43" s="193"/>
      <c r="K43" s="193"/>
    </row>
    <row r="44" spans="1:11" s="34" customFormat="1" x14ac:dyDescent="0.2">
      <c r="A44" s="193"/>
      <c r="B44" s="193"/>
      <c r="C44" s="35"/>
      <c r="D44" s="35"/>
      <c r="E44" s="193"/>
      <c r="F44" s="193"/>
      <c r="G44" s="193"/>
      <c r="H44" s="193"/>
      <c r="I44" s="193"/>
      <c r="J44" s="193"/>
      <c r="K44" s="193"/>
    </row>
    <row r="45" spans="1:11" s="34" customFormat="1" x14ac:dyDescent="0.2">
      <c r="A45" s="193"/>
      <c r="B45" s="193"/>
      <c r="C45" s="35"/>
      <c r="D45" s="35"/>
      <c r="E45" s="193"/>
      <c r="F45" s="193"/>
      <c r="G45" s="193"/>
      <c r="H45" s="193"/>
      <c r="I45" s="193"/>
      <c r="J45" s="193"/>
      <c r="K45" s="193"/>
    </row>
    <row r="46" spans="1:11" s="34" customFormat="1" x14ac:dyDescent="0.2">
      <c r="A46" s="193"/>
      <c r="B46" s="193" t="s">
        <v>282</v>
      </c>
      <c r="C46" s="35"/>
      <c r="D46" s="35"/>
      <c r="E46" s="193"/>
      <c r="F46" s="193"/>
      <c r="G46" s="193"/>
      <c r="H46" s="193"/>
      <c r="I46" s="193"/>
      <c r="J46" s="193"/>
      <c r="K46" s="193"/>
    </row>
    <row r="47" spans="1:11" s="34" customFormat="1" x14ac:dyDescent="0.2">
      <c r="A47" s="193"/>
      <c r="B47" s="193" t="s">
        <v>283</v>
      </c>
      <c r="C47" s="35"/>
      <c r="D47" s="35"/>
      <c r="E47" s="193"/>
      <c r="F47" s="193"/>
      <c r="G47" s="193"/>
      <c r="H47" s="193"/>
      <c r="I47" s="193"/>
      <c r="J47" s="193"/>
      <c r="K47" s="193"/>
    </row>
    <row r="48" spans="1:11" s="34" customFormat="1" x14ac:dyDescent="0.2">
      <c r="A48" s="193"/>
      <c r="B48" s="193" t="s">
        <v>267</v>
      </c>
      <c r="C48" s="35"/>
      <c r="D48" s="35"/>
      <c r="E48" s="193"/>
      <c r="F48" s="193"/>
      <c r="G48" s="193"/>
      <c r="H48" s="193"/>
      <c r="I48" s="193"/>
      <c r="J48" s="193"/>
      <c r="K48" s="193"/>
    </row>
    <row r="49" spans="1:11" s="34" customFormat="1" x14ac:dyDescent="0.2">
      <c r="A49" s="193"/>
      <c r="B49" s="51"/>
      <c r="C49" s="35"/>
      <c r="D49" s="35"/>
      <c r="E49" s="193"/>
      <c r="F49" s="193"/>
      <c r="G49" s="193"/>
      <c r="H49" s="193"/>
      <c r="I49" s="193"/>
      <c r="J49" s="193"/>
      <c r="K49" s="193"/>
    </row>
    <row r="50" spans="1:11" s="34" customFormat="1" x14ac:dyDescent="0.2">
      <c r="A50" s="193"/>
      <c r="B50" s="193"/>
      <c r="C50" s="35"/>
      <c r="D50" s="35"/>
      <c r="E50" s="193"/>
      <c r="F50" s="193"/>
      <c r="G50" s="193"/>
      <c r="H50" s="193"/>
      <c r="I50" s="193"/>
      <c r="J50" s="193"/>
      <c r="K50" s="193"/>
    </row>
    <row r="51" spans="1:11" s="34" customFormat="1" x14ac:dyDescent="0.2">
      <c r="A51" s="193"/>
      <c r="B51" s="193"/>
      <c r="C51" s="35"/>
      <c r="D51" s="35"/>
      <c r="E51" s="193"/>
      <c r="F51" s="193"/>
      <c r="G51" s="193"/>
      <c r="H51" s="193"/>
      <c r="I51" s="193"/>
      <c r="J51" s="193"/>
      <c r="K51" s="193"/>
    </row>
    <row r="52" spans="1:11" s="34" customFormat="1" x14ac:dyDescent="0.2">
      <c r="A52" s="193"/>
      <c r="B52" s="193"/>
      <c r="C52" s="35"/>
      <c r="D52" s="35"/>
      <c r="E52" s="193"/>
      <c r="F52" s="193"/>
      <c r="G52" s="193"/>
      <c r="H52" s="193"/>
      <c r="I52" s="193"/>
      <c r="J52" s="193"/>
      <c r="K52" s="193"/>
    </row>
    <row r="53" spans="1:11" s="34" customFormat="1" x14ac:dyDescent="0.2">
      <c r="A53" s="193"/>
      <c r="B53" s="193"/>
      <c r="C53" s="35"/>
      <c r="D53" s="35"/>
      <c r="E53" s="193"/>
      <c r="F53" s="193"/>
      <c r="G53" s="193"/>
      <c r="H53" s="193"/>
      <c r="I53" s="193"/>
      <c r="J53" s="193"/>
      <c r="K53" s="193"/>
    </row>
    <row r="54" spans="1:11" ht="15.75" x14ac:dyDescent="0.25">
      <c r="A54" s="53"/>
      <c r="B54" s="193"/>
    </row>
    <row r="57" spans="1:11" x14ac:dyDescent="0.25">
      <c r="B57" s="55"/>
    </row>
    <row r="58" spans="1:11" x14ac:dyDescent="0.25">
      <c r="B58" s="56"/>
    </row>
    <row r="59" spans="1:11" x14ac:dyDescent="0.25">
      <c r="B59" s="56"/>
    </row>
    <row r="60" spans="1:11" x14ac:dyDescent="0.25">
      <c r="B60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50"/>
  <dimension ref="A1:J65"/>
  <sheetViews>
    <sheetView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 customWidth="1"/>
    <col min="4" max="4" width="15.140625" style="29" customWidth="1"/>
    <col min="5" max="16384" width="9.140625" style="29"/>
  </cols>
  <sheetData>
    <row r="1" spans="1:10" ht="16.5" x14ac:dyDescent="0.25">
      <c r="A1" s="430" t="s">
        <v>242</v>
      </c>
      <c r="B1" s="430"/>
      <c r="C1" s="430"/>
      <c r="D1" s="430"/>
      <c r="E1" s="42"/>
    </row>
    <row r="2" spans="1:10" ht="16.5" x14ac:dyDescent="0.25">
      <c r="A2" s="430" t="s">
        <v>275</v>
      </c>
      <c r="B2" s="430"/>
      <c r="C2" s="430"/>
      <c r="D2" s="430"/>
      <c r="E2" s="42"/>
    </row>
    <row r="3" spans="1:10" ht="15.75" x14ac:dyDescent="0.25">
      <c r="A3" s="431">
        <f ca="1">TODAY()</f>
        <v>46197</v>
      </c>
      <c r="B3" s="432"/>
      <c r="C3" s="432"/>
      <c r="D3" s="432"/>
      <c r="E3" s="296"/>
    </row>
    <row r="4" spans="1:10" ht="18" x14ac:dyDescent="0.35">
      <c r="A4" s="296"/>
      <c r="B4" s="296"/>
      <c r="C4" s="33"/>
      <c r="D4" s="30"/>
      <c r="E4" s="30"/>
    </row>
    <row r="5" spans="1:10" ht="18" x14ac:dyDescent="0.35">
      <c r="A5" s="296"/>
      <c r="B5" s="296"/>
      <c r="C5" s="33"/>
      <c r="D5" s="30"/>
      <c r="E5" s="30"/>
    </row>
    <row r="6" spans="1:10" ht="18" x14ac:dyDescent="0.35">
      <c r="A6" s="30"/>
      <c r="B6" s="30"/>
      <c r="C6" s="52"/>
      <c r="D6" s="30"/>
      <c r="E6" s="30"/>
    </row>
    <row r="7" spans="1:10" ht="18" x14ac:dyDescent="0.35">
      <c r="A7" s="32" t="s">
        <v>244</v>
      </c>
      <c r="B7" s="36" t="e">
        <f>#REF!</f>
        <v>#REF!</v>
      </c>
      <c r="C7" s="52"/>
      <c r="D7" s="30"/>
      <c r="E7" s="30"/>
    </row>
    <row r="8" spans="1:10" ht="18" hidden="1" x14ac:dyDescent="0.35">
      <c r="A8" s="30" t="s">
        <v>245</v>
      </c>
      <c r="B8" s="37">
        <v>40793</v>
      </c>
      <c r="C8" s="52" t="s">
        <v>246</v>
      </c>
      <c r="D8" s="30"/>
      <c r="E8" s="30"/>
    </row>
    <row r="9" spans="1:10" ht="18" x14ac:dyDescent="0.35">
      <c r="A9" s="193" t="s">
        <v>247</v>
      </c>
      <c r="B9" s="38" t="e">
        <f>#REF!</f>
        <v>#REF!</v>
      </c>
      <c r="C9" s="52" t="s">
        <v>248</v>
      </c>
      <c r="D9" s="30"/>
      <c r="E9" s="30"/>
    </row>
    <row r="10" spans="1:10" ht="18" x14ac:dyDescent="0.35">
      <c r="A10" s="193" t="s">
        <v>249</v>
      </c>
      <c r="B10" s="39">
        <v>31</v>
      </c>
      <c r="C10" s="52" t="s">
        <v>248</v>
      </c>
      <c r="D10" s="30"/>
      <c r="E10" s="30"/>
    </row>
    <row r="11" spans="1:10" ht="18" hidden="1" x14ac:dyDescent="0.35">
      <c r="A11" s="30" t="s">
        <v>250</v>
      </c>
      <c r="B11" s="194"/>
      <c r="C11" s="52" t="s">
        <v>248</v>
      </c>
      <c r="D11" s="30"/>
      <c r="E11" s="30"/>
    </row>
    <row r="12" spans="1:10" ht="18" x14ac:dyDescent="0.35">
      <c r="A12" s="30"/>
      <c r="B12" s="193"/>
      <c r="C12" s="52"/>
      <c r="D12" s="30"/>
      <c r="E12" s="30"/>
    </row>
    <row r="13" spans="1:10" ht="18" x14ac:dyDescent="0.35">
      <c r="A13" s="30"/>
      <c r="B13" s="195"/>
      <c r="C13" s="52"/>
      <c r="D13" s="30"/>
      <c r="E13" s="30"/>
    </row>
    <row r="14" spans="1:10" ht="15.75" x14ac:dyDescent="0.25">
      <c r="A14" s="42" t="s">
        <v>251</v>
      </c>
      <c r="B14" s="195"/>
      <c r="C14" s="35"/>
      <c r="D14" s="193"/>
      <c r="E14" s="193"/>
    </row>
    <row r="15" spans="1:10" ht="15.75" x14ac:dyDescent="0.2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ht="15.75" x14ac:dyDescent="0.25">
      <c r="A16" s="196" t="s">
        <v>253</v>
      </c>
      <c r="B16" s="212" t="e">
        <f>#REF!</f>
        <v>#REF!</v>
      </c>
      <c r="C16" s="35" t="s">
        <v>246</v>
      </c>
      <c r="D16" s="193"/>
      <c r="E16" s="193"/>
      <c r="I16" s="64"/>
      <c r="J16" s="64"/>
    </row>
    <row r="17" spans="1:10" ht="15.75" x14ac:dyDescent="0.25">
      <c r="A17" s="196" t="s">
        <v>254</v>
      </c>
      <c r="B17" s="199" t="e">
        <f>B16*B15</f>
        <v>#REF!</v>
      </c>
      <c r="C17" s="35"/>
      <c r="D17" s="193"/>
      <c r="E17" s="193"/>
      <c r="I17" s="65"/>
      <c r="J17" s="64"/>
    </row>
    <row r="18" spans="1:10" ht="15.75" x14ac:dyDescent="0.25">
      <c r="A18" s="201"/>
      <c r="B18" s="199"/>
      <c r="C18" s="41"/>
      <c r="D18" s="193"/>
      <c r="E18" s="193"/>
      <c r="J18" s="64"/>
    </row>
    <row r="19" spans="1:10" ht="15.75" hidden="1" x14ac:dyDescent="0.25">
      <c r="A19" s="42" t="s">
        <v>255</v>
      </c>
      <c r="B19" s="195"/>
      <c r="C19" s="35"/>
      <c r="D19" s="193"/>
      <c r="E19" s="193"/>
      <c r="J19" s="64"/>
    </row>
    <row r="20" spans="1:10" ht="15.75" hidden="1" x14ac:dyDescent="0.2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64"/>
    </row>
    <row r="21" spans="1:10" ht="15.75" hidden="1" x14ac:dyDescent="0.25">
      <c r="A21" s="196" t="s">
        <v>258</v>
      </c>
      <c r="B21" s="199">
        <v>3.5000000000000003E-2</v>
      </c>
      <c r="C21" s="35"/>
      <c r="D21" s="193"/>
      <c r="E21" s="193"/>
      <c r="J21" s="64"/>
    </row>
    <row r="22" spans="1:10" ht="15.75" hidden="1" x14ac:dyDescent="0.25">
      <c r="A22" s="196" t="s">
        <v>259</v>
      </c>
      <c r="B22" s="203" t="e">
        <f>B20*B21</f>
        <v>#REF!</v>
      </c>
      <c r="C22" s="35"/>
      <c r="D22" s="193"/>
      <c r="E22" s="193"/>
      <c r="J22" s="64"/>
    </row>
    <row r="23" spans="1:10" ht="15.75" x14ac:dyDescent="0.25">
      <c r="A23" s="44"/>
      <c r="B23" s="199"/>
      <c r="C23" s="35"/>
      <c r="D23" s="193"/>
      <c r="E23" s="193"/>
    </row>
    <row r="24" spans="1:10" ht="15.75" x14ac:dyDescent="0.25">
      <c r="A24" s="193"/>
      <c r="B24" s="43"/>
      <c r="C24" s="35"/>
      <c r="D24" s="193"/>
      <c r="E24" s="193"/>
    </row>
    <row r="25" spans="1:10" ht="15.75" x14ac:dyDescent="0.25">
      <c r="A25" s="44" t="s">
        <v>260</v>
      </c>
      <c r="B25" s="43" t="e">
        <f>+B17</f>
        <v>#REF!</v>
      </c>
      <c r="C25" s="35"/>
      <c r="D25" s="193"/>
      <c r="E25" s="193"/>
      <c r="I25" s="64"/>
    </row>
    <row r="26" spans="1:10" ht="15.75" x14ac:dyDescent="0.25">
      <c r="A26" s="45"/>
      <c r="B26" s="199"/>
      <c r="C26" s="41"/>
      <c r="D26" s="193"/>
      <c r="E26" s="193"/>
      <c r="I26" s="64"/>
    </row>
    <row r="27" spans="1:10" ht="15.75" x14ac:dyDescent="0.25">
      <c r="A27" s="45"/>
      <c r="B27" s="204"/>
      <c r="C27" s="35"/>
      <c r="D27" s="193"/>
      <c r="E27" s="193"/>
    </row>
    <row r="28" spans="1:10" ht="15.75" x14ac:dyDescent="0.25">
      <c r="A28" s="45" t="s">
        <v>261</v>
      </c>
      <c r="B28" s="204" t="e">
        <f>B7+47</f>
        <v>#REF!</v>
      </c>
      <c r="C28" s="35"/>
      <c r="D28" s="193"/>
      <c r="E28" s="193"/>
    </row>
    <row r="29" spans="1:10" ht="15.75" x14ac:dyDescent="0.25">
      <c r="A29" s="193"/>
      <c r="B29" s="199"/>
      <c r="C29" s="35"/>
      <c r="D29" s="193"/>
      <c r="E29" s="193"/>
    </row>
    <row r="30" spans="1:10" ht="15.75" x14ac:dyDescent="0.25">
      <c r="A30" s="193"/>
      <c r="B30" s="199"/>
      <c r="C30" s="35"/>
      <c r="D30" s="193"/>
      <c r="E30" s="193"/>
    </row>
    <row r="31" spans="1:10" ht="15.75" x14ac:dyDescent="0.25">
      <c r="A31" s="193"/>
      <c r="B31" s="199"/>
      <c r="C31" s="35"/>
      <c r="D31" s="193"/>
      <c r="E31" s="193"/>
    </row>
    <row r="32" spans="1:10" ht="15.75" x14ac:dyDescent="0.25">
      <c r="A32" s="44"/>
      <c r="B32" s="211"/>
      <c r="C32" s="35"/>
      <c r="D32" s="205"/>
      <c r="E32" s="193"/>
    </row>
    <row r="33" spans="1:5" ht="15.75" x14ac:dyDescent="0.25">
      <c r="A33" s="193"/>
      <c r="B33" s="50" t="s">
        <v>262</v>
      </c>
      <c r="C33" s="35"/>
      <c r="D33" s="193"/>
      <c r="E33" s="193"/>
    </row>
    <row r="34" spans="1:5" ht="15.75" x14ac:dyDescent="0.25">
      <c r="A34" s="193"/>
      <c r="B34" s="50"/>
      <c r="C34" s="35"/>
      <c r="D34" s="193"/>
      <c r="E34" s="193"/>
    </row>
    <row r="35" spans="1:5" ht="15.75" x14ac:dyDescent="0.25">
      <c r="A35" s="193"/>
      <c r="B35" s="50"/>
      <c r="C35" s="35"/>
      <c r="D35" s="193"/>
      <c r="E35" s="193"/>
    </row>
    <row r="36" spans="1:5" ht="15.75" x14ac:dyDescent="0.25">
      <c r="A36" s="193"/>
      <c r="B36" s="50"/>
      <c r="C36" s="35"/>
      <c r="D36" s="193"/>
      <c r="E36" s="193"/>
    </row>
    <row r="37" spans="1:5" ht="15.75" x14ac:dyDescent="0.25">
      <c r="A37" s="193"/>
      <c r="B37" s="193" t="s">
        <v>277</v>
      </c>
      <c r="C37" s="35"/>
      <c r="D37" s="193"/>
      <c r="E37" s="193"/>
    </row>
    <row r="38" spans="1:5" ht="15.75" x14ac:dyDescent="0.25">
      <c r="A38" s="193"/>
      <c r="B38" s="193" t="s">
        <v>278</v>
      </c>
      <c r="C38" s="35"/>
      <c r="D38" s="193"/>
      <c r="E38" s="193"/>
    </row>
    <row r="39" spans="1:5" ht="15.75" x14ac:dyDescent="0.25">
      <c r="A39" s="193"/>
      <c r="B39" s="193" t="s">
        <v>264</v>
      </c>
      <c r="C39" s="35"/>
      <c r="D39" s="193"/>
      <c r="E39" s="193"/>
    </row>
    <row r="40" spans="1:5" ht="15.75" x14ac:dyDescent="0.25">
      <c r="A40" s="193"/>
      <c r="B40" s="193"/>
      <c r="C40" s="35"/>
      <c r="D40" s="193"/>
      <c r="E40" s="193"/>
    </row>
    <row r="41" spans="1:5" ht="15.75" x14ac:dyDescent="0.25">
      <c r="A41" s="193"/>
      <c r="B41" s="193"/>
      <c r="C41" s="35"/>
      <c r="D41" s="193"/>
      <c r="E41" s="193"/>
    </row>
    <row r="42" spans="1:5" ht="15.75" x14ac:dyDescent="0.25">
      <c r="A42" s="193"/>
      <c r="B42" s="51" t="s">
        <v>265</v>
      </c>
      <c r="C42" s="54"/>
      <c r="D42" s="193"/>
      <c r="E42" s="193"/>
    </row>
    <row r="43" spans="1:5" ht="15.75" x14ac:dyDescent="0.25">
      <c r="A43" s="193"/>
      <c r="B43" s="193"/>
      <c r="C43" s="54"/>
      <c r="D43" s="193"/>
      <c r="E43" s="193"/>
    </row>
    <row r="44" spans="1:5" ht="15.75" x14ac:dyDescent="0.25">
      <c r="A44" s="193"/>
      <c r="B44" s="193"/>
      <c r="C44" s="54"/>
      <c r="D44" s="193"/>
      <c r="E44" s="193"/>
    </row>
    <row r="45" spans="1:5" ht="15.75" x14ac:dyDescent="0.25">
      <c r="A45" s="193"/>
      <c r="B45" s="193"/>
      <c r="C45" s="35"/>
      <c r="D45" s="193"/>
      <c r="E45" s="193"/>
    </row>
    <row r="46" spans="1:5" ht="15.75" x14ac:dyDescent="0.25">
      <c r="A46" s="193"/>
      <c r="B46" s="193" t="s">
        <v>282</v>
      </c>
      <c r="C46" s="35"/>
      <c r="D46" s="193"/>
      <c r="E46" s="193"/>
    </row>
    <row r="47" spans="1:5" ht="15.75" x14ac:dyDescent="0.25">
      <c r="A47" s="193"/>
      <c r="B47" s="193" t="s">
        <v>283</v>
      </c>
      <c r="D47" s="193"/>
      <c r="E47" s="193"/>
    </row>
    <row r="48" spans="1:5" ht="15.75" x14ac:dyDescent="0.25">
      <c r="A48" s="193"/>
      <c r="B48" s="193" t="s">
        <v>267</v>
      </c>
      <c r="C48" s="35"/>
      <c r="D48" s="193"/>
      <c r="E48" s="193"/>
    </row>
    <row r="49" spans="1:5" ht="15.75" x14ac:dyDescent="0.25">
      <c r="A49" s="193"/>
      <c r="D49" s="193"/>
      <c r="E49" s="193"/>
    </row>
    <row r="59" spans="1:5" x14ac:dyDescent="0.25">
      <c r="C59" s="54"/>
    </row>
    <row r="60" spans="1:5" x14ac:dyDescent="0.25">
      <c r="A60" s="53"/>
    </row>
    <row r="62" spans="1:5" x14ac:dyDescent="0.25">
      <c r="B62" s="55"/>
      <c r="C62" s="54"/>
    </row>
    <row r="63" spans="1:5" x14ac:dyDescent="0.25">
      <c r="B63" s="56"/>
      <c r="C63" s="54"/>
    </row>
    <row r="64" spans="1:5" x14ac:dyDescent="0.25">
      <c r="B64" s="56"/>
      <c r="C64" s="54"/>
    </row>
    <row r="65" spans="2:3" x14ac:dyDescent="0.25">
      <c r="B65" s="56"/>
      <c r="C65" s="54"/>
    </row>
  </sheetData>
  <mergeCells count="3">
    <mergeCell ref="A1:D1"/>
    <mergeCell ref="A2:D2"/>
    <mergeCell ref="A3:D3"/>
  </mergeCell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51"/>
  <dimension ref="A1:K64"/>
  <sheetViews>
    <sheetView zoomScaleNormal="100" workbookViewId="0">
      <selection sqref="A1:D48"/>
    </sheetView>
  </sheetViews>
  <sheetFormatPr defaultColWidth="9.140625" defaultRowHeight="15" x14ac:dyDescent="0.25"/>
  <cols>
    <col min="1" max="1" width="48.42578125" style="29" customWidth="1"/>
    <col min="2" max="2" width="28.28515625" style="29" customWidth="1"/>
    <col min="3" max="3" width="9" style="29" customWidth="1"/>
    <col min="4" max="4" width="14.42578125" style="29" customWidth="1"/>
    <col min="5" max="16384" width="9.140625" style="29"/>
  </cols>
  <sheetData>
    <row r="1" spans="1:11" ht="16.5" x14ac:dyDescent="0.25">
      <c r="A1" s="430" t="s">
        <v>268</v>
      </c>
      <c r="B1" s="430"/>
      <c r="C1" s="430"/>
      <c r="D1" s="430"/>
      <c r="E1" s="42"/>
      <c r="F1" s="296"/>
    </row>
    <row r="2" spans="1:11" ht="16.5" x14ac:dyDescent="0.25">
      <c r="A2" s="430" t="s">
        <v>275</v>
      </c>
      <c r="B2" s="430"/>
      <c r="C2" s="430"/>
      <c r="D2" s="430"/>
      <c r="E2" s="42"/>
      <c r="F2" s="296"/>
    </row>
    <row r="3" spans="1:11" ht="15.75" x14ac:dyDescent="0.25">
      <c r="A3" s="431">
        <f ca="1">TODAY()</f>
        <v>46197</v>
      </c>
      <c r="B3" s="432"/>
      <c r="C3" s="432"/>
      <c r="D3" s="432"/>
      <c r="E3" s="296"/>
      <c r="F3" s="296"/>
    </row>
    <row r="4" spans="1:11" ht="15.75" x14ac:dyDescent="0.25">
      <c r="A4" s="296"/>
      <c r="B4" s="296"/>
      <c r="C4" s="296"/>
      <c r="D4" s="296"/>
      <c r="E4" s="62"/>
    </row>
    <row r="5" spans="1:11" ht="15.75" x14ac:dyDescent="0.25">
      <c r="A5" s="296"/>
      <c r="B5" s="296"/>
      <c r="C5" s="296"/>
      <c r="D5" s="296"/>
      <c r="E5" s="62"/>
    </row>
    <row r="6" spans="1:11" ht="15.75" x14ac:dyDescent="0.25">
      <c r="A6" s="193"/>
      <c r="B6" s="193"/>
      <c r="C6" s="193"/>
      <c r="D6" s="193"/>
      <c r="E6" s="62"/>
    </row>
    <row r="7" spans="1:11" ht="15.75" x14ac:dyDescent="0.25">
      <c r="A7" s="32" t="s">
        <v>269</v>
      </c>
      <c r="B7" s="36" t="e">
        <f>#REF!</f>
        <v>#REF!</v>
      </c>
      <c r="C7" s="193"/>
      <c r="D7" s="193"/>
      <c r="E7" s="62"/>
    </row>
    <row r="8" spans="1:11" ht="15.75" hidden="1" x14ac:dyDescent="0.25">
      <c r="A8" s="193" t="s">
        <v>245</v>
      </c>
      <c r="B8" s="37">
        <f>'NEO NOV'!B7</f>
        <v>40793</v>
      </c>
      <c r="C8" s="193"/>
      <c r="D8" s="193"/>
      <c r="E8" s="62"/>
    </row>
    <row r="9" spans="1:11" ht="15.75" x14ac:dyDescent="0.25">
      <c r="A9" s="193" t="s">
        <v>247</v>
      </c>
      <c r="B9" s="38" t="e">
        <f>#REF!</f>
        <v>#REF!</v>
      </c>
      <c r="C9" s="193"/>
      <c r="D9" s="193"/>
      <c r="E9" s="62"/>
    </row>
    <row r="10" spans="1:11" ht="15.75" x14ac:dyDescent="0.25">
      <c r="A10" s="193" t="s">
        <v>249</v>
      </c>
      <c r="B10" s="39">
        <v>31</v>
      </c>
      <c r="C10" s="193"/>
      <c r="D10" s="193"/>
      <c r="E10" s="62"/>
    </row>
    <row r="11" spans="1:11" ht="15.75" hidden="1" x14ac:dyDescent="0.25">
      <c r="A11" s="193" t="s">
        <v>250</v>
      </c>
      <c r="B11" s="194"/>
      <c r="C11" s="193" t="s">
        <v>248</v>
      </c>
      <c r="D11" s="193"/>
      <c r="E11" s="62"/>
    </row>
    <row r="12" spans="1:11" ht="15.75" x14ac:dyDescent="0.25">
      <c r="A12" s="193"/>
      <c r="B12" s="193"/>
      <c r="C12" s="193"/>
      <c r="D12" s="193"/>
      <c r="E12" s="62"/>
    </row>
    <row r="13" spans="1:11" ht="15.75" hidden="1" x14ac:dyDescent="0.25">
      <c r="A13" s="42" t="s">
        <v>251</v>
      </c>
      <c r="B13" s="195"/>
      <c r="C13" s="193"/>
      <c r="D13" s="193"/>
      <c r="E13" s="62"/>
    </row>
    <row r="14" spans="1:11" ht="15.75" hidden="1" x14ac:dyDescent="0.25">
      <c r="A14" s="196" t="s">
        <v>252</v>
      </c>
      <c r="B14" s="195" t="e">
        <f>#REF!</f>
        <v>#REF!</v>
      </c>
      <c r="C14" s="193" t="s">
        <v>246</v>
      </c>
      <c r="D14" s="193"/>
      <c r="E14" s="62"/>
    </row>
    <row r="15" spans="1:11" ht="15.75" hidden="1" x14ac:dyDescent="0.25">
      <c r="A15" s="196" t="s">
        <v>253</v>
      </c>
      <c r="B15" s="213" t="e">
        <f>#REF!</f>
        <v>#REF!</v>
      </c>
      <c r="C15" s="193" t="s">
        <v>246</v>
      </c>
      <c r="D15" s="193"/>
      <c r="E15" s="62"/>
      <c r="J15" s="64"/>
      <c r="K15" s="64"/>
    </row>
    <row r="16" spans="1:11" ht="15.75" hidden="1" x14ac:dyDescent="0.25">
      <c r="A16" s="196" t="s">
        <v>254</v>
      </c>
      <c r="B16" s="43" t="e">
        <f>B15*B14</f>
        <v>#REF!</v>
      </c>
      <c r="C16" s="193"/>
      <c r="D16" s="193"/>
      <c r="E16" s="62"/>
      <c r="J16" s="65"/>
      <c r="K16" s="64"/>
    </row>
    <row r="17" spans="1:11" ht="15.75" x14ac:dyDescent="0.25">
      <c r="A17" s="201"/>
      <c r="B17" s="199"/>
      <c r="C17" s="199"/>
      <c r="D17" s="199"/>
      <c r="E17" s="62"/>
      <c r="K17" s="64"/>
    </row>
    <row r="18" spans="1:11" ht="15.75" x14ac:dyDescent="0.25">
      <c r="A18" s="42" t="s">
        <v>270</v>
      </c>
      <c r="B18" s="199"/>
      <c r="C18" s="193"/>
      <c r="D18" s="193"/>
      <c r="E18" s="62"/>
      <c r="K18" s="64"/>
    </row>
    <row r="19" spans="1:11" ht="15.75" x14ac:dyDescent="0.25">
      <c r="A19" s="196" t="s">
        <v>271</v>
      </c>
      <c r="B19" s="208" t="e">
        <f>#REF!</f>
        <v>#REF!</v>
      </c>
      <c r="C19" s="193"/>
      <c r="D19" s="193"/>
      <c r="F19" s="65"/>
      <c r="K19" s="64"/>
    </row>
    <row r="20" spans="1:11" ht="15.75" x14ac:dyDescent="0.25">
      <c r="A20" s="196" t="s">
        <v>272</v>
      </c>
      <c r="B20" s="208">
        <v>35</v>
      </c>
      <c r="C20" s="193"/>
      <c r="D20" s="193"/>
      <c r="E20" s="62"/>
      <c r="K20" s="64"/>
    </row>
    <row r="21" spans="1:11" ht="15.75" x14ac:dyDescent="0.25">
      <c r="A21" s="196" t="s">
        <v>259</v>
      </c>
      <c r="B21" s="199" t="e">
        <f>B19*B20</f>
        <v>#REF!</v>
      </c>
      <c r="C21" s="193"/>
      <c r="D21" s="193"/>
      <c r="E21" s="62"/>
      <c r="F21" s="65"/>
      <c r="K21" s="64"/>
    </row>
    <row r="22" spans="1:11" ht="15.75" x14ac:dyDescent="0.25">
      <c r="A22" s="196" t="s">
        <v>273</v>
      </c>
      <c r="B22" s="209">
        <v>0.01</v>
      </c>
      <c r="C22" s="193"/>
      <c r="D22" s="193"/>
      <c r="E22" s="62"/>
      <c r="K22" s="64"/>
    </row>
    <row r="23" spans="1:11" ht="15.75" x14ac:dyDescent="0.25">
      <c r="A23" s="196" t="s">
        <v>274</v>
      </c>
      <c r="B23" s="209" t="e">
        <f>B22*B19</f>
        <v>#REF!</v>
      </c>
      <c r="C23" s="193"/>
      <c r="D23" s="193"/>
      <c r="E23" s="62"/>
      <c r="K23" s="64"/>
    </row>
    <row r="24" spans="1:11" ht="15.75" x14ac:dyDescent="0.25">
      <c r="A24" s="44"/>
      <c r="B24" s="203"/>
      <c r="C24" s="193"/>
      <c r="D24" s="193"/>
      <c r="E24" s="62"/>
    </row>
    <row r="25" spans="1:11" ht="15.75" x14ac:dyDescent="0.25">
      <c r="A25" s="193"/>
      <c r="B25" s="199"/>
      <c r="C25" s="193"/>
      <c r="D25" s="193"/>
      <c r="E25" s="62"/>
    </row>
    <row r="26" spans="1:11" ht="15.75" x14ac:dyDescent="0.25">
      <c r="A26" s="44" t="s">
        <v>260</v>
      </c>
      <c r="B26" s="43" t="e">
        <f>+B21-B23</f>
        <v>#REF!</v>
      </c>
      <c r="C26" s="193"/>
      <c r="D26" s="193"/>
      <c r="E26" s="62"/>
      <c r="J26" s="64"/>
    </row>
    <row r="27" spans="1:11" ht="15.75" x14ac:dyDescent="0.25">
      <c r="A27" s="45"/>
      <c r="B27" s="210"/>
      <c r="C27" s="199"/>
      <c r="D27" s="199"/>
      <c r="E27" s="62"/>
      <c r="J27" s="64"/>
    </row>
    <row r="28" spans="1:11" ht="15.75" x14ac:dyDescent="0.25">
      <c r="A28" s="45"/>
      <c r="B28" s="199"/>
      <c r="C28" s="193"/>
      <c r="D28" s="193"/>
      <c r="E28" s="62"/>
    </row>
    <row r="29" spans="1:11" ht="15.75" x14ac:dyDescent="0.25">
      <c r="A29" s="45" t="s">
        <v>261</v>
      </c>
      <c r="B29" s="204" t="e">
        <f>B7+47</f>
        <v>#REF!</v>
      </c>
      <c r="C29" s="193"/>
      <c r="D29" s="193"/>
      <c r="E29" s="62"/>
    </row>
    <row r="30" spans="1:11" ht="15.75" x14ac:dyDescent="0.25">
      <c r="A30" s="45"/>
      <c r="B30" s="204"/>
      <c r="C30" s="193"/>
      <c r="D30" s="193"/>
      <c r="E30" s="62"/>
    </row>
    <row r="31" spans="1:11" ht="15.75" x14ac:dyDescent="0.25">
      <c r="A31" s="45"/>
      <c r="B31" s="204"/>
      <c r="C31" s="193"/>
      <c r="D31" s="193"/>
      <c r="E31" s="62"/>
    </row>
    <row r="32" spans="1:11" ht="15.75" x14ac:dyDescent="0.25">
      <c r="A32" s="193"/>
      <c r="B32" s="199"/>
      <c r="C32" s="193"/>
      <c r="D32" s="193"/>
      <c r="E32" s="62"/>
    </row>
    <row r="33" spans="1:5" ht="15.75" x14ac:dyDescent="0.25">
      <c r="A33" s="44"/>
      <c r="B33" s="211"/>
      <c r="C33" s="193"/>
      <c r="D33" s="193"/>
      <c r="E33" s="76"/>
    </row>
    <row r="34" spans="1:5" ht="15.75" x14ac:dyDescent="0.25">
      <c r="A34" s="193"/>
      <c r="B34" s="50" t="s">
        <v>262</v>
      </c>
      <c r="C34" s="193"/>
      <c r="D34" s="193"/>
      <c r="E34" s="62"/>
    </row>
    <row r="35" spans="1:5" ht="15.75" x14ac:dyDescent="0.25">
      <c r="A35" s="193"/>
      <c r="B35" s="50"/>
      <c r="C35" s="193"/>
      <c r="D35" s="193"/>
      <c r="E35" s="62"/>
    </row>
    <row r="36" spans="1:5" ht="15.75" x14ac:dyDescent="0.25">
      <c r="A36" s="193"/>
      <c r="B36" s="50"/>
      <c r="C36" s="193"/>
      <c r="D36" s="193"/>
      <c r="E36" s="62"/>
    </row>
    <row r="37" spans="1:5" ht="15.75" x14ac:dyDescent="0.25">
      <c r="A37" s="193"/>
      <c r="B37" s="50"/>
      <c r="C37" s="193"/>
      <c r="D37" s="193"/>
      <c r="E37" s="62"/>
    </row>
    <row r="38" spans="1:5" ht="15.75" x14ac:dyDescent="0.25">
      <c r="A38" s="193"/>
      <c r="B38" s="193" t="s">
        <v>277</v>
      </c>
      <c r="C38" s="35"/>
      <c r="D38" s="35"/>
      <c r="E38" s="62"/>
    </row>
    <row r="39" spans="1:5" ht="15.75" x14ac:dyDescent="0.25">
      <c r="A39" s="193"/>
      <c r="B39" s="193" t="s">
        <v>278</v>
      </c>
      <c r="C39" s="35"/>
      <c r="D39" s="35"/>
      <c r="E39" s="62"/>
    </row>
    <row r="40" spans="1:5" ht="15.75" x14ac:dyDescent="0.25">
      <c r="A40" s="193"/>
      <c r="B40" s="193" t="s">
        <v>264</v>
      </c>
      <c r="C40" s="35"/>
      <c r="D40" s="35"/>
      <c r="E40" s="62"/>
    </row>
    <row r="41" spans="1:5" ht="15.75" x14ac:dyDescent="0.25">
      <c r="A41" s="193"/>
      <c r="B41" s="193"/>
      <c r="C41" s="35"/>
      <c r="D41" s="35"/>
      <c r="E41" s="62"/>
    </row>
    <row r="42" spans="1:5" ht="15.75" x14ac:dyDescent="0.25">
      <c r="A42" s="193"/>
      <c r="B42" s="193"/>
      <c r="C42" s="35"/>
      <c r="D42" s="35"/>
      <c r="E42" s="62"/>
    </row>
    <row r="43" spans="1:5" ht="18" x14ac:dyDescent="0.35">
      <c r="A43" s="193"/>
      <c r="B43" s="51" t="s">
        <v>265</v>
      </c>
      <c r="C43" s="52"/>
      <c r="D43" s="35"/>
      <c r="E43" s="62"/>
    </row>
    <row r="44" spans="1:5" ht="15.75" x14ac:dyDescent="0.25">
      <c r="A44" s="193"/>
      <c r="B44" s="193"/>
      <c r="C44" s="54"/>
      <c r="D44" s="35"/>
      <c r="E44" s="62"/>
    </row>
    <row r="45" spans="1:5" ht="15.75" x14ac:dyDescent="0.25">
      <c r="A45" s="193"/>
      <c r="B45" s="193"/>
      <c r="C45" s="54"/>
      <c r="D45" s="35"/>
      <c r="E45" s="62"/>
    </row>
    <row r="46" spans="1:5" ht="15.75" x14ac:dyDescent="0.25">
      <c r="A46" s="193"/>
      <c r="B46" s="193"/>
      <c r="C46" s="35"/>
      <c r="D46" s="35"/>
      <c r="E46" s="62"/>
    </row>
    <row r="47" spans="1:5" ht="15.75" x14ac:dyDescent="0.25">
      <c r="A47" s="193"/>
      <c r="B47" s="193" t="s">
        <v>282</v>
      </c>
      <c r="C47" s="35"/>
      <c r="D47" s="35"/>
      <c r="E47" s="62"/>
    </row>
    <row r="48" spans="1:5" ht="15.75" x14ac:dyDescent="0.25">
      <c r="A48" s="193"/>
      <c r="B48" s="193" t="s">
        <v>283</v>
      </c>
      <c r="D48" s="35"/>
      <c r="E48" s="62"/>
    </row>
    <row r="49" spans="1:5" ht="15.75" x14ac:dyDescent="0.25">
      <c r="A49" s="193"/>
      <c r="B49" s="193" t="s">
        <v>267</v>
      </c>
      <c r="C49" s="35"/>
      <c r="D49" s="35"/>
      <c r="E49" s="62"/>
    </row>
    <row r="50" spans="1:5" ht="15.75" x14ac:dyDescent="0.25">
      <c r="A50" s="193"/>
      <c r="D50" s="35"/>
      <c r="E50" s="62"/>
    </row>
    <row r="51" spans="1:5" ht="18" x14ac:dyDescent="0.35">
      <c r="A51" s="30"/>
      <c r="D51" s="52"/>
    </row>
    <row r="52" spans="1:5" x14ac:dyDescent="0.25">
      <c r="D52" s="54"/>
    </row>
    <row r="53" spans="1:5" x14ac:dyDescent="0.25">
      <c r="D53" s="54"/>
    </row>
    <row r="54" spans="1:5" x14ac:dyDescent="0.25">
      <c r="A54" s="53"/>
    </row>
    <row r="57" spans="1:5" ht="15.75" x14ac:dyDescent="0.25">
      <c r="B57" s="193"/>
    </row>
    <row r="58" spans="1:5" x14ac:dyDescent="0.25">
      <c r="A58" s="53"/>
    </row>
    <row r="59" spans="1:5" x14ac:dyDescent="0.25">
      <c r="A59" s="53"/>
    </row>
    <row r="60" spans="1:5" x14ac:dyDescent="0.25">
      <c r="A60" s="53"/>
    </row>
    <row r="61" spans="1:5" x14ac:dyDescent="0.25">
      <c r="B61" s="55"/>
    </row>
    <row r="62" spans="1:5" x14ac:dyDescent="0.25">
      <c r="B62" s="56"/>
    </row>
    <row r="63" spans="1:5" x14ac:dyDescent="0.25">
      <c r="B63" s="56"/>
    </row>
    <row r="64" spans="1:5" x14ac:dyDescent="0.25">
      <c r="B64" s="56"/>
    </row>
  </sheetData>
  <mergeCells count="3">
    <mergeCell ref="A1:D1"/>
    <mergeCell ref="A2:D2"/>
    <mergeCell ref="A3:D3"/>
  </mergeCells>
  <pageMargins left="0.7" right="0.7" top="0.75" bottom="0.75" header="0.3" footer="0.3"/>
  <pageSetup scale="8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52">
    <pageSetUpPr fitToPage="1"/>
  </sheetPr>
  <dimension ref="A1:J65"/>
  <sheetViews>
    <sheetView zoomScaleNormal="100" workbookViewId="0">
      <selection sqref="A1:D48"/>
    </sheetView>
  </sheetViews>
  <sheetFormatPr defaultColWidth="9.140625" defaultRowHeight="15" x14ac:dyDescent="0.25"/>
  <cols>
    <col min="1" max="1" width="46.42578125" style="29" customWidth="1"/>
    <col min="2" max="2" width="27.85546875" style="29" customWidth="1"/>
    <col min="3" max="3" width="9.140625" style="29"/>
    <col min="4" max="4" width="9.140625" style="29" customWidth="1"/>
    <col min="5" max="16384" width="9.140625" style="29"/>
  </cols>
  <sheetData>
    <row r="1" spans="1:10" ht="18" x14ac:dyDescent="0.25">
      <c r="A1" s="425" t="s">
        <v>242</v>
      </c>
      <c r="B1" s="425"/>
      <c r="C1" s="425"/>
      <c r="D1" s="425"/>
      <c r="E1" s="42"/>
    </row>
    <row r="2" spans="1:10" ht="18" x14ac:dyDescent="0.25">
      <c r="A2" s="425" t="s">
        <v>276</v>
      </c>
      <c r="B2" s="425"/>
      <c r="C2" s="425"/>
      <c r="D2" s="425"/>
      <c r="E2" s="42"/>
    </row>
    <row r="3" spans="1:10" ht="15.75" x14ac:dyDescent="0.25">
      <c r="A3" s="423">
        <f ca="1">TODAY()</f>
        <v>46197</v>
      </c>
      <c r="B3" s="424"/>
      <c r="C3" s="424"/>
      <c r="D3" s="424"/>
      <c r="E3" s="77"/>
    </row>
    <row r="4" spans="1:10" s="30" customFormat="1" ht="18" x14ac:dyDescent="0.35">
      <c r="A4" s="296"/>
      <c r="B4" s="296"/>
      <c r="C4" s="33"/>
    </row>
    <row r="5" spans="1:10" s="30" customFormat="1" ht="18" x14ac:dyDescent="0.35">
      <c r="C5" s="52"/>
    </row>
    <row r="6" spans="1:10" s="30" customFormat="1" ht="18" x14ac:dyDescent="0.35">
      <c r="A6" s="32" t="s">
        <v>244</v>
      </c>
      <c r="B6" s="81" t="e">
        <f>#REF!</f>
        <v>#REF!</v>
      </c>
      <c r="C6" s="52"/>
    </row>
    <row r="7" spans="1:10" s="30" customFormat="1" ht="18" hidden="1" x14ac:dyDescent="0.35">
      <c r="A7" s="30" t="s">
        <v>245</v>
      </c>
      <c r="B7" s="37">
        <v>40793</v>
      </c>
      <c r="C7" s="52" t="s">
        <v>246</v>
      </c>
    </row>
    <row r="8" spans="1:10" s="30" customFormat="1" ht="18" x14ac:dyDescent="0.35">
      <c r="A8" s="193" t="s">
        <v>247</v>
      </c>
      <c r="B8" s="38" t="e">
        <f>#REF!</f>
        <v>#REF!</v>
      </c>
      <c r="C8" s="52" t="s">
        <v>248</v>
      </c>
    </row>
    <row r="9" spans="1:10" s="30" customFormat="1" ht="18" x14ac:dyDescent="0.35">
      <c r="A9" s="193" t="s">
        <v>249</v>
      </c>
      <c r="B9" s="39">
        <v>31</v>
      </c>
      <c r="C9" s="52" t="s">
        <v>248</v>
      </c>
    </row>
    <row r="10" spans="1:10" s="30" customFormat="1" ht="18" hidden="1" x14ac:dyDescent="0.35">
      <c r="A10" s="30" t="s">
        <v>250</v>
      </c>
      <c r="B10" s="194"/>
      <c r="C10" s="52" t="s">
        <v>248</v>
      </c>
    </row>
    <row r="11" spans="1:10" s="30" customFormat="1" ht="18" x14ac:dyDescent="0.35">
      <c r="B11" s="193"/>
      <c r="C11" s="52"/>
    </row>
    <row r="12" spans="1:10" s="30" customFormat="1" ht="18" x14ac:dyDescent="0.35">
      <c r="B12" s="195"/>
      <c r="C12" s="52"/>
    </row>
    <row r="13" spans="1:10" s="30" customFormat="1" ht="18" x14ac:dyDescent="0.35">
      <c r="A13" s="42" t="s">
        <v>251</v>
      </c>
      <c r="B13" s="195"/>
      <c r="C13" s="35"/>
      <c r="D13" s="193"/>
      <c r="E13" s="193"/>
    </row>
    <row r="14" spans="1:10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</row>
    <row r="15" spans="1:10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I15" s="57"/>
      <c r="J15" s="57"/>
    </row>
    <row r="16" spans="1:10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I16" s="58"/>
      <c r="J16" s="57"/>
    </row>
    <row r="17" spans="1:10" s="30" customFormat="1" ht="18" x14ac:dyDescent="0.35">
      <c r="A17" s="201"/>
      <c r="B17" s="199"/>
      <c r="C17" s="41"/>
      <c r="D17" s="193"/>
      <c r="E17" s="193"/>
      <c r="J17" s="57"/>
    </row>
    <row r="18" spans="1:10" s="30" customFormat="1" ht="18" hidden="1" x14ac:dyDescent="0.35">
      <c r="A18" s="42" t="s">
        <v>255</v>
      </c>
      <c r="B18" s="195"/>
      <c r="C18" s="35"/>
      <c r="D18" s="193"/>
      <c r="E18" s="193"/>
      <c r="J18" s="57"/>
    </row>
    <row r="19" spans="1:10" s="30" customFormat="1" ht="18" hidden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J19" s="57"/>
    </row>
    <row r="20" spans="1:10" s="30" customFormat="1" ht="18" hidden="1" x14ac:dyDescent="0.35">
      <c r="A20" s="196" t="s">
        <v>258</v>
      </c>
      <c r="B20" s="199">
        <v>3.5000000000000003E-2</v>
      </c>
      <c r="C20" s="35"/>
      <c r="D20" s="193"/>
      <c r="E20" s="193"/>
      <c r="J20" s="57"/>
    </row>
    <row r="21" spans="1:10" s="30" customFormat="1" ht="18" hidden="1" x14ac:dyDescent="0.35">
      <c r="A21" s="196" t="s">
        <v>259</v>
      </c>
      <c r="B21" s="203" t="e">
        <f>B19*B20</f>
        <v>#REF!</v>
      </c>
      <c r="C21" s="35"/>
      <c r="D21" s="193"/>
      <c r="E21" s="193"/>
      <c r="J21" s="57"/>
    </row>
    <row r="22" spans="1:10" s="30" customFormat="1" ht="18" x14ac:dyDescent="0.35">
      <c r="A22" s="44"/>
      <c r="B22" s="199"/>
      <c r="C22" s="35"/>
      <c r="D22" s="193"/>
      <c r="E22" s="193"/>
    </row>
    <row r="23" spans="1:10" s="30" customFormat="1" ht="18" x14ac:dyDescent="0.35">
      <c r="A23" s="193"/>
      <c r="B23" s="43"/>
      <c r="C23" s="35"/>
      <c r="D23" s="193"/>
      <c r="E23" s="193"/>
    </row>
    <row r="24" spans="1:10" s="30" customFormat="1" ht="18" x14ac:dyDescent="0.35">
      <c r="A24" s="44" t="s">
        <v>260</v>
      </c>
      <c r="B24" s="43" t="e">
        <f>+B16</f>
        <v>#REF!</v>
      </c>
      <c r="C24" s="35"/>
      <c r="D24" s="193"/>
      <c r="E24" s="193"/>
      <c r="I24" s="57"/>
    </row>
    <row r="25" spans="1:10" s="30" customFormat="1" ht="18" x14ac:dyDescent="0.35">
      <c r="A25" s="45"/>
      <c r="B25" s="199"/>
      <c r="C25" s="41"/>
      <c r="D25" s="193"/>
      <c r="E25" s="193"/>
      <c r="I25" s="57"/>
    </row>
    <row r="26" spans="1:10" s="30" customFormat="1" ht="18" x14ac:dyDescent="0.35">
      <c r="A26" s="45"/>
      <c r="B26" s="204"/>
      <c r="C26" s="35"/>
      <c r="D26" s="193"/>
      <c r="E26" s="193"/>
    </row>
    <row r="27" spans="1:10" s="30" customFormat="1" ht="18" x14ac:dyDescent="0.35">
      <c r="A27" s="45" t="s">
        <v>261</v>
      </c>
      <c r="B27" s="204" t="e">
        <f>B6+47</f>
        <v>#REF!</v>
      </c>
      <c r="C27" s="35"/>
      <c r="D27" s="193"/>
      <c r="E27" s="193"/>
    </row>
    <row r="28" spans="1:10" s="30" customFormat="1" ht="18" x14ac:dyDescent="0.35">
      <c r="A28" s="193"/>
      <c r="B28" s="199"/>
      <c r="C28" s="35"/>
      <c r="D28" s="193"/>
      <c r="E28" s="193"/>
    </row>
    <row r="29" spans="1:10" s="30" customFormat="1" ht="18" x14ac:dyDescent="0.35">
      <c r="A29" s="193"/>
      <c r="B29" s="199"/>
      <c r="C29" s="35"/>
      <c r="D29" s="193"/>
      <c r="E29" s="193"/>
    </row>
    <row r="30" spans="1:10" s="30" customFormat="1" ht="18" x14ac:dyDescent="0.35">
      <c r="A30" s="193"/>
      <c r="B30" s="199"/>
      <c r="C30" s="35"/>
      <c r="D30" s="193"/>
      <c r="E30" s="193"/>
    </row>
    <row r="31" spans="1:10" s="30" customFormat="1" ht="18" x14ac:dyDescent="0.35">
      <c r="A31" s="193"/>
      <c r="B31" s="199"/>
      <c r="C31" s="35"/>
      <c r="D31" s="193"/>
      <c r="E31" s="193"/>
    </row>
    <row r="32" spans="1:10" s="30" customFormat="1" ht="18" x14ac:dyDescent="0.35">
      <c r="A32" s="44"/>
      <c r="B32" s="50" t="s">
        <v>262</v>
      </c>
      <c r="C32" s="193"/>
      <c r="D32" s="205"/>
      <c r="E32" s="193"/>
    </row>
    <row r="33" spans="1:5" s="30" customFormat="1" ht="18" x14ac:dyDescent="0.35">
      <c r="A33" s="44"/>
      <c r="B33" s="50"/>
      <c r="C33" s="193"/>
      <c r="D33" s="205"/>
      <c r="E33" s="193"/>
    </row>
    <row r="34" spans="1:5" s="30" customFormat="1" ht="18" x14ac:dyDescent="0.35">
      <c r="A34" s="44"/>
      <c r="B34" s="50"/>
      <c r="C34" s="193"/>
      <c r="D34" s="205"/>
      <c r="E34" s="193"/>
    </row>
    <row r="35" spans="1:5" s="30" customFormat="1" ht="18" x14ac:dyDescent="0.35">
      <c r="A35" s="44"/>
      <c r="B35" s="50"/>
      <c r="C35" s="193"/>
      <c r="D35" s="205"/>
      <c r="E35" s="193"/>
    </row>
    <row r="36" spans="1:5" s="30" customFormat="1" ht="18" x14ac:dyDescent="0.35">
      <c r="A36" s="193"/>
      <c r="B36" s="193" t="s">
        <v>277</v>
      </c>
      <c r="C36" s="193"/>
      <c r="D36" s="193"/>
      <c r="E36" s="193"/>
    </row>
    <row r="37" spans="1:5" s="30" customFormat="1" ht="18" x14ac:dyDescent="0.35">
      <c r="A37" s="193"/>
      <c r="B37" s="193" t="s">
        <v>278</v>
      </c>
      <c r="C37" s="193"/>
      <c r="D37" s="193"/>
      <c r="E37" s="193"/>
    </row>
    <row r="38" spans="1:5" s="30" customFormat="1" ht="18" x14ac:dyDescent="0.35">
      <c r="A38" s="193"/>
      <c r="B38" s="193" t="s">
        <v>264</v>
      </c>
      <c r="C38" s="193"/>
      <c r="D38" s="193"/>
      <c r="E38" s="193"/>
    </row>
    <row r="39" spans="1:5" s="30" customFormat="1" ht="18" x14ac:dyDescent="0.35">
      <c r="A39" s="193"/>
      <c r="B39" s="193"/>
      <c r="C39" s="193"/>
      <c r="D39" s="193"/>
      <c r="E39" s="193"/>
    </row>
    <row r="40" spans="1:5" s="30" customFormat="1" ht="18" x14ac:dyDescent="0.35">
      <c r="A40" s="193"/>
      <c r="B40" s="193"/>
      <c r="C40" s="193"/>
      <c r="D40" s="193"/>
      <c r="E40" s="193"/>
    </row>
    <row r="41" spans="1:5" s="30" customFormat="1" ht="18" x14ac:dyDescent="0.35">
      <c r="A41" s="193"/>
      <c r="B41" s="51" t="s">
        <v>265</v>
      </c>
      <c r="C41" s="193"/>
      <c r="D41" s="193"/>
      <c r="E41" s="193"/>
    </row>
    <row r="42" spans="1:5" s="30" customFormat="1" ht="18" x14ac:dyDescent="0.35">
      <c r="A42" s="193"/>
      <c r="B42" s="193"/>
      <c r="C42" s="193"/>
      <c r="D42" s="193"/>
      <c r="E42" s="193"/>
    </row>
    <row r="43" spans="1:5" s="30" customFormat="1" ht="18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B44" s="193"/>
      <c r="C44" s="35"/>
      <c r="D44" s="193"/>
      <c r="E44" s="193"/>
    </row>
    <row r="45" spans="1:5" s="30" customFormat="1" ht="18" x14ac:dyDescent="0.35">
      <c r="A45" s="193"/>
      <c r="B45" s="193" t="s">
        <v>279</v>
      </c>
      <c r="C45" s="35"/>
      <c r="D45" s="193"/>
      <c r="E45" s="193"/>
    </row>
    <row r="46" spans="1:5" s="30" customFormat="1" ht="18" x14ac:dyDescent="0.35">
      <c r="A46" s="193"/>
      <c r="B46" s="193" t="s">
        <v>280</v>
      </c>
      <c r="C46" s="52"/>
      <c r="D46" s="193"/>
      <c r="E46" s="193"/>
    </row>
    <row r="47" spans="1:5" s="30" customFormat="1" ht="18" x14ac:dyDescent="0.35">
      <c r="A47" s="193"/>
      <c r="B47" s="193" t="s">
        <v>281</v>
      </c>
      <c r="C47" s="54"/>
      <c r="D47" s="193"/>
      <c r="E47" s="193"/>
    </row>
    <row r="48" spans="1:5" s="30" customFormat="1" ht="18" x14ac:dyDescent="0.35">
      <c r="A48" s="193"/>
      <c r="B48" s="193"/>
      <c r="C48" s="54"/>
      <c r="D48" s="193"/>
      <c r="E48" s="193"/>
    </row>
    <row r="49" spans="1:5" s="30" customFormat="1" ht="18" x14ac:dyDescent="0.35">
      <c r="A49" s="193"/>
      <c r="B49" s="193"/>
      <c r="C49" s="29"/>
      <c r="D49" s="193"/>
      <c r="E49" s="193"/>
    </row>
    <row r="50" spans="1:5" s="30" customFormat="1" ht="18" x14ac:dyDescent="0.35">
      <c r="A50" s="193"/>
      <c r="B50" s="193"/>
      <c r="C50" s="35"/>
      <c r="D50" s="193"/>
      <c r="E50" s="193"/>
    </row>
    <row r="51" spans="1:5" s="30" customFormat="1" ht="18" x14ac:dyDescent="0.35">
      <c r="A51" s="193"/>
      <c r="B51" s="51"/>
      <c r="C51" s="35"/>
      <c r="D51" s="193"/>
      <c r="E51" s="193"/>
    </row>
    <row r="52" spans="1:5" s="30" customFormat="1" ht="18" x14ac:dyDescent="0.35">
      <c r="A52" s="193"/>
      <c r="B52" s="193"/>
      <c r="C52" s="35"/>
      <c r="D52" s="193"/>
      <c r="E52" s="193"/>
    </row>
    <row r="53" spans="1:5" s="30" customFormat="1" ht="18" x14ac:dyDescent="0.35">
      <c r="A53" s="193"/>
      <c r="B53" s="193"/>
      <c r="C53" s="35"/>
      <c r="D53" s="193"/>
      <c r="E53" s="193"/>
    </row>
    <row r="54" spans="1:5" s="30" customFormat="1" ht="18" x14ac:dyDescent="0.35">
      <c r="B54" s="193"/>
      <c r="C54" s="35"/>
    </row>
    <row r="55" spans="1:5" s="30" customFormat="1" ht="18" x14ac:dyDescent="0.35">
      <c r="B55" s="193"/>
      <c r="C55" s="35"/>
    </row>
    <row r="56" spans="1:5" s="30" customFormat="1" ht="18" x14ac:dyDescent="0.35">
      <c r="B56" s="193"/>
      <c r="C56" s="35"/>
    </row>
    <row r="57" spans="1:5" s="30" customFormat="1" ht="18" x14ac:dyDescent="0.35">
      <c r="B57" s="193"/>
      <c r="C57" s="35"/>
    </row>
    <row r="58" spans="1:5" x14ac:dyDescent="0.25">
      <c r="A58" s="53"/>
      <c r="C58" s="54"/>
    </row>
    <row r="59" spans="1:5" x14ac:dyDescent="0.25">
      <c r="C59" s="54"/>
    </row>
    <row r="60" spans="1:5" x14ac:dyDescent="0.25">
      <c r="C60" s="54"/>
    </row>
    <row r="61" spans="1:5" x14ac:dyDescent="0.25">
      <c r="B61" s="55"/>
      <c r="C61" s="54"/>
    </row>
    <row r="62" spans="1:5" x14ac:dyDescent="0.25">
      <c r="B62" s="56"/>
      <c r="C62" s="54"/>
    </row>
    <row r="63" spans="1:5" x14ac:dyDescent="0.25">
      <c r="B63" s="56"/>
      <c r="C63" s="54"/>
    </row>
    <row r="64" spans="1:5" x14ac:dyDescent="0.25">
      <c r="B64" s="56"/>
      <c r="C64" s="54"/>
    </row>
    <row r="65" spans="3:3" x14ac:dyDescent="0.25">
      <c r="C65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53">
    <pageSetUpPr fitToPage="1"/>
  </sheetPr>
  <dimension ref="A1:K64"/>
  <sheetViews>
    <sheetView zoomScaleNormal="100" workbookViewId="0">
      <selection sqref="A1:D48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.140625" style="29"/>
    <col min="4" max="4" width="9.28515625" style="29" customWidth="1"/>
    <col min="5" max="16384" width="9.140625" style="29"/>
  </cols>
  <sheetData>
    <row r="1" spans="1:11" ht="18" x14ac:dyDescent="0.25">
      <c r="A1" s="425" t="s">
        <v>268</v>
      </c>
      <c r="B1" s="425"/>
      <c r="C1" s="425"/>
      <c r="D1" s="425"/>
      <c r="E1" s="59"/>
      <c r="F1" s="296"/>
    </row>
    <row r="2" spans="1:11" ht="18" x14ac:dyDescent="0.25">
      <c r="A2" s="425" t="s">
        <v>276</v>
      </c>
      <c r="B2" s="425"/>
      <c r="C2" s="425"/>
      <c r="D2" s="425"/>
      <c r="E2" s="59"/>
      <c r="F2" s="296"/>
    </row>
    <row r="3" spans="1:11" s="34" customFormat="1" x14ac:dyDescent="0.2">
      <c r="A3" s="423">
        <f ca="1">TODAY()</f>
        <v>46197</v>
      </c>
      <c r="B3" s="424"/>
      <c r="C3" s="424"/>
      <c r="D3" s="424"/>
      <c r="E3" s="32"/>
      <c r="F3" s="193"/>
      <c r="G3" s="193"/>
      <c r="H3" s="193"/>
      <c r="I3" s="193"/>
      <c r="J3" s="193"/>
      <c r="K3" s="193"/>
    </row>
    <row r="4" spans="1:11" s="34" customFormat="1" ht="15.75" x14ac:dyDescent="0.25">
      <c r="A4" s="296"/>
      <c r="B4" s="296"/>
      <c r="C4" s="296"/>
      <c r="D4" s="296"/>
      <c r="E4" s="193"/>
      <c r="F4" s="193"/>
      <c r="G4" s="193"/>
      <c r="H4" s="193"/>
      <c r="I4" s="193"/>
      <c r="J4" s="193"/>
      <c r="K4" s="193"/>
    </row>
    <row r="5" spans="1:11" s="34" customForma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6" spans="1:11" s="34" customFormat="1" x14ac:dyDescent="0.2">
      <c r="A6" s="32" t="s">
        <v>269</v>
      </c>
      <c r="B6" s="81" t="e">
        <f>#REF!</f>
        <v>#REF!</v>
      </c>
      <c r="C6" s="193"/>
      <c r="D6" s="193"/>
      <c r="E6" s="193"/>
      <c r="F6" s="193"/>
      <c r="G6" s="193"/>
      <c r="H6" s="193"/>
      <c r="I6" s="193"/>
      <c r="J6" s="193"/>
      <c r="K6" s="193"/>
    </row>
    <row r="7" spans="1:11" s="34" customFormat="1" ht="15.75" hidden="1" customHeight="1" x14ac:dyDescent="0.2">
      <c r="A7" s="193" t="s">
        <v>245</v>
      </c>
      <c r="B7" s="37">
        <f>'NEO NOV'!B7</f>
        <v>40793</v>
      </c>
      <c r="C7" s="193"/>
      <c r="D7" s="193"/>
      <c r="E7" s="193"/>
      <c r="F7" s="193"/>
      <c r="G7" s="193"/>
      <c r="H7" s="193"/>
      <c r="I7" s="193"/>
      <c r="J7" s="193"/>
      <c r="K7" s="193"/>
    </row>
    <row r="8" spans="1:11" s="34" customFormat="1" x14ac:dyDescent="0.2">
      <c r="A8" s="193" t="s">
        <v>247</v>
      </c>
      <c r="B8" s="38" t="e">
        <f>#REF!</f>
        <v>#REF!</v>
      </c>
      <c r="C8" s="193"/>
      <c r="D8" s="193"/>
      <c r="E8" s="193"/>
      <c r="F8" s="193"/>
      <c r="G8" s="193"/>
      <c r="H8" s="193"/>
      <c r="I8" s="193"/>
      <c r="J8" s="193"/>
      <c r="K8" s="193"/>
    </row>
    <row r="9" spans="1:11" s="34" customFormat="1" x14ac:dyDescent="0.2">
      <c r="A9" s="193" t="s">
        <v>249</v>
      </c>
      <c r="B9" s="39">
        <v>31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1" s="34" customFormat="1" hidden="1" x14ac:dyDescent="0.2">
      <c r="A10" s="193" t="s">
        <v>250</v>
      </c>
      <c r="B10" s="194"/>
      <c r="C10" s="193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4" customFormat="1" x14ac:dyDescent="0.2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1" s="34" customFormat="1" ht="15.75" hidden="1" x14ac:dyDescent="0.25">
      <c r="A12" s="42" t="s">
        <v>251</v>
      </c>
      <c r="B12" s="195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s="34" customFormat="1" hidden="1" x14ac:dyDescent="0.2">
      <c r="A13" s="196" t="s">
        <v>252</v>
      </c>
      <c r="B13" s="195" t="e">
        <f>#REF!</f>
        <v>#REF!</v>
      </c>
      <c r="C13" s="193" t="s">
        <v>246</v>
      </c>
      <c r="D13" s="193"/>
      <c r="E13" s="193"/>
      <c r="F13" s="193"/>
      <c r="G13" s="193"/>
      <c r="H13" s="193"/>
      <c r="I13" s="193"/>
      <c r="J13" s="193"/>
      <c r="K13" s="193"/>
    </row>
    <row r="14" spans="1:11" s="34" customFormat="1" hidden="1" x14ac:dyDescent="0.2">
      <c r="A14" s="196" t="s">
        <v>253</v>
      </c>
      <c r="B14" s="202" t="e">
        <f>#REF!</f>
        <v>#REF!</v>
      </c>
      <c r="C14" s="193" t="s">
        <v>246</v>
      </c>
      <c r="D14" s="193"/>
      <c r="E14" s="193"/>
      <c r="F14" s="193"/>
      <c r="G14" s="193"/>
      <c r="H14" s="193"/>
      <c r="I14" s="193"/>
      <c r="J14" s="199"/>
      <c r="K14" s="199"/>
    </row>
    <row r="15" spans="1:11" s="34" customFormat="1" ht="15.75" hidden="1" x14ac:dyDescent="0.25">
      <c r="A15" s="196" t="s">
        <v>254</v>
      </c>
      <c r="B15" s="43" t="e">
        <f>B14*B13</f>
        <v>#REF!</v>
      </c>
      <c r="C15" s="193"/>
      <c r="D15" s="193"/>
      <c r="E15" s="193"/>
      <c r="F15" s="193"/>
      <c r="G15" s="193"/>
      <c r="H15" s="193"/>
      <c r="I15" s="193"/>
      <c r="J15" s="195"/>
      <c r="K15" s="199"/>
    </row>
    <row r="16" spans="1:11" s="34" customFormat="1" x14ac:dyDescent="0.2">
      <c r="A16" s="201"/>
      <c r="B16" s="199"/>
      <c r="C16" s="199"/>
      <c r="D16" s="199"/>
      <c r="E16" s="193"/>
      <c r="F16" s="193"/>
      <c r="G16" s="193"/>
      <c r="H16" s="193"/>
      <c r="I16" s="193"/>
      <c r="J16" s="193"/>
      <c r="K16" s="199"/>
    </row>
    <row r="17" spans="1:11" s="34" customFormat="1" ht="15.75" x14ac:dyDescent="0.25">
      <c r="A17" s="42" t="s">
        <v>270</v>
      </c>
      <c r="B17" s="199"/>
      <c r="C17" s="193"/>
      <c r="D17" s="193"/>
      <c r="E17" s="193"/>
      <c r="F17" s="193"/>
      <c r="G17" s="193"/>
      <c r="H17" s="193"/>
      <c r="I17" s="193"/>
      <c r="J17" s="193"/>
      <c r="K17" s="199"/>
    </row>
    <row r="18" spans="1:11" s="34" customFormat="1" x14ac:dyDescent="0.2">
      <c r="A18" s="196" t="s">
        <v>271</v>
      </c>
      <c r="B18" s="208" t="e">
        <f>#REF!</f>
        <v>#REF!</v>
      </c>
      <c r="C18" s="193"/>
      <c r="D18" s="193"/>
      <c r="E18" s="193"/>
      <c r="F18" s="195"/>
      <c r="G18" s="193"/>
      <c r="H18" s="193"/>
      <c r="I18" s="193"/>
      <c r="J18" s="193"/>
      <c r="K18" s="199"/>
    </row>
    <row r="19" spans="1:11" s="34" customFormat="1" x14ac:dyDescent="0.2">
      <c r="A19" s="196" t="s">
        <v>272</v>
      </c>
      <c r="B19" s="208">
        <v>35</v>
      </c>
      <c r="C19" s="193"/>
      <c r="D19" s="193"/>
      <c r="E19" s="193"/>
      <c r="F19" s="193"/>
      <c r="G19" s="193"/>
      <c r="H19" s="193"/>
      <c r="I19" s="193"/>
      <c r="J19" s="193"/>
      <c r="K19" s="199"/>
    </row>
    <row r="20" spans="1:11" s="34" customFormat="1" x14ac:dyDescent="0.2">
      <c r="A20" s="196" t="s">
        <v>259</v>
      </c>
      <c r="B20" s="199" t="e">
        <f>B18*B19</f>
        <v>#REF!</v>
      </c>
      <c r="C20" s="193"/>
      <c r="D20" s="193"/>
      <c r="E20" s="193"/>
      <c r="F20" s="195"/>
      <c r="G20" s="193"/>
      <c r="H20" s="193"/>
      <c r="I20" s="193"/>
      <c r="J20" s="193"/>
      <c r="K20" s="199"/>
    </row>
    <row r="21" spans="1:11" s="34" customFormat="1" x14ac:dyDescent="0.2">
      <c r="A21" s="196" t="s">
        <v>273</v>
      </c>
      <c r="B21" s="209">
        <v>0.01</v>
      </c>
      <c r="C21" s="193"/>
      <c r="D21" s="193"/>
      <c r="E21" s="193"/>
      <c r="F21" s="193"/>
      <c r="G21" s="193"/>
      <c r="H21" s="193"/>
      <c r="I21" s="193"/>
      <c r="J21" s="193"/>
      <c r="K21" s="199"/>
    </row>
    <row r="22" spans="1:11" s="34" customFormat="1" x14ac:dyDescent="0.2">
      <c r="A22" s="196" t="s">
        <v>274</v>
      </c>
      <c r="B22" s="209" t="e">
        <f>B21*B18</f>
        <v>#REF!</v>
      </c>
      <c r="C22" s="193"/>
      <c r="D22" s="193"/>
      <c r="E22" s="193"/>
      <c r="F22" s="193"/>
      <c r="G22" s="193"/>
      <c r="H22" s="193"/>
      <c r="I22" s="193"/>
      <c r="J22" s="193"/>
      <c r="K22" s="199"/>
    </row>
    <row r="23" spans="1:11" s="34" customFormat="1" ht="15.75" x14ac:dyDescent="0.25">
      <c r="A23" s="44"/>
      <c r="B23" s="20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 s="34" customFormat="1" x14ac:dyDescent="0.2">
      <c r="A24" s="193"/>
      <c r="B24" s="199"/>
      <c r="C24" s="193"/>
      <c r="D24" s="193"/>
      <c r="E24" s="193"/>
      <c r="F24" s="193"/>
      <c r="G24" s="193"/>
      <c r="H24" s="193"/>
      <c r="I24" s="193"/>
      <c r="J24" s="193"/>
      <c r="K24" s="193"/>
    </row>
    <row r="25" spans="1:11" s="34" customFormat="1" ht="15.75" x14ac:dyDescent="0.25">
      <c r="A25" s="44" t="s">
        <v>260</v>
      </c>
      <c r="B25" s="43" t="e">
        <f>+B20-B22</f>
        <v>#REF!</v>
      </c>
      <c r="C25" s="193"/>
      <c r="D25" s="193"/>
      <c r="E25" s="193"/>
      <c r="F25" s="193"/>
      <c r="G25" s="193"/>
      <c r="H25" s="193"/>
      <c r="I25" s="193"/>
      <c r="J25" s="199"/>
      <c r="K25" s="193"/>
    </row>
    <row r="26" spans="1:11" s="34" customFormat="1" x14ac:dyDescent="0.2">
      <c r="A26" s="45"/>
      <c r="B26" s="210"/>
      <c r="C26" s="199"/>
      <c r="D26" s="199"/>
      <c r="E26" s="193"/>
      <c r="F26" s="193"/>
      <c r="G26" s="193"/>
      <c r="H26" s="193"/>
      <c r="I26" s="193"/>
      <c r="J26" s="199"/>
      <c r="K26" s="193"/>
    </row>
    <row r="27" spans="1:11" s="34" customFormat="1" x14ac:dyDescent="0.2">
      <c r="A27" s="45"/>
      <c r="B27" s="199"/>
      <c r="C27" s="193"/>
      <c r="D27" s="193"/>
      <c r="E27" s="193"/>
      <c r="F27" s="193"/>
      <c r="G27" s="193"/>
      <c r="H27" s="193"/>
      <c r="I27" s="193"/>
      <c r="J27" s="193"/>
      <c r="K27" s="193"/>
    </row>
    <row r="28" spans="1:11" s="34" customFormat="1" x14ac:dyDescent="0.2">
      <c r="A28" s="45" t="s">
        <v>261</v>
      </c>
      <c r="B28" s="204" t="e">
        <f>B6+47</f>
        <v>#REF!</v>
      </c>
      <c r="C28" s="193"/>
      <c r="D28" s="193"/>
      <c r="E28" s="193"/>
      <c r="F28" s="193"/>
      <c r="G28" s="193"/>
      <c r="H28" s="193"/>
      <c r="I28" s="193"/>
      <c r="J28" s="193"/>
      <c r="K28" s="193"/>
    </row>
    <row r="29" spans="1:11" s="34" customFormat="1" x14ac:dyDescent="0.2">
      <c r="A29" s="45"/>
      <c r="B29" s="204"/>
      <c r="C29" s="193"/>
      <c r="D29" s="193"/>
      <c r="E29" s="193"/>
      <c r="F29" s="193"/>
      <c r="G29" s="193"/>
      <c r="H29" s="193"/>
      <c r="I29" s="193"/>
      <c r="J29" s="193"/>
      <c r="K29" s="193"/>
    </row>
    <row r="30" spans="1:11" s="34" customFormat="1" x14ac:dyDescent="0.2">
      <c r="A30" s="45"/>
      <c r="B30" s="204"/>
      <c r="C30" s="193"/>
      <c r="D30" s="193"/>
      <c r="E30" s="193"/>
      <c r="F30" s="193"/>
      <c r="G30" s="193"/>
      <c r="H30" s="193"/>
      <c r="I30" s="193"/>
      <c r="J30" s="193"/>
      <c r="K30" s="193"/>
    </row>
    <row r="31" spans="1:11" s="34" customFormat="1" x14ac:dyDescent="0.2">
      <c r="A31" s="193"/>
      <c r="B31" s="199"/>
      <c r="C31" s="193"/>
      <c r="D31" s="193"/>
      <c r="E31" s="193"/>
      <c r="F31" s="193"/>
      <c r="G31" s="193"/>
      <c r="H31" s="193"/>
      <c r="I31" s="193"/>
      <c r="J31" s="193"/>
      <c r="K31" s="193"/>
    </row>
    <row r="32" spans="1:11" s="34" customFormat="1" ht="15.75" x14ac:dyDescent="0.25">
      <c r="A32" s="44"/>
      <c r="B32" s="211"/>
      <c r="C32" s="193"/>
      <c r="D32" s="193"/>
      <c r="E32" s="205"/>
      <c r="F32" s="193"/>
      <c r="G32" s="193"/>
      <c r="H32" s="193"/>
      <c r="I32" s="193"/>
      <c r="J32" s="193"/>
      <c r="K32" s="193"/>
    </row>
    <row r="33" spans="1:11" s="34" customFormat="1" x14ac:dyDescent="0.2">
      <c r="A33" s="193"/>
      <c r="B33" s="50" t="s">
        <v>262</v>
      </c>
      <c r="C33" s="193"/>
      <c r="D33" s="193"/>
      <c r="E33" s="193"/>
      <c r="F33" s="193"/>
      <c r="G33" s="193"/>
      <c r="H33" s="193"/>
      <c r="I33" s="193"/>
      <c r="J33" s="193"/>
      <c r="K33" s="193"/>
    </row>
    <row r="34" spans="1:11" s="34" customFormat="1" x14ac:dyDescent="0.2">
      <c r="A34" s="193"/>
      <c r="B34" s="50"/>
      <c r="C34" s="193"/>
      <c r="D34" s="193"/>
      <c r="E34" s="193"/>
      <c r="F34" s="193"/>
      <c r="G34" s="193"/>
      <c r="H34" s="193"/>
      <c r="I34" s="193"/>
      <c r="J34" s="193"/>
      <c r="K34" s="193"/>
    </row>
    <row r="35" spans="1:11" s="34" customFormat="1" x14ac:dyDescent="0.2">
      <c r="A35" s="193"/>
      <c r="B35" s="50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s="34" customFormat="1" x14ac:dyDescent="0.2">
      <c r="A36" s="193"/>
      <c r="B36" s="50"/>
      <c r="C36" s="193"/>
      <c r="D36" s="193"/>
      <c r="E36" s="193"/>
      <c r="F36" s="193"/>
      <c r="G36" s="193"/>
      <c r="H36" s="193"/>
      <c r="I36" s="193"/>
      <c r="J36" s="193"/>
      <c r="K36" s="193"/>
    </row>
    <row r="37" spans="1:11" s="34" customFormat="1" x14ac:dyDescent="0.2">
      <c r="A37" s="193"/>
      <c r="B37" s="193" t="s">
        <v>277</v>
      </c>
      <c r="C37" s="193"/>
      <c r="D37" s="193"/>
      <c r="E37" s="193"/>
      <c r="F37" s="193"/>
      <c r="G37" s="193"/>
      <c r="H37" s="193"/>
      <c r="I37" s="193"/>
      <c r="J37" s="193"/>
      <c r="K37" s="193"/>
    </row>
    <row r="38" spans="1:11" s="34" customFormat="1" x14ac:dyDescent="0.2">
      <c r="A38" s="193"/>
      <c r="B38" s="193" t="s">
        <v>278</v>
      </c>
      <c r="C38" s="193"/>
      <c r="D38" s="193"/>
      <c r="E38" s="193"/>
      <c r="F38" s="193"/>
      <c r="G38" s="193"/>
      <c r="H38" s="193"/>
      <c r="I38" s="193"/>
      <c r="J38" s="193"/>
      <c r="K38" s="193"/>
    </row>
    <row r="39" spans="1:11" s="34" customFormat="1" x14ac:dyDescent="0.2">
      <c r="A39" s="193"/>
      <c r="B39" s="193" t="s">
        <v>264</v>
      </c>
      <c r="C39" s="193"/>
      <c r="D39" s="193"/>
      <c r="E39" s="193"/>
      <c r="F39" s="193"/>
      <c r="G39" s="193"/>
      <c r="H39" s="193"/>
      <c r="I39" s="193"/>
      <c r="J39" s="193"/>
      <c r="K39" s="193"/>
    </row>
    <row r="40" spans="1:11" s="34" customFormat="1" x14ac:dyDescent="0.2">
      <c r="A40" s="193"/>
      <c r="B40" s="193"/>
      <c r="C40" s="35"/>
      <c r="D40" s="35"/>
      <c r="E40" s="193"/>
      <c r="F40" s="193"/>
      <c r="G40" s="193"/>
      <c r="H40" s="193"/>
      <c r="I40" s="193"/>
      <c r="J40" s="193"/>
      <c r="K40" s="193"/>
    </row>
    <row r="41" spans="1:11" s="34" customFormat="1" x14ac:dyDescent="0.2">
      <c r="A41" s="193"/>
      <c r="B41" s="193"/>
      <c r="C41" s="35"/>
      <c r="D41" s="35"/>
      <c r="E41" s="193"/>
      <c r="F41" s="193"/>
      <c r="G41" s="193"/>
      <c r="H41" s="193"/>
      <c r="I41" s="193"/>
      <c r="J41" s="193"/>
      <c r="K41" s="193"/>
    </row>
    <row r="42" spans="1:11" s="34" customFormat="1" x14ac:dyDescent="0.2">
      <c r="A42" s="193"/>
      <c r="B42" s="51" t="s">
        <v>265</v>
      </c>
      <c r="C42" s="35"/>
      <c r="D42" s="35"/>
      <c r="E42" s="193"/>
      <c r="F42" s="193"/>
      <c r="G42" s="193"/>
      <c r="H42" s="193"/>
      <c r="I42" s="193"/>
      <c r="J42" s="193"/>
      <c r="K42" s="193"/>
    </row>
    <row r="43" spans="1:11" s="34" customFormat="1" x14ac:dyDescent="0.2">
      <c r="A43" s="193"/>
      <c r="B43" s="193"/>
      <c r="C43" s="35"/>
      <c r="D43" s="35"/>
      <c r="E43" s="193"/>
      <c r="F43" s="193"/>
      <c r="G43" s="193"/>
      <c r="H43" s="193"/>
      <c r="I43" s="193"/>
      <c r="J43" s="193"/>
      <c r="K43" s="193"/>
    </row>
    <row r="44" spans="1:11" s="34" customFormat="1" x14ac:dyDescent="0.2">
      <c r="A44" s="193"/>
      <c r="B44" s="193"/>
      <c r="C44" s="35"/>
      <c r="D44" s="35"/>
      <c r="E44" s="193"/>
      <c r="F44" s="193"/>
      <c r="G44" s="193"/>
      <c r="H44" s="193"/>
      <c r="I44" s="193"/>
      <c r="J44" s="193"/>
      <c r="K44" s="193"/>
    </row>
    <row r="45" spans="1:11" s="34" customFormat="1" x14ac:dyDescent="0.2">
      <c r="A45" s="193"/>
      <c r="B45" s="193"/>
      <c r="C45" s="35"/>
      <c r="D45" s="35"/>
      <c r="E45" s="193"/>
      <c r="F45" s="193"/>
      <c r="G45" s="193"/>
      <c r="H45" s="193"/>
      <c r="I45" s="193"/>
      <c r="J45" s="193"/>
      <c r="K45" s="193"/>
    </row>
    <row r="46" spans="1:11" s="34" customFormat="1" x14ac:dyDescent="0.2">
      <c r="A46" s="193"/>
      <c r="B46" s="193" t="s">
        <v>279</v>
      </c>
      <c r="C46" s="35"/>
      <c r="D46" s="35"/>
      <c r="E46" s="193"/>
      <c r="F46" s="193"/>
      <c r="G46" s="193"/>
      <c r="H46" s="193"/>
      <c r="I46" s="193"/>
      <c r="J46" s="193"/>
      <c r="K46" s="193"/>
    </row>
    <row r="47" spans="1:11" s="34" customFormat="1" ht="18" x14ac:dyDescent="0.35">
      <c r="A47" s="193"/>
      <c r="B47" s="193" t="s">
        <v>280</v>
      </c>
      <c r="C47" s="52"/>
      <c r="D47" s="35"/>
      <c r="E47" s="193"/>
      <c r="F47" s="193"/>
      <c r="G47" s="193"/>
      <c r="H47" s="193"/>
      <c r="I47" s="193"/>
      <c r="J47" s="193"/>
      <c r="K47" s="193"/>
    </row>
    <row r="48" spans="1:11" s="34" customFormat="1" ht="15.75" x14ac:dyDescent="0.25">
      <c r="A48" s="193"/>
      <c r="B48" s="193" t="s">
        <v>281</v>
      </c>
      <c r="C48" s="54"/>
      <c r="D48" s="35"/>
      <c r="E48" s="193"/>
      <c r="F48" s="193"/>
      <c r="G48" s="193"/>
      <c r="H48" s="193"/>
      <c r="I48" s="193"/>
      <c r="J48" s="193"/>
      <c r="K48" s="193"/>
    </row>
    <row r="49" spans="1:11" s="34" customFormat="1" ht="15.75" x14ac:dyDescent="0.25">
      <c r="A49" s="193"/>
      <c r="B49" s="193"/>
      <c r="C49" s="54"/>
      <c r="D49" s="35"/>
      <c r="E49" s="193"/>
      <c r="F49" s="193"/>
      <c r="G49" s="193"/>
      <c r="H49" s="193"/>
      <c r="I49" s="193"/>
      <c r="J49" s="193"/>
      <c r="K49" s="193"/>
    </row>
    <row r="50" spans="1:11" s="34" customFormat="1" x14ac:dyDescent="0.2">
      <c r="A50" s="193"/>
      <c r="B50" s="193"/>
      <c r="C50" s="35"/>
      <c r="D50" s="35"/>
      <c r="E50" s="193"/>
      <c r="F50" s="193"/>
      <c r="G50" s="193"/>
      <c r="H50" s="193"/>
      <c r="I50" s="193"/>
      <c r="J50" s="193"/>
      <c r="K50" s="193"/>
    </row>
    <row r="51" spans="1:11" s="34" customFormat="1" x14ac:dyDescent="0.2">
      <c r="A51" s="193"/>
      <c r="B51" s="193"/>
      <c r="C51" s="35"/>
      <c r="D51" s="35"/>
      <c r="E51" s="193"/>
      <c r="F51" s="193"/>
      <c r="G51" s="193"/>
      <c r="H51" s="193"/>
      <c r="I51" s="193"/>
      <c r="J51" s="193"/>
      <c r="K51" s="193"/>
    </row>
    <row r="52" spans="1:11" s="34" customFormat="1" x14ac:dyDescent="0.2">
      <c r="A52" s="193"/>
      <c r="B52" s="51"/>
      <c r="C52" s="35"/>
      <c r="D52" s="35"/>
      <c r="E52" s="193"/>
      <c r="F52" s="193"/>
      <c r="G52" s="193"/>
      <c r="H52" s="193"/>
      <c r="I52" s="193"/>
      <c r="J52" s="193"/>
      <c r="K52" s="193"/>
    </row>
    <row r="53" spans="1:11" s="34" customFormat="1" x14ac:dyDescent="0.2">
      <c r="A53" s="193"/>
      <c r="B53" s="193"/>
      <c r="C53" s="35"/>
      <c r="D53" s="35"/>
      <c r="E53" s="193"/>
      <c r="F53" s="193"/>
      <c r="G53" s="193"/>
      <c r="H53" s="193"/>
      <c r="I53" s="193"/>
      <c r="J53" s="193"/>
      <c r="K53" s="193"/>
    </row>
    <row r="54" spans="1:11" s="34" customFormat="1" x14ac:dyDescent="0.2">
      <c r="A54" s="193"/>
      <c r="B54" s="193"/>
      <c r="C54" s="35"/>
      <c r="D54" s="35"/>
      <c r="E54" s="193"/>
      <c r="F54" s="193"/>
      <c r="G54" s="193"/>
      <c r="H54" s="193"/>
      <c r="I54" s="193"/>
      <c r="J54" s="193"/>
      <c r="K54" s="193"/>
    </row>
    <row r="55" spans="1:11" s="34" customFormat="1" x14ac:dyDescent="0.2">
      <c r="A55" s="193"/>
      <c r="B55" s="193"/>
      <c r="C55" s="35"/>
      <c r="D55" s="35"/>
      <c r="E55" s="193"/>
      <c r="F55" s="193"/>
      <c r="G55" s="193"/>
      <c r="H55" s="193"/>
      <c r="I55" s="193"/>
      <c r="J55" s="193"/>
      <c r="K55" s="193"/>
    </row>
    <row r="56" spans="1:11" s="34" customFormat="1" x14ac:dyDescent="0.2">
      <c r="A56" s="193"/>
      <c r="B56" s="193"/>
      <c r="C56" s="35"/>
      <c r="D56" s="35"/>
      <c r="E56" s="193"/>
      <c r="F56" s="193"/>
      <c r="G56" s="193"/>
      <c r="H56" s="193"/>
      <c r="I56" s="193"/>
      <c r="J56" s="193"/>
      <c r="K56" s="193"/>
    </row>
    <row r="57" spans="1:11" ht="15.75" x14ac:dyDescent="0.25">
      <c r="B57" s="193"/>
    </row>
    <row r="58" spans="1:11" ht="15.75" x14ac:dyDescent="0.25">
      <c r="B58" s="193"/>
    </row>
    <row r="59" spans="1:11" x14ac:dyDescent="0.25">
      <c r="A59" s="53"/>
    </row>
    <row r="61" spans="1:11" x14ac:dyDescent="0.25">
      <c r="B61" s="55"/>
    </row>
    <row r="62" spans="1:11" x14ac:dyDescent="0.25">
      <c r="B62" s="56"/>
    </row>
    <row r="63" spans="1:11" x14ac:dyDescent="0.25">
      <c r="B63" s="56"/>
    </row>
    <row r="64" spans="1:11" x14ac:dyDescent="0.25">
      <c r="B64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7" orientation="portrait" r:id="rId1"/>
  <colBreaks count="1" manualBreakCount="1">
    <brk id="5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64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199"/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B30" s="50" t="s">
        <v>262</v>
      </c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50"/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285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266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267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/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9B45-15F2-4662-9CEA-E3D27F43C855}">
  <dimension ref="A1:EM83"/>
  <sheetViews>
    <sheetView zoomScale="115" zoomScaleNormal="115" workbookViewId="0">
      <pane xSplit="1" ySplit="2" topLeftCell="EC66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" x14ac:dyDescent="0.25"/>
  <cols>
    <col min="1" max="1" width="18.5703125" style="335" customWidth="1"/>
    <col min="2" max="13" width="14.42578125" style="335" customWidth="1"/>
    <col min="14" max="15" width="10.28515625" style="335" bestFit="1" customWidth="1"/>
    <col min="16" max="17" width="11" style="335" bestFit="1" customWidth="1"/>
    <col min="18" max="20" width="10.28515625" style="335" bestFit="1" customWidth="1"/>
    <col min="21" max="21" width="11" style="335" bestFit="1" customWidth="1"/>
    <col min="22" max="22" width="10.28515625" style="335" bestFit="1" customWidth="1"/>
    <col min="23" max="23" width="11" style="335" bestFit="1" customWidth="1"/>
    <col min="24" max="25" width="11.85546875" style="335" bestFit="1" customWidth="1"/>
    <col min="26" max="26" width="10.28515625" style="335" bestFit="1" customWidth="1"/>
    <col min="27" max="27" width="11" style="335" bestFit="1" customWidth="1"/>
    <col min="28" max="28" width="9.85546875" style="335" bestFit="1" customWidth="1"/>
    <col min="29" max="32" width="11" style="335" bestFit="1" customWidth="1"/>
    <col min="33" max="34" width="10.28515625" style="335" bestFit="1" customWidth="1"/>
    <col min="35" max="37" width="11" style="335" bestFit="1" customWidth="1"/>
    <col min="38" max="39" width="9.85546875" style="335" bestFit="1" customWidth="1"/>
    <col min="40" max="42" width="11" style="335" bestFit="1" customWidth="1"/>
    <col min="43" max="43" width="9.85546875" style="335" bestFit="1" customWidth="1"/>
    <col min="44" max="44" width="11" style="335" bestFit="1" customWidth="1"/>
    <col min="45" max="50" width="9.85546875" style="335" bestFit="1" customWidth="1"/>
    <col min="51" max="57" width="11" style="335" bestFit="1" customWidth="1"/>
    <col min="58" max="59" width="11.85546875" style="335" bestFit="1" customWidth="1"/>
    <col min="60" max="61" width="11.42578125" style="335" bestFit="1" customWidth="1"/>
    <col min="62" max="109" width="8.85546875" style="335" bestFit="1" customWidth="1"/>
    <col min="110" max="121" width="10.28515625" style="335" bestFit="1" customWidth="1"/>
    <col min="122" max="123" width="11.42578125" style="337" bestFit="1" customWidth="1"/>
    <col min="124" max="125" width="13" style="337" bestFit="1" customWidth="1"/>
    <col min="126" max="126" width="11.42578125" style="337" bestFit="1" customWidth="1"/>
    <col min="127" max="127" width="13" style="337" bestFit="1" customWidth="1"/>
    <col min="128" max="128" width="11.42578125" style="337" bestFit="1" customWidth="1"/>
    <col min="129" max="133" width="13" style="337" bestFit="1" customWidth="1"/>
    <col min="134" max="134" width="14.42578125" style="337" bestFit="1" customWidth="1"/>
    <col min="135" max="135" width="9.140625" style="337"/>
    <col min="136" max="136" width="15" style="337" bestFit="1" customWidth="1"/>
    <col min="137" max="137" width="13" style="337" bestFit="1" customWidth="1"/>
    <col min="138" max="138" width="14.42578125" style="337" customWidth="1"/>
    <col min="139" max="139" width="12.5703125" style="337" customWidth="1"/>
    <col min="140" max="140" width="15.42578125" style="337" customWidth="1"/>
    <col min="141" max="141" width="14.42578125" style="337" bestFit="1" customWidth="1"/>
    <col min="142" max="142" width="15.85546875" style="337" bestFit="1" customWidth="1"/>
    <col min="143" max="143" width="15.5703125" style="337" customWidth="1"/>
    <col min="144" max="16384" width="9.140625" style="337"/>
  </cols>
  <sheetData>
    <row r="1" spans="1:143" x14ac:dyDescent="0.25">
      <c r="B1" s="335" t="s">
        <v>59</v>
      </c>
      <c r="C1" s="335" t="s">
        <v>59</v>
      </c>
      <c r="D1" s="335" t="s">
        <v>59</v>
      </c>
      <c r="E1" s="335" t="s">
        <v>59</v>
      </c>
      <c r="F1" s="335" t="s">
        <v>59</v>
      </c>
      <c r="G1" s="335" t="s">
        <v>59</v>
      </c>
      <c r="H1" s="335" t="s">
        <v>59</v>
      </c>
      <c r="I1" s="335" t="s">
        <v>59</v>
      </c>
      <c r="J1" s="335" t="s">
        <v>59</v>
      </c>
      <c r="K1" s="335" t="s">
        <v>59</v>
      </c>
      <c r="L1" s="335" t="s">
        <v>59</v>
      </c>
      <c r="M1" s="335" t="s">
        <v>59</v>
      </c>
      <c r="N1" s="335" t="s">
        <v>60</v>
      </c>
      <c r="O1" s="335" t="s">
        <v>60</v>
      </c>
      <c r="P1" s="335" t="s">
        <v>60</v>
      </c>
      <c r="Q1" s="335" t="s">
        <v>60</v>
      </c>
      <c r="R1" s="335" t="s">
        <v>60</v>
      </c>
      <c r="S1" s="335" t="s">
        <v>60</v>
      </c>
      <c r="T1" s="335" t="s">
        <v>60</v>
      </c>
      <c r="U1" s="335" t="s">
        <v>60</v>
      </c>
      <c r="V1" s="335" t="s">
        <v>60</v>
      </c>
      <c r="W1" s="335" t="s">
        <v>60</v>
      </c>
      <c r="X1" s="335" t="s">
        <v>60</v>
      </c>
      <c r="Y1" s="336" t="s">
        <v>60</v>
      </c>
      <c r="Z1" s="335" t="s">
        <v>61</v>
      </c>
      <c r="AA1" s="335" t="s">
        <v>61</v>
      </c>
      <c r="AB1" s="335" t="s">
        <v>61</v>
      </c>
      <c r="AC1" s="335" t="s">
        <v>61</v>
      </c>
      <c r="AD1" s="335" t="s">
        <v>61</v>
      </c>
      <c r="AE1" s="335" t="s">
        <v>61</v>
      </c>
      <c r="AF1" s="335" t="s">
        <v>61</v>
      </c>
      <c r="AG1" s="335" t="s">
        <v>61</v>
      </c>
      <c r="AH1" s="335" t="s">
        <v>61</v>
      </c>
      <c r="AI1" s="335" t="s">
        <v>61</v>
      </c>
      <c r="AJ1" s="335" t="s">
        <v>61</v>
      </c>
      <c r="AK1" s="336" t="s">
        <v>61</v>
      </c>
      <c r="AL1" s="335" t="s">
        <v>62</v>
      </c>
      <c r="AM1" s="335" t="s">
        <v>62</v>
      </c>
      <c r="AN1" s="335" t="s">
        <v>62</v>
      </c>
      <c r="AO1" s="335" t="s">
        <v>62</v>
      </c>
      <c r="AP1" s="335" t="s">
        <v>62</v>
      </c>
      <c r="AQ1" s="335" t="s">
        <v>62</v>
      </c>
      <c r="AR1" s="335" t="s">
        <v>62</v>
      </c>
      <c r="AS1" s="335" t="s">
        <v>62</v>
      </c>
      <c r="AT1" s="335" t="s">
        <v>62</v>
      </c>
      <c r="AU1" s="335" t="s">
        <v>62</v>
      </c>
      <c r="AV1" s="335" t="s">
        <v>62</v>
      </c>
      <c r="AW1" s="336" t="s">
        <v>62</v>
      </c>
      <c r="AX1" s="335" t="s">
        <v>63</v>
      </c>
      <c r="AY1" s="335" t="s">
        <v>63</v>
      </c>
      <c r="AZ1" s="335" t="s">
        <v>63</v>
      </c>
      <c r="BA1" s="335" t="s">
        <v>63</v>
      </c>
      <c r="BB1" s="335" t="s">
        <v>63</v>
      </c>
      <c r="BC1" s="335" t="s">
        <v>63</v>
      </c>
      <c r="BD1" s="335" t="s">
        <v>63</v>
      </c>
      <c r="BE1" s="335" t="s">
        <v>63</v>
      </c>
      <c r="BF1" s="335" t="s">
        <v>63</v>
      </c>
      <c r="BG1" s="335" t="s">
        <v>63</v>
      </c>
      <c r="BH1" s="335" t="s">
        <v>63</v>
      </c>
      <c r="BI1" s="336" t="s">
        <v>63</v>
      </c>
      <c r="BJ1" s="335" t="s">
        <v>64</v>
      </c>
      <c r="BK1" s="335" t="s">
        <v>64</v>
      </c>
      <c r="BL1" s="335" t="s">
        <v>64</v>
      </c>
      <c r="BM1" s="335" t="s">
        <v>64</v>
      </c>
      <c r="BN1" s="335" t="s">
        <v>64</v>
      </c>
      <c r="BO1" s="335" t="s">
        <v>64</v>
      </c>
      <c r="BP1" s="335" t="s">
        <v>64</v>
      </c>
      <c r="BQ1" s="335" t="s">
        <v>64</v>
      </c>
      <c r="BR1" s="335" t="s">
        <v>64</v>
      </c>
      <c r="BS1" s="335" t="s">
        <v>64</v>
      </c>
      <c r="BT1" s="335" t="s">
        <v>64</v>
      </c>
      <c r="BU1" s="336" t="s">
        <v>64</v>
      </c>
      <c r="BV1" s="335" t="s">
        <v>65</v>
      </c>
      <c r="BW1" s="335" t="s">
        <v>65</v>
      </c>
      <c r="BX1" s="335" t="s">
        <v>65</v>
      </c>
      <c r="BY1" s="335" t="s">
        <v>65</v>
      </c>
      <c r="BZ1" s="335" t="s">
        <v>65</v>
      </c>
      <c r="CA1" s="335" t="s">
        <v>65</v>
      </c>
      <c r="CB1" s="335" t="s">
        <v>65</v>
      </c>
      <c r="CC1" s="335" t="s">
        <v>65</v>
      </c>
      <c r="CD1" s="335" t="s">
        <v>65</v>
      </c>
      <c r="CE1" s="335" t="s">
        <v>65</v>
      </c>
      <c r="CF1" s="335" t="s">
        <v>65</v>
      </c>
      <c r="CG1" s="336" t="s">
        <v>65</v>
      </c>
      <c r="CH1" s="335" t="s">
        <v>66</v>
      </c>
      <c r="CI1" s="335" t="s">
        <v>66</v>
      </c>
      <c r="CJ1" s="335" t="s">
        <v>66</v>
      </c>
      <c r="CK1" s="335" t="s">
        <v>66</v>
      </c>
      <c r="CL1" s="335" t="s">
        <v>66</v>
      </c>
      <c r="CM1" s="335" t="s">
        <v>66</v>
      </c>
      <c r="CN1" s="335" t="s">
        <v>66</v>
      </c>
      <c r="CO1" s="335" t="s">
        <v>66</v>
      </c>
      <c r="CP1" s="335" t="s">
        <v>66</v>
      </c>
      <c r="CQ1" s="335" t="s">
        <v>66</v>
      </c>
      <c r="CR1" s="335" t="s">
        <v>66</v>
      </c>
      <c r="CS1" s="336" t="s">
        <v>66</v>
      </c>
      <c r="CT1" s="335" t="s">
        <v>67</v>
      </c>
      <c r="CU1" s="335" t="s">
        <v>67</v>
      </c>
      <c r="CV1" s="335" t="s">
        <v>67</v>
      </c>
      <c r="CW1" s="335" t="s">
        <v>67</v>
      </c>
      <c r="CX1" s="335" t="s">
        <v>67</v>
      </c>
      <c r="CY1" s="335" t="s">
        <v>67</v>
      </c>
      <c r="CZ1" s="335" t="s">
        <v>67</v>
      </c>
      <c r="DA1" s="335" t="s">
        <v>67</v>
      </c>
      <c r="DB1" s="335" t="s">
        <v>67</v>
      </c>
      <c r="DC1" s="335" t="s">
        <v>67</v>
      </c>
      <c r="DD1" s="335" t="s">
        <v>67</v>
      </c>
      <c r="DE1" s="336" t="s">
        <v>67</v>
      </c>
      <c r="DF1" s="335" t="s">
        <v>68</v>
      </c>
      <c r="DG1" s="335" t="s">
        <v>68</v>
      </c>
      <c r="DH1" s="335" t="s">
        <v>68</v>
      </c>
      <c r="DI1" s="335" t="s">
        <v>68</v>
      </c>
      <c r="DJ1" s="335" t="s">
        <v>68</v>
      </c>
      <c r="DK1" s="335" t="s">
        <v>68</v>
      </c>
      <c r="DL1" s="335" t="s">
        <v>68</v>
      </c>
      <c r="DM1" s="335" t="s">
        <v>68</v>
      </c>
      <c r="DN1" s="335" t="s">
        <v>68</v>
      </c>
      <c r="DO1" s="335" t="s">
        <v>68</v>
      </c>
      <c r="DP1" s="335" t="s">
        <v>68</v>
      </c>
      <c r="DQ1" s="336" t="s">
        <v>68</v>
      </c>
      <c r="DR1" s="335" t="s">
        <v>69</v>
      </c>
    </row>
    <row r="2" spans="1:143" s="343" customFormat="1" ht="26.65" customHeight="1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62" t="s">
        <v>71</v>
      </c>
      <c r="O2" s="362" t="s">
        <v>72</v>
      </c>
      <c r="P2" s="362" t="s">
        <v>73</v>
      </c>
      <c r="Q2" s="362" t="s">
        <v>74</v>
      </c>
      <c r="R2" s="362" t="s">
        <v>75</v>
      </c>
      <c r="S2" s="362" t="s">
        <v>76</v>
      </c>
      <c r="T2" s="362" t="s">
        <v>77</v>
      </c>
      <c r="U2" s="362" t="s">
        <v>78</v>
      </c>
      <c r="V2" s="362" t="s">
        <v>79</v>
      </c>
      <c r="W2" s="362" t="s">
        <v>80</v>
      </c>
      <c r="X2" s="362" t="s">
        <v>81</v>
      </c>
      <c r="Y2" s="363" t="s">
        <v>82</v>
      </c>
      <c r="Z2" s="362" t="s">
        <v>71</v>
      </c>
      <c r="AA2" s="362" t="s">
        <v>72</v>
      </c>
      <c r="AB2" s="362" t="s">
        <v>73</v>
      </c>
      <c r="AC2" s="362" t="s">
        <v>74</v>
      </c>
      <c r="AD2" s="362" t="s">
        <v>75</v>
      </c>
      <c r="AE2" s="362" t="s">
        <v>76</v>
      </c>
      <c r="AF2" s="362" t="s">
        <v>77</v>
      </c>
      <c r="AG2" s="362" t="s">
        <v>78</v>
      </c>
      <c r="AH2" s="362" t="s">
        <v>79</v>
      </c>
      <c r="AI2" s="362" t="s">
        <v>80</v>
      </c>
      <c r="AJ2" s="362" t="s">
        <v>81</v>
      </c>
      <c r="AK2" s="363" t="s">
        <v>82</v>
      </c>
      <c r="AL2" s="362" t="s">
        <v>71</v>
      </c>
      <c r="AM2" s="362" t="s">
        <v>72</v>
      </c>
      <c r="AN2" s="362" t="s">
        <v>73</v>
      </c>
      <c r="AO2" s="362" t="s">
        <v>74</v>
      </c>
      <c r="AP2" s="362" t="s">
        <v>75</v>
      </c>
      <c r="AQ2" s="362" t="s">
        <v>76</v>
      </c>
      <c r="AR2" s="362" t="s">
        <v>77</v>
      </c>
      <c r="AS2" s="362" t="s">
        <v>78</v>
      </c>
      <c r="AT2" s="362" t="s">
        <v>79</v>
      </c>
      <c r="AU2" s="362" t="s">
        <v>80</v>
      </c>
      <c r="AV2" s="362" t="s">
        <v>81</v>
      </c>
      <c r="AW2" s="363" t="s">
        <v>82</v>
      </c>
      <c r="AX2" s="362" t="s">
        <v>71</v>
      </c>
      <c r="AY2" s="362" t="s">
        <v>72</v>
      </c>
      <c r="AZ2" s="362" t="s">
        <v>73</v>
      </c>
      <c r="BA2" s="362" t="s">
        <v>74</v>
      </c>
      <c r="BB2" s="362" t="s">
        <v>75</v>
      </c>
      <c r="BC2" s="362" t="s">
        <v>76</v>
      </c>
      <c r="BD2" s="362" t="s">
        <v>77</v>
      </c>
      <c r="BE2" s="362" t="s">
        <v>78</v>
      </c>
      <c r="BF2" s="362" t="s">
        <v>79</v>
      </c>
      <c r="BG2" s="362" t="s">
        <v>80</v>
      </c>
      <c r="BH2" s="362" t="s">
        <v>81</v>
      </c>
      <c r="BI2" s="363" t="s">
        <v>82</v>
      </c>
      <c r="BJ2" s="362" t="s">
        <v>71</v>
      </c>
      <c r="BK2" s="362" t="s">
        <v>72</v>
      </c>
      <c r="BL2" s="362" t="s">
        <v>73</v>
      </c>
      <c r="BM2" s="362" t="s">
        <v>74</v>
      </c>
      <c r="BN2" s="362" t="s">
        <v>75</v>
      </c>
      <c r="BO2" s="362" t="s">
        <v>76</v>
      </c>
      <c r="BP2" s="362" t="s">
        <v>77</v>
      </c>
      <c r="BQ2" s="362" t="s">
        <v>78</v>
      </c>
      <c r="BR2" s="362" t="s">
        <v>79</v>
      </c>
      <c r="BS2" s="362" t="s">
        <v>80</v>
      </c>
      <c r="BT2" s="362" t="s">
        <v>81</v>
      </c>
      <c r="BU2" s="363" t="s">
        <v>82</v>
      </c>
      <c r="BV2" s="362" t="s">
        <v>71</v>
      </c>
      <c r="BW2" s="362" t="s">
        <v>72</v>
      </c>
      <c r="BX2" s="362" t="s">
        <v>73</v>
      </c>
      <c r="BY2" s="362" t="s">
        <v>74</v>
      </c>
      <c r="BZ2" s="362" t="s">
        <v>75</v>
      </c>
      <c r="CA2" s="362" t="s">
        <v>76</v>
      </c>
      <c r="CB2" s="362" t="s">
        <v>77</v>
      </c>
      <c r="CC2" s="362" t="s">
        <v>78</v>
      </c>
      <c r="CD2" s="362" t="s">
        <v>79</v>
      </c>
      <c r="CE2" s="362" t="s">
        <v>80</v>
      </c>
      <c r="CF2" s="362" t="s">
        <v>81</v>
      </c>
      <c r="CG2" s="363" t="s">
        <v>82</v>
      </c>
      <c r="CH2" s="362" t="s">
        <v>71</v>
      </c>
      <c r="CI2" s="362" t="s">
        <v>72</v>
      </c>
      <c r="CJ2" s="362" t="s">
        <v>73</v>
      </c>
      <c r="CK2" s="362" t="s">
        <v>74</v>
      </c>
      <c r="CL2" s="362" t="s">
        <v>75</v>
      </c>
      <c r="CM2" s="362" t="s">
        <v>76</v>
      </c>
      <c r="CN2" s="362" t="s">
        <v>77</v>
      </c>
      <c r="CO2" s="362" t="s">
        <v>78</v>
      </c>
      <c r="CP2" s="362" t="s">
        <v>79</v>
      </c>
      <c r="CQ2" s="362" t="s">
        <v>80</v>
      </c>
      <c r="CR2" s="362" t="s">
        <v>81</v>
      </c>
      <c r="CS2" s="363" t="s">
        <v>82</v>
      </c>
      <c r="CT2" s="362" t="s">
        <v>71</v>
      </c>
      <c r="CU2" s="362" t="s">
        <v>72</v>
      </c>
      <c r="CV2" s="362" t="s">
        <v>73</v>
      </c>
      <c r="CW2" s="362" t="s">
        <v>74</v>
      </c>
      <c r="CX2" s="362" t="s">
        <v>75</v>
      </c>
      <c r="CY2" s="362" t="s">
        <v>76</v>
      </c>
      <c r="CZ2" s="362" t="s">
        <v>77</v>
      </c>
      <c r="DA2" s="362" t="s">
        <v>78</v>
      </c>
      <c r="DB2" s="362" t="s">
        <v>79</v>
      </c>
      <c r="DC2" s="362" t="s">
        <v>80</v>
      </c>
      <c r="DD2" s="362" t="s">
        <v>81</v>
      </c>
      <c r="DE2" s="363" t="s">
        <v>82</v>
      </c>
      <c r="DF2" s="362" t="s">
        <v>71</v>
      </c>
      <c r="DG2" s="362" t="s">
        <v>72</v>
      </c>
      <c r="DH2" s="362" t="s">
        <v>73</v>
      </c>
      <c r="DI2" s="362" t="s">
        <v>74</v>
      </c>
      <c r="DJ2" s="362" t="s">
        <v>75</v>
      </c>
      <c r="DK2" s="362" t="s">
        <v>76</v>
      </c>
      <c r="DL2" s="362" t="s">
        <v>77</v>
      </c>
      <c r="DM2" s="362" t="s">
        <v>78</v>
      </c>
      <c r="DN2" s="362" t="s">
        <v>79</v>
      </c>
      <c r="DO2" s="362" t="s">
        <v>80</v>
      </c>
      <c r="DP2" s="362" t="s">
        <v>81</v>
      </c>
      <c r="DQ2" s="363" t="s">
        <v>82</v>
      </c>
      <c r="DR2" s="343" t="s">
        <v>71</v>
      </c>
      <c r="DS2" s="343" t="s">
        <v>72</v>
      </c>
      <c r="DT2" s="343" t="s">
        <v>73</v>
      </c>
      <c r="DU2" s="343" t="s">
        <v>74</v>
      </c>
      <c r="DV2" s="343" t="s">
        <v>75</v>
      </c>
      <c r="DW2" s="343" t="s">
        <v>76</v>
      </c>
      <c r="DX2" s="343" t="s">
        <v>77</v>
      </c>
      <c r="DY2" s="343" t="s">
        <v>78</v>
      </c>
      <c r="DZ2" s="343" t="s">
        <v>79</v>
      </c>
      <c r="EA2" s="343" t="s">
        <v>80</v>
      </c>
      <c r="EB2" s="343" t="s">
        <v>81</v>
      </c>
      <c r="EC2" s="343" t="s">
        <v>82</v>
      </c>
      <c r="ED2" s="364" t="s">
        <v>83</v>
      </c>
      <c r="EE2" s="343" t="s">
        <v>84</v>
      </c>
      <c r="EF2" s="343" t="s">
        <v>85</v>
      </c>
      <c r="EG2" s="343" t="s">
        <v>86</v>
      </c>
      <c r="EH2" s="343" t="s">
        <v>87</v>
      </c>
      <c r="EI2" s="343" t="s">
        <v>88</v>
      </c>
      <c r="EJ2" s="343" t="s">
        <v>89</v>
      </c>
      <c r="EK2" s="343" t="s">
        <v>90</v>
      </c>
      <c r="EL2" s="343" t="s">
        <v>91</v>
      </c>
      <c r="EM2" s="343" t="s">
        <v>92</v>
      </c>
    </row>
    <row r="3" spans="1:143" ht="15.75" x14ac:dyDescent="0.3">
      <c r="A3" s="335" t="s">
        <v>93</v>
      </c>
      <c r="B3" s="344">
        <v>18920.669999999998</v>
      </c>
      <c r="C3" s="344">
        <v>17388.830000000002</v>
      </c>
      <c r="D3" s="344">
        <v>18166.38</v>
      </c>
      <c r="E3" s="344">
        <v>16030.29</v>
      </c>
      <c r="F3" s="344">
        <v>16106.06</v>
      </c>
      <c r="G3" s="344">
        <v>17289.830000000002</v>
      </c>
      <c r="H3" s="344">
        <v>16069.87</v>
      </c>
      <c r="I3" s="344">
        <v>17045.34</v>
      </c>
      <c r="J3" s="344">
        <v>18511.189999999999</v>
      </c>
      <c r="K3" s="344">
        <v>34567.56</v>
      </c>
      <c r="L3" s="344">
        <v>17457.38</v>
      </c>
      <c r="M3" s="344">
        <v>18638.259999999998</v>
      </c>
      <c r="N3" s="365">
        <v>0</v>
      </c>
      <c r="O3" s="365">
        <v>0</v>
      </c>
      <c r="P3" s="365">
        <v>0</v>
      </c>
      <c r="Q3" s="365">
        <v>0</v>
      </c>
      <c r="R3" s="365">
        <v>0</v>
      </c>
      <c r="S3" s="365">
        <v>0</v>
      </c>
      <c r="T3" s="365">
        <v>0</v>
      </c>
      <c r="U3" s="365">
        <v>0</v>
      </c>
      <c r="V3" s="365">
        <v>0</v>
      </c>
      <c r="W3" s="365">
        <v>0</v>
      </c>
      <c r="X3" s="365">
        <v>-180.99</v>
      </c>
      <c r="Y3" s="366">
        <v>-317.41000000000003</v>
      </c>
      <c r="Z3" s="365">
        <v>0</v>
      </c>
      <c r="AA3" s="365">
        <v>0</v>
      </c>
      <c r="AB3" s="365">
        <v>0</v>
      </c>
      <c r="AC3" s="365">
        <v>0</v>
      </c>
      <c r="AD3" s="365">
        <v>0</v>
      </c>
      <c r="AE3" s="365">
        <v>0</v>
      </c>
      <c r="AF3" s="365">
        <v>0</v>
      </c>
      <c r="AG3" s="365">
        <v>0</v>
      </c>
      <c r="AH3" s="365">
        <v>-1024.6300000000001</v>
      </c>
      <c r="AI3" s="365">
        <v>-1038.72</v>
      </c>
      <c r="AJ3" s="365">
        <v>-1212.4100000000001</v>
      </c>
      <c r="AK3" s="366">
        <v>-1204.3</v>
      </c>
      <c r="AL3" s="365">
        <v>-127.25</v>
      </c>
      <c r="AM3" s="365">
        <v>-104.7</v>
      </c>
      <c r="AN3" s="365">
        <v>-130.01</v>
      </c>
      <c r="AO3" s="365">
        <v>-122.88</v>
      </c>
      <c r="AP3" s="365">
        <v>-132.19999999999999</v>
      </c>
      <c r="AQ3" s="365">
        <v>-158.30000000000001</v>
      </c>
      <c r="AR3" s="365">
        <v>-151.16</v>
      </c>
      <c r="AS3" s="365">
        <v>-197.52</v>
      </c>
      <c r="AT3" s="365">
        <v>-149.36000000000001</v>
      </c>
      <c r="AU3" s="365">
        <v>-153.58000000000001</v>
      </c>
      <c r="AV3" s="365">
        <v>-165.87</v>
      </c>
      <c r="AW3" s="366">
        <v>-176.53</v>
      </c>
      <c r="AX3" s="365">
        <v>0</v>
      </c>
      <c r="AY3" s="365">
        <v>0</v>
      </c>
      <c r="AZ3" s="365">
        <v>0</v>
      </c>
      <c r="BA3" s="365">
        <v>0</v>
      </c>
      <c r="BB3" s="365">
        <v>0</v>
      </c>
      <c r="BC3" s="365">
        <v>0</v>
      </c>
      <c r="BD3" s="365">
        <v>0</v>
      </c>
      <c r="BE3" s="365">
        <v>0</v>
      </c>
      <c r="BF3" s="365">
        <v>0</v>
      </c>
      <c r="BG3" s="365">
        <v>0</v>
      </c>
      <c r="BH3" s="365">
        <v>0</v>
      </c>
      <c r="BI3" s="366">
        <v>0</v>
      </c>
      <c r="BJ3" s="365">
        <v>0</v>
      </c>
      <c r="BK3" s="365">
        <v>0</v>
      </c>
      <c r="BL3" s="365">
        <v>0</v>
      </c>
      <c r="BM3" s="365">
        <v>0</v>
      </c>
      <c r="BN3" s="365">
        <v>0</v>
      </c>
      <c r="BO3" s="365">
        <v>0</v>
      </c>
      <c r="BP3" s="365">
        <v>0</v>
      </c>
      <c r="BQ3" s="365">
        <v>0</v>
      </c>
      <c r="BR3" s="365">
        <v>0</v>
      </c>
      <c r="BS3" s="365">
        <v>0</v>
      </c>
      <c r="BT3" s="365">
        <v>0</v>
      </c>
      <c r="BU3" s="366">
        <v>0</v>
      </c>
      <c r="BV3" s="365">
        <v>0</v>
      </c>
      <c r="BW3" s="365">
        <v>0</v>
      </c>
      <c r="BX3" s="365">
        <v>0</v>
      </c>
      <c r="BY3" s="365">
        <v>0</v>
      </c>
      <c r="BZ3" s="365">
        <v>0</v>
      </c>
      <c r="CA3" s="365">
        <v>0</v>
      </c>
      <c r="CB3" s="365">
        <v>0</v>
      </c>
      <c r="CC3" s="365">
        <v>0</v>
      </c>
      <c r="CD3" s="365">
        <v>0</v>
      </c>
      <c r="CE3" s="365">
        <v>0</v>
      </c>
      <c r="CF3" s="365">
        <v>0</v>
      </c>
      <c r="CG3" s="366">
        <v>0</v>
      </c>
      <c r="CH3" s="365">
        <v>0</v>
      </c>
      <c r="CI3" s="365">
        <v>0</v>
      </c>
      <c r="CJ3" s="365">
        <v>0</v>
      </c>
      <c r="CK3" s="365">
        <v>0</v>
      </c>
      <c r="CL3" s="365">
        <v>0</v>
      </c>
      <c r="CM3" s="365">
        <v>0</v>
      </c>
      <c r="CN3" s="365">
        <v>0</v>
      </c>
      <c r="CO3" s="365">
        <v>0</v>
      </c>
      <c r="CP3" s="365">
        <v>0</v>
      </c>
      <c r="CQ3" s="365">
        <v>0</v>
      </c>
      <c r="CR3" s="365">
        <v>0</v>
      </c>
      <c r="CS3" s="366">
        <v>0</v>
      </c>
      <c r="CT3" s="365">
        <v>0</v>
      </c>
      <c r="CU3" s="365">
        <v>0</v>
      </c>
      <c r="CV3" s="365">
        <v>0</v>
      </c>
      <c r="CW3" s="365">
        <v>0</v>
      </c>
      <c r="CX3" s="365">
        <v>0</v>
      </c>
      <c r="CY3" s="365">
        <v>0</v>
      </c>
      <c r="CZ3" s="365">
        <v>0</v>
      </c>
      <c r="DA3" s="365">
        <v>0</v>
      </c>
      <c r="DB3" s="365">
        <v>0</v>
      </c>
      <c r="DC3" s="365">
        <v>0</v>
      </c>
      <c r="DD3" s="365">
        <v>0</v>
      </c>
      <c r="DE3" s="366">
        <v>0</v>
      </c>
      <c r="DF3" s="365">
        <v>0</v>
      </c>
      <c r="DG3" s="365">
        <v>0</v>
      </c>
      <c r="DH3" s="365">
        <v>0</v>
      </c>
      <c r="DI3" s="365">
        <v>0</v>
      </c>
      <c r="DJ3" s="365">
        <v>0</v>
      </c>
      <c r="DK3" s="365">
        <v>0</v>
      </c>
      <c r="DL3" s="365">
        <v>0</v>
      </c>
      <c r="DM3" s="365">
        <v>0</v>
      </c>
      <c r="DN3" s="365">
        <v>0</v>
      </c>
      <c r="DO3" s="365">
        <v>0</v>
      </c>
      <c r="DP3" s="365">
        <v>0</v>
      </c>
      <c r="DQ3" s="366">
        <v>0</v>
      </c>
      <c r="DR3" s="347">
        <f>B3+N3+Z3+AL3+AX3+BJ3+BV3+CH3+CT3+DF3</f>
        <v>18793.419999999998</v>
      </c>
      <c r="DS3" s="347">
        <f t="shared" ref="DS3:EC18" si="0">C3+O3+AA3+AM3+AY3+BK3+BW3+CI3+CU3+DG3</f>
        <v>17284.13</v>
      </c>
      <c r="DT3" s="347">
        <f t="shared" si="0"/>
        <v>18036.370000000003</v>
      </c>
      <c r="DU3" s="347">
        <f t="shared" si="0"/>
        <v>15907.410000000002</v>
      </c>
      <c r="DV3" s="347">
        <f t="shared" si="0"/>
        <v>15973.859999999999</v>
      </c>
      <c r="DW3" s="347">
        <f t="shared" si="0"/>
        <v>17131.530000000002</v>
      </c>
      <c r="DX3" s="347">
        <f t="shared" si="0"/>
        <v>15918.710000000001</v>
      </c>
      <c r="DY3" s="347">
        <f t="shared" si="0"/>
        <v>16847.82</v>
      </c>
      <c r="DZ3" s="347">
        <f t="shared" si="0"/>
        <v>17337.199999999997</v>
      </c>
      <c r="EA3" s="347">
        <f t="shared" si="0"/>
        <v>33375.259999999995</v>
      </c>
      <c r="EB3" s="347">
        <f t="shared" si="0"/>
        <v>15898.109999999999</v>
      </c>
      <c r="EC3" s="347">
        <f t="shared" si="0"/>
        <v>16940.02</v>
      </c>
      <c r="ED3" s="348">
        <f>SUM(DR3:EC3)</f>
        <v>219443.84</v>
      </c>
      <c r="EE3" s="356" t="s">
        <v>94</v>
      </c>
      <c r="EF3" s="347">
        <f>EB3</f>
        <v>15898.109999999999</v>
      </c>
      <c r="EG3" s="347">
        <f>'[1]FY 2017 - kWh'!EB3</f>
        <v>136289.20000000001</v>
      </c>
      <c r="EH3" s="350">
        <f>EF3/EG3</f>
        <v>0.1166498152458155</v>
      </c>
      <c r="EI3" s="347">
        <f>EH3*'[1]FY 2017 - kWh'!EI3</f>
        <v>14375.013362335383</v>
      </c>
      <c r="EJ3" s="347">
        <f>(EB3-EI3)+SUM(EC3)</f>
        <v>18463.116637664614</v>
      </c>
      <c r="EK3" s="347">
        <f>+ED3-EJ3</f>
        <v>200980.72336233538</v>
      </c>
      <c r="EL3" s="347">
        <v>203211.39</v>
      </c>
      <c r="EM3" s="347">
        <f>EK3-EL3</f>
        <v>-2230.6666376646317</v>
      </c>
    </row>
    <row r="4" spans="1:143" ht="15.75" x14ac:dyDescent="0.3">
      <c r="A4" s="335" t="s">
        <v>95</v>
      </c>
      <c r="B4" s="344">
        <v>48963.96</v>
      </c>
      <c r="C4" s="344">
        <v>58089.29</v>
      </c>
      <c r="D4" s="344">
        <v>57376.09</v>
      </c>
      <c r="E4" s="344">
        <v>54098.61</v>
      </c>
      <c r="F4" s="344">
        <v>62400.51</v>
      </c>
      <c r="G4" s="344">
        <v>50236.54</v>
      </c>
      <c r="H4" s="344">
        <v>45587.95</v>
      </c>
      <c r="I4" s="344">
        <v>50088.02</v>
      </c>
      <c r="J4" s="344">
        <v>50403.08</v>
      </c>
      <c r="K4" s="344">
        <v>55169.21</v>
      </c>
      <c r="L4" s="344">
        <v>58200.81</v>
      </c>
      <c r="M4" s="344">
        <v>65027.37</v>
      </c>
      <c r="N4" s="365">
        <v>0</v>
      </c>
      <c r="O4" s="365">
        <v>0</v>
      </c>
      <c r="P4" s="365">
        <v>0</v>
      </c>
      <c r="Q4" s="365">
        <v>0</v>
      </c>
      <c r="R4" s="365">
        <v>0</v>
      </c>
      <c r="S4" s="365">
        <v>0</v>
      </c>
      <c r="T4" s="365">
        <v>0</v>
      </c>
      <c r="U4" s="365">
        <v>0</v>
      </c>
      <c r="V4" s="365">
        <v>0</v>
      </c>
      <c r="W4" s="365">
        <v>-122.33</v>
      </c>
      <c r="X4" s="365">
        <v>-157.71</v>
      </c>
      <c r="Y4" s="366">
        <v>-198</v>
      </c>
      <c r="Z4" s="365">
        <v>0</v>
      </c>
      <c r="AA4" s="365">
        <v>0</v>
      </c>
      <c r="AB4" s="365">
        <v>0</v>
      </c>
      <c r="AC4" s="365">
        <v>0</v>
      </c>
      <c r="AD4" s="365">
        <v>0</v>
      </c>
      <c r="AE4" s="365">
        <v>0</v>
      </c>
      <c r="AF4" s="365">
        <v>0</v>
      </c>
      <c r="AG4" s="365">
        <v>0</v>
      </c>
      <c r="AH4" s="365">
        <v>0</v>
      </c>
      <c r="AI4" s="365">
        <v>0</v>
      </c>
      <c r="AJ4" s="365">
        <v>0</v>
      </c>
      <c r="AK4" s="366">
        <v>0</v>
      </c>
      <c r="AL4" s="365">
        <v>0</v>
      </c>
      <c r="AM4" s="365">
        <v>0</v>
      </c>
      <c r="AN4" s="365">
        <v>0</v>
      </c>
      <c r="AO4" s="365">
        <v>0</v>
      </c>
      <c r="AP4" s="365">
        <v>0</v>
      </c>
      <c r="AQ4" s="365">
        <v>0</v>
      </c>
      <c r="AR4" s="365">
        <v>0</v>
      </c>
      <c r="AS4" s="365">
        <v>0</v>
      </c>
      <c r="AT4" s="365">
        <v>0</v>
      </c>
      <c r="AU4" s="365">
        <v>0</v>
      </c>
      <c r="AV4" s="365">
        <v>0</v>
      </c>
      <c r="AW4" s="366">
        <v>0</v>
      </c>
      <c r="AX4" s="365">
        <v>0</v>
      </c>
      <c r="AY4" s="365">
        <v>0</v>
      </c>
      <c r="AZ4" s="365">
        <v>0</v>
      </c>
      <c r="BA4" s="365">
        <v>0</v>
      </c>
      <c r="BB4" s="365">
        <v>0</v>
      </c>
      <c r="BC4" s="365">
        <v>0</v>
      </c>
      <c r="BD4" s="365">
        <v>0</v>
      </c>
      <c r="BE4" s="365">
        <v>0</v>
      </c>
      <c r="BF4" s="365">
        <v>0</v>
      </c>
      <c r="BG4" s="365">
        <v>0</v>
      </c>
      <c r="BH4" s="365">
        <v>0</v>
      </c>
      <c r="BI4" s="366">
        <v>0</v>
      </c>
      <c r="BJ4" s="365">
        <v>0</v>
      </c>
      <c r="BK4" s="365">
        <v>0</v>
      </c>
      <c r="BL4" s="365">
        <v>0</v>
      </c>
      <c r="BM4" s="365">
        <v>0</v>
      </c>
      <c r="BN4" s="365">
        <v>0</v>
      </c>
      <c r="BO4" s="365">
        <v>0</v>
      </c>
      <c r="BP4" s="365">
        <v>0</v>
      </c>
      <c r="BQ4" s="365">
        <v>0</v>
      </c>
      <c r="BR4" s="365">
        <v>0</v>
      </c>
      <c r="BS4" s="365">
        <v>0</v>
      </c>
      <c r="BT4" s="365">
        <v>0</v>
      </c>
      <c r="BU4" s="366">
        <v>0</v>
      </c>
      <c r="BV4" s="365">
        <v>0</v>
      </c>
      <c r="BW4" s="365">
        <v>0</v>
      </c>
      <c r="BX4" s="365">
        <v>0</v>
      </c>
      <c r="BY4" s="365">
        <v>0</v>
      </c>
      <c r="BZ4" s="365">
        <v>0</v>
      </c>
      <c r="CA4" s="365">
        <v>0</v>
      </c>
      <c r="CB4" s="365">
        <v>0</v>
      </c>
      <c r="CC4" s="365">
        <v>0</v>
      </c>
      <c r="CD4" s="365">
        <v>0</v>
      </c>
      <c r="CE4" s="365">
        <v>0</v>
      </c>
      <c r="CF4" s="365">
        <v>0</v>
      </c>
      <c r="CG4" s="366">
        <v>0</v>
      </c>
      <c r="CH4" s="365">
        <v>0</v>
      </c>
      <c r="CI4" s="365">
        <v>0</v>
      </c>
      <c r="CJ4" s="365">
        <v>0</v>
      </c>
      <c r="CK4" s="365">
        <v>0</v>
      </c>
      <c r="CL4" s="365">
        <v>0</v>
      </c>
      <c r="CM4" s="365">
        <v>0</v>
      </c>
      <c r="CN4" s="365">
        <v>0</v>
      </c>
      <c r="CO4" s="365">
        <v>0</v>
      </c>
      <c r="CP4" s="365">
        <v>0</v>
      </c>
      <c r="CQ4" s="365">
        <v>0</v>
      </c>
      <c r="CR4" s="365">
        <v>0</v>
      </c>
      <c r="CS4" s="366">
        <v>0</v>
      </c>
      <c r="CT4" s="365">
        <v>0</v>
      </c>
      <c r="CU4" s="365">
        <v>0</v>
      </c>
      <c r="CV4" s="365">
        <v>0</v>
      </c>
      <c r="CW4" s="365">
        <v>0</v>
      </c>
      <c r="CX4" s="365">
        <v>0</v>
      </c>
      <c r="CY4" s="365">
        <v>0</v>
      </c>
      <c r="CZ4" s="365">
        <v>0</v>
      </c>
      <c r="DA4" s="365">
        <v>0</v>
      </c>
      <c r="DB4" s="365">
        <v>0</v>
      </c>
      <c r="DC4" s="365">
        <v>0</v>
      </c>
      <c r="DD4" s="365">
        <v>0</v>
      </c>
      <c r="DE4" s="366">
        <v>0</v>
      </c>
      <c r="DF4" s="365">
        <v>0</v>
      </c>
      <c r="DG4" s="365">
        <v>0</v>
      </c>
      <c r="DH4" s="365">
        <v>0</v>
      </c>
      <c r="DI4" s="365">
        <v>0</v>
      </c>
      <c r="DJ4" s="365">
        <v>0</v>
      </c>
      <c r="DK4" s="365">
        <v>0</v>
      </c>
      <c r="DL4" s="365">
        <v>0</v>
      </c>
      <c r="DM4" s="365">
        <v>0</v>
      </c>
      <c r="DN4" s="365">
        <v>0</v>
      </c>
      <c r="DO4" s="365">
        <v>0</v>
      </c>
      <c r="DP4" s="365">
        <v>0</v>
      </c>
      <c r="DQ4" s="366">
        <v>0</v>
      </c>
      <c r="DR4" s="347">
        <f t="shared" ref="DR4:EC38" si="1">B4+N4+Z4+AL4+AX4+BJ4+BV4+CH4+CT4+DF4</f>
        <v>48963.96</v>
      </c>
      <c r="DS4" s="347">
        <f t="shared" si="0"/>
        <v>58089.29</v>
      </c>
      <c r="DT4" s="347">
        <f t="shared" si="0"/>
        <v>57376.09</v>
      </c>
      <c r="DU4" s="347">
        <f t="shared" si="0"/>
        <v>54098.61</v>
      </c>
      <c r="DV4" s="347">
        <f t="shared" si="0"/>
        <v>62400.51</v>
      </c>
      <c r="DW4" s="347">
        <f t="shared" si="0"/>
        <v>50236.54</v>
      </c>
      <c r="DX4" s="347">
        <f t="shared" si="0"/>
        <v>45587.95</v>
      </c>
      <c r="DY4" s="347">
        <f t="shared" si="0"/>
        <v>50088.02</v>
      </c>
      <c r="DZ4" s="347">
        <f t="shared" si="0"/>
        <v>50403.08</v>
      </c>
      <c r="EA4" s="347">
        <f t="shared" si="0"/>
        <v>55046.879999999997</v>
      </c>
      <c r="EB4" s="347">
        <f t="shared" si="0"/>
        <v>58043.1</v>
      </c>
      <c r="EC4" s="347">
        <f t="shared" si="0"/>
        <v>64829.37</v>
      </c>
      <c r="ED4" s="348">
        <f t="shared" ref="ED4:ED67" si="2">SUM(DR4:EC4)</f>
        <v>655163.4</v>
      </c>
      <c r="EE4" s="352" t="s">
        <v>96</v>
      </c>
      <c r="EF4" s="347">
        <f>EA4</f>
        <v>55046.879999999997</v>
      </c>
      <c r="EG4" s="347">
        <f>'[1]FY 2017 - kWh'!EA4</f>
        <v>238964</v>
      </c>
      <c r="EH4" s="350">
        <f>EF4/EG4</f>
        <v>0.23035637167104667</v>
      </c>
      <c r="EI4" s="347">
        <f>EH4*'[1]FY 2017 - kWh'!EI4</f>
        <v>14316.418142983879</v>
      </c>
      <c r="EJ4" s="347">
        <f>(EA4-EI4)+SUM(EB4:EC4)</f>
        <v>163602.93185701611</v>
      </c>
      <c r="EK4" s="347">
        <f t="shared" ref="EK4:EK67" si="3">+ED4-EJ4</f>
        <v>491560.46814298391</v>
      </c>
      <c r="EL4" s="347">
        <v>491560.53</v>
      </c>
      <c r="EM4" s="347">
        <f t="shared" ref="EM4:EM67" si="4">EK4-EL4</f>
        <v>-6.1857016116846353E-2</v>
      </c>
    </row>
    <row r="5" spans="1:143" ht="15.75" x14ac:dyDescent="0.3">
      <c r="A5" s="335" t="s">
        <v>97</v>
      </c>
      <c r="B5" s="344">
        <v>86201.95</v>
      </c>
      <c r="C5" s="344">
        <v>85377.85</v>
      </c>
      <c r="D5" s="344">
        <v>97638.44</v>
      </c>
      <c r="E5" s="344">
        <v>93349.9</v>
      </c>
      <c r="F5" s="344">
        <v>94712.1</v>
      </c>
      <c r="G5" s="344">
        <v>99213.93</v>
      </c>
      <c r="H5" s="344">
        <v>93994.83</v>
      </c>
      <c r="I5" s="344">
        <v>90230.3</v>
      </c>
      <c r="J5" s="344">
        <v>82544.09</v>
      </c>
      <c r="K5" s="344">
        <v>85845.68</v>
      </c>
      <c r="L5" s="344">
        <v>90432.93</v>
      </c>
      <c r="M5" s="344">
        <v>91188.04</v>
      </c>
      <c r="N5" s="365">
        <v>0</v>
      </c>
      <c r="O5" s="365">
        <v>0</v>
      </c>
      <c r="P5" s="365">
        <v>0</v>
      </c>
      <c r="Q5" s="365">
        <v>0</v>
      </c>
      <c r="R5" s="365">
        <v>0</v>
      </c>
      <c r="S5" s="365">
        <v>0</v>
      </c>
      <c r="T5" s="365">
        <v>0</v>
      </c>
      <c r="U5" s="365">
        <v>0</v>
      </c>
      <c r="V5" s="365">
        <v>0</v>
      </c>
      <c r="W5" s="365">
        <v>0</v>
      </c>
      <c r="X5" s="365">
        <v>5.25</v>
      </c>
      <c r="Y5" s="366">
        <v>1661.42</v>
      </c>
      <c r="Z5" s="365">
        <v>0</v>
      </c>
      <c r="AA5" s="365">
        <v>0</v>
      </c>
      <c r="AB5" s="365">
        <v>0</v>
      </c>
      <c r="AC5" s="365">
        <v>0</v>
      </c>
      <c r="AD5" s="365">
        <v>0</v>
      </c>
      <c r="AE5" s="365">
        <v>0</v>
      </c>
      <c r="AF5" s="365">
        <v>0</v>
      </c>
      <c r="AG5" s="365">
        <v>0</v>
      </c>
      <c r="AH5" s="365">
        <v>0</v>
      </c>
      <c r="AI5" s="365">
        <v>521.38</v>
      </c>
      <c r="AJ5" s="365">
        <v>1115.98</v>
      </c>
      <c r="AK5" s="366">
        <v>1373.38</v>
      </c>
      <c r="AL5" s="365">
        <v>0</v>
      </c>
      <c r="AM5" s="365">
        <v>0</v>
      </c>
      <c r="AN5" s="365">
        <v>0</v>
      </c>
      <c r="AO5" s="365">
        <v>0</v>
      </c>
      <c r="AP5" s="365">
        <v>0</v>
      </c>
      <c r="AQ5" s="365">
        <v>0</v>
      </c>
      <c r="AR5" s="365">
        <v>0</v>
      </c>
      <c r="AS5" s="365">
        <v>0</v>
      </c>
      <c r="AT5" s="365">
        <v>0</v>
      </c>
      <c r="AU5" s="365">
        <v>0</v>
      </c>
      <c r="AV5" s="365">
        <v>0</v>
      </c>
      <c r="AW5" s="366">
        <v>0</v>
      </c>
      <c r="AX5" s="365">
        <v>0</v>
      </c>
      <c r="AY5" s="365">
        <v>0</v>
      </c>
      <c r="AZ5" s="365">
        <v>0</v>
      </c>
      <c r="BA5" s="365">
        <v>0</v>
      </c>
      <c r="BB5" s="365">
        <v>0</v>
      </c>
      <c r="BC5" s="365">
        <v>0</v>
      </c>
      <c r="BD5" s="365">
        <v>0</v>
      </c>
      <c r="BE5" s="365">
        <v>0</v>
      </c>
      <c r="BF5" s="365">
        <v>0</v>
      </c>
      <c r="BG5" s="365">
        <v>0</v>
      </c>
      <c r="BH5" s="365">
        <v>0</v>
      </c>
      <c r="BI5" s="366">
        <v>0</v>
      </c>
      <c r="BJ5" s="365">
        <v>0</v>
      </c>
      <c r="BK5" s="365">
        <v>0</v>
      </c>
      <c r="BL5" s="365">
        <v>0</v>
      </c>
      <c r="BM5" s="365">
        <v>0</v>
      </c>
      <c r="BN5" s="365">
        <v>0</v>
      </c>
      <c r="BO5" s="365">
        <v>0</v>
      </c>
      <c r="BP5" s="365">
        <v>0</v>
      </c>
      <c r="BQ5" s="365">
        <v>0</v>
      </c>
      <c r="BR5" s="365">
        <v>0</v>
      </c>
      <c r="BS5" s="365">
        <v>0</v>
      </c>
      <c r="BT5" s="365">
        <v>0</v>
      </c>
      <c r="BU5" s="366">
        <v>0</v>
      </c>
      <c r="BV5" s="365">
        <v>0</v>
      </c>
      <c r="BW5" s="365">
        <v>0</v>
      </c>
      <c r="BX5" s="365">
        <v>0</v>
      </c>
      <c r="BY5" s="365">
        <v>0</v>
      </c>
      <c r="BZ5" s="365">
        <v>0</v>
      </c>
      <c r="CA5" s="365">
        <v>0</v>
      </c>
      <c r="CB5" s="365">
        <v>0</v>
      </c>
      <c r="CC5" s="365">
        <v>0</v>
      </c>
      <c r="CD5" s="365">
        <v>0</v>
      </c>
      <c r="CE5" s="365">
        <v>0</v>
      </c>
      <c r="CF5" s="365">
        <v>0</v>
      </c>
      <c r="CG5" s="366">
        <v>0</v>
      </c>
      <c r="CH5" s="365">
        <v>0</v>
      </c>
      <c r="CI5" s="365">
        <v>0</v>
      </c>
      <c r="CJ5" s="365">
        <v>0</v>
      </c>
      <c r="CK5" s="365">
        <v>0</v>
      </c>
      <c r="CL5" s="365">
        <v>0</v>
      </c>
      <c r="CM5" s="365">
        <v>0</v>
      </c>
      <c r="CN5" s="365">
        <v>0</v>
      </c>
      <c r="CO5" s="365">
        <v>0</v>
      </c>
      <c r="CP5" s="365">
        <v>0</v>
      </c>
      <c r="CQ5" s="365">
        <v>0</v>
      </c>
      <c r="CR5" s="365">
        <v>0</v>
      </c>
      <c r="CS5" s="366">
        <v>0</v>
      </c>
      <c r="CT5" s="365">
        <v>0</v>
      </c>
      <c r="CU5" s="365">
        <v>0</v>
      </c>
      <c r="CV5" s="365">
        <v>0</v>
      </c>
      <c r="CW5" s="365">
        <v>0</v>
      </c>
      <c r="CX5" s="365">
        <v>0</v>
      </c>
      <c r="CY5" s="365">
        <v>0</v>
      </c>
      <c r="CZ5" s="365">
        <v>0</v>
      </c>
      <c r="DA5" s="365">
        <v>0</v>
      </c>
      <c r="DB5" s="365">
        <v>0</v>
      </c>
      <c r="DC5" s="365">
        <v>0</v>
      </c>
      <c r="DD5" s="365">
        <v>0</v>
      </c>
      <c r="DE5" s="366">
        <v>0</v>
      </c>
      <c r="DF5" s="365">
        <v>0</v>
      </c>
      <c r="DG5" s="365">
        <v>0</v>
      </c>
      <c r="DH5" s="365">
        <v>0</v>
      </c>
      <c r="DI5" s="365">
        <v>0</v>
      </c>
      <c r="DJ5" s="365">
        <v>0</v>
      </c>
      <c r="DK5" s="365">
        <v>0</v>
      </c>
      <c r="DL5" s="365">
        <v>0</v>
      </c>
      <c r="DM5" s="365">
        <v>0</v>
      </c>
      <c r="DN5" s="365">
        <v>0</v>
      </c>
      <c r="DO5" s="365">
        <v>0</v>
      </c>
      <c r="DP5" s="365">
        <v>0</v>
      </c>
      <c r="DQ5" s="366">
        <v>0</v>
      </c>
      <c r="DR5" s="347">
        <f t="shared" si="1"/>
        <v>86201.95</v>
      </c>
      <c r="DS5" s="347">
        <f t="shared" si="0"/>
        <v>85377.85</v>
      </c>
      <c r="DT5" s="347">
        <f t="shared" si="0"/>
        <v>97638.44</v>
      </c>
      <c r="DU5" s="347">
        <f t="shared" si="0"/>
        <v>93349.9</v>
      </c>
      <c r="DV5" s="347">
        <f t="shared" si="0"/>
        <v>94712.1</v>
      </c>
      <c r="DW5" s="347">
        <f t="shared" si="0"/>
        <v>99213.93</v>
      </c>
      <c r="DX5" s="347">
        <f t="shared" si="0"/>
        <v>93994.83</v>
      </c>
      <c r="DY5" s="347">
        <f t="shared" si="0"/>
        <v>90230.3</v>
      </c>
      <c r="DZ5" s="347">
        <f t="shared" si="0"/>
        <v>82544.09</v>
      </c>
      <c r="EA5" s="347">
        <f t="shared" si="0"/>
        <v>86367.06</v>
      </c>
      <c r="EB5" s="347">
        <f t="shared" si="0"/>
        <v>91554.159999999989</v>
      </c>
      <c r="EC5" s="347">
        <f t="shared" si="0"/>
        <v>94222.84</v>
      </c>
      <c r="ED5" s="348">
        <f t="shared" si="2"/>
        <v>1095407.45</v>
      </c>
      <c r="EF5" s="347"/>
      <c r="EG5" s="347"/>
      <c r="EI5" s="347"/>
      <c r="EJ5" s="347"/>
      <c r="EK5" s="347">
        <f t="shared" si="3"/>
        <v>1095407.45</v>
      </c>
      <c r="EL5" s="347">
        <v>1095407.4499999997</v>
      </c>
      <c r="EM5" s="347">
        <f t="shared" si="4"/>
        <v>0</v>
      </c>
    </row>
    <row r="6" spans="1:143" ht="15.75" x14ac:dyDescent="0.3">
      <c r="A6" s="335" t="s">
        <v>98</v>
      </c>
      <c r="B6" s="344">
        <v>32890.370000000003</v>
      </c>
      <c r="C6" s="344">
        <v>32881.589999999997</v>
      </c>
      <c r="D6" s="344">
        <v>51917.67</v>
      </c>
      <c r="E6" s="344">
        <v>40469.47</v>
      </c>
      <c r="F6" s="344">
        <v>36984.120000000003</v>
      </c>
      <c r="G6" s="344">
        <v>38430.839999999997</v>
      </c>
      <c r="H6" s="344">
        <v>27704.93</v>
      </c>
      <c r="I6" s="344">
        <v>43801.21</v>
      </c>
      <c r="J6" s="344">
        <v>36704.03</v>
      </c>
      <c r="K6" s="344">
        <v>37531.68</v>
      </c>
      <c r="L6" s="344">
        <v>36268.79</v>
      </c>
      <c r="M6" s="344">
        <v>43846.07</v>
      </c>
      <c r="N6" s="365">
        <v>0</v>
      </c>
      <c r="O6" s="365">
        <v>0</v>
      </c>
      <c r="P6" s="365">
        <v>0</v>
      </c>
      <c r="Q6" s="365">
        <v>0</v>
      </c>
      <c r="R6" s="365">
        <v>0</v>
      </c>
      <c r="S6" s="365">
        <v>0</v>
      </c>
      <c r="T6" s="365">
        <v>0</v>
      </c>
      <c r="U6" s="365">
        <v>0</v>
      </c>
      <c r="V6" s="365">
        <v>-65.27</v>
      </c>
      <c r="W6" s="365">
        <v>-144.27000000000001</v>
      </c>
      <c r="X6" s="365">
        <v>-68.709999999999994</v>
      </c>
      <c r="Y6" s="366">
        <v>400.14</v>
      </c>
      <c r="Z6" s="365">
        <v>0</v>
      </c>
      <c r="AA6" s="365">
        <v>0</v>
      </c>
      <c r="AB6" s="365">
        <v>0</v>
      </c>
      <c r="AC6" s="365">
        <v>0</v>
      </c>
      <c r="AD6" s="365">
        <v>0</v>
      </c>
      <c r="AE6" s="365">
        <v>0</v>
      </c>
      <c r="AF6" s="365">
        <v>0</v>
      </c>
      <c r="AG6" s="365">
        <v>0</v>
      </c>
      <c r="AH6" s="365">
        <v>0</v>
      </c>
      <c r="AI6" s="365">
        <v>0</v>
      </c>
      <c r="AJ6" s="365">
        <v>0</v>
      </c>
      <c r="AK6" s="366">
        <v>0</v>
      </c>
      <c r="AL6" s="365">
        <v>0</v>
      </c>
      <c r="AM6" s="365">
        <v>0</v>
      </c>
      <c r="AN6" s="365">
        <v>0</v>
      </c>
      <c r="AO6" s="365">
        <v>0</v>
      </c>
      <c r="AP6" s="365">
        <v>0</v>
      </c>
      <c r="AQ6" s="365">
        <v>0</v>
      </c>
      <c r="AR6" s="365">
        <v>0</v>
      </c>
      <c r="AS6" s="365">
        <v>0</v>
      </c>
      <c r="AT6" s="365">
        <v>0</v>
      </c>
      <c r="AU6" s="365">
        <v>0</v>
      </c>
      <c r="AV6" s="365">
        <v>0</v>
      </c>
      <c r="AW6" s="366">
        <v>0</v>
      </c>
      <c r="AX6" s="365">
        <v>0</v>
      </c>
      <c r="AY6" s="365">
        <v>0</v>
      </c>
      <c r="AZ6" s="365">
        <v>0</v>
      </c>
      <c r="BA6" s="365">
        <v>0</v>
      </c>
      <c r="BB6" s="365">
        <v>0</v>
      </c>
      <c r="BC6" s="365">
        <v>0</v>
      </c>
      <c r="BD6" s="365">
        <v>0</v>
      </c>
      <c r="BE6" s="365">
        <v>0</v>
      </c>
      <c r="BF6" s="365">
        <v>0</v>
      </c>
      <c r="BG6" s="365">
        <v>0</v>
      </c>
      <c r="BH6" s="365">
        <v>0</v>
      </c>
      <c r="BI6" s="366">
        <v>0</v>
      </c>
      <c r="BJ6" s="365">
        <v>0</v>
      </c>
      <c r="BK6" s="365">
        <v>0</v>
      </c>
      <c r="BL6" s="365">
        <v>0</v>
      </c>
      <c r="BM6" s="365">
        <v>0</v>
      </c>
      <c r="BN6" s="365">
        <v>0</v>
      </c>
      <c r="BO6" s="365">
        <v>0</v>
      </c>
      <c r="BP6" s="365">
        <v>0</v>
      </c>
      <c r="BQ6" s="365">
        <v>0</v>
      </c>
      <c r="BR6" s="365">
        <v>0</v>
      </c>
      <c r="BS6" s="365">
        <v>0</v>
      </c>
      <c r="BT6" s="365">
        <v>0</v>
      </c>
      <c r="BU6" s="366">
        <v>0</v>
      </c>
      <c r="BV6" s="365">
        <v>0</v>
      </c>
      <c r="BW6" s="365">
        <v>0</v>
      </c>
      <c r="BX6" s="365">
        <v>0</v>
      </c>
      <c r="BY6" s="365">
        <v>0</v>
      </c>
      <c r="BZ6" s="365">
        <v>0</v>
      </c>
      <c r="CA6" s="365">
        <v>0</v>
      </c>
      <c r="CB6" s="365">
        <v>0</v>
      </c>
      <c r="CC6" s="365">
        <v>0</v>
      </c>
      <c r="CD6" s="365">
        <v>0</v>
      </c>
      <c r="CE6" s="365">
        <v>0</v>
      </c>
      <c r="CF6" s="365">
        <v>0</v>
      </c>
      <c r="CG6" s="366">
        <v>0</v>
      </c>
      <c r="CH6" s="365">
        <v>0</v>
      </c>
      <c r="CI6" s="365">
        <v>0</v>
      </c>
      <c r="CJ6" s="365">
        <v>0</v>
      </c>
      <c r="CK6" s="365">
        <v>0</v>
      </c>
      <c r="CL6" s="365">
        <v>0</v>
      </c>
      <c r="CM6" s="365">
        <v>0</v>
      </c>
      <c r="CN6" s="365">
        <v>0</v>
      </c>
      <c r="CO6" s="365">
        <v>0</v>
      </c>
      <c r="CP6" s="365">
        <v>0</v>
      </c>
      <c r="CQ6" s="365">
        <v>0</v>
      </c>
      <c r="CR6" s="365">
        <v>0</v>
      </c>
      <c r="CS6" s="366">
        <v>0</v>
      </c>
      <c r="CT6" s="365">
        <v>0</v>
      </c>
      <c r="CU6" s="365">
        <v>0</v>
      </c>
      <c r="CV6" s="365">
        <v>0</v>
      </c>
      <c r="CW6" s="365">
        <v>0</v>
      </c>
      <c r="CX6" s="365">
        <v>0</v>
      </c>
      <c r="CY6" s="365">
        <v>0</v>
      </c>
      <c r="CZ6" s="365">
        <v>0</v>
      </c>
      <c r="DA6" s="365">
        <v>0</v>
      </c>
      <c r="DB6" s="365">
        <v>0</v>
      </c>
      <c r="DC6" s="365">
        <v>0</v>
      </c>
      <c r="DD6" s="365">
        <v>0</v>
      </c>
      <c r="DE6" s="366">
        <v>0</v>
      </c>
      <c r="DF6" s="365">
        <v>0</v>
      </c>
      <c r="DG6" s="365">
        <v>0</v>
      </c>
      <c r="DH6" s="365">
        <v>0</v>
      </c>
      <c r="DI6" s="365">
        <v>0</v>
      </c>
      <c r="DJ6" s="365">
        <v>0</v>
      </c>
      <c r="DK6" s="365">
        <v>0</v>
      </c>
      <c r="DL6" s="365">
        <v>0</v>
      </c>
      <c r="DM6" s="365">
        <v>0</v>
      </c>
      <c r="DN6" s="365">
        <v>0</v>
      </c>
      <c r="DO6" s="365">
        <v>0</v>
      </c>
      <c r="DP6" s="365">
        <v>0</v>
      </c>
      <c r="DQ6" s="366">
        <v>0</v>
      </c>
      <c r="DR6" s="347">
        <f t="shared" si="1"/>
        <v>32890.370000000003</v>
      </c>
      <c r="DS6" s="347">
        <f t="shared" si="0"/>
        <v>32881.589999999997</v>
      </c>
      <c r="DT6" s="347">
        <f t="shared" si="0"/>
        <v>51917.67</v>
      </c>
      <c r="DU6" s="347">
        <f t="shared" si="0"/>
        <v>40469.47</v>
      </c>
      <c r="DV6" s="347">
        <f t="shared" si="0"/>
        <v>36984.120000000003</v>
      </c>
      <c r="DW6" s="347">
        <f t="shared" si="0"/>
        <v>38430.839999999997</v>
      </c>
      <c r="DX6" s="347">
        <f t="shared" si="0"/>
        <v>27704.93</v>
      </c>
      <c r="DY6" s="347">
        <f t="shared" si="0"/>
        <v>43801.21</v>
      </c>
      <c r="DZ6" s="347">
        <f t="shared" si="0"/>
        <v>36638.76</v>
      </c>
      <c r="EA6" s="347">
        <f t="shared" si="0"/>
        <v>37387.410000000003</v>
      </c>
      <c r="EB6" s="347">
        <f t="shared" si="0"/>
        <v>36200.080000000002</v>
      </c>
      <c r="EC6" s="347">
        <f t="shared" si="0"/>
        <v>44246.21</v>
      </c>
      <c r="ED6" s="348">
        <f t="shared" si="2"/>
        <v>459552.66000000003</v>
      </c>
      <c r="EE6" s="353" t="s">
        <v>99</v>
      </c>
      <c r="EF6" s="347">
        <f>EC6</f>
        <v>44246.21</v>
      </c>
      <c r="EG6" s="347">
        <f>'[1]FY 2017 - kWh'!EC6</f>
        <v>170052.2</v>
      </c>
      <c r="EH6" s="350">
        <f>EF6/EG6</f>
        <v>0.26019192930170854</v>
      </c>
      <c r="EI6" s="347">
        <f>EH6*'[1]FY 2017 - kWh'!EI6</f>
        <v>20474.50291675152</v>
      </c>
      <c r="EJ6" s="347">
        <f>(EC6-EI6)</f>
        <v>23771.707083248479</v>
      </c>
      <c r="EK6" s="347">
        <f t="shared" si="3"/>
        <v>435780.95291675156</v>
      </c>
      <c r="EL6" s="347">
        <v>434693.51999999996</v>
      </c>
      <c r="EM6" s="347">
        <f t="shared" si="4"/>
        <v>1087.4329167515971</v>
      </c>
    </row>
    <row r="7" spans="1:143" ht="15.75" x14ac:dyDescent="0.3">
      <c r="A7" s="335" t="s">
        <v>100</v>
      </c>
      <c r="B7" s="344">
        <v>25507.91</v>
      </c>
      <c r="C7" s="344">
        <v>25590.04</v>
      </c>
      <c r="D7" s="344">
        <v>28225.85</v>
      </c>
      <c r="E7" s="344">
        <v>29521.97</v>
      </c>
      <c r="F7" s="344">
        <v>22801.71</v>
      </c>
      <c r="G7" s="344">
        <v>26434.22</v>
      </c>
      <c r="H7" s="344">
        <v>25763.94</v>
      </c>
      <c r="I7" s="344">
        <v>28309.08</v>
      </c>
      <c r="J7" s="344">
        <v>26550.51</v>
      </c>
      <c r="K7" s="344">
        <v>25882.23</v>
      </c>
      <c r="L7" s="344">
        <v>27006.27</v>
      </c>
      <c r="M7" s="344">
        <v>26729.91</v>
      </c>
      <c r="N7" s="365">
        <v>0</v>
      </c>
      <c r="O7" s="365">
        <v>0</v>
      </c>
      <c r="P7" s="365">
        <v>0</v>
      </c>
      <c r="Q7" s="365">
        <v>0</v>
      </c>
      <c r="R7" s="365">
        <v>0</v>
      </c>
      <c r="S7" s="365">
        <v>0</v>
      </c>
      <c r="T7" s="365">
        <v>0</v>
      </c>
      <c r="U7" s="365">
        <v>0</v>
      </c>
      <c r="V7" s="365">
        <v>-18.27</v>
      </c>
      <c r="W7" s="365">
        <v>-411.44</v>
      </c>
      <c r="X7" s="365">
        <v>1746.32</v>
      </c>
      <c r="Y7" s="366">
        <v>1494.69</v>
      </c>
      <c r="Z7" s="365">
        <v>0</v>
      </c>
      <c r="AA7" s="365">
        <v>4.26</v>
      </c>
      <c r="AB7" s="365">
        <v>4.63</v>
      </c>
      <c r="AC7" s="365">
        <v>31.74</v>
      </c>
      <c r="AD7" s="365">
        <v>20.34</v>
      </c>
      <c r="AE7" s="365">
        <v>29.68</v>
      </c>
      <c r="AF7" s="365">
        <v>30.19</v>
      </c>
      <c r="AG7" s="365">
        <v>30.89</v>
      </c>
      <c r="AH7" s="365">
        <v>-291.93</v>
      </c>
      <c r="AI7" s="365">
        <v>-314.78000000000003</v>
      </c>
      <c r="AJ7" s="365">
        <v>-283.73999999999995</v>
      </c>
      <c r="AK7" s="366">
        <v>348.71999999999997</v>
      </c>
      <c r="AL7" s="365">
        <v>0</v>
      </c>
      <c r="AM7" s="365">
        <v>0</v>
      </c>
      <c r="AN7" s="365">
        <v>0</v>
      </c>
      <c r="AO7" s="365">
        <v>0</v>
      </c>
      <c r="AP7" s="365">
        <v>0</v>
      </c>
      <c r="AQ7" s="365">
        <v>0</v>
      </c>
      <c r="AR7" s="365">
        <v>0</v>
      </c>
      <c r="AS7" s="365">
        <v>0</v>
      </c>
      <c r="AT7" s="365">
        <v>0</v>
      </c>
      <c r="AU7" s="365">
        <v>0</v>
      </c>
      <c r="AV7" s="365">
        <v>0</v>
      </c>
      <c r="AW7" s="366">
        <v>0</v>
      </c>
      <c r="AX7" s="365">
        <v>0</v>
      </c>
      <c r="AY7" s="365">
        <v>0</v>
      </c>
      <c r="AZ7" s="365">
        <v>0</v>
      </c>
      <c r="BA7" s="365">
        <v>0</v>
      </c>
      <c r="BB7" s="365">
        <v>0</v>
      </c>
      <c r="BC7" s="365">
        <v>0</v>
      </c>
      <c r="BD7" s="365">
        <v>0</v>
      </c>
      <c r="BE7" s="365">
        <v>0</v>
      </c>
      <c r="BF7" s="365">
        <v>0</v>
      </c>
      <c r="BG7" s="365">
        <v>0</v>
      </c>
      <c r="BH7" s="365">
        <v>0</v>
      </c>
      <c r="BI7" s="366">
        <v>0</v>
      </c>
      <c r="BJ7" s="365">
        <v>0</v>
      </c>
      <c r="BK7" s="365">
        <v>0</v>
      </c>
      <c r="BL7" s="365">
        <v>0</v>
      </c>
      <c r="BM7" s="365">
        <v>0</v>
      </c>
      <c r="BN7" s="365">
        <v>0</v>
      </c>
      <c r="BO7" s="365">
        <v>0</v>
      </c>
      <c r="BP7" s="365">
        <v>0</v>
      </c>
      <c r="BQ7" s="365">
        <v>0</v>
      </c>
      <c r="BR7" s="365">
        <v>0</v>
      </c>
      <c r="BS7" s="365">
        <v>0</v>
      </c>
      <c r="BT7" s="365">
        <v>0</v>
      </c>
      <c r="BU7" s="366">
        <v>0</v>
      </c>
      <c r="BV7" s="365">
        <v>0</v>
      </c>
      <c r="BW7" s="365">
        <v>0</v>
      </c>
      <c r="BX7" s="365">
        <v>0</v>
      </c>
      <c r="BY7" s="365">
        <v>0</v>
      </c>
      <c r="BZ7" s="365">
        <v>0</v>
      </c>
      <c r="CA7" s="365">
        <v>0</v>
      </c>
      <c r="CB7" s="365">
        <v>0</v>
      </c>
      <c r="CC7" s="365">
        <v>0</v>
      </c>
      <c r="CD7" s="365">
        <v>0</v>
      </c>
      <c r="CE7" s="365">
        <v>0</v>
      </c>
      <c r="CF7" s="365">
        <v>0</v>
      </c>
      <c r="CG7" s="366">
        <v>0</v>
      </c>
      <c r="CH7" s="365">
        <v>0</v>
      </c>
      <c r="CI7" s="365">
        <v>0</v>
      </c>
      <c r="CJ7" s="365">
        <v>0</v>
      </c>
      <c r="CK7" s="365">
        <v>0</v>
      </c>
      <c r="CL7" s="365">
        <v>0</v>
      </c>
      <c r="CM7" s="365">
        <v>0</v>
      </c>
      <c r="CN7" s="365">
        <v>0</v>
      </c>
      <c r="CO7" s="365">
        <v>0</v>
      </c>
      <c r="CP7" s="365">
        <v>0</v>
      </c>
      <c r="CQ7" s="365">
        <v>0</v>
      </c>
      <c r="CR7" s="365">
        <v>0</v>
      </c>
      <c r="CS7" s="366">
        <v>0</v>
      </c>
      <c r="CT7" s="365">
        <v>0</v>
      </c>
      <c r="CU7" s="365">
        <v>0</v>
      </c>
      <c r="CV7" s="365">
        <v>0</v>
      </c>
      <c r="CW7" s="365">
        <v>0</v>
      </c>
      <c r="CX7" s="365">
        <v>0</v>
      </c>
      <c r="CY7" s="365">
        <v>0</v>
      </c>
      <c r="CZ7" s="365">
        <v>0</v>
      </c>
      <c r="DA7" s="365">
        <v>0</v>
      </c>
      <c r="DB7" s="365">
        <v>0</v>
      </c>
      <c r="DC7" s="365">
        <v>0</v>
      </c>
      <c r="DD7" s="365">
        <v>0</v>
      </c>
      <c r="DE7" s="366">
        <v>0</v>
      </c>
      <c r="DF7" s="365">
        <v>0</v>
      </c>
      <c r="DG7" s="365">
        <v>0</v>
      </c>
      <c r="DH7" s="365">
        <v>0</v>
      </c>
      <c r="DI7" s="365">
        <v>0</v>
      </c>
      <c r="DJ7" s="365">
        <v>0</v>
      </c>
      <c r="DK7" s="365">
        <v>0</v>
      </c>
      <c r="DL7" s="365">
        <v>0</v>
      </c>
      <c r="DM7" s="365">
        <v>0</v>
      </c>
      <c r="DN7" s="365">
        <v>0</v>
      </c>
      <c r="DO7" s="365">
        <v>0</v>
      </c>
      <c r="DP7" s="365">
        <v>0</v>
      </c>
      <c r="DQ7" s="366">
        <v>0</v>
      </c>
      <c r="DR7" s="347">
        <f t="shared" si="1"/>
        <v>25507.91</v>
      </c>
      <c r="DS7" s="347">
        <f t="shared" si="0"/>
        <v>25594.3</v>
      </c>
      <c r="DT7" s="347">
        <f t="shared" si="0"/>
        <v>28230.48</v>
      </c>
      <c r="DU7" s="347">
        <f t="shared" si="0"/>
        <v>29553.710000000003</v>
      </c>
      <c r="DV7" s="347">
        <f t="shared" si="0"/>
        <v>22822.05</v>
      </c>
      <c r="DW7" s="347">
        <f t="shared" si="0"/>
        <v>26463.9</v>
      </c>
      <c r="DX7" s="347">
        <f t="shared" si="0"/>
        <v>25794.129999999997</v>
      </c>
      <c r="DY7" s="347">
        <f t="shared" si="0"/>
        <v>28339.97</v>
      </c>
      <c r="DZ7" s="347">
        <f t="shared" si="0"/>
        <v>26240.309999999998</v>
      </c>
      <c r="EA7" s="347">
        <f t="shared" si="0"/>
        <v>25156.010000000002</v>
      </c>
      <c r="EB7" s="347">
        <f t="shared" si="0"/>
        <v>28468.85</v>
      </c>
      <c r="EC7" s="347">
        <f t="shared" si="0"/>
        <v>28573.32</v>
      </c>
      <c r="ED7" s="348">
        <f t="shared" si="2"/>
        <v>320744.94</v>
      </c>
      <c r="EE7" s="356" t="s">
        <v>94</v>
      </c>
      <c r="EF7" s="347">
        <f>EB7</f>
        <v>28468.85</v>
      </c>
      <c r="EG7" s="347">
        <f>'[1]FY 2017 - kWh'!EB7</f>
        <v>96765.35</v>
      </c>
      <c r="EH7" s="350">
        <f>EF7/EG7</f>
        <v>0.29420500210044193</v>
      </c>
      <c r="EI7" s="347">
        <f>EH7*'[1]FY 2017 - kWh'!EI7</f>
        <v>17069.312320014356</v>
      </c>
      <c r="EJ7" s="347">
        <f>(EB7-EI7)+SUM(EC7)</f>
        <v>39972.857679985638</v>
      </c>
      <c r="EK7" s="347">
        <f t="shared" si="3"/>
        <v>280772.08232001436</v>
      </c>
      <c r="EL7" s="347">
        <v>281147.56999999995</v>
      </c>
      <c r="EM7" s="347">
        <f t="shared" si="4"/>
        <v>-375.48767998558469</v>
      </c>
    </row>
    <row r="8" spans="1:143" ht="15.75" x14ac:dyDescent="0.3">
      <c r="A8" s="335" t="s">
        <v>101</v>
      </c>
      <c r="B8" s="344">
        <v>37676.980000000003</v>
      </c>
      <c r="C8" s="344">
        <v>36574.120000000003</v>
      </c>
      <c r="D8" s="344">
        <v>41337.550000000003</v>
      </c>
      <c r="E8" s="344">
        <v>35965.57</v>
      </c>
      <c r="F8" s="344">
        <v>35295.75</v>
      </c>
      <c r="G8" s="344">
        <v>36894.75</v>
      </c>
      <c r="H8" s="344">
        <v>32007.05</v>
      </c>
      <c r="I8" s="344">
        <v>36853.86</v>
      </c>
      <c r="J8" s="344">
        <v>33993.58</v>
      </c>
      <c r="K8" s="344">
        <v>37052.410000000003</v>
      </c>
      <c r="L8" s="344">
        <v>34879.879999999997</v>
      </c>
      <c r="M8" s="344">
        <v>36332.800000000003</v>
      </c>
      <c r="N8" s="365">
        <v>0</v>
      </c>
      <c r="O8" s="365">
        <v>0</v>
      </c>
      <c r="P8" s="365">
        <v>0</v>
      </c>
      <c r="Q8" s="365">
        <v>0</v>
      </c>
      <c r="R8" s="365">
        <v>0</v>
      </c>
      <c r="S8" s="365">
        <v>0</v>
      </c>
      <c r="T8" s="365">
        <v>0</v>
      </c>
      <c r="U8" s="365">
        <v>0</v>
      </c>
      <c r="V8" s="365">
        <v>0</v>
      </c>
      <c r="W8" s="365">
        <v>0</v>
      </c>
      <c r="X8" s="365">
        <v>-12.54</v>
      </c>
      <c r="Y8" s="366">
        <v>8.6999999999999993</v>
      </c>
      <c r="Z8" s="365">
        <v>0</v>
      </c>
      <c r="AA8" s="365">
        <v>0</v>
      </c>
      <c r="AB8" s="365">
        <v>0</v>
      </c>
      <c r="AC8" s="365">
        <v>0</v>
      </c>
      <c r="AD8" s="365">
        <v>0</v>
      </c>
      <c r="AE8" s="365">
        <v>0</v>
      </c>
      <c r="AF8" s="365">
        <v>0</v>
      </c>
      <c r="AG8" s="365">
        <v>0</v>
      </c>
      <c r="AH8" s="365">
        <v>0</v>
      </c>
      <c r="AI8" s="365">
        <v>0</v>
      </c>
      <c r="AJ8" s="365">
        <v>0</v>
      </c>
      <c r="AK8" s="366">
        <v>0</v>
      </c>
      <c r="AL8" s="365">
        <v>-323.12</v>
      </c>
      <c r="AM8" s="365">
        <v>-323.68</v>
      </c>
      <c r="AN8" s="365">
        <v>-386.08000000000004</v>
      </c>
      <c r="AO8" s="365">
        <v>-399.02</v>
      </c>
      <c r="AP8" s="365">
        <v>-381.31</v>
      </c>
      <c r="AQ8" s="365">
        <v>-443.59000000000003</v>
      </c>
      <c r="AR8" s="365">
        <v>0</v>
      </c>
      <c r="AS8" s="365">
        <v>0</v>
      </c>
      <c r="AT8" s="365">
        <v>0</v>
      </c>
      <c r="AU8" s="365">
        <v>0</v>
      </c>
      <c r="AV8" s="365">
        <v>0</v>
      </c>
      <c r="AW8" s="366">
        <v>0</v>
      </c>
      <c r="AX8" s="365">
        <v>0</v>
      </c>
      <c r="AY8" s="365">
        <v>0</v>
      </c>
      <c r="AZ8" s="365">
        <v>0</v>
      </c>
      <c r="BA8" s="365">
        <v>0</v>
      </c>
      <c r="BB8" s="365">
        <v>0</v>
      </c>
      <c r="BC8" s="365">
        <v>0</v>
      </c>
      <c r="BD8" s="365">
        <v>0</v>
      </c>
      <c r="BE8" s="365">
        <v>0</v>
      </c>
      <c r="BF8" s="365">
        <v>0</v>
      </c>
      <c r="BG8" s="365">
        <v>0</v>
      </c>
      <c r="BH8" s="365">
        <v>0</v>
      </c>
      <c r="BI8" s="366">
        <v>0</v>
      </c>
      <c r="BJ8" s="365">
        <v>0</v>
      </c>
      <c r="BK8" s="365">
        <v>0</v>
      </c>
      <c r="BL8" s="365">
        <v>0</v>
      </c>
      <c r="BM8" s="365">
        <v>0</v>
      </c>
      <c r="BN8" s="365">
        <v>0</v>
      </c>
      <c r="BO8" s="365">
        <v>0</v>
      </c>
      <c r="BP8" s="365">
        <v>0</v>
      </c>
      <c r="BQ8" s="365">
        <v>0</v>
      </c>
      <c r="BR8" s="365">
        <v>0</v>
      </c>
      <c r="BS8" s="365">
        <v>0</v>
      </c>
      <c r="BT8" s="365">
        <v>0</v>
      </c>
      <c r="BU8" s="366">
        <v>0</v>
      </c>
      <c r="BV8" s="365">
        <v>0</v>
      </c>
      <c r="BW8" s="365">
        <v>0</v>
      </c>
      <c r="BX8" s="365">
        <v>0</v>
      </c>
      <c r="BY8" s="365">
        <v>0</v>
      </c>
      <c r="BZ8" s="365">
        <v>0</v>
      </c>
      <c r="CA8" s="365">
        <v>0</v>
      </c>
      <c r="CB8" s="365">
        <v>0</v>
      </c>
      <c r="CC8" s="365">
        <v>0</v>
      </c>
      <c r="CD8" s="365">
        <v>0</v>
      </c>
      <c r="CE8" s="365">
        <v>0</v>
      </c>
      <c r="CF8" s="365">
        <v>0</v>
      </c>
      <c r="CG8" s="366">
        <v>0</v>
      </c>
      <c r="CH8" s="365">
        <v>0</v>
      </c>
      <c r="CI8" s="365">
        <v>0</v>
      </c>
      <c r="CJ8" s="365">
        <v>0</v>
      </c>
      <c r="CK8" s="365">
        <v>0</v>
      </c>
      <c r="CL8" s="365">
        <v>0</v>
      </c>
      <c r="CM8" s="365">
        <v>0</v>
      </c>
      <c r="CN8" s="365">
        <v>0</v>
      </c>
      <c r="CO8" s="365">
        <v>0</v>
      </c>
      <c r="CP8" s="365">
        <v>0</v>
      </c>
      <c r="CQ8" s="365">
        <v>0</v>
      </c>
      <c r="CR8" s="365">
        <v>0</v>
      </c>
      <c r="CS8" s="366">
        <v>0</v>
      </c>
      <c r="CT8" s="365">
        <v>0</v>
      </c>
      <c r="CU8" s="365">
        <v>0</v>
      </c>
      <c r="CV8" s="365">
        <v>0</v>
      </c>
      <c r="CW8" s="365">
        <v>0</v>
      </c>
      <c r="CX8" s="365">
        <v>0</v>
      </c>
      <c r="CY8" s="365">
        <v>0</v>
      </c>
      <c r="CZ8" s="365">
        <v>0</v>
      </c>
      <c r="DA8" s="365">
        <v>0</v>
      </c>
      <c r="DB8" s="365">
        <v>0</v>
      </c>
      <c r="DC8" s="365">
        <v>0</v>
      </c>
      <c r="DD8" s="365">
        <v>0</v>
      </c>
      <c r="DE8" s="366">
        <v>0</v>
      </c>
      <c r="DF8" s="365">
        <v>0</v>
      </c>
      <c r="DG8" s="365">
        <v>0</v>
      </c>
      <c r="DH8" s="365">
        <v>0</v>
      </c>
      <c r="DI8" s="365">
        <v>0</v>
      </c>
      <c r="DJ8" s="365">
        <v>0</v>
      </c>
      <c r="DK8" s="365">
        <v>0</v>
      </c>
      <c r="DL8" s="365">
        <v>0</v>
      </c>
      <c r="DM8" s="365">
        <v>0</v>
      </c>
      <c r="DN8" s="365">
        <v>0</v>
      </c>
      <c r="DO8" s="365">
        <v>0</v>
      </c>
      <c r="DP8" s="365">
        <v>0</v>
      </c>
      <c r="DQ8" s="366">
        <v>0</v>
      </c>
      <c r="DR8" s="347">
        <f t="shared" si="1"/>
        <v>37353.86</v>
      </c>
      <c r="DS8" s="347">
        <f t="shared" si="0"/>
        <v>36250.44</v>
      </c>
      <c r="DT8" s="347">
        <f t="shared" si="0"/>
        <v>40951.47</v>
      </c>
      <c r="DU8" s="347">
        <f t="shared" si="0"/>
        <v>35566.550000000003</v>
      </c>
      <c r="DV8" s="347">
        <f t="shared" si="0"/>
        <v>34914.44</v>
      </c>
      <c r="DW8" s="347">
        <f t="shared" si="0"/>
        <v>36451.160000000003</v>
      </c>
      <c r="DX8" s="347">
        <f t="shared" si="0"/>
        <v>32007.05</v>
      </c>
      <c r="DY8" s="347">
        <f t="shared" si="0"/>
        <v>36853.86</v>
      </c>
      <c r="DZ8" s="347">
        <f t="shared" si="0"/>
        <v>33993.58</v>
      </c>
      <c r="EA8" s="347">
        <f t="shared" si="0"/>
        <v>37052.410000000003</v>
      </c>
      <c r="EB8" s="347">
        <f t="shared" si="0"/>
        <v>34867.339999999997</v>
      </c>
      <c r="EC8" s="347">
        <f t="shared" si="0"/>
        <v>36341.5</v>
      </c>
      <c r="ED8" s="348">
        <f t="shared" si="2"/>
        <v>432603.66000000003</v>
      </c>
      <c r="EE8" s="353" t="s">
        <v>99</v>
      </c>
      <c r="EF8" s="347">
        <f>EC8</f>
        <v>36341.5</v>
      </c>
      <c r="EG8" s="347">
        <f>'[1]FY 2017 - kWh'!EC8</f>
        <v>152264.79999999999</v>
      </c>
      <c r="EH8" s="350">
        <f>EF8/EG8</f>
        <v>0.23867302226121864</v>
      </c>
      <c r="EI8" s="347">
        <f>EH8*'[1]FY 2017 - kWh'!EI8</f>
        <v>33498.283755010983</v>
      </c>
      <c r="EJ8" s="347">
        <f>(EC8-EI8)</f>
        <v>2843.2162449890166</v>
      </c>
      <c r="EK8" s="347">
        <f t="shared" si="3"/>
        <v>429760.44375501102</v>
      </c>
      <c r="EL8" s="347">
        <v>429606.52</v>
      </c>
      <c r="EM8" s="347">
        <f t="shared" si="4"/>
        <v>153.92375501099741</v>
      </c>
    </row>
    <row r="9" spans="1:143" ht="15.75" x14ac:dyDescent="0.3">
      <c r="A9" s="335" t="s">
        <v>102</v>
      </c>
      <c r="B9" s="344">
        <v>145285.89000000001</v>
      </c>
      <c r="C9" s="344">
        <v>114854.89</v>
      </c>
      <c r="D9" s="344">
        <v>144986.26</v>
      </c>
      <c r="E9" s="344">
        <v>115876.02</v>
      </c>
      <c r="F9" s="344">
        <v>131133.98000000001</v>
      </c>
      <c r="G9" s="344">
        <v>134990.74</v>
      </c>
      <c r="H9" s="344">
        <v>117689.33</v>
      </c>
      <c r="I9" s="344">
        <v>132689.51999999999</v>
      </c>
      <c r="J9" s="344">
        <v>127379.04</v>
      </c>
      <c r="K9" s="344">
        <v>153594.72</v>
      </c>
      <c r="L9" s="344">
        <v>143908.79999999999</v>
      </c>
      <c r="M9" s="344">
        <v>175991.38</v>
      </c>
      <c r="N9" s="365">
        <v>-24.25</v>
      </c>
      <c r="O9" s="365">
        <v>-22.44</v>
      </c>
      <c r="P9" s="365">
        <v>-24.82</v>
      </c>
      <c r="Q9" s="365">
        <v>-24.3</v>
      </c>
      <c r="R9" s="365">
        <v>-23.42</v>
      </c>
      <c r="S9" s="365">
        <v>11.77</v>
      </c>
      <c r="T9" s="365">
        <v>-69.08</v>
      </c>
      <c r="U9" s="365">
        <v>-43.900000000000006</v>
      </c>
      <c r="V9" s="365">
        <v>-48.97</v>
      </c>
      <c r="W9" s="365">
        <v>-48.480000000000004</v>
      </c>
      <c r="X9" s="365">
        <v>-54.84</v>
      </c>
      <c r="Y9" s="366">
        <v>-447.24</v>
      </c>
      <c r="Z9" s="365">
        <v>-124.93</v>
      </c>
      <c r="AA9" s="365">
        <v>-122.24</v>
      </c>
      <c r="AB9" s="365">
        <v>-142.57</v>
      </c>
      <c r="AC9" s="365">
        <v>-142.04</v>
      </c>
      <c r="AD9" s="365">
        <v>-123.04</v>
      </c>
      <c r="AE9" s="365">
        <v>17333.330000000002</v>
      </c>
      <c r="AF9" s="365">
        <v>14747.04</v>
      </c>
      <c r="AG9" s="365">
        <v>16178.24</v>
      </c>
      <c r="AH9" s="365">
        <v>16326.12</v>
      </c>
      <c r="AI9" s="365">
        <v>15845.32</v>
      </c>
      <c r="AJ9" s="365">
        <v>15659.75</v>
      </c>
      <c r="AK9" s="366">
        <v>17072.25</v>
      </c>
      <c r="AL9" s="365">
        <v>0</v>
      </c>
      <c r="AM9" s="365">
        <v>0</v>
      </c>
      <c r="AN9" s="365">
        <v>0</v>
      </c>
      <c r="AO9" s="365">
        <v>0</v>
      </c>
      <c r="AP9" s="365">
        <v>0</v>
      </c>
      <c r="AQ9" s="365">
        <v>0</v>
      </c>
      <c r="AR9" s="365">
        <v>0</v>
      </c>
      <c r="AS9" s="365">
        <v>0</v>
      </c>
      <c r="AT9" s="365">
        <v>0</v>
      </c>
      <c r="AU9" s="365">
        <v>0</v>
      </c>
      <c r="AV9" s="365">
        <v>0</v>
      </c>
      <c r="AW9" s="366">
        <v>0</v>
      </c>
      <c r="AX9" s="365">
        <v>0</v>
      </c>
      <c r="AY9" s="365">
        <v>0</v>
      </c>
      <c r="AZ9" s="365">
        <v>0</v>
      </c>
      <c r="BA9" s="365">
        <v>0</v>
      </c>
      <c r="BB9" s="365">
        <v>0</v>
      </c>
      <c r="BC9" s="365">
        <v>0</v>
      </c>
      <c r="BD9" s="365">
        <v>0</v>
      </c>
      <c r="BE9" s="365">
        <v>0</v>
      </c>
      <c r="BF9" s="365">
        <v>0</v>
      </c>
      <c r="BG9" s="365">
        <v>0</v>
      </c>
      <c r="BH9" s="365">
        <v>0</v>
      </c>
      <c r="BI9" s="366">
        <v>0</v>
      </c>
      <c r="BJ9" s="365">
        <v>0</v>
      </c>
      <c r="BK9" s="365">
        <v>0</v>
      </c>
      <c r="BL9" s="365">
        <v>0</v>
      </c>
      <c r="BM9" s="365">
        <v>0</v>
      </c>
      <c r="BN9" s="365">
        <v>0</v>
      </c>
      <c r="BO9" s="365">
        <v>0</v>
      </c>
      <c r="BP9" s="365">
        <v>0</v>
      </c>
      <c r="BQ9" s="365">
        <v>0</v>
      </c>
      <c r="BR9" s="365">
        <v>0</v>
      </c>
      <c r="BS9" s="365">
        <v>0</v>
      </c>
      <c r="BT9" s="365">
        <v>0</v>
      </c>
      <c r="BU9" s="366">
        <v>0</v>
      </c>
      <c r="BV9" s="365">
        <v>0</v>
      </c>
      <c r="BW9" s="365">
        <v>0</v>
      </c>
      <c r="BX9" s="365">
        <v>0</v>
      </c>
      <c r="BY9" s="365">
        <v>0</v>
      </c>
      <c r="BZ9" s="365">
        <v>0</v>
      </c>
      <c r="CA9" s="365">
        <v>0</v>
      </c>
      <c r="CB9" s="365">
        <v>0</v>
      </c>
      <c r="CC9" s="365">
        <v>0</v>
      </c>
      <c r="CD9" s="365">
        <v>0</v>
      </c>
      <c r="CE9" s="365">
        <v>0</v>
      </c>
      <c r="CF9" s="365">
        <v>0</v>
      </c>
      <c r="CG9" s="366">
        <v>0</v>
      </c>
      <c r="CH9" s="365">
        <v>0</v>
      </c>
      <c r="CI9" s="365">
        <v>0</v>
      </c>
      <c r="CJ9" s="365">
        <v>0</v>
      </c>
      <c r="CK9" s="365">
        <v>0</v>
      </c>
      <c r="CL9" s="365">
        <v>0</v>
      </c>
      <c r="CM9" s="365">
        <v>0</v>
      </c>
      <c r="CN9" s="365">
        <v>0</v>
      </c>
      <c r="CO9" s="365">
        <v>0</v>
      </c>
      <c r="CP9" s="365">
        <v>0</v>
      </c>
      <c r="CQ9" s="365">
        <v>0</v>
      </c>
      <c r="CR9" s="365">
        <v>0</v>
      </c>
      <c r="CS9" s="366">
        <v>0</v>
      </c>
      <c r="CT9" s="365">
        <v>0</v>
      </c>
      <c r="CU9" s="365">
        <v>0</v>
      </c>
      <c r="CV9" s="365">
        <v>0</v>
      </c>
      <c r="CW9" s="365">
        <v>0</v>
      </c>
      <c r="CX9" s="365">
        <v>0</v>
      </c>
      <c r="CY9" s="365">
        <v>0</v>
      </c>
      <c r="CZ9" s="365">
        <v>0</v>
      </c>
      <c r="DA9" s="365">
        <v>0</v>
      </c>
      <c r="DB9" s="365">
        <v>0</v>
      </c>
      <c r="DC9" s="365">
        <v>0</v>
      </c>
      <c r="DD9" s="365">
        <v>0</v>
      </c>
      <c r="DE9" s="366">
        <v>0</v>
      </c>
      <c r="DF9" s="365">
        <v>0</v>
      </c>
      <c r="DG9" s="365">
        <v>0</v>
      </c>
      <c r="DH9" s="365">
        <v>0</v>
      </c>
      <c r="DI9" s="365">
        <v>0</v>
      </c>
      <c r="DJ9" s="365">
        <v>0</v>
      </c>
      <c r="DK9" s="365">
        <v>0</v>
      </c>
      <c r="DL9" s="365">
        <v>0</v>
      </c>
      <c r="DM9" s="365">
        <v>0</v>
      </c>
      <c r="DN9" s="365">
        <v>0</v>
      </c>
      <c r="DO9" s="365">
        <v>0</v>
      </c>
      <c r="DP9" s="365">
        <v>0</v>
      </c>
      <c r="DQ9" s="366">
        <v>0</v>
      </c>
      <c r="DR9" s="347">
        <f t="shared" si="1"/>
        <v>145136.71000000002</v>
      </c>
      <c r="DS9" s="347">
        <f t="shared" si="0"/>
        <v>114710.20999999999</v>
      </c>
      <c r="DT9" s="347">
        <f t="shared" si="0"/>
        <v>144818.87</v>
      </c>
      <c r="DU9" s="347">
        <f t="shared" si="0"/>
        <v>115709.68000000001</v>
      </c>
      <c r="DV9" s="347">
        <f t="shared" si="0"/>
        <v>130987.52</v>
      </c>
      <c r="DW9" s="347">
        <f t="shared" si="0"/>
        <v>152335.83999999997</v>
      </c>
      <c r="DX9" s="347">
        <f t="shared" si="0"/>
        <v>132367.29</v>
      </c>
      <c r="DY9" s="347">
        <f t="shared" si="0"/>
        <v>148823.85999999999</v>
      </c>
      <c r="DZ9" s="347">
        <f t="shared" si="0"/>
        <v>143656.19</v>
      </c>
      <c r="EA9" s="347">
        <f t="shared" si="0"/>
        <v>169391.56</v>
      </c>
      <c r="EB9" s="347">
        <f t="shared" si="0"/>
        <v>159513.71</v>
      </c>
      <c r="EC9" s="347">
        <f t="shared" si="0"/>
        <v>192616.39</v>
      </c>
      <c r="ED9" s="348">
        <f t="shared" si="2"/>
        <v>1750067.83</v>
      </c>
      <c r="EF9" s="347"/>
      <c r="EG9" s="347"/>
      <c r="EI9" s="347"/>
      <c r="EJ9" s="347"/>
      <c r="EK9" s="347">
        <f t="shared" si="3"/>
        <v>1750067.83</v>
      </c>
      <c r="EL9" s="347">
        <v>1750067.8299999998</v>
      </c>
      <c r="EM9" s="347">
        <f t="shared" si="4"/>
        <v>0</v>
      </c>
    </row>
    <row r="10" spans="1:143" ht="15.75" x14ac:dyDescent="0.3">
      <c r="A10" s="335" t="s">
        <v>103</v>
      </c>
      <c r="B10" s="344">
        <v>26458.959999999999</v>
      </c>
      <c r="C10" s="344">
        <v>26326.14</v>
      </c>
      <c r="D10" s="344">
        <v>30170.48</v>
      </c>
      <c r="E10" s="344">
        <v>29574.47</v>
      </c>
      <c r="F10" s="344">
        <v>28671.439999999999</v>
      </c>
      <c r="G10" s="344">
        <v>29863.1</v>
      </c>
      <c r="H10" s="344">
        <v>25445.38</v>
      </c>
      <c r="I10" s="344">
        <v>28571.19</v>
      </c>
      <c r="J10" s="344">
        <v>27369.35</v>
      </c>
      <c r="K10" s="344">
        <v>27675.61</v>
      </c>
      <c r="L10" s="344">
        <v>29124.080000000002</v>
      </c>
      <c r="M10" s="344">
        <v>29154.49</v>
      </c>
      <c r="N10" s="365">
        <v>0</v>
      </c>
      <c r="O10" s="365">
        <v>0</v>
      </c>
      <c r="P10" s="365">
        <v>0</v>
      </c>
      <c r="Q10" s="365">
        <v>0</v>
      </c>
      <c r="R10" s="365">
        <v>0</v>
      </c>
      <c r="S10" s="365">
        <v>0</v>
      </c>
      <c r="T10" s="365">
        <v>0</v>
      </c>
      <c r="U10" s="365">
        <v>0</v>
      </c>
      <c r="V10" s="365">
        <v>0</v>
      </c>
      <c r="W10" s="365">
        <v>0</v>
      </c>
      <c r="X10" s="365">
        <v>0</v>
      </c>
      <c r="Y10" s="366">
        <v>0</v>
      </c>
      <c r="Z10" s="365">
        <v>0</v>
      </c>
      <c r="AA10" s="365">
        <v>0</v>
      </c>
      <c r="AB10" s="365">
        <v>0</v>
      </c>
      <c r="AC10" s="365">
        <v>0</v>
      </c>
      <c r="AD10" s="365">
        <v>0</v>
      </c>
      <c r="AE10" s="365">
        <v>0</v>
      </c>
      <c r="AF10" s="365">
        <v>0</v>
      </c>
      <c r="AG10" s="365">
        <v>0</v>
      </c>
      <c r="AH10" s="365">
        <v>0</v>
      </c>
      <c r="AI10" s="365">
        <v>0</v>
      </c>
      <c r="AJ10" s="365">
        <v>0</v>
      </c>
      <c r="AK10" s="366">
        <v>0</v>
      </c>
      <c r="AL10" s="365">
        <v>0</v>
      </c>
      <c r="AM10" s="365">
        <v>0</v>
      </c>
      <c r="AN10" s="365">
        <v>0</v>
      </c>
      <c r="AO10" s="365">
        <v>0</v>
      </c>
      <c r="AP10" s="365">
        <v>0</v>
      </c>
      <c r="AQ10" s="365">
        <v>0</v>
      </c>
      <c r="AR10" s="365">
        <v>0</v>
      </c>
      <c r="AS10" s="365">
        <v>0</v>
      </c>
      <c r="AT10" s="365">
        <v>0</v>
      </c>
      <c r="AU10" s="365">
        <v>0</v>
      </c>
      <c r="AV10" s="365">
        <v>0</v>
      </c>
      <c r="AW10" s="366">
        <v>0</v>
      </c>
      <c r="AX10" s="365">
        <v>0</v>
      </c>
      <c r="AY10" s="365">
        <v>0</v>
      </c>
      <c r="AZ10" s="365">
        <v>0</v>
      </c>
      <c r="BA10" s="365">
        <v>0</v>
      </c>
      <c r="BB10" s="365">
        <v>0</v>
      </c>
      <c r="BC10" s="365">
        <v>0</v>
      </c>
      <c r="BD10" s="365">
        <v>0</v>
      </c>
      <c r="BE10" s="365">
        <v>0</v>
      </c>
      <c r="BF10" s="365">
        <v>0</v>
      </c>
      <c r="BG10" s="365">
        <v>0</v>
      </c>
      <c r="BH10" s="365">
        <v>0</v>
      </c>
      <c r="BI10" s="366">
        <v>0</v>
      </c>
      <c r="BJ10" s="365">
        <v>0</v>
      </c>
      <c r="BK10" s="365">
        <v>0</v>
      </c>
      <c r="BL10" s="365">
        <v>0</v>
      </c>
      <c r="BM10" s="365">
        <v>0</v>
      </c>
      <c r="BN10" s="365">
        <v>0</v>
      </c>
      <c r="BO10" s="365">
        <v>0</v>
      </c>
      <c r="BP10" s="365">
        <v>0</v>
      </c>
      <c r="BQ10" s="365">
        <v>0</v>
      </c>
      <c r="BR10" s="365">
        <v>0</v>
      </c>
      <c r="BS10" s="365">
        <v>0</v>
      </c>
      <c r="BT10" s="365">
        <v>0</v>
      </c>
      <c r="BU10" s="366">
        <v>0</v>
      </c>
      <c r="BV10" s="365">
        <v>0</v>
      </c>
      <c r="BW10" s="365">
        <v>0</v>
      </c>
      <c r="BX10" s="365">
        <v>0</v>
      </c>
      <c r="BY10" s="365">
        <v>0</v>
      </c>
      <c r="BZ10" s="365">
        <v>0</v>
      </c>
      <c r="CA10" s="365">
        <v>0</v>
      </c>
      <c r="CB10" s="365">
        <v>0</v>
      </c>
      <c r="CC10" s="365">
        <v>0</v>
      </c>
      <c r="CD10" s="365">
        <v>0</v>
      </c>
      <c r="CE10" s="365">
        <v>0</v>
      </c>
      <c r="CF10" s="365">
        <v>0</v>
      </c>
      <c r="CG10" s="366">
        <v>0</v>
      </c>
      <c r="CH10" s="365">
        <v>0</v>
      </c>
      <c r="CI10" s="365">
        <v>0</v>
      </c>
      <c r="CJ10" s="365">
        <v>0</v>
      </c>
      <c r="CK10" s="365">
        <v>0</v>
      </c>
      <c r="CL10" s="365">
        <v>0</v>
      </c>
      <c r="CM10" s="365">
        <v>0</v>
      </c>
      <c r="CN10" s="365">
        <v>0</v>
      </c>
      <c r="CO10" s="365">
        <v>0</v>
      </c>
      <c r="CP10" s="365">
        <v>0</v>
      </c>
      <c r="CQ10" s="365">
        <v>0</v>
      </c>
      <c r="CR10" s="365">
        <v>0</v>
      </c>
      <c r="CS10" s="366">
        <v>0</v>
      </c>
      <c r="CT10" s="365">
        <v>0</v>
      </c>
      <c r="CU10" s="365">
        <v>0</v>
      </c>
      <c r="CV10" s="365">
        <v>0</v>
      </c>
      <c r="CW10" s="365">
        <v>0</v>
      </c>
      <c r="CX10" s="365">
        <v>0</v>
      </c>
      <c r="CY10" s="365">
        <v>0</v>
      </c>
      <c r="CZ10" s="365">
        <v>0</v>
      </c>
      <c r="DA10" s="365">
        <v>0</v>
      </c>
      <c r="DB10" s="365">
        <v>0</v>
      </c>
      <c r="DC10" s="365">
        <v>0</v>
      </c>
      <c r="DD10" s="365">
        <v>0</v>
      </c>
      <c r="DE10" s="366">
        <v>0</v>
      </c>
      <c r="DF10" s="365">
        <v>0</v>
      </c>
      <c r="DG10" s="365">
        <v>0</v>
      </c>
      <c r="DH10" s="365">
        <v>0</v>
      </c>
      <c r="DI10" s="365">
        <v>0</v>
      </c>
      <c r="DJ10" s="365">
        <v>0</v>
      </c>
      <c r="DK10" s="365">
        <v>0</v>
      </c>
      <c r="DL10" s="365">
        <v>0</v>
      </c>
      <c r="DM10" s="365">
        <v>0</v>
      </c>
      <c r="DN10" s="365">
        <v>0</v>
      </c>
      <c r="DO10" s="365">
        <v>0</v>
      </c>
      <c r="DP10" s="365">
        <v>0</v>
      </c>
      <c r="DQ10" s="366">
        <v>0</v>
      </c>
      <c r="DR10" s="347">
        <f t="shared" si="1"/>
        <v>26458.959999999999</v>
      </c>
      <c r="DS10" s="347">
        <f t="shared" si="0"/>
        <v>26326.14</v>
      </c>
      <c r="DT10" s="347">
        <f t="shared" si="0"/>
        <v>30170.48</v>
      </c>
      <c r="DU10" s="347">
        <f t="shared" si="0"/>
        <v>29574.47</v>
      </c>
      <c r="DV10" s="347">
        <f t="shared" si="0"/>
        <v>28671.439999999999</v>
      </c>
      <c r="DW10" s="347">
        <f t="shared" si="0"/>
        <v>29863.1</v>
      </c>
      <c r="DX10" s="347">
        <f t="shared" si="0"/>
        <v>25445.38</v>
      </c>
      <c r="DY10" s="347">
        <f t="shared" si="0"/>
        <v>28571.19</v>
      </c>
      <c r="DZ10" s="347">
        <f t="shared" si="0"/>
        <v>27369.35</v>
      </c>
      <c r="EA10" s="347">
        <f t="shared" si="0"/>
        <v>27675.61</v>
      </c>
      <c r="EB10" s="347">
        <f t="shared" si="0"/>
        <v>29124.080000000002</v>
      </c>
      <c r="EC10" s="347">
        <f t="shared" si="0"/>
        <v>29154.49</v>
      </c>
      <c r="ED10" s="348">
        <f t="shared" si="2"/>
        <v>338404.69</v>
      </c>
      <c r="EE10" s="356" t="s">
        <v>94</v>
      </c>
      <c r="EF10" s="347">
        <f>EB10</f>
        <v>29124.080000000002</v>
      </c>
      <c r="EG10" s="347">
        <f>'[1]FY 2017 - kWh'!EB10</f>
        <v>104987</v>
      </c>
      <c r="EH10" s="350">
        <f>EF10/EG10</f>
        <v>0.27740653604732018</v>
      </c>
      <c r="EI10" s="347">
        <f>ROUND(EH10*'[1]FY 2017 - kWh'!EI10,2)</f>
        <v>18816.32</v>
      </c>
      <c r="EJ10" s="347">
        <f>(EB10-EI10)+SUM(EC10)</f>
        <v>39462.25</v>
      </c>
      <c r="EK10" s="347">
        <f t="shared" si="3"/>
        <v>298942.44</v>
      </c>
      <c r="EL10" s="347">
        <v>298942.44</v>
      </c>
      <c r="EM10" s="347">
        <f t="shared" si="4"/>
        <v>0</v>
      </c>
    </row>
    <row r="11" spans="1:143" ht="15.75" x14ac:dyDescent="0.3">
      <c r="A11" s="335" t="s">
        <v>104</v>
      </c>
      <c r="B11" s="344">
        <v>70669.429999999993</v>
      </c>
      <c r="C11" s="344">
        <v>72743.58</v>
      </c>
      <c r="D11" s="344">
        <v>87816.01</v>
      </c>
      <c r="E11" s="344">
        <v>91073.14</v>
      </c>
      <c r="F11" s="344">
        <v>82144.87</v>
      </c>
      <c r="G11" s="344">
        <v>83674.77</v>
      </c>
      <c r="H11" s="344">
        <v>72698.37</v>
      </c>
      <c r="I11" s="344">
        <v>78609.23</v>
      </c>
      <c r="J11" s="344">
        <v>77156.44</v>
      </c>
      <c r="K11" s="344">
        <v>75390.789999999994</v>
      </c>
      <c r="L11" s="344">
        <v>81109.87</v>
      </c>
      <c r="M11" s="344">
        <v>87312.13</v>
      </c>
      <c r="N11" s="365">
        <v>0</v>
      </c>
      <c r="O11" s="365">
        <v>0</v>
      </c>
      <c r="P11" s="365">
        <v>0</v>
      </c>
      <c r="Q11" s="365">
        <v>0</v>
      </c>
      <c r="R11" s="365">
        <v>0</v>
      </c>
      <c r="S11" s="365">
        <v>0</v>
      </c>
      <c r="T11" s="365">
        <v>0</v>
      </c>
      <c r="U11" s="365">
        <v>0</v>
      </c>
      <c r="V11" s="365">
        <v>0</v>
      </c>
      <c r="W11" s="365">
        <v>0</v>
      </c>
      <c r="X11" s="365">
        <v>0</v>
      </c>
      <c r="Y11" s="366">
        <v>0</v>
      </c>
      <c r="Z11" s="365">
        <v>-67.23</v>
      </c>
      <c r="AA11" s="365">
        <v>-65.31</v>
      </c>
      <c r="AB11" s="365">
        <v>-83.48</v>
      </c>
      <c r="AC11" s="365">
        <v>-72.89</v>
      </c>
      <c r="AD11" s="365">
        <v>-74.5</v>
      </c>
      <c r="AE11" s="365">
        <v>-77.680000000000007</v>
      </c>
      <c r="AF11" s="365">
        <v>-62.6</v>
      </c>
      <c r="AG11" s="365">
        <v>-70.709999999999994</v>
      </c>
      <c r="AH11" s="365">
        <v>-69.010000000000005</v>
      </c>
      <c r="AI11" s="365">
        <v>-71.56</v>
      </c>
      <c r="AJ11" s="365">
        <v>-75.44</v>
      </c>
      <c r="AK11" s="366">
        <v>-76.88</v>
      </c>
      <c r="AL11" s="365">
        <v>0</v>
      </c>
      <c r="AM11" s="365">
        <v>0</v>
      </c>
      <c r="AN11" s="365">
        <v>0</v>
      </c>
      <c r="AO11" s="365">
        <v>0</v>
      </c>
      <c r="AP11" s="365">
        <v>0</v>
      </c>
      <c r="AQ11" s="365">
        <v>0</v>
      </c>
      <c r="AR11" s="365">
        <v>0</v>
      </c>
      <c r="AS11" s="365">
        <v>0</v>
      </c>
      <c r="AT11" s="365">
        <v>0</v>
      </c>
      <c r="AU11" s="365">
        <v>0</v>
      </c>
      <c r="AV11" s="365">
        <v>0</v>
      </c>
      <c r="AW11" s="366">
        <v>0</v>
      </c>
      <c r="AX11" s="365">
        <v>0</v>
      </c>
      <c r="AY11" s="365">
        <v>0</v>
      </c>
      <c r="AZ11" s="365">
        <v>0</v>
      </c>
      <c r="BA11" s="365">
        <v>0</v>
      </c>
      <c r="BB11" s="365">
        <v>0</v>
      </c>
      <c r="BC11" s="365">
        <v>0</v>
      </c>
      <c r="BD11" s="365">
        <v>0</v>
      </c>
      <c r="BE11" s="365">
        <v>0</v>
      </c>
      <c r="BF11" s="365">
        <v>0</v>
      </c>
      <c r="BG11" s="365">
        <v>0</v>
      </c>
      <c r="BH11" s="365">
        <v>0</v>
      </c>
      <c r="BI11" s="366">
        <v>0</v>
      </c>
      <c r="BJ11" s="365">
        <v>0</v>
      </c>
      <c r="BK11" s="365">
        <v>0</v>
      </c>
      <c r="BL11" s="365">
        <v>0</v>
      </c>
      <c r="BM11" s="365">
        <v>0</v>
      </c>
      <c r="BN11" s="365">
        <v>0</v>
      </c>
      <c r="BO11" s="365">
        <v>0</v>
      </c>
      <c r="BP11" s="365">
        <v>0</v>
      </c>
      <c r="BQ11" s="365">
        <v>0</v>
      </c>
      <c r="BR11" s="365">
        <v>0</v>
      </c>
      <c r="BS11" s="365">
        <v>0</v>
      </c>
      <c r="BT11" s="365">
        <v>0</v>
      </c>
      <c r="BU11" s="366">
        <v>0</v>
      </c>
      <c r="BV11" s="365">
        <v>0</v>
      </c>
      <c r="BW11" s="365">
        <v>0</v>
      </c>
      <c r="BX11" s="365">
        <v>0</v>
      </c>
      <c r="BY11" s="365">
        <v>0</v>
      </c>
      <c r="BZ11" s="365">
        <v>0</v>
      </c>
      <c r="CA11" s="365">
        <v>0</v>
      </c>
      <c r="CB11" s="365">
        <v>0</v>
      </c>
      <c r="CC11" s="365">
        <v>0</v>
      </c>
      <c r="CD11" s="365">
        <v>0</v>
      </c>
      <c r="CE11" s="365">
        <v>0</v>
      </c>
      <c r="CF11" s="365">
        <v>0</v>
      </c>
      <c r="CG11" s="366">
        <v>0</v>
      </c>
      <c r="CH11" s="365">
        <v>0</v>
      </c>
      <c r="CI11" s="365">
        <v>0</v>
      </c>
      <c r="CJ11" s="365">
        <v>0</v>
      </c>
      <c r="CK11" s="365">
        <v>0</v>
      </c>
      <c r="CL11" s="365">
        <v>0</v>
      </c>
      <c r="CM11" s="365">
        <v>0</v>
      </c>
      <c r="CN11" s="365">
        <v>0</v>
      </c>
      <c r="CO11" s="365">
        <v>0</v>
      </c>
      <c r="CP11" s="365">
        <v>0</v>
      </c>
      <c r="CQ11" s="365">
        <v>0</v>
      </c>
      <c r="CR11" s="365">
        <v>0</v>
      </c>
      <c r="CS11" s="366">
        <v>0</v>
      </c>
      <c r="CT11" s="365">
        <v>0</v>
      </c>
      <c r="CU11" s="365">
        <v>0</v>
      </c>
      <c r="CV11" s="365">
        <v>0</v>
      </c>
      <c r="CW11" s="365">
        <v>0</v>
      </c>
      <c r="CX11" s="365">
        <v>0</v>
      </c>
      <c r="CY11" s="365">
        <v>0</v>
      </c>
      <c r="CZ11" s="365">
        <v>0</v>
      </c>
      <c r="DA11" s="365">
        <v>0</v>
      </c>
      <c r="DB11" s="365">
        <v>0</v>
      </c>
      <c r="DC11" s="365">
        <v>0</v>
      </c>
      <c r="DD11" s="365">
        <v>0</v>
      </c>
      <c r="DE11" s="366">
        <v>0</v>
      </c>
      <c r="DF11" s="365">
        <v>0</v>
      </c>
      <c r="DG11" s="365">
        <v>0</v>
      </c>
      <c r="DH11" s="365">
        <v>0</v>
      </c>
      <c r="DI11" s="365">
        <v>0</v>
      </c>
      <c r="DJ11" s="365">
        <v>0</v>
      </c>
      <c r="DK11" s="365">
        <v>0</v>
      </c>
      <c r="DL11" s="365">
        <v>0</v>
      </c>
      <c r="DM11" s="365">
        <v>0</v>
      </c>
      <c r="DN11" s="365">
        <v>0</v>
      </c>
      <c r="DO11" s="365">
        <v>0</v>
      </c>
      <c r="DP11" s="365">
        <v>0</v>
      </c>
      <c r="DQ11" s="366">
        <v>0</v>
      </c>
      <c r="DR11" s="347">
        <f t="shared" si="1"/>
        <v>70602.2</v>
      </c>
      <c r="DS11" s="347">
        <f t="shared" si="0"/>
        <v>72678.27</v>
      </c>
      <c r="DT11" s="347">
        <f t="shared" si="0"/>
        <v>87732.53</v>
      </c>
      <c r="DU11" s="347">
        <f t="shared" si="0"/>
        <v>91000.25</v>
      </c>
      <c r="DV11" s="347">
        <f t="shared" si="0"/>
        <v>82070.37</v>
      </c>
      <c r="DW11" s="347">
        <f t="shared" si="0"/>
        <v>83597.090000000011</v>
      </c>
      <c r="DX11" s="347">
        <f t="shared" si="0"/>
        <v>72635.76999999999</v>
      </c>
      <c r="DY11" s="347">
        <f t="shared" si="0"/>
        <v>78538.51999999999</v>
      </c>
      <c r="DZ11" s="347">
        <f t="shared" si="0"/>
        <v>77087.430000000008</v>
      </c>
      <c r="EA11" s="347">
        <f t="shared" si="0"/>
        <v>75319.23</v>
      </c>
      <c r="EB11" s="347">
        <f t="shared" si="0"/>
        <v>81034.429999999993</v>
      </c>
      <c r="EC11" s="347">
        <f t="shared" si="0"/>
        <v>87235.25</v>
      </c>
      <c r="ED11" s="348">
        <f t="shared" si="2"/>
        <v>959531.34000000008</v>
      </c>
      <c r="EE11" s="353" t="s">
        <v>99</v>
      </c>
      <c r="EF11" s="347">
        <f>EC11</f>
        <v>87235.25</v>
      </c>
      <c r="EG11" s="347">
        <f>'[1]FY 2017 - kWh'!EC11</f>
        <v>375032</v>
      </c>
      <c r="EH11" s="350">
        <f>EF11/EG11</f>
        <v>0.23260748416135157</v>
      </c>
      <c r="EI11" s="347">
        <f>ROUND(EH11*'[1]FY 2017 - kWh'!EI11,2)</f>
        <v>86342.5</v>
      </c>
      <c r="EJ11" s="347">
        <f>(EC11-EI11)</f>
        <v>892.75</v>
      </c>
      <c r="EK11" s="347">
        <f t="shared" si="3"/>
        <v>958638.59000000008</v>
      </c>
      <c r="EL11" s="347">
        <v>958598.71000000008</v>
      </c>
      <c r="EM11" s="347">
        <f t="shared" si="4"/>
        <v>39.880000000004657</v>
      </c>
    </row>
    <row r="12" spans="1:143" ht="15.75" x14ac:dyDescent="0.3">
      <c r="A12" s="335" t="s">
        <v>105</v>
      </c>
      <c r="B12" s="344">
        <v>25571.040000000001</v>
      </c>
      <c r="C12" s="344">
        <v>25693.58</v>
      </c>
      <c r="D12" s="344">
        <v>35929.68</v>
      </c>
      <c r="E12" s="344">
        <v>30620.37</v>
      </c>
      <c r="F12" s="344">
        <v>27805.81</v>
      </c>
      <c r="G12" s="344">
        <v>27330.7</v>
      </c>
      <c r="H12" s="344">
        <v>29775.96</v>
      </c>
      <c r="I12" s="344">
        <v>29573.01</v>
      </c>
      <c r="J12" s="344">
        <v>28232.85</v>
      </c>
      <c r="K12" s="344">
        <v>28713.59</v>
      </c>
      <c r="L12" s="344">
        <v>26580.37</v>
      </c>
      <c r="M12" s="344">
        <v>32281.91</v>
      </c>
      <c r="N12" s="365">
        <v>0</v>
      </c>
      <c r="O12" s="365">
        <v>0</v>
      </c>
      <c r="P12" s="365">
        <v>0</v>
      </c>
      <c r="Q12" s="365">
        <v>0</v>
      </c>
      <c r="R12" s="365">
        <v>0</v>
      </c>
      <c r="S12" s="365">
        <v>0</v>
      </c>
      <c r="T12" s="365">
        <v>0</v>
      </c>
      <c r="U12" s="365">
        <v>0</v>
      </c>
      <c r="V12" s="365">
        <v>0</v>
      </c>
      <c r="W12" s="365">
        <v>0</v>
      </c>
      <c r="X12" s="365">
        <v>0</v>
      </c>
      <c r="Y12" s="366">
        <v>0</v>
      </c>
      <c r="Z12" s="365">
        <v>0</v>
      </c>
      <c r="AA12" s="365">
        <v>0</v>
      </c>
      <c r="AB12" s="365">
        <v>0</v>
      </c>
      <c r="AC12" s="365">
        <v>0</v>
      </c>
      <c r="AD12" s="365">
        <v>0</v>
      </c>
      <c r="AE12" s="365">
        <v>0</v>
      </c>
      <c r="AF12" s="365">
        <v>0</v>
      </c>
      <c r="AG12" s="365">
        <v>0</v>
      </c>
      <c r="AH12" s="365">
        <v>0</v>
      </c>
      <c r="AI12" s="365">
        <v>0</v>
      </c>
      <c r="AJ12" s="365">
        <v>0</v>
      </c>
      <c r="AK12" s="366">
        <v>0</v>
      </c>
      <c r="AL12" s="365">
        <v>0</v>
      </c>
      <c r="AM12" s="365">
        <v>0</v>
      </c>
      <c r="AN12" s="365">
        <v>0</v>
      </c>
      <c r="AO12" s="365">
        <v>0</v>
      </c>
      <c r="AP12" s="365">
        <v>0</v>
      </c>
      <c r="AQ12" s="365">
        <v>0</v>
      </c>
      <c r="AR12" s="365">
        <v>0</v>
      </c>
      <c r="AS12" s="365">
        <v>0</v>
      </c>
      <c r="AT12" s="365">
        <v>0</v>
      </c>
      <c r="AU12" s="365">
        <v>0</v>
      </c>
      <c r="AV12" s="365">
        <v>0</v>
      </c>
      <c r="AW12" s="366">
        <v>0</v>
      </c>
      <c r="AX12" s="365">
        <v>0</v>
      </c>
      <c r="AY12" s="365">
        <v>0</v>
      </c>
      <c r="AZ12" s="365">
        <v>0</v>
      </c>
      <c r="BA12" s="365">
        <v>0</v>
      </c>
      <c r="BB12" s="365">
        <v>0</v>
      </c>
      <c r="BC12" s="365">
        <v>0</v>
      </c>
      <c r="BD12" s="365">
        <v>0</v>
      </c>
      <c r="BE12" s="365">
        <v>0</v>
      </c>
      <c r="BF12" s="365">
        <v>0</v>
      </c>
      <c r="BG12" s="365">
        <v>0</v>
      </c>
      <c r="BH12" s="365">
        <v>0</v>
      </c>
      <c r="BI12" s="366">
        <v>0</v>
      </c>
      <c r="BJ12" s="365">
        <v>0</v>
      </c>
      <c r="BK12" s="365">
        <v>0</v>
      </c>
      <c r="BL12" s="365">
        <v>0</v>
      </c>
      <c r="BM12" s="365">
        <v>0</v>
      </c>
      <c r="BN12" s="365">
        <v>0</v>
      </c>
      <c r="BO12" s="365">
        <v>0</v>
      </c>
      <c r="BP12" s="365">
        <v>0</v>
      </c>
      <c r="BQ12" s="365">
        <v>0</v>
      </c>
      <c r="BR12" s="365">
        <v>0</v>
      </c>
      <c r="BS12" s="365">
        <v>0</v>
      </c>
      <c r="BT12" s="365">
        <v>0</v>
      </c>
      <c r="BU12" s="366">
        <v>-86.19</v>
      </c>
      <c r="BV12" s="365">
        <v>0</v>
      </c>
      <c r="BW12" s="365">
        <v>0</v>
      </c>
      <c r="BX12" s="365">
        <v>0</v>
      </c>
      <c r="BY12" s="365">
        <v>0</v>
      </c>
      <c r="BZ12" s="365">
        <v>0</v>
      </c>
      <c r="CA12" s="365">
        <v>0</v>
      </c>
      <c r="CB12" s="365">
        <v>0</v>
      </c>
      <c r="CC12" s="365">
        <v>0</v>
      </c>
      <c r="CD12" s="365">
        <v>0</v>
      </c>
      <c r="CE12" s="365">
        <v>0</v>
      </c>
      <c r="CF12" s="365">
        <v>0</v>
      </c>
      <c r="CG12" s="366">
        <v>0</v>
      </c>
      <c r="CH12" s="365">
        <v>0</v>
      </c>
      <c r="CI12" s="365">
        <v>0</v>
      </c>
      <c r="CJ12" s="365">
        <v>0</v>
      </c>
      <c r="CK12" s="365">
        <v>0</v>
      </c>
      <c r="CL12" s="365">
        <v>0</v>
      </c>
      <c r="CM12" s="365">
        <v>0</v>
      </c>
      <c r="CN12" s="365">
        <v>0</v>
      </c>
      <c r="CO12" s="365">
        <v>0</v>
      </c>
      <c r="CP12" s="365">
        <v>0</v>
      </c>
      <c r="CQ12" s="365">
        <v>0</v>
      </c>
      <c r="CR12" s="365">
        <v>0</v>
      </c>
      <c r="CS12" s="366">
        <v>0</v>
      </c>
      <c r="CT12" s="365">
        <v>0</v>
      </c>
      <c r="CU12" s="365">
        <v>0</v>
      </c>
      <c r="CV12" s="365">
        <v>0</v>
      </c>
      <c r="CW12" s="365">
        <v>0</v>
      </c>
      <c r="CX12" s="365">
        <v>0</v>
      </c>
      <c r="CY12" s="365">
        <v>0</v>
      </c>
      <c r="CZ12" s="365">
        <v>0</v>
      </c>
      <c r="DA12" s="365">
        <v>0</v>
      </c>
      <c r="DB12" s="365">
        <v>0</v>
      </c>
      <c r="DC12" s="365">
        <v>0</v>
      </c>
      <c r="DD12" s="365">
        <v>0</v>
      </c>
      <c r="DE12" s="366">
        <v>0</v>
      </c>
      <c r="DF12" s="365">
        <v>0</v>
      </c>
      <c r="DG12" s="365">
        <v>0</v>
      </c>
      <c r="DH12" s="365">
        <v>0</v>
      </c>
      <c r="DI12" s="365">
        <v>0</v>
      </c>
      <c r="DJ12" s="365">
        <v>0</v>
      </c>
      <c r="DK12" s="365">
        <v>0</v>
      </c>
      <c r="DL12" s="365">
        <v>0</v>
      </c>
      <c r="DM12" s="365">
        <v>0</v>
      </c>
      <c r="DN12" s="365">
        <v>0</v>
      </c>
      <c r="DO12" s="365">
        <v>0</v>
      </c>
      <c r="DP12" s="365">
        <v>0</v>
      </c>
      <c r="DQ12" s="366">
        <v>0</v>
      </c>
      <c r="DR12" s="347">
        <f t="shared" si="1"/>
        <v>25571.040000000001</v>
      </c>
      <c r="DS12" s="347">
        <f t="shared" si="0"/>
        <v>25693.58</v>
      </c>
      <c r="DT12" s="347">
        <f t="shared" si="0"/>
        <v>35929.68</v>
      </c>
      <c r="DU12" s="347">
        <f t="shared" si="0"/>
        <v>30620.37</v>
      </c>
      <c r="DV12" s="347">
        <f t="shared" si="0"/>
        <v>27805.81</v>
      </c>
      <c r="DW12" s="347">
        <f t="shared" si="0"/>
        <v>27330.7</v>
      </c>
      <c r="DX12" s="347">
        <f t="shared" si="0"/>
        <v>29775.96</v>
      </c>
      <c r="DY12" s="347">
        <f t="shared" si="0"/>
        <v>29573.01</v>
      </c>
      <c r="DZ12" s="347">
        <f t="shared" si="0"/>
        <v>28232.85</v>
      </c>
      <c r="EA12" s="347">
        <f t="shared" si="0"/>
        <v>28713.59</v>
      </c>
      <c r="EB12" s="347">
        <f t="shared" si="0"/>
        <v>26580.37</v>
      </c>
      <c r="EC12" s="347">
        <f t="shared" si="0"/>
        <v>32195.72</v>
      </c>
      <c r="ED12" s="348">
        <f t="shared" si="2"/>
        <v>348022.68000000005</v>
      </c>
      <c r="EF12" s="347"/>
      <c r="EG12" s="347"/>
      <c r="EI12" s="347"/>
      <c r="EJ12" s="347"/>
      <c r="EK12" s="347">
        <f t="shared" si="3"/>
        <v>348022.68000000005</v>
      </c>
      <c r="EL12" s="347">
        <v>348022.68</v>
      </c>
      <c r="EM12" s="347">
        <f t="shared" si="4"/>
        <v>0</v>
      </c>
    </row>
    <row r="13" spans="1:143" ht="15.75" x14ac:dyDescent="0.3">
      <c r="A13" s="335" t="s">
        <v>106</v>
      </c>
      <c r="B13" s="344">
        <v>406782.36</v>
      </c>
      <c r="C13" s="344">
        <v>399358.8</v>
      </c>
      <c r="D13" s="344">
        <v>471128.96</v>
      </c>
      <c r="E13" s="344">
        <v>441535.32</v>
      </c>
      <c r="F13" s="344">
        <v>416971.91</v>
      </c>
      <c r="G13" s="344">
        <v>426198.02</v>
      </c>
      <c r="H13" s="344">
        <v>374384.06</v>
      </c>
      <c r="I13" s="344">
        <v>402101.28</v>
      </c>
      <c r="J13" s="344">
        <v>404852.44</v>
      </c>
      <c r="K13" s="344">
        <v>420757.48</v>
      </c>
      <c r="L13" s="344">
        <v>386564.65</v>
      </c>
      <c r="M13" s="344">
        <v>444113.38</v>
      </c>
      <c r="N13" s="365">
        <v>0</v>
      </c>
      <c r="O13" s="365">
        <v>0</v>
      </c>
      <c r="P13" s="365">
        <v>-11160.38</v>
      </c>
      <c r="Q13" s="365">
        <v>-11162.43</v>
      </c>
      <c r="R13" s="365">
        <v>-1930.54</v>
      </c>
      <c r="S13" s="365">
        <v>-2045.4</v>
      </c>
      <c r="T13" s="365">
        <v>-1501.51</v>
      </c>
      <c r="U13" s="365">
        <v>-1448.94</v>
      </c>
      <c r="V13" s="365">
        <v>-2178.2600000000002</v>
      </c>
      <c r="W13" s="365">
        <v>-289.77999999999997</v>
      </c>
      <c r="X13" s="365">
        <v>-289.77999999999997</v>
      </c>
      <c r="Y13" s="366">
        <v>-434.25</v>
      </c>
      <c r="Z13" s="365">
        <v>6855.1</v>
      </c>
      <c r="AA13" s="365">
        <v>7303.55</v>
      </c>
      <c r="AB13" s="365">
        <v>8348.0499999999993</v>
      </c>
      <c r="AC13" s="365">
        <v>8114.41</v>
      </c>
      <c r="AD13" s="365">
        <v>7294.26</v>
      </c>
      <c r="AE13" s="365">
        <v>7819.92</v>
      </c>
      <c r="AF13" s="365">
        <v>8058.55</v>
      </c>
      <c r="AG13" s="365">
        <v>8532.6999999999989</v>
      </c>
      <c r="AH13" s="365">
        <v>7291.36</v>
      </c>
      <c r="AI13" s="365">
        <v>8967.619999999999</v>
      </c>
      <c r="AJ13" s="365">
        <v>8206.130000000001</v>
      </c>
      <c r="AK13" s="366">
        <v>8588.08</v>
      </c>
      <c r="AL13" s="365">
        <v>0</v>
      </c>
      <c r="AM13" s="365">
        <v>0</v>
      </c>
      <c r="AN13" s="365">
        <v>0</v>
      </c>
      <c r="AO13" s="365">
        <v>0</v>
      </c>
      <c r="AP13" s="365">
        <v>0</v>
      </c>
      <c r="AQ13" s="365">
        <v>0</v>
      </c>
      <c r="AR13" s="365">
        <v>0</v>
      </c>
      <c r="AS13" s="365">
        <v>0</v>
      </c>
      <c r="AT13" s="365">
        <v>0</v>
      </c>
      <c r="AU13" s="365">
        <v>0</v>
      </c>
      <c r="AV13" s="365">
        <v>0</v>
      </c>
      <c r="AW13" s="366">
        <v>0</v>
      </c>
      <c r="AX13" s="365">
        <v>0</v>
      </c>
      <c r="AY13" s="365">
        <v>0</v>
      </c>
      <c r="AZ13" s="365">
        <v>0</v>
      </c>
      <c r="BA13" s="365">
        <v>0</v>
      </c>
      <c r="BB13" s="365">
        <v>0</v>
      </c>
      <c r="BC13" s="365">
        <v>0</v>
      </c>
      <c r="BD13" s="365">
        <v>0</v>
      </c>
      <c r="BE13" s="365">
        <v>0</v>
      </c>
      <c r="BF13" s="365">
        <v>0</v>
      </c>
      <c r="BG13" s="365">
        <v>0</v>
      </c>
      <c r="BH13" s="365">
        <v>0</v>
      </c>
      <c r="BI13" s="366">
        <v>0</v>
      </c>
      <c r="BJ13" s="365">
        <v>0</v>
      </c>
      <c r="BK13" s="365">
        <v>0</v>
      </c>
      <c r="BL13" s="365">
        <v>0</v>
      </c>
      <c r="BM13" s="365">
        <v>0</v>
      </c>
      <c r="BN13" s="365">
        <v>0</v>
      </c>
      <c r="BO13" s="365">
        <v>0</v>
      </c>
      <c r="BP13" s="365">
        <v>0</v>
      </c>
      <c r="BQ13" s="365">
        <v>0</v>
      </c>
      <c r="BR13" s="365">
        <v>0</v>
      </c>
      <c r="BS13" s="365">
        <v>0</v>
      </c>
      <c r="BT13" s="365">
        <v>0</v>
      </c>
      <c r="BU13" s="366">
        <v>0</v>
      </c>
      <c r="BV13" s="365">
        <v>0</v>
      </c>
      <c r="BW13" s="365">
        <v>0</v>
      </c>
      <c r="BX13" s="365">
        <v>0</v>
      </c>
      <c r="BY13" s="365">
        <v>0</v>
      </c>
      <c r="BZ13" s="365">
        <v>0</v>
      </c>
      <c r="CA13" s="365">
        <v>0</v>
      </c>
      <c r="CB13" s="365">
        <v>0</v>
      </c>
      <c r="CC13" s="365">
        <v>0</v>
      </c>
      <c r="CD13" s="365">
        <v>0</v>
      </c>
      <c r="CE13" s="365">
        <v>0</v>
      </c>
      <c r="CF13" s="365">
        <v>0</v>
      </c>
      <c r="CG13" s="366">
        <v>0</v>
      </c>
      <c r="CH13" s="365">
        <v>0</v>
      </c>
      <c r="CI13" s="365">
        <v>0</v>
      </c>
      <c r="CJ13" s="365">
        <v>0</v>
      </c>
      <c r="CK13" s="365">
        <v>0</v>
      </c>
      <c r="CL13" s="365">
        <v>0</v>
      </c>
      <c r="CM13" s="365">
        <v>0</v>
      </c>
      <c r="CN13" s="365">
        <v>0</v>
      </c>
      <c r="CO13" s="365">
        <v>0</v>
      </c>
      <c r="CP13" s="365">
        <v>0</v>
      </c>
      <c r="CQ13" s="365">
        <v>0</v>
      </c>
      <c r="CR13" s="365">
        <v>0</v>
      </c>
      <c r="CS13" s="366">
        <v>0</v>
      </c>
      <c r="CT13" s="365">
        <v>0</v>
      </c>
      <c r="CU13" s="365">
        <v>0</v>
      </c>
      <c r="CV13" s="365">
        <v>0</v>
      </c>
      <c r="CW13" s="365">
        <v>0</v>
      </c>
      <c r="CX13" s="365">
        <v>0</v>
      </c>
      <c r="CY13" s="365">
        <v>0</v>
      </c>
      <c r="CZ13" s="365">
        <v>0</v>
      </c>
      <c r="DA13" s="365">
        <v>0</v>
      </c>
      <c r="DB13" s="365">
        <v>0</v>
      </c>
      <c r="DC13" s="365">
        <v>0</v>
      </c>
      <c r="DD13" s="365">
        <v>0</v>
      </c>
      <c r="DE13" s="366">
        <v>0</v>
      </c>
      <c r="DF13" s="365">
        <v>14217.86</v>
      </c>
      <c r="DG13" s="365">
        <v>62586.19</v>
      </c>
      <c r="DH13" s="365">
        <v>55356.53</v>
      </c>
      <c r="DI13" s="365">
        <v>60667.17</v>
      </c>
      <c r="DJ13" s="365">
        <v>55216.72</v>
      </c>
      <c r="DK13" s="365">
        <v>50230</v>
      </c>
      <c r="DL13" s="365">
        <v>50686.44</v>
      </c>
      <c r="DM13" s="365">
        <v>54539.57</v>
      </c>
      <c r="DN13" s="365">
        <v>52123.35</v>
      </c>
      <c r="DO13" s="365">
        <v>47243.26</v>
      </c>
      <c r="DP13" s="365">
        <v>66812.47</v>
      </c>
      <c r="DQ13" s="366">
        <v>80835.8</v>
      </c>
      <c r="DR13" s="347">
        <f t="shared" si="1"/>
        <v>427855.31999999995</v>
      </c>
      <c r="DS13" s="347">
        <f t="shared" si="0"/>
        <v>469248.54</v>
      </c>
      <c r="DT13" s="347">
        <f t="shared" si="0"/>
        <v>523673.16000000003</v>
      </c>
      <c r="DU13" s="347">
        <f t="shared" si="0"/>
        <v>499154.47</v>
      </c>
      <c r="DV13" s="347">
        <f t="shared" si="0"/>
        <v>477552.35</v>
      </c>
      <c r="DW13" s="347">
        <f t="shared" si="0"/>
        <v>482202.54</v>
      </c>
      <c r="DX13" s="347">
        <f t="shared" si="0"/>
        <v>431627.54</v>
      </c>
      <c r="DY13" s="347">
        <f t="shared" si="0"/>
        <v>463724.61000000004</v>
      </c>
      <c r="DZ13" s="347">
        <f t="shared" si="0"/>
        <v>462088.88999999996</v>
      </c>
      <c r="EA13" s="347">
        <f t="shared" si="0"/>
        <v>476678.57999999996</v>
      </c>
      <c r="EB13" s="347">
        <f t="shared" si="0"/>
        <v>461293.47</v>
      </c>
      <c r="EC13" s="347">
        <f t="shared" si="0"/>
        <v>533103.01</v>
      </c>
      <c r="ED13" s="348">
        <f t="shared" si="2"/>
        <v>5708202.4799999995</v>
      </c>
      <c r="EE13" s="353" t="s">
        <v>99</v>
      </c>
      <c r="EF13" s="347">
        <f>EC13</f>
        <v>533103.01</v>
      </c>
      <c r="EG13" s="347">
        <f>'[1]FY 2017 - kWh'!EC13</f>
        <v>2421727.0060000001</v>
      </c>
      <c r="EH13" s="350">
        <f>EF13/EG13</f>
        <v>0.22013340425208935</v>
      </c>
      <c r="EI13" s="347">
        <f>ROUND(EH13*'[1]FY 2017 - kWh'!EI13,2)</f>
        <v>293792.78000000003</v>
      </c>
      <c r="EJ13" s="347">
        <f>(EC13-EI13)</f>
        <v>239310.22999999998</v>
      </c>
      <c r="EK13" s="347">
        <f t="shared" si="3"/>
        <v>5468892.25</v>
      </c>
      <c r="EL13" s="347">
        <v>5057498.7200000007</v>
      </c>
      <c r="EM13" s="347">
        <f t="shared" si="4"/>
        <v>411393.52999999933</v>
      </c>
    </row>
    <row r="14" spans="1:143" ht="15.75" x14ac:dyDescent="0.3">
      <c r="A14" s="335" t="s">
        <v>107</v>
      </c>
      <c r="B14" s="344">
        <v>74297.62</v>
      </c>
      <c r="C14" s="344">
        <v>72692.84</v>
      </c>
      <c r="D14" s="344">
        <v>74963.25</v>
      </c>
      <c r="E14" s="344">
        <v>76203.95</v>
      </c>
      <c r="F14" s="344">
        <v>72468.37</v>
      </c>
      <c r="G14" s="344">
        <v>69529.820000000007</v>
      </c>
      <c r="H14" s="344">
        <v>59429.440000000002</v>
      </c>
      <c r="I14" s="344">
        <v>62510.63</v>
      </c>
      <c r="J14" s="344">
        <v>61765.46</v>
      </c>
      <c r="K14" s="344">
        <v>68707.88</v>
      </c>
      <c r="L14" s="344">
        <v>68861.37</v>
      </c>
      <c r="M14" s="344">
        <v>72049.039999999994</v>
      </c>
      <c r="N14" s="365">
        <v>0</v>
      </c>
      <c r="O14" s="365">
        <v>0</v>
      </c>
      <c r="P14" s="365">
        <v>0</v>
      </c>
      <c r="Q14" s="365">
        <v>0</v>
      </c>
      <c r="R14" s="365">
        <v>0</v>
      </c>
      <c r="S14" s="365">
        <v>4040.51</v>
      </c>
      <c r="T14" s="365">
        <v>3566.72</v>
      </c>
      <c r="U14" s="365">
        <v>4271.63</v>
      </c>
      <c r="V14" s="365">
        <v>4128.41</v>
      </c>
      <c r="W14" s="365">
        <v>3716.78</v>
      </c>
      <c r="X14" s="365">
        <v>4421.25</v>
      </c>
      <c r="Y14" s="366">
        <v>4176.58</v>
      </c>
      <c r="Z14" s="365">
        <v>0</v>
      </c>
      <c r="AA14" s="365">
        <v>0</v>
      </c>
      <c r="AB14" s="365">
        <v>0</v>
      </c>
      <c r="AC14" s="365">
        <v>-216.51</v>
      </c>
      <c r="AD14" s="365">
        <v>-173.3</v>
      </c>
      <c r="AE14" s="365">
        <v>-49.62</v>
      </c>
      <c r="AF14" s="365">
        <v>-123.62</v>
      </c>
      <c r="AG14" s="365">
        <v>-171.34</v>
      </c>
      <c r="AH14" s="365">
        <v>-126.8</v>
      </c>
      <c r="AI14" s="365">
        <v>-269.25</v>
      </c>
      <c r="AJ14" s="365">
        <v>-203.78</v>
      </c>
      <c r="AK14" s="366">
        <v>-198.85</v>
      </c>
      <c r="AL14" s="365">
        <v>0</v>
      </c>
      <c r="AM14" s="365">
        <v>0</v>
      </c>
      <c r="AN14" s="365">
        <v>0</v>
      </c>
      <c r="AO14" s="365">
        <v>0</v>
      </c>
      <c r="AP14" s="365">
        <v>0</v>
      </c>
      <c r="AQ14" s="365">
        <v>0</v>
      </c>
      <c r="AR14" s="365">
        <v>0</v>
      </c>
      <c r="AS14" s="365">
        <v>0</v>
      </c>
      <c r="AT14" s="365">
        <v>0</v>
      </c>
      <c r="AU14" s="365">
        <v>0</v>
      </c>
      <c r="AV14" s="365">
        <v>0</v>
      </c>
      <c r="AW14" s="366">
        <v>0</v>
      </c>
      <c r="AX14" s="365">
        <v>0</v>
      </c>
      <c r="AY14" s="365">
        <v>0</v>
      </c>
      <c r="AZ14" s="365">
        <v>0</v>
      </c>
      <c r="BA14" s="365">
        <v>0</v>
      </c>
      <c r="BB14" s="365">
        <v>0</v>
      </c>
      <c r="BC14" s="365">
        <v>0</v>
      </c>
      <c r="BD14" s="365">
        <v>0</v>
      </c>
      <c r="BE14" s="365">
        <v>0</v>
      </c>
      <c r="BF14" s="365">
        <v>0</v>
      </c>
      <c r="BG14" s="365">
        <v>0</v>
      </c>
      <c r="BH14" s="365">
        <v>0</v>
      </c>
      <c r="BI14" s="366">
        <v>0</v>
      </c>
      <c r="BJ14" s="365">
        <v>0</v>
      </c>
      <c r="BK14" s="365">
        <v>0</v>
      </c>
      <c r="BL14" s="365">
        <v>0</v>
      </c>
      <c r="BM14" s="365">
        <v>0</v>
      </c>
      <c r="BN14" s="365">
        <v>0</v>
      </c>
      <c r="BO14" s="365">
        <v>0</v>
      </c>
      <c r="BP14" s="365">
        <v>0</v>
      </c>
      <c r="BQ14" s="365">
        <v>0</v>
      </c>
      <c r="BR14" s="365">
        <v>0</v>
      </c>
      <c r="BS14" s="365">
        <v>0</v>
      </c>
      <c r="BT14" s="365">
        <v>0</v>
      </c>
      <c r="BU14" s="366">
        <v>0</v>
      </c>
      <c r="BV14" s="365">
        <v>0</v>
      </c>
      <c r="BW14" s="365">
        <v>0</v>
      </c>
      <c r="BX14" s="365">
        <v>0</v>
      </c>
      <c r="BY14" s="365">
        <v>0</v>
      </c>
      <c r="BZ14" s="365">
        <v>0</v>
      </c>
      <c r="CA14" s="365">
        <v>0</v>
      </c>
      <c r="CB14" s="365">
        <v>0</v>
      </c>
      <c r="CC14" s="365">
        <v>0</v>
      </c>
      <c r="CD14" s="365">
        <v>0</v>
      </c>
      <c r="CE14" s="365">
        <v>0</v>
      </c>
      <c r="CF14" s="365">
        <v>0</v>
      </c>
      <c r="CG14" s="366">
        <v>0</v>
      </c>
      <c r="CH14" s="365">
        <v>0</v>
      </c>
      <c r="CI14" s="365">
        <v>0</v>
      </c>
      <c r="CJ14" s="365">
        <v>0</v>
      </c>
      <c r="CK14" s="365">
        <v>0</v>
      </c>
      <c r="CL14" s="365">
        <v>0</v>
      </c>
      <c r="CM14" s="365">
        <v>0</v>
      </c>
      <c r="CN14" s="365">
        <v>0</v>
      </c>
      <c r="CO14" s="365">
        <v>0</v>
      </c>
      <c r="CP14" s="365">
        <v>0</v>
      </c>
      <c r="CQ14" s="365">
        <v>0</v>
      </c>
      <c r="CR14" s="365">
        <v>0</v>
      </c>
      <c r="CS14" s="366">
        <v>0</v>
      </c>
      <c r="CT14" s="365">
        <v>0</v>
      </c>
      <c r="CU14" s="365">
        <v>0</v>
      </c>
      <c r="CV14" s="365">
        <v>0</v>
      </c>
      <c r="CW14" s="365">
        <v>0</v>
      </c>
      <c r="CX14" s="365">
        <v>0</v>
      </c>
      <c r="CY14" s="365">
        <v>0</v>
      </c>
      <c r="CZ14" s="365">
        <v>0</v>
      </c>
      <c r="DA14" s="365">
        <v>0</v>
      </c>
      <c r="DB14" s="365">
        <v>0</v>
      </c>
      <c r="DC14" s="365">
        <v>0</v>
      </c>
      <c r="DD14" s="365">
        <v>0</v>
      </c>
      <c r="DE14" s="366">
        <v>0</v>
      </c>
      <c r="DF14" s="365">
        <v>0</v>
      </c>
      <c r="DG14" s="365">
        <v>0</v>
      </c>
      <c r="DH14" s="365">
        <v>0</v>
      </c>
      <c r="DI14" s="365">
        <v>0</v>
      </c>
      <c r="DJ14" s="365">
        <v>0</v>
      </c>
      <c r="DK14" s="365">
        <v>0</v>
      </c>
      <c r="DL14" s="365">
        <v>0</v>
      </c>
      <c r="DM14" s="365">
        <v>0</v>
      </c>
      <c r="DN14" s="365">
        <v>0</v>
      </c>
      <c r="DO14" s="365">
        <v>0</v>
      </c>
      <c r="DP14" s="365">
        <v>0</v>
      </c>
      <c r="DQ14" s="366">
        <v>0</v>
      </c>
      <c r="DR14" s="347">
        <f t="shared" si="1"/>
        <v>74297.62</v>
      </c>
      <c r="DS14" s="347">
        <f t="shared" si="0"/>
        <v>72692.84</v>
      </c>
      <c r="DT14" s="347">
        <f t="shared" si="0"/>
        <v>74963.25</v>
      </c>
      <c r="DU14" s="347">
        <f t="shared" si="0"/>
        <v>75987.44</v>
      </c>
      <c r="DV14" s="347">
        <f t="shared" si="0"/>
        <v>72295.069999999992</v>
      </c>
      <c r="DW14" s="347">
        <f t="shared" si="0"/>
        <v>73520.710000000006</v>
      </c>
      <c r="DX14" s="347">
        <f t="shared" si="0"/>
        <v>62872.54</v>
      </c>
      <c r="DY14" s="347">
        <f t="shared" si="0"/>
        <v>66610.92</v>
      </c>
      <c r="DZ14" s="347">
        <f t="shared" si="0"/>
        <v>65767.069999999992</v>
      </c>
      <c r="EA14" s="347">
        <f t="shared" si="0"/>
        <v>72155.41</v>
      </c>
      <c r="EB14" s="347">
        <f t="shared" si="0"/>
        <v>73078.84</v>
      </c>
      <c r="EC14" s="347">
        <f t="shared" si="0"/>
        <v>76026.76999999999</v>
      </c>
      <c r="ED14" s="348">
        <f t="shared" si="2"/>
        <v>860268.48</v>
      </c>
      <c r="EF14" s="347"/>
      <c r="EG14" s="347"/>
      <c r="EI14" s="347"/>
      <c r="EJ14" s="347"/>
      <c r="EK14" s="347">
        <f t="shared" si="3"/>
        <v>860268.48</v>
      </c>
      <c r="EL14" s="347">
        <v>860268.48</v>
      </c>
      <c r="EM14" s="347">
        <f t="shared" si="4"/>
        <v>0</v>
      </c>
    </row>
    <row r="15" spans="1:143" ht="15.75" x14ac:dyDescent="0.3">
      <c r="A15" s="335" t="s">
        <v>108</v>
      </c>
      <c r="B15" s="344">
        <v>370153.27</v>
      </c>
      <c r="C15" s="344">
        <v>348083.73</v>
      </c>
      <c r="D15" s="344">
        <v>421303.94</v>
      </c>
      <c r="E15" s="344">
        <v>423499.34</v>
      </c>
      <c r="F15" s="344">
        <v>404244.74</v>
      </c>
      <c r="G15" s="344">
        <v>437644.12</v>
      </c>
      <c r="H15" s="344">
        <v>377249.45</v>
      </c>
      <c r="I15" s="344">
        <v>393599.91</v>
      </c>
      <c r="J15" s="344">
        <v>381264.1</v>
      </c>
      <c r="K15" s="344">
        <v>396340.03</v>
      </c>
      <c r="L15" s="344">
        <v>395001.07</v>
      </c>
      <c r="M15" s="344">
        <v>420207.12</v>
      </c>
      <c r="N15" s="365">
        <v>8574.32</v>
      </c>
      <c r="O15" s="365">
        <v>8138.87</v>
      </c>
      <c r="P15" s="365">
        <v>8540.5400000000009</v>
      </c>
      <c r="Q15" s="365">
        <v>8557.27</v>
      </c>
      <c r="R15" s="365">
        <v>9684.0600000000013</v>
      </c>
      <c r="S15" s="365">
        <v>1814.56</v>
      </c>
      <c r="T15" s="365">
        <v>7480.37</v>
      </c>
      <c r="U15" s="365">
        <v>8321.58</v>
      </c>
      <c r="V15" s="365">
        <v>11904.95</v>
      </c>
      <c r="W15" s="365">
        <v>881.51</v>
      </c>
      <c r="X15" s="365">
        <v>666.33999999999992</v>
      </c>
      <c r="Y15" s="366">
        <v>644.23</v>
      </c>
      <c r="Z15" s="365">
        <v>389.07</v>
      </c>
      <c r="AA15" s="365">
        <v>-456.83</v>
      </c>
      <c r="AB15" s="365">
        <v>0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5">
        <v>0</v>
      </c>
      <c r="AI15" s="365">
        <v>0</v>
      </c>
      <c r="AJ15" s="365">
        <v>40.980000000000004</v>
      </c>
      <c r="AK15" s="366">
        <v>202.53000000000003</v>
      </c>
      <c r="AL15" s="365">
        <v>-3242.8799999999997</v>
      </c>
      <c r="AM15" s="365">
        <v>-3981.0600000000004</v>
      </c>
      <c r="AN15" s="365">
        <v>-14274.370000000003</v>
      </c>
      <c r="AO15" s="365">
        <v>-15463.9</v>
      </c>
      <c r="AP15" s="365">
        <v>-15220.340000000002</v>
      </c>
      <c r="AQ15" s="365">
        <v>-4149.4799999999996</v>
      </c>
      <c r="AR15" s="365">
        <v>-413.23</v>
      </c>
      <c r="AS15" s="365">
        <v>-439.41999999999996</v>
      </c>
      <c r="AT15" s="365">
        <v>-382.44</v>
      </c>
      <c r="AU15" s="365">
        <v>-367.31</v>
      </c>
      <c r="AV15" s="365">
        <v>-399.96000000000004</v>
      </c>
      <c r="AW15" s="366">
        <v>-382.94</v>
      </c>
      <c r="AX15" s="365">
        <v>0</v>
      </c>
      <c r="AY15" s="365">
        <v>0</v>
      </c>
      <c r="AZ15" s="365">
        <v>0</v>
      </c>
      <c r="BA15" s="365">
        <v>0</v>
      </c>
      <c r="BB15" s="365">
        <v>0</v>
      </c>
      <c r="BC15" s="365">
        <v>0</v>
      </c>
      <c r="BD15" s="365">
        <v>0</v>
      </c>
      <c r="BE15" s="365">
        <v>0</v>
      </c>
      <c r="BF15" s="365">
        <v>0</v>
      </c>
      <c r="BG15" s="365">
        <v>0</v>
      </c>
      <c r="BH15" s="365">
        <v>0</v>
      </c>
      <c r="BI15" s="366">
        <v>0</v>
      </c>
      <c r="BJ15" s="365">
        <v>0</v>
      </c>
      <c r="BK15" s="365">
        <v>0</v>
      </c>
      <c r="BL15" s="365">
        <v>0</v>
      </c>
      <c r="BM15" s="365">
        <v>0</v>
      </c>
      <c r="BN15" s="365">
        <v>0</v>
      </c>
      <c r="BO15" s="365">
        <v>0</v>
      </c>
      <c r="BP15" s="365">
        <v>0</v>
      </c>
      <c r="BQ15" s="365">
        <v>0</v>
      </c>
      <c r="BR15" s="365">
        <v>0</v>
      </c>
      <c r="BS15" s="365">
        <v>0</v>
      </c>
      <c r="BT15" s="365">
        <v>0</v>
      </c>
      <c r="BU15" s="366">
        <v>0</v>
      </c>
      <c r="BV15" s="365">
        <v>0</v>
      </c>
      <c r="BW15" s="365">
        <v>0</v>
      </c>
      <c r="BX15" s="365">
        <v>0</v>
      </c>
      <c r="BY15" s="365">
        <v>0</v>
      </c>
      <c r="BZ15" s="365">
        <v>0</v>
      </c>
      <c r="CA15" s="365">
        <v>0</v>
      </c>
      <c r="CB15" s="365">
        <v>0</v>
      </c>
      <c r="CC15" s="365">
        <v>0</v>
      </c>
      <c r="CD15" s="365">
        <v>0</v>
      </c>
      <c r="CE15" s="365">
        <v>0</v>
      </c>
      <c r="CF15" s="365">
        <v>0</v>
      </c>
      <c r="CG15" s="366">
        <v>0</v>
      </c>
      <c r="CH15" s="365">
        <v>0</v>
      </c>
      <c r="CI15" s="365">
        <v>0</v>
      </c>
      <c r="CJ15" s="365">
        <v>0</v>
      </c>
      <c r="CK15" s="365">
        <v>0</v>
      </c>
      <c r="CL15" s="365">
        <v>0</v>
      </c>
      <c r="CM15" s="365">
        <v>0</v>
      </c>
      <c r="CN15" s="365">
        <v>0</v>
      </c>
      <c r="CO15" s="365">
        <v>0</v>
      </c>
      <c r="CP15" s="365">
        <v>0</v>
      </c>
      <c r="CQ15" s="365">
        <v>0</v>
      </c>
      <c r="CR15" s="365">
        <v>0</v>
      </c>
      <c r="CS15" s="366">
        <v>0</v>
      </c>
      <c r="CT15" s="365">
        <v>0</v>
      </c>
      <c r="CU15" s="365">
        <v>0</v>
      </c>
      <c r="CV15" s="365">
        <v>0</v>
      </c>
      <c r="CW15" s="365">
        <v>0</v>
      </c>
      <c r="CX15" s="365">
        <v>0</v>
      </c>
      <c r="CY15" s="365">
        <v>0</v>
      </c>
      <c r="CZ15" s="365">
        <v>0</v>
      </c>
      <c r="DA15" s="365">
        <v>0</v>
      </c>
      <c r="DB15" s="365">
        <v>0</v>
      </c>
      <c r="DC15" s="365">
        <v>0</v>
      </c>
      <c r="DD15" s="365">
        <v>0</v>
      </c>
      <c r="DE15" s="366">
        <v>0</v>
      </c>
      <c r="DF15" s="365">
        <v>0</v>
      </c>
      <c r="DG15" s="365">
        <v>0</v>
      </c>
      <c r="DH15" s="365">
        <v>0</v>
      </c>
      <c r="DI15" s="365">
        <v>0</v>
      </c>
      <c r="DJ15" s="365">
        <v>0</v>
      </c>
      <c r="DK15" s="365">
        <v>0</v>
      </c>
      <c r="DL15" s="365">
        <v>0</v>
      </c>
      <c r="DM15" s="365">
        <v>0</v>
      </c>
      <c r="DN15" s="365">
        <v>0</v>
      </c>
      <c r="DO15" s="365">
        <v>0</v>
      </c>
      <c r="DP15" s="365">
        <v>0</v>
      </c>
      <c r="DQ15" s="366">
        <v>0</v>
      </c>
      <c r="DR15" s="347">
        <f t="shared" si="1"/>
        <v>375873.78</v>
      </c>
      <c r="DS15" s="347">
        <f t="shared" si="0"/>
        <v>351784.70999999996</v>
      </c>
      <c r="DT15" s="347">
        <f t="shared" si="0"/>
        <v>415570.11</v>
      </c>
      <c r="DU15" s="347">
        <f t="shared" si="0"/>
        <v>416592.71</v>
      </c>
      <c r="DV15" s="347">
        <f t="shared" si="0"/>
        <v>398708.45999999996</v>
      </c>
      <c r="DW15" s="347">
        <f t="shared" si="0"/>
        <v>435309.2</v>
      </c>
      <c r="DX15" s="347">
        <f t="shared" si="0"/>
        <v>384316.59</v>
      </c>
      <c r="DY15" s="347">
        <f t="shared" si="0"/>
        <v>401482.07</v>
      </c>
      <c r="DZ15" s="347">
        <f t="shared" si="0"/>
        <v>392786.61</v>
      </c>
      <c r="EA15" s="347">
        <f t="shared" si="0"/>
        <v>396854.23000000004</v>
      </c>
      <c r="EB15" s="347">
        <f t="shared" si="0"/>
        <v>395308.43</v>
      </c>
      <c r="EC15" s="347">
        <f t="shared" si="0"/>
        <v>420670.94</v>
      </c>
      <c r="ED15" s="348">
        <f t="shared" si="2"/>
        <v>4785257.84</v>
      </c>
      <c r="EE15" s="353" t="s">
        <v>99</v>
      </c>
      <c r="EF15" s="347">
        <f>EC15</f>
        <v>420670.94</v>
      </c>
      <c r="EG15" s="347">
        <f>'[1]FY 2017 - kWh'!EC15</f>
        <v>1866727.112</v>
      </c>
      <c r="EH15" s="350">
        <f>EF15/EG15</f>
        <v>0.22535213491879685</v>
      </c>
      <c r="EI15" s="347">
        <f>ROUND(EH15*'[1]FY 2017 - kWh'!EI15,2)</f>
        <v>75033.990000000005</v>
      </c>
      <c r="EJ15" s="347">
        <f>(EC15-EI15)</f>
        <v>345636.95</v>
      </c>
      <c r="EK15" s="347">
        <f t="shared" si="3"/>
        <v>4439620.8899999997</v>
      </c>
      <c r="EL15" s="347">
        <v>4462560.580000001</v>
      </c>
      <c r="EM15" s="347">
        <f t="shared" si="4"/>
        <v>-22939.690000001341</v>
      </c>
    </row>
    <row r="16" spans="1:143" ht="15.75" x14ac:dyDescent="0.3">
      <c r="A16" s="335" t="s">
        <v>109</v>
      </c>
      <c r="B16" s="344">
        <v>35414.18</v>
      </c>
      <c r="C16" s="344">
        <v>32932.949999999997</v>
      </c>
      <c r="D16" s="344">
        <v>48409.05</v>
      </c>
      <c r="E16" s="344">
        <v>38255.67</v>
      </c>
      <c r="F16" s="344">
        <v>37264.15</v>
      </c>
      <c r="G16" s="344">
        <v>40142.68</v>
      </c>
      <c r="H16" s="344">
        <v>32152.19</v>
      </c>
      <c r="I16" s="344">
        <v>37127.99</v>
      </c>
      <c r="J16" s="344">
        <v>36465.660000000003</v>
      </c>
      <c r="K16" s="344">
        <v>36682.980000000003</v>
      </c>
      <c r="L16" s="344">
        <v>36075.94</v>
      </c>
      <c r="M16" s="344">
        <v>39461.1</v>
      </c>
      <c r="N16" s="365">
        <v>0</v>
      </c>
      <c r="O16" s="365">
        <v>0</v>
      </c>
      <c r="P16" s="365">
        <v>0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65">
        <v>0</v>
      </c>
      <c r="W16" s="365">
        <v>0</v>
      </c>
      <c r="X16" s="365">
        <v>0</v>
      </c>
      <c r="Y16" s="366">
        <v>0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5">
        <v>0</v>
      </c>
      <c r="AK16" s="366">
        <v>0</v>
      </c>
      <c r="AL16" s="365">
        <v>0</v>
      </c>
      <c r="AM16" s="365">
        <v>0</v>
      </c>
      <c r="AN16" s="365">
        <v>0</v>
      </c>
      <c r="AO16" s="365">
        <v>0</v>
      </c>
      <c r="AP16" s="365">
        <v>0</v>
      </c>
      <c r="AQ16" s="365">
        <v>0</v>
      </c>
      <c r="AR16" s="365">
        <v>0</v>
      </c>
      <c r="AS16" s="365">
        <v>0</v>
      </c>
      <c r="AT16" s="365">
        <v>0</v>
      </c>
      <c r="AU16" s="365">
        <v>0</v>
      </c>
      <c r="AV16" s="365">
        <v>0</v>
      </c>
      <c r="AW16" s="366">
        <v>0</v>
      </c>
      <c r="AX16" s="365">
        <v>0</v>
      </c>
      <c r="AY16" s="365">
        <v>0</v>
      </c>
      <c r="AZ16" s="365">
        <v>0</v>
      </c>
      <c r="BA16" s="365">
        <v>0</v>
      </c>
      <c r="BB16" s="365">
        <v>0</v>
      </c>
      <c r="BC16" s="365">
        <v>0</v>
      </c>
      <c r="BD16" s="365">
        <v>0</v>
      </c>
      <c r="BE16" s="365">
        <v>0</v>
      </c>
      <c r="BF16" s="365">
        <v>0</v>
      </c>
      <c r="BG16" s="365">
        <v>0</v>
      </c>
      <c r="BH16" s="365">
        <v>0</v>
      </c>
      <c r="BI16" s="366">
        <v>0</v>
      </c>
      <c r="BJ16" s="365">
        <v>0</v>
      </c>
      <c r="BK16" s="365">
        <v>0</v>
      </c>
      <c r="BL16" s="365">
        <v>0</v>
      </c>
      <c r="BM16" s="365">
        <v>0</v>
      </c>
      <c r="BN16" s="365">
        <v>0</v>
      </c>
      <c r="BO16" s="365">
        <v>0</v>
      </c>
      <c r="BP16" s="365">
        <v>0</v>
      </c>
      <c r="BQ16" s="365">
        <v>0</v>
      </c>
      <c r="BR16" s="365">
        <v>0</v>
      </c>
      <c r="BS16" s="365">
        <v>0</v>
      </c>
      <c r="BT16" s="365">
        <v>0</v>
      </c>
      <c r="BU16" s="366">
        <v>0</v>
      </c>
      <c r="BV16" s="365">
        <v>0</v>
      </c>
      <c r="BW16" s="365">
        <v>0</v>
      </c>
      <c r="BX16" s="365">
        <v>0</v>
      </c>
      <c r="BY16" s="365">
        <v>0</v>
      </c>
      <c r="BZ16" s="365">
        <v>0</v>
      </c>
      <c r="CA16" s="365">
        <v>0</v>
      </c>
      <c r="CB16" s="365">
        <v>0</v>
      </c>
      <c r="CC16" s="365">
        <v>0</v>
      </c>
      <c r="CD16" s="365">
        <v>0</v>
      </c>
      <c r="CE16" s="365">
        <v>0</v>
      </c>
      <c r="CF16" s="365">
        <v>0</v>
      </c>
      <c r="CG16" s="366">
        <v>0</v>
      </c>
      <c r="CH16" s="365">
        <v>0</v>
      </c>
      <c r="CI16" s="365">
        <v>0</v>
      </c>
      <c r="CJ16" s="365">
        <v>0</v>
      </c>
      <c r="CK16" s="365">
        <v>0</v>
      </c>
      <c r="CL16" s="365">
        <v>0</v>
      </c>
      <c r="CM16" s="365">
        <v>0</v>
      </c>
      <c r="CN16" s="365">
        <v>0</v>
      </c>
      <c r="CO16" s="365">
        <v>0</v>
      </c>
      <c r="CP16" s="365">
        <v>0</v>
      </c>
      <c r="CQ16" s="365">
        <v>0</v>
      </c>
      <c r="CR16" s="365">
        <v>0</v>
      </c>
      <c r="CS16" s="366">
        <v>0</v>
      </c>
      <c r="CT16" s="365">
        <v>0</v>
      </c>
      <c r="CU16" s="365">
        <v>0</v>
      </c>
      <c r="CV16" s="365">
        <v>0</v>
      </c>
      <c r="CW16" s="365">
        <v>0</v>
      </c>
      <c r="CX16" s="365">
        <v>0</v>
      </c>
      <c r="CY16" s="365">
        <v>0</v>
      </c>
      <c r="CZ16" s="365">
        <v>0</v>
      </c>
      <c r="DA16" s="365">
        <v>0</v>
      </c>
      <c r="DB16" s="365">
        <v>0</v>
      </c>
      <c r="DC16" s="365">
        <v>0</v>
      </c>
      <c r="DD16" s="365">
        <v>0</v>
      </c>
      <c r="DE16" s="366">
        <v>0</v>
      </c>
      <c r="DF16" s="365">
        <v>0</v>
      </c>
      <c r="DG16" s="365">
        <v>0</v>
      </c>
      <c r="DH16" s="365">
        <v>0</v>
      </c>
      <c r="DI16" s="365">
        <v>0</v>
      </c>
      <c r="DJ16" s="365">
        <v>0</v>
      </c>
      <c r="DK16" s="365">
        <v>0</v>
      </c>
      <c r="DL16" s="365">
        <v>0</v>
      </c>
      <c r="DM16" s="365">
        <v>0</v>
      </c>
      <c r="DN16" s="365">
        <v>0</v>
      </c>
      <c r="DO16" s="365">
        <v>0</v>
      </c>
      <c r="DP16" s="365">
        <v>0</v>
      </c>
      <c r="DQ16" s="366">
        <v>0</v>
      </c>
      <c r="DR16" s="347">
        <f t="shared" si="1"/>
        <v>35414.18</v>
      </c>
      <c r="DS16" s="347">
        <f t="shared" si="0"/>
        <v>32932.949999999997</v>
      </c>
      <c r="DT16" s="347">
        <f t="shared" si="0"/>
        <v>48409.05</v>
      </c>
      <c r="DU16" s="347">
        <f t="shared" si="0"/>
        <v>38255.67</v>
      </c>
      <c r="DV16" s="347">
        <f t="shared" si="0"/>
        <v>37264.15</v>
      </c>
      <c r="DW16" s="347">
        <f t="shared" si="0"/>
        <v>40142.68</v>
      </c>
      <c r="DX16" s="347">
        <f t="shared" si="0"/>
        <v>32152.19</v>
      </c>
      <c r="DY16" s="347">
        <f t="shared" si="0"/>
        <v>37127.99</v>
      </c>
      <c r="DZ16" s="347">
        <f t="shared" si="0"/>
        <v>36465.660000000003</v>
      </c>
      <c r="EA16" s="347">
        <f t="shared" si="0"/>
        <v>36682.980000000003</v>
      </c>
      <c r="EB16" s="347">
        <f t="shared" si="0"/>
        <v>36075.94</v>
      </c>
      <c r="EC16" s="347">
        <f t="shared" si="0"/>
        <v>39461.1</v>
      </c>
      <c r="ED16" s="348">
        <f t="shared" si="2"/>
        <v>450384.54</v>
      </c>
      <c r="EE16" s="352" t="s">
        <v>96</v>
      </c>
      <c r="EF16" s="347">
        <f>EA16</f>
        <v>36682.980000000003</v>
      </c>
      <c r="EG16" s="347">
        <f>'[1]FY 2017 - kWh'!EA16</f>
        <v>132089.4</v>
      </c>
      <c r="EH16" s="350">
        <f>EF16/EG16</f>
        <v>0.27771327600852153</v>
      </c>
      <c r="EI16" s="347">
        <f>ROUND(EH16*'[1]FY 2017 - kWh'!EI16,2)</f>
        <v>21846.54</v>
      </c>
      <c r="EJ16" s="347">
        <f>(EA16-EI16)+SUM(EB16:EC16)</f>
        <v>90373.48000000001</v>
      </c>
      <c r="EK16" s="347">
        <f t="shared" si="3"/>
        <v>360011.05999999994</v>
      </c>
      <c r="EL16" s="347">
        <v>360011.06</v>
      </c>
      <c r="EM16" s="347">
        <f t="shared" si="4"/>
        <v>0</v>
      </c>
    </row>
    <row r="17" spans="1:143" ht="15.75" x14ac:dyDescent="0.3">
      <c r="A17" s="335" t="s">
        <v>110</v>
      </c>
      <c r="B17" s="344">
        <v>55594.39</v>
      </c>
      <c r="C17" s="344">
        <v>53048.66</v>
      </c>
      <c r="D17" s="344">
        <v>68101.55</v>
      </c>
      <c r="E17" s="344">
        <v>70594.960000000006</v>
      </c>
      <c r="F17" s="344">
        <v>58569.24</v>
      </c>
      <c r="G17" s="344">
        <v>57582.400000000001</v>
      </c>
      <c r="H17" s="344">
        <v>48575.66</v>
      </c>
      <c r="I17" s="344">
        <v>56662.35</v>
      </c>
      <c r="J17" s="344">
        <v>54131.519999999997</v>
      </c>
      <c r="K17" s="344">
        <v>57411.77</v>
      </c>
      <c r="L17" s="344">
        <v>58711.58</v>
      </c>
      <c r="M17" s="344">
        <v>60243.37</v>
      </c>
      <c r="N17" s="365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0</v>
      </c>
      <c r="V17" s="365">
        <v>0</v>
      </c>
      <c r="W17" s="365">
        <v>0</v>
      </c>
      <c r="X17" s="365">
        <v>0</v>
      </c>
      <c r="Y17" s="366">
        <v>-59.86</v>
      </c>
      <c r="Z17" s="365">
        <v>-22.66</v>
      </c>
      <c r="AA17" s="365">
        <v>-18.79</v>
      </c>
      <c r="AB17" s="365">
        <v>-29.1</v>
      </c>
      <c r="AC17" s="365">
        <v>-20.55</v>
      </c>
      <c r="AD17" s="365">
        <v>-19.16</v>
      </c>
      <c r="AE17" s="365">
        <v>-11.77</v>
      </c>
      <c r="AF17" s="365">
        <v>-0.64</v>
      </c>
      <c r="AG17" s="365">
        <v>2.2000000000000002</v>
      </c>
      <c r="AH17" s="365">
        <v>0.21</v>
      </c>
      <c r="AI17" s="365">
        <v>-67.86</v>
      </c>
      <c r="AJ17" s="365">
        <v>-101.27</v>
      </c>
      <c r="AK17" s="366">
        <v>-215.71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5">
        <v>0</v>
      </c>
      <c r="AT17" s="365">
        <v>0</v>
      </c>
      <c r="AU17" s="365">
        <v>0</v>
      </c>
      <c r="AV17" s="365">
        <v>0</v>
      </c>
      <c r="AW17" s="366">
        <v>0</v>
      </c>
      <c r="AX17" s="365">
        <v>0</v>
      </c>
      <c r="AY17" s="365">
        <v>0</v>
      </c>
      <c r="AZ17" s="365">
        <v>0</v>
      </c>
      <c r="BA17" s="365">
        <v>0</v>
      </c>
      <c r="BB17" s="365">
        <v>0</v>
      </c>
      <c r="BC17" s="365">
        <v>0</v>
      </c>
      <c r="BD17" s="365">
        <v>0</v>
      </c>
      <c r="BE17" s="365">
        <v>0</v>
      </c>
      <c r="BF17" s="365">
        <v>0</v>
      </c>
      <c r="BG17" s="365">
        <v>0</v>
      </c>
      <c r="BH17" s="365">
        <v>0</v>
      </c>
      <c r="BI17" s="366">
        <v>0</v>
      </c>
      <c r="BJ17" s="365">
        <v>0</v>
      </c>
      <c r="BK17" s="365">
        <v>0</v>
      </c>
      <c r="BL17" s="365">
        <v>0</v>
      </c>
      <c r="BM17" s="365">
        <v>0</v>
      </c>
      <c r="BN17" s="365">
        <v>0</v>
      </c>
      <c r="BO17" s="365">
        <v>0</v>
      </c>
      <c r="BP17" s="365">
        <v>0</v>
      </c>
      <c r="BQ17" s="365">
        <v>0</v>
      </c>
      <c r="BR17" s="365">
        <v>0</v>
      </c>
      <c r="BS17" s="365">
        <v>0</v>
      </c>
      <c r="BT17" s="365">
        <v>0</v>
      </c>
      <c r="BU17" s="366">
        <v>0</v>
      </c>
      <c r="BV17" s="365">
        <v>0</v>
      </c>
      <c r="BW17" s="365">
        <v>0</v>
      </c>
      <c r="BX17" s="365">
        <v>0</v>
      </c>
      <c r="BY17" s="365">
        <v>0</v>
      </c>
      <c r="BZ17" s="365">
        <v>0</v>
      </c>
      <c r="CA17" s="365">
        <v>0</v>
      </c>
      <c r="CB17" s="365">
        <v>0</v>
      </c>
      <c r="CC17" s="365">
        <v>0</v>
      </c>
      <c r="CD17" s="365">
        <v>0</v>
      </c>
      <c r="CE17" s="365">
        <v>0</v>
      </c>
      <c r="CF17" s="365">
        <v>0</v>
      </c>
      <c r="CG17" s="366">
        <v>0</v>
      </c>
      <c r="CH17" s="365">
        <v>0</v>
      </c>
      <c r="CI17" s="365">
        <v>0</v>
      </c>
      <c r="CJ17" s="365">
        <v>0</v>
      </c>
      <c r="CK17" s="365">
        <v>0</v>
      </c>
      <c r="CL17" s="365">
        <v>0</v>
      </c>
      <c r="CM17" s="365">
        <v>0</v>
      </c>
      <c r="CN17" s="365">
        <v>0</v>
      </c>
      <c r="CO17" s="365">
        <v>0</v>
      </c>
      <c r="CP17" s="365">
        <v>0</v>
      </c>
      <c r="CQ17" s="365">
        <v>0</v>
      </c>
      <c r="CR17" s="365">
        <v>0</v>
      </c>
      <c r="CS17" s="366">
        <v>0</v>
      </c>
      <c r="CT17" s="365">
        <v>0</v>
      </c>
      <c r="CU17" s="365">
        <v>0</v>
      </c>
      <c r="CV17" s="365">
        <v>0</v>
      </c>
      <c r="CW17" s="365">
        <v>0</v>
      </c>
      <c r="CX17" s="365">
        <v>0</v>
      </c>
      <c r="CY17" s="365">
        <v>0</v>
      </c>
      <c r="CZ17" s="365">
        <v>0</v>
      </c>
      <c r="DA17" s="365">
        <v>0</v>
      </c>
      <c r="DB17" s="365">
        <v>0</v>
      </c>
      <c r="DC17" s="365">
        <v>0</v>
      </c>
      <c r="DD17" s="365">
        <v>0</v>
      </c>
      <c r="DE17" s="366">
        <v>0</v>
      </c>
      <c r="DF17" s="365">
        <v>0</v>
      </c>
      <c r="DG17" s="365">
        <v>0</v>
      </c>
      <c r="DH17" s="365">
        <v>0</v>
      </c>
      <c r="DI17" s="365">
        <v>0</v>
      </c>
      <c r="DJ17" s="365">
        <v>0</v>
      </c>
      <c r="DK17" s="365">
        <v>0</v>
      </c>
      <c r="DL17" s="365">
        <v>0</v>
      </c>
      <c r="DM17" s="365">
        <v>0</v>
      </c>
      <c r="DN17" s="365">
        <v>0</v>
      </c>
      <c r="DO17" s="365">
        <v>0</v>
      </c>
      <c r="DP17" s="365">
        <v>0</v>
      </c>
      <c r="DQ17" s="366">
        <v>0</v>
      </c>
      <c r="DR17" s="347">
        <f t="shared" si="1"/>
        <v>55571.729999999996</v>
      </c>
      <c r="DS17" s="347">
        <f t="shared" si="0"/>
        <v>53029.87</v>
      </c>
      <c r="DT17" s="347">
        <f t="shared" si="0"/>
        <v>68072.45</v>
      </c>
      <c r="DU17" s="347">
        <f t="shared" si="0"/>
        <v>70574.41</v>
      </c>
      <c r="DV17" s="347">
        <f t="shared" si="0"/>
        <v>58550.079999999994</v>
      </c>
      <c r="DW17" s="347">
        <f t="shared" si="0"/>
        <v>57570.630000000005</v>
      </c>
      <c r="DX17" s="347">
        <f t="shared" si="0"/>
        <v>48575.020000000004</v>
      </c>
      <c r="DY17" s="347">
        <f t="shared" si="0"/>
        <v>56664.549999999996</v>
      </c>
      <c r="DZ17" s="347">
        <f t="shared" si="0"/>
        <v>54131.729999999996</v>
      </c>
      <c r="EA17" s="347">
        <f t="shared" si="0"/>
        <v>57343.909999999996</v>
      </c>
      <c r="EB17" s="347">
        <f t="shared" si="0"/>
        <v>58610.310000000005</v>
      </c>
      <c r="EC17" s="347">
        <f t="shared" si="0"/>
        <v>59967.8</v>
      </c>
      <c r="ED17" s="348">
        <f t="shared" si="2"/>
        <v>698662.49000000011</v>
      </c>
      <c r="EE17" s="353" t="s">
        <v>99</v>
      </c>
      <c r="EF17" s="347">
        <f>EC17</f>
        <v>59967.8</v>
      </c>
      <c r="EG17" s="347">
        <f>'[1]FY 2017 - kWh'!EC17</f>
        <v>247859.106</v>
      </c>
      <c r="EH17" s="350">
        <f>EF17/EG17</f>
        <v>0.24194309810832612</v>
      </c>
      <c r="EI17" s="347">
        <f>ROUND(EH17*'[1]FY 2017 - kWh'!EI17,2)</f>
        <v>14507.95</v>
      </c>
      <c r="EJ17" s="347">
        <f>(EC17-EI17)</f>
        <v>45459.850000000006</v>
      </c>
      <c r="EK17" s="347">
        <f t="shared" si="3"/>
        <v>653202.64000000013</v>
      </c>
      <c r="EL17" s="347">
        <v>653190.62</v>
      </c>
      <c r="EM17" s="347">
        <f t="shared" si="4"/>
        <v>12.020000000135042</v>
      </c>
    </row>
    <row r="18" spans="1:143" ht="15.75" x14ac:dyDescent="0.3">
      <c r="A18" s="335" t="s">
        <v>111</v>
      </c>
      <c r="B18" s="344">
        <v>464973.94</v>
      </c>
      <c r="C18" s="344">
        <v>447662.47</v>
      </c>
      <c r="D18" s="344">
        <v>523052.2</v>
      </c>
      <c r="E18" s="344">
        <v>477288.64</v>
      </c>
      <c r="F18" s="344">
        <v>471712.41</v>
      </c>
      <c r="G18" s="344">
        <v>483955.38</v>
      </c>
      <c r="H18" s="344">
        <v>456327.21</v>
      </c>
      <c r="I18" s="344">
        <v>477451.64</v>
      </c>
      <c r="J18" s="344">
        <v>438725.26</v>
      </c>
      <c r="K18" s="344">
        <v>486425.09</v>
      </c>
      <c r="L18" s="344">
        <v>494256.1</v>
      </c>
      <c r="M18" s="344">
        <v>488912.27</v>
      </c>
      <c r="N18" s="365">
        <v>-24.05</v>
      </c>
      <c r="O18" s="365">
        <v>-54.150000000000006</v>
      </c>
      <c r="P18" s="365">
        <v>-65.47999999999999</v>
      </c>
      <c r="Q18" s="365">
        <v>-67.2</v>
      </c>
      <c r="R18" s="365">
        <v>-72.48</v>
      </c>
      <c r="S18" s="365">
        <v>-76.73</v>
      </c>
      <c r="T18" s="365">
        <v>-69.739999999999995</v>
      </c>
      <c r="U18" s="365">
        <v>-73.64</v>
      </c>
      <c r="V18" s="365">
        <v>-69.900000000000006</v>
      </c>
      <c r="W18" s="365">
        <v>-227.13</v>
      </c>
      <c r="X18" s="365">
        <v>-83.549999999999983</v>
      </c>
      <c r="Y18" s="366">
        <v>-96.609999999999985</v>
      </c>
      <c r="Z18" s="365">
        <v>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5">
        <v>0</v>
      </c>
      <c r="AI18" s="365">
        <v>-166.65</v>
      </c>
      <c r="AJ18" s="365">
        <v>-507.73</v>
      </c>
      <c r="AK18" s="366">
        <v>275.05</v>
      </c>
      <c r="AL18" s="365">
        <v>-3152.9700000000003</v>
      </c>
      <c r="AM18" s="365">
        <v>-3112.18</v>
      </c>
      <c r="AN18" s="365">
        <v>-4186.29</v>
      </c>
      <c r="AO18" s="365">
        <v>-3779.6</v>
      </c>
      <c r="AP18" s="365">
        <v>-5023.8599999999988</v>
      </c>
      <c r="AQ18" s="365">
        <v>-5321.43</v>
      </c>
      <c r="AR18" s="365">
        <v>-13673.609999999999</v>
      </c>
      <c r="AS18" s="365">
        <v>-4122.3499999999995</v>
      </c>
      <c r="AT18" s="365">
        <v>-3988.4199999999996</v>
      </c>
      <c r="AU18" s="365">
        <v>-3954.65</v>
      </c>
      <c r="AV18" s="365">
        <v>-3988.38</v>
      </c>
      <c r="AW18" s="366">
        <v>-3996.6600000000008</v>
      </c>
      <c r="AX18" s="365">
        <v>0</v>
      </c>
      <c r="AY18" s="365">
        <v>0</v>
      </c>
      <c r="AZ18" s="365">
        <v>0</v>
      </c>
      <c r="BA18" s="365">
        <v>0</v>
      </c>
      <c r="BB18" s="365">
        <v>0</v>
      </c>
      <c r="BC18" s="365">
        <v>0</v>
      </c>
      <c r="BD18" s="365">
        <v>0</v>
      </c>
      <c r="BE18" s="365">
        <v>0</v>
      </c>
      <c r="BF18" s="365">
        <v>0</v>
      </c>
      <c r="BG18" s="365">
        <v>0</v>
      </c>
      <c r="BH18" s="365">
        <v>0</v>
      </c>
      <c r="BI18" s="366">
        <v>0</v>
      </c>
      <c r="BJ18" s="365">
        <v>0</v>
      </c>
      <c r="BK18" s="365">
        <v>0</v>
      </c>
      <c r="BL18" s="365">
        <v>0</v>
      </c>
      <c r="BM18" s="365">
        <v>0</v>
      </c>
      <c r="BN18" s="365">
        <v>0</v>
      </c>
      <c r="BO18" s="365">
        <v>0</v>
      </c>
      <c r="BP18" s="365">
        <v>0</v>
      </c>
      <c r="BQ18" s="365">
        <v>0</v>
      </c>
      <c r="BR18" s="365">
        <v>0</v>
      </c>
      <c r="BS18" s="365">
        <v>0</v>
      </c>
      <c r="BT18" s="365">
        <v>0</v>
      </c>
      <c r="BU18" s="366">
        <v>0</v>
      </c>
      <c r="BV18" s="365">
        <v>0</v>
      </c>
      <c r="BW18" s="365">
        <v>0</v>
      </c>
      <c r="BX18" s="365">
        <v>0</v>
      </c>
      <c r="BY18" s="365">
        <v>0</v>
      </c>
      <c r="BZ18" s="365">
        <v>0</v>
      </c>
      <c r="CA18" s="365">
        <v>0</v>
      </c>
      <c r="CB18" s="365">
        <v>0</v>
      </c>
      <c r="CC18" s="365">
        <v>0</v>
      </c>
      <c r="CD18" s="365">
        <v>0</v>
      </c>
      <c r="CE18" s="365">
        <v>0</v>
      </c>
      <c r="CF18" s="365">
        <v>0</v>
      </c>
      <c r="CG18" s="366">
        <v>0</v>
      </c>
      <c r="CH18" s="365">
        <v>0</v>
      </c>
      <c r="CI18" s="365">
        <v>0</v>
      </c>
      <c r="CJ18" s="365">
        <v>0</v>
      </c>
      <c r="CK18" s="365">
        <v>0</v>
      </c>
      <c r="CL18" s="365">
        <v>0</v>
      </c>
      <c r="CM18" s="365">
        <v>0</v>
      </c>
      <c r="CN18" s="365">
        <v>0</v>
      </c>
      <c r="CO18" s="365">
        <v>0</v>
      </c>
      <c r="CP18" s="365">
        <v>0</v>
      </c>
      <c r="CQ18" s="365">
        <v>0</v>
      </c>
      <c r="CR18" s="365">
        <v>0</v>
      </c>
      <c r="CS18" s="366">
        <v>0</v>
      </c>
      <c r="CT18" s="365">
        <v>0</v>
      </c>
      <c r="CU18" s="365">
        <v>0</v>
      </c>
      <c r="CV18" s="365">
        <v>0</v>
      </c>
      <c r="CW18" s="365">
        <v>0</v>
      </c>
      <c r="CX18" s="365">
        <v>0</v>
      </c>
      <c r="CY18" s="365">
        <v>0</v>
      </c>
      <c r="CZ18" s="365">
        <v>0</v>
      </c>
      <c r="DA18" s="365">
        <v>0</v>
      </c>
      <c r="DB18" s="365">
        <v>0</v>
      </c>
      <c r="DC18" s="365">
        <v>0</v>
      </c>
      <c r="DD18" s="365">
        <v>0</v>
      </c>
      <c r="DE18" s="366">
        <v>0</v>
      </c>
      <c r="DF18" s="365">
        <v>0</v>
      </c>
      <c r="DG18" s="365">
        <v>0</v>
      </c>
      <c r="DH18" s="365">
        <v>0</v>
      </c>
      <c r="DI18" s="365">
        <v>0</v>
      </c>
      <c r="DJ18" s="365">
        <v>0</v>
      </c>
      <c r="DK18" s="365">
        <v>0</v>
      </c>
      <c r="DL18" s="365">
        <v>0</v>
      </c>
      <c r="DM18" s="365">
        <v>0</v>
      </c>
      <c r="DN18" s="365">
        <v>0</v>
      </c>
      <c r="DO18" s="365">
        <v>0</v>
      </c>
      <c r="DP18" s="365">
        <v>0</v>
      </c>
      <c r="DQ18" s="366">
        <v>0</v>
      </c>
      <c r="DR18" s="347">
        <f t="shared" si="1"/>
        <v>461796.92000000004</v>
      </c>
      <c r="DS18" s="347">
        <f t="shared" si="0"/>
        <v>444496.13999999996</v>
      </c>
      <c r="DT18" s="347">
        <f t="shared" si="0"/>
        <v>518800.43000000005</v>
      </c>
      <c r="DU18" s="347">
        <f t="shared" si="0"/>
        <v>473441.84</v>
      </c>
      <c r="DV18" s="347">
        <f t="shared" si="0"/>
        <v>466616.07</v>
      </c>
      <c r="DW18" s="347">
        <f t="shared" si="0"/>
        <v>478557.22000000003</v>
      </c>
      <c r="DX18" s="347">
        <f t="shared" si="0"/>
        <v>442583.86000000004</v>
      </c>
      <c r="DY18" s="347">
        <f t="shared" si="0"/>
        <v>473255.65</v>
      </c>
      <c r="DZ18" s="347">
        <f t="shared" si="0"/>
        <v>434666.94</v>
      </c>
      <c r="EA18" s="347">
        <f t="shared" si="0"/>
        <v>482076.66</v>
      </c>
      <c r="EB18" s="347">
        <f t="shared" si="0"/>
        <v>489676.44</v>
      </c>
      <c r="EC18" s="347">
        <f t="shared" si="0"/>
        <v>485094.05000000005</v>
      </c>
      <c r="ED18" s="348">
        <f t="shared" si="2"/>
        <v>5651062.2200000007</v>
      </c>
      <c r="EF18" s="347"/>
      <c r="EG18" s="347"/>
      <c r="EI18" s="347"/>
      <c r="EJ18" s="347"/>
      <c r="EK18" s="347">
        <f t="shared" si="3"/>
        <v>5651062.2200000007</v>
      </c>
      <c r="EL18" s="347">
        <v>5653232.1499999994</v>
      </c>
      <c r="EM18" s="347">
        <f t="shared" si="4"/>
        <v>-2169.9299999987707</v>
      </c>
    </row>
    <row r="19" spans="1:143" ht="15.75" x14ac:dyDescent="0.3">
      <c r="A19" s="335" t="s">
        <v>112</v>
      </c>
      <c r="B19" s="344">
        <v>123519.56</v>
      </c>
      <c r="C19" s="344">
        <v>128265.51</v>
      </c>
      <c r="D19" s="344">
        <v>142480.87</v>
      </c>
      <c r="E19" s="344">
        <v>133665.76</v>
      </c>
      <c r="F19" s="344">
        <v>134445.03</v>
      </c>
      <c r="G19" s="344">
        <v>141022.07</v>
      </c>
      <c r="H19" s="344">
        <v>135086.65</v>
      </c>
      <c r="I19" s="344">
        <v>146005.64000000001</v>
      </c>
      <c r="J19" s="344">
        <v>135661.79999999999</v>
      </c>
      <c r="K19" s="344">
        <v>144510.84</v>
      </c>
      <c r="L19" s="344">
        <v>144017.31</v>
      </c>
      <c r="M19" s="344">
        <v>140941.87</v>
      </c>
      <c r="N19" s="365">
        <v>-3385.95</v>
      </c>
      <c r="O19" s="365">
        <v>-3599.86</v>
      </c>
      <c r="P19" s="365">
        <v>-4187.1400000000003</v>
      </c>
      <c r="Q19" s="365">
        <v>-3245.9700000000003</v>
      </c>
      <c r="R19" s="365">
        <v>504.94000000000005</v>
      </c>
      <c r="S19" s="365">
        <v>-641.57000000000005</v>
      </c>
      <c r="T19" s="365">
        <v>-422.34</v>
      </c>
      <c r="U19" s="365">
        <v>19.210000000000036</v>
      </c>
      <c r="V19" s="365">
        <v>431.09000000000003</v>
      </c>
      <c r="W19" s="365">
        <v>-194.37999999999988</v>
      </c>
      <c r="X19" s="365">
        <v>28.96999999999997</v>
      </c>
      <c r="Y19" s="366">
        <v>-832.3</v>
      </c>
      <c r="Z19" s="365">
        <v>-1978.68</v>
      </c>
      <c r="AA19" s="365">
        <v>-2116.02</v>
      </c>
      <c r="AB19" s="365">
        <v>-2485.38</v>
      </c>
      <c r="AC19" s="365">
        <v>-1969.35</v>
      </c>
      <c r="AD19" s="365">
        <v>-1865.75</v>
      </c>
      <c r="AE19" s="365">
        <v>-1840.33</v>
      </c>
      <c r="AF19" s="365">
        <v>-1780.45</v>
      </c>
      <c r="AG19" s="365">
        <v>-2242.39</v>
      </c>
      <c r="AH19" s="365">
        <v>-2117.41</v>
      </c>
      <c r="AI19" s="365">
        <v>-2658.12</v>
      </c>
      <c r="AJ19" s="365">
        <v>-2651.87</v>
      </c>
      <c r="AK19" s="366">
        <v>-1543.62</v>
      </c>
      <c r="AL19" s="365">
        <v>0</v>
      </c>
      <c r="AM19" s="365">
        <v>0</v>
      </c>
      <c r="AN19" s="365">
        <v>0</v>
      </c>
      <c r="AO19" s="365">
        <v>0</v>
      </c>
      <c r="AP19" s="365">
        <v>0</v>
      </c>
      <c r="AQ19" s="365">
        <v>0</v>
      </c>
      <c r="AR19" s="365">
        <v>0</v>
      </c>
      <c r="AS19" s="365">
        <v>0</v>
      </c>
      <c r="AT19" s="365">
        <v>0</v>
      </c>
      <c r="AU19" s="365">
        <v>0</v>
      </c>
      <c r="AV19" s="365">
        <v>0</v>
      </c>
      <c r="AW19" s="366">
        <v>0</v>
      </c>
      <c r="AX19" s="365">
        <v>0</v>
      </c>
      <c r="AY19" s="365">
        <v>-28008.84</v>
      </c>
      <c r="AZ19" s="365">
        <v>-32099.759999999998</v>
      </c>
      <c r="BA19" s="365">
        <v>-26739.06</v>
      </c>
      <c r="BB19" s="365">
        <v>-26730.28</v>
      </c>
      <c r="BC19" s="365">
        <v>-27111.39</v>
      </c>
      <c r="BD19" s="365">
        <v>-25934.32</v>
      </c>
      <c r="BE19" s="365">
        <v>-30112.03</v>
      </c>
      <c r="BF19" s="365">
        <v>-26134.33</v>
      </c>
      <c r="BG19" s="365">
        <v>-30551.41</v>
      </c>
      <c r="BH19" s="365">
        <v>-28875.18</v>
      </c>
      <c r="BI19" s="366">
        <v>-30005.15</v>
      </c>
      <c r="BJ19" s="365">
        <v>0</v>
      </c>
      <c r="BK19" s="365">
        <v>0</v>
      </c>
      <c r="BL19" s="365">
        <v>0</v>
      </c>
      <c r="BM19" s="365">
        <v>0</v>
      </c>
      <c r="BN19" s="365">
        <v>0</v>
      </c>
      <c r="BO19" s="365">
        <v>0</v>
      </c>
      <c r="BP19" s="365">
        <v>0</v>
      </c>
      <c r="BQ19" s="365">
        <v>0</v>
      </c>
      <c r="BR19" s="365">
        <v>0</v>
      </c>
      <c r="BS19" s="365">
        <v>0</v>
      </c>
      <c r="BT19" s="365">
        <v>0</v>
      </c>
      <c r="BU19" s="366">
        <v>0</v>
      </c>
      <c r="BV19" s="365">
        <v>0</v>
      </c>
      <c r="BW19" s="365">
        <v>0</v>
      </c>
      <c r="BX19" s="365">
        <v>0</v>
      </c>
      <c r="BY19" s="365">
        <v>0</v>
      </c>
      <c r="BZ19" s="365">
        <v>0</v>
      </c>
      <c r="CA19" s="365">
        <v>0</v>
      </c>
      <c r="CB19" s="365">
        <v>0</v>
      </c>
      <c r="CC19" s="365">
        <v>0</v>
      </c>
      <c r="CD19" s="365">
        <v>0</v>
      </c>
      <c r="CE19" s="365">
        <v>0</v>
      </c>
      <c r="CF19" s="365">
        <v>0</v>
      </c>
      <c r="CG19" s="366">
        <v>0</v>
      </c>
      <c r="CH19" s="365">
        <v>0</v>
      </c>
      <c r="CI19" s="365">
        <v>0</v>
      </c>
      <c r="CJ19" s="365">
        <v>0</v>
      </c>
      <c r="CK19" s="365">
        <v>0</v>
      </c>
      <c r="CL19" s="365">
        <v>0</v>
      </c>
      <c r="CM19" s="365">
        <v>0</v>
      </c>
      <c r="CN19" s="365">
        <v>0</v>
      </c>
      <c r="CO19" s="365">
        <v>0</v>
      </c>
      <c r="CP19" s="365">
        <v>0</v>
      </c>
      <c r="CQ19" s="365">
        <v>0</v>
      </c>
      <c r="CR19" s="365">
        <v>0</v>
      </c>
      <c r="CS19" s="366">
        <v>0</v>
      </c>
      <c r="CT19" s="365">
        <v>0</v>
      </c>
      <c r="CU19" s="365">
        <v>0</v>
      </c>
      <c r="CV19" s="365">
        <v>0</v>
      </c>
      <c r="CW19" s="365">
        <v>0</v>
      </c>
      <c r="CX19" s="365">
        <v>0</v>
      </c>
      <c r="CY19" s="365">
        <v>0</v>
      </c>
      <c r="CZ19" s="365">
        <v>0</v>
      </c>
      <c r="DA19" s="365">
        <v>0</v>
      </c>
      <c r="DB19" s="365">
        <v>0</v>
      </c>
      <c r="DC19" s="365">
        <v>0</v>
      </c>
      <c r="DD19" s="365">
        <v>0</v>
      </c>
      <c r="DE19" s="366">
        <v>0</v>
      </c>
      <c r="DF19" s="365">
        <v>0</v>
      </c>
      <c r="DG19" s="365">
        <v>0</v>
      </c>
      <c r="DH19" s="365">
        <v>0</v>
      </c>
      <c r="DI19" s="365">
        <v>0</v>
      </c>
      <c r="DJ19" s="365">
        <v>0</v>
      </c>
      <c r="DK19" s="365">
        <v>0</v>
      </c>
      <c r="DL19" s="365">
        <v>0</v>
      </c>
      <c r="DM19" s="365">
        <v>0</v>
      </c>
      <c r="DN19" s="365">
        <v>0</v>
      </c>
      <c r="DO19" s="365">
        <v>0</v>
      </c>
      <c r="DP19" s="365">
        <v>0</v>
      </c>
      <c r="DQ19" s="366">
        <v>0</v>
      </c>
      <c r="DR19" s="347">
        <f t="shared" si="1"/>
        <v>118154.93000000001</v>
      </c>
      <c r="DS19" s="347">
        <f t="shared" si="1"/>
        <v>94540.79</v>
      </c>
      <c r="DT19" s="347">
        <f t="shared" si="1"/>
        <v>103708.58999999998</v>
      </c>
      <c r="DU19" s="347">
        <f t="shared" si="1"/>
        <v>101711.38</v>
      </c>
      <c r="DV19" s="347">
        <f t="shared" si="1"/>
        <v>106353.94</v>
      </c>
      <c r="DW19" s="347">
        <f t="shared" si="1"/>
        <v>111428.78000000001</v>
      </c>
      <c r="DX19" s="347">
        <f t="shared" si="1"/>
        <v>106949.53999999998</v>
      </c>
      <c r="DY19" s="347">
        <f t="shared" si="1"/>
        <v>113670.43</v>
      </c>
      <c r="DZ19" s="347">
        <f t="shared" si="1"/>
        <v>107841.14999999998</v>
      </c>
      <c r="EA19" s="347">
        <f t="shared" si="1"/>
        <v>111106.93</v>
      </c>
      <c r="EB19" s="347">
        <f t="shared" si="1"/>
        <v>112519.23000000001</v>
      </c>
      <c r="EC19" s="347">
        <f t="shared" si="1"/>
        <v>108560.80000000002</v>
      </c>
      <c r="ED19" s="348">
        <f t="shared" si="2"/>
        <v>1296546.49</v>
      </c>
      <c r="EF19" s="347"/>
      <c r="EG19" s="347"/>
      <c r="EI19" s="347"/>
      <c r="EJ19" s="347"/>
      <c r="EK19" s="347">
        <f t="shared" si="3"/>
        <v>1296546.49</v>
      </c>
      <c r="EL19" s="347">
        <v>1296546.49</v>
      </c>
      <c r="EM19" s="347">
        <f t="shared" si="4"/>
        <v>0</v>
      </c>
    </row>
    <row r="20" spans="1:143" ht="15.75" x14ac:dyDescent="0.3">
      <c r="A20" s="335" t="s">
        <v>113</v>
      </c>
      <c r="B20" s="344">
        <v>73556.490000000005</v>
      </c>
      <c r="C20" s="344">
        <v>77222.8</v>
      </c>
      <c r="D20" s="344">
        <v>94336.01</v>
      </c>
      <c r="E20" s="344">
        <v>85186.16</v>
      </c>
      <c r="F20" s="344">
        <v>83357.600000000006</v>
      </c>
      <c r="G20" s="344">
        <v>81064.509999999995</v>
      </c>
      <c r="H20" s="344">
        <v>71983.56</v>
      </c>
      <c r="I20" s="344">
        <v>79057.11</v>
      </c>
      <c r="J20" s="344">
        <v>81197.06</v>
      </c>
      <c r="K20" s="344">
        <v>83801.990000000005</v>
      </c>
      <c r="L20" s="344">
        <v>82631.45</v>
      </c>
      <c r="M20" s="344">
        <v>91496.49</v>
      </c>
      <c r="N20" s="365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65">
        <v>0</v>
      </c>
      <c r="W20" s="365">
        <v>0</v>
      </c>
      <c r="X20" s="365">
        <v>0</v>
      </c>
      <c r="Y20" s="366">
        <v>0</v>
      </c>
      <c r="Z20" s="365">
        <v>0</v>
      </c>
      <c r="AA20" s="365">
        <v>113.65</v>
      </c>
      <c r="AB20" s="365">
        <v>125.06</v>
      </c>
      <c r="AC20" s="365">
        <v>100.89</v>
      </c>
      <c r="AD20" s="365">
        <v>106.59</v>
      </c>
      <c r="AE20" s="365">
        <v>110.11</v>
      </c>
      <c r="AF20" s="365">
        <v>92.32</v>
      </c>
      <c r="AG20" s="365">
        <v>96.34</v>
      </c>
      <c r="AH20" s="365">
        <v>85.37</v>
      </c>
      <c r="AI20" s="365">
        <v>94.47</v>
      </c>
      <c r="AJ20" s="365">
        <v>95.77</v>
      </c>
      <c r="AK20" s="366">
        <v>6.0799999999999983</v>
      </c>
      <c r="AL20" s="365">
        <v>0</v>
      </c>
      <c r="AM20" s="365">
        <v>0</v>
      </c>
      <c r="AN20" s="365">
        <v>0</v>
      </c>
      <c r="AO20" s="365">
        <v>0</v>
      </c>
      <c r="AP20" s="365">
        <v>-129.88</v>
      </c>
      <c r="AQ20" s="365">
        <v>-141.72</v>
      </c>
      <c r="AR20" s="365">
        <v>-4916.87</v>
      </c>
      <c r="AS20" s="365">
        <v>-5405.65</v>
      </c>
      <c r="AT20" s="365">
        <v>-5116.8500000000004</v>
      </c>
      <c r="AU20" s="365">
        <v>-5389.11</v>
      </c>
      <c r="AV20" s="365">
        <v>-5517.53</v>
      </c>
      <c r="AW20" s="366">
        <v>-5208.3</v>
      </c>
      <c r="AX20" s="365">
        <v>0</v>
      </c>
      <c r="AY20" s="365">
        <v>0</v>
      </c>
      <c r="AZ20" s="365">
        <v>0</v>
      </c>
      <c r="BA20" s="365">
        <v>0</v>
      </c>
      <c r="BB20" s="365">
        <v>0</v>
      </c>
      <c r="BC20" s="365">
        <v>0</v>
      </c>
      <c r="BD20" s="365">
        <v>0</v>
      </c>
      <c r="BE20" s="365">
        <v>0</v>
      </c>
      <c r="BF20" s="365">
        <v>0</v>
      </c>
      <c r="BG20" s="365">
        <v>0</v>
      </c>
      <c r="BH20" s="365">
        <v>0</v>
      </c>
      <c r="BI20" s="366">
        <v>0</v>
      </c>
      <c r="BJ20" s="365">
        <v>0</v>
      </c>
      <c r="BK20" s="365">
        <v>0</v>
      </c>
      <c r="BL20" s="365">
        <v>0</v>
      </c>
      <c r="BM20" s="365">
        <v>0</v>
      </c>
      <c r="BN20" s="365">
        <v>0</v>
      </c>
      <c r="BO20" s="365">
        <v>0</v>
      </c>
      <c r="BP20" s="365">
        <v>0</v>
      </c>
      <c r="BQ20" s="365">
        <v>0</v>
      </c>
      <c r="BR20" s="365">
        <v>0</v>
      </c>
      <c r="BS20" s="365">
        <v>0</v>
      </c>
      <c r="BT20" s="365">
        <v>0</v>
      </c>
      <c r="BU20" s="366">
        <v>0</v>
      </c>
      <c r="BV20" s="365">
        <v>0</v>
      </c>
      <c r="BW20" s="365">
        <v>0</v>
      </c>
      <c r="BX20" s="365">
        <v>0</v>
      </c>
      <c r="BY20" s="365">
        <v>0</v>
      </c>
      <c r="BZ20" s="365">
        <v>0</v>
      </c>
      <c r="CA20" s="365">
        <v>0</v>
      </c>
      <c r="CB20" s="365">
        <v>0</v>
      </c>
      <c r="CC20" s="365">
        <v>0</v>
      </c>
      <c r="CD20" s="365">
        <v>0</v>
      </c>
      <c r="CE20" s="365">
        <v>0</v>
      </c>
      <c r="CF20" s="365">
        <v>0</v>
      </c>
      <c r="CG20" s="366">
        <v>0</v>
      </c>
      <c r="CH20" s="365">
        <v>0</v>
      </c>
      <c r="CI20" s="365">
        <v>0</v>
      </c>
      <c r="CJ20" s="365">
        <v>0</v>
      </c>
      <c r="CK20" s="365">
        <v>0</v>
      </c>
      <c r="CL20" s="365">
        <v>0</v>
      </c>
      <c r="CM20" s="365">
        <v>0</v>
      </c>
      <c r="CN20" s="365">
        <v>0</v>
      </c>
      <c r="CO20" s="365">
        <v>0</v>
      </c>
      <c r="CP20" s="365">
        <v>0</v>
      </c>
      <c r="CQ20" s="365">
        <v>0</v>
      </c>
      <c r="CR20" s="365">
        <v>0</v>
      </c>
      <c r="CS20" s="366">
        <v>0</v>
      </c>
      <c r="CT20" s="365">
        <v>0</v>
      </c>
      <c r="CU20" s="365">
        <v>0</v>
      </c>
      <c r="CV20" s="365">
        <v>0</v>
      </c>
      <c r="CW20" s="365">
        <v>0</v>
      </c>
      <c r="CX20" s="365">
        <v>0</v>
      </c>
      <c r="CY20" s="365">
        <v>0</v>
      </c>
      <c r="CZ20" s="365">
        <v>0</v>
      </c>
      <c r="DA20" s="365">
        <v>0</v>
      </c>
      <c r="DB20" s="365">
        <v>0</v>
      </c>
      <c r="DC20" s="365">
        <v>0</v>
      </c>
      <c r="DD20" s="365">
        <v>0</v>
      </c>
      <c r="DE20" s="366">
        <v>0</v>
      </c>
      <c r="DF20" s="365">
        <v>0</v>
      </c>
      <c r="DG20" s="365">
        <v>0</v>
      </c>
      <c r="DH20" s="365">
        <v>0</v>
      </c>
      <c r="DI20" s="365">
        <v>0</v>
      </c>
      <c r="DJ20" s="365">
        <v>0</v>
      </c>
      <c r="DK20" s="365">
        <v>0</v>
      </c>
      <c r="DL20" s="365">
        <v>0</v>
      </c>
      <c r="DM20" s="365">
        <v>0</v>
      </c>
      <c r="DN20" s="365">
        <v>0</v>
      </c>
      <c r="DO20" s="365">
        <v>0</v>
      </c>
      <c r="DP20" s="365">
        <v>0</v>
      </c>
      <c r="DQ20" s="366">
        <v>0</v>
      </c>
      <c r="DR20" s="347">
        <f t="shared" si="1"/>
        <v>73556.490000000005</v>
      </c>
      <c r="DS20" s="347">
        <f t="shared" si="1"/>
        <v>77336.45</v>
      </c>
      <c r="DT20" s="347">
        <f t="shared" si="1"/>
        <v>94461.069999999992</v>
      </c>
      <c r="DU20" s="347">
        <f t="shared" si="1"/>
        <v>85287.05</v>
      </c>
      <c r="DV20" s="347">
        <f t="shared" si="1"/>
        <v>83334.31</v>
      </c>
      <c r="DW20" s="347">
        <f t="shared" si="1"/>
        <v>81032.899999999994</v>
      </c>
      <c r="DX20" s="347">
        <f t="shared" si="1"/>
        <v>67159.010000000009</v>
      </c>
      <c r="DY20" s="347">
        <f t="shared" si="1"/>
        <v>73747.8</v>
      </c>
      <c r="DZ20" s="347">
        <f t="shared" si="1"/>
        <v>76165.579999999987</v>
      </c>
      <c r="EA20" s="347">
        <f t="shared" si="1"/>
        <v>78507.350000000006</v>
      </c>
      <c r="EB20" s="347">
        <f t="shared" si="1"/>
        <v>77209.69</v>
      </c>
      <c r="EC20" s="347">
        <f t="shared" si="1"/>
        <v>86294.27</v>
      </c>
      <c r="ED20" s="348">
        <f t="shared" si="2"/>
        <v>954091.97</v>
      </c>
      <c r="EE20" s="353" t="s">
        <v>99</v>
      </c>
      <c r="EF20" s="347">
        <f>EC20</f>
        <v>86294.27</v>
      </c>
      <c r="EG20" s="347">
        <f>'[1]FY 2017 - kWh'!EC20</f>
        <v>361724.88799999998</v>
      </c>
      <c r="EH20" s="350">
        <f>EF20/EG20</f>
        <v>0.23856326413459283</v>
      </c>
      <c r="EI20" s="347">
        <f>ROUND(EH20*'[1]FY 2017 - kWh'!EI20,2)</f>
        <v>52295.5</v>
      </c>
      <c r="EJ20" s="347">
        <f>(EC20-EI20)</f>
        <v>33998.770000000004</v>
      </c>
      <c r="EK20" s="347">
        <f t="shared" si="3"/>
        <v>920093.2</v>
      </c>
      <c r="EL20" s="347">
        <v>950077.66999999981</v>
      </c>
      <c r="EM20" s="347">
        <f t="shared" si="4"/>
        <v>-29984.469999999856</v>
      </c>
    </row>
    <row r="21" spans="1:143" ht="15.75" x14ac:dyDescent="0.3">
      <c r="A21" s="335" t="s">
        <v>114</v>
      </c>
      <c r="B21" s="344">
        <v>14675.9</v>
      </c>
      <c r="C21" s="344">
        <v>15880.13</v>
      </c>
      <c r="D21" s="344">
        <v>19083.5</v>
      </c>
      <c r="E21" s="344">
        <v>16419.099999999999</v>
      </c>
      <c r="F21" s="344">
        <v>15546.71</v>
      </c>
      <c r="G21" s="344">
        <v>16777.68</v>
      </c>
      <c r="H21" s="344">
        <v>15187.35</v>
      </c>
      <c r="I21" s="344">
        <v>6103.6</v>
      </c>
      <c r="J21" s="344">
        <v>5729.49</v>
      </c>
      <c r="K21" s="344">
        <v>16223.83</v>
      </c>
      <c r="L21" s="344">
        <v>16323</v>
      </c>
      <c r="M21" s="344">
        <v>17153.52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0</v>
      </c>
      <c r="T21" s="365">
        <v>0</v>
      </c>
      <c r="U21" s="365">
        <v>0</v>
      </c>
      <c r="V21" s="365">
        <v>0</v>
      </c>
      <c r="W21" s="365">
        <v>0</v>
      </c>
      <c r="X21" s="365">
        <v>0</v>
      </c>
      <c r="Y21" s="366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5">
        <v>0</v>
      </c>
      <c r="AI21" s="365">
        <v>0</v>
      </c>
      <c r="AJ21" s="365">
        <v>0</v>
      </c>
      <c r="AK21" s="366">
        <v>0</v>
      </c>
      <c r="AL21" s="365">
        <v>0</v>
      </c>
      <c r="AM21" s="365">
        <v>0</v>
      </c>
      <c r="AN21" s="365">
        <v>0</v>
      </c>
      <c r="AO21" s="365">
        <v>0</v>
      </c>
      <c r="AP21" s="365">
        <v>0</v>
      </c>
      <c r="AQ21" s="365">
        <v>0</v>
      </c>
      <c r="AR21" s="365">
        <v>0</v>
      </c>
      <c r="AS21" s="365">
        <v>0</v>
      </c>
      <c r="AT21" s="365">
        <v>0</v>
      </c>
      <c r="AU21" s="365">
        <v>0</v>
      </c>
      <c r="AV21" s="365">
        <v>0</v>
      </c>
      <c r="AW21" s="366">
        <v>0</v>
      </c>
      <c r="AX21" s="365">
        <v>0</v>
      </c>
      <c r="AY21" s="365">
        <v>0</v>
      </c>
      <c r="AZ21" s="365">
        <v>0</v>
      </c>
      <c r="BA21" s="365">
        <v>0</v>
      </c>
      <c r="BB21" s="365">
        <v>0</v>
      </c>
      <c r="BC21" s="365">
        <v>0</v>
      </c>
      <c r="BD21" s="365">
        <v>0</v>
      </c>
      <c r="BE21" s="365">
        <v>0</v>
      </c>
      <c r="BF21" s="365">
        <v>0</v>
      </c>
      <c r="BG21" s="365">
        <v>0</v>
      </c>
      <c r="BH21" s="365">
        <v>0</v>
      </c>
      <c r="BI21" s="366">
        <v>0</v>
      </c>
      <c r="BJ21" s="365">
        <v>0</v>
      </c>
      <c r="BK21" s="365">
        <v>0</v>
      </c>
      <c r="BL21" s="365">
        <v>0</v>
      </c>
      <c r="BM21" s="365">
        <v>0</v>
      </c>
      <c r="BN21" s="365">
        <v>0</v>
      </c>
      <c r="BO21" s="365">
        <v>0</v>
      </c>
      <c r="BP21" s="365">
        <v>0</v>
      </c>
      <c r="BQ21" s="365">
        <v>0</v>
      </c>
      <c r="BR21" s="365">
        <v>0</v>
      </c>
      <c r="BS21" s="365">
        <v>0</v>
      </c>
      <c r="BT21" s="365">
        <v>0</v>
      </c>
      <c r="BU21" s="366">
        <v>0</v>
      </c>
      <c r="BV21" s="365">
        <v>0</v>
      </c>
      <c r="BW21" s="365">
        <v>0</v>
      </c>
      <c r="BX21" s="365">
        <v>0</v>
      </c>
      <c r="BY21" s="365">
        <v>0</v>
      </c>
      <c r="BZ21" s="365">
        <v>0</v>
      </c>
      <c r="CA21" s="365">
        <v>0</v>
      </c>
      <c r="CB21" s="365">
        <v>0</v>
      </c>
      <c r="CC21" s="365">
        <v>0</v>
      </c>
      <c r="CD21" s="365">
        <v>0</v>
      </c>
      <c r="CE21" s="365">
        <v>0</v>
      </c>
      <c r="CF21" s="365">
        <v>0</v>
      </c>
      <c r="CG21" s="366">
        <v>0</v>
      </c>
      <c r="CH21" s="365">
        <v>0</v>
      </c>
      <c r="CI21" s="365">
        <v>0</v>
      </c>
      <c r="CJ21" s="365">
        <v>0</v>
      </c>
      <c r="CK21" s="365">
        <v>0</v>
      </c>
      <c r="CL21" s="365">
        <v>0</v>
      </c>
      <c r="CM21" s="365">
        <v>0</v>
      </c>
      <c r="CN21" s="365">
        <v>0</v>
      </c>
      <c r="CO21" s="365">
        <v>0</v>
      </c>
      <c r="CP21" s="365">
        <v>0</v>
      </c>
      <c r="CQ21" s="365">
        <v>0</v>
      </c>
      <c r="CR21" s="365">
        <v>0</v>
      </c>
      <c r="CS21" s="366">
        <v>0</v>
      </c>
      <c r="CT21" s="365">
        <v>0</v>
      </c>
      <c r="CU21" s="365">
        <v>0</v>
      </c>
      <c r="CV21" s="365">
        <v>0</v>
      </c>
      <c r="CW21" s="365">
        <v>0</v>
      </c>
      <c r="CX21" s="365">
        <v>0</v>
      </c>
      <c r="CY21" s="365">
        <v>0</v>
      </c>
      <c r="CZ21" s="365">
        <v>0</v>
      </c>
      <c r="DA21" s="365">
        <v>0</v>
      </c>
      <c r="DB21" s="365">
        <v>0</v>
      </c>
      <c r="DC21" s="365">
        <v>0</v>
      </c>
      <c r="DD21" s="365">
        <v>0</v>
      </c>
      <c r="DE21" s="366">
        <v>0</v>
      </c>
      <c r="DF21" s="365">
        <v>0</v>
      </c>
      <c r="DG21" s="365">
        <v>0</v>
      </c>
      <c r="DH21" s="365">
        <v>0</v>
      </c>
      <c r="DI21" s="365">
        <v>0</v>
      </c>
      <c r="DJ21" s="365">
        <v>0</v>
      </c>
      <c r="DK21" s="365">
        <v>0</v>
      </c>
      <c r="DL21" s="365">
        <v>0</v>
      </c>
      <c r="DM21" s="365">
        <v>0</v>
      </c>
      <c r="DN21" s="365">
        <v>0</v>
      </c>
      <c r="DO21" s="365">
        <v>0</v>
      </c>
      <c r="DP21" s="365">
        <v>0</v>
      </c>
      <c r="DQ21" s="366">
        <v>0</v>
      </c>
      <c r="DR21" s="347">
        <f t="shared" si="1"/>
        <v>14675.9</v>
      </c>
      <c r="DS21" s="347">
        <f t="shared" si="1"/>
        <v>15880.13</v>
      </c>
      <c r="DT21" s="347">
        <f t="shared" si="1"/>
        <v>19083.5</v>
      </c>
      <c r="DU21" s="347">
        <f t="shared" si="1"/>
        <v>16419.099999999999</v>
      </c>
      <c r="DV21" s="347">
        <f t="shared" si="1"/>
        <v>15546.71</v>
      </c>
      <c r="DW21" s="347">
        <f t="shared" si="1"/>
        <v>16777.68</v>
      </c>
      <c r="DX21" s="347">
        <f t="shared" si="1"/>
        <v>15187.35</v>
      </c>
      <c r="DY21" s="347">
        <f t="shared" si="1"/>
        <v>6103.6</v>
      </c>
      <c r="DZ21" s="347">
        <f t="shared" si="1"/>
        <v>5729.49</v>
      </c>
      <c r="EA21" s="347">
        <f t="shared" si="1"/>
        <v>16223.83</v>
      </c>
      <c r="EB21" s="347">
        <f t="shared" si="1"/>
        <v>16323</v>
      </c>
      <c r="EC21" s="347">
        <f t="shared" si="1"/>
        <v>17153.52</v>
      </c>
      <c r="ED21" s="348">
        <f t="shared" si="2"/>
        <v>175103.81</v>
      </c>
      <c r="EE21" s="356" t="s">
        <v>94</v>
      </c>
      <c r="EF21" s="347">
        <f>EB21</f>
        <v>16323</v>
      </c>
      <c r="EG21" s="347">
        <f>'[1]FY 2017 - kWh'!EB21</f>
        <v>75526.8</v>
      </c>
      <c r="EH21" s="350">
        <f>EF21/EG21</f>
        <v>0.21612195935747311</v>
      </c>
      <c r="EI21" s="347">
        <f>ROUND(EH21*'[1]FY 2017 - kWh'!EI21,2)</f>
        <v>11453.86</v>
      </c>
      <c r="EJ21" s="347">
        <f>(EB21-EI21)+SUM(EC21)</f>
        <v>22022.66</v>
      </c>
      <c r="EK21" s="347">
        <f t="shared" si="3"/>
        <v>153081.15</v>
      </c>
      <c r="EL21" s="347">
        <v>153081.15000000002</v>
      </c>
      <c r="EM21" s="347">
        <f t="shared" si="4"/>
        <v>0</v>
      </c>
    </row>
    <row r="22" spans="1:143" ht="15.75" x14ac:dyDescent="0.3">
      <c r="A22" s="335" t="s">
        <v>115</v>
      </c>
      <c r="B22" s="344">
        <v>22990.799999999999</v>
      </c>
      <c r="C22" s="344">
        <v>26207.32</v>
      </c>
      <c r="D22" s="344">
        <v>26176.13</v>
      </c>
      <c r="E22" s="344">
        <v>26760.720000000001</v>
      </c>
      <c r="F22" s="344">
        <v>23079.49</v>
      </c>
      <c r="G22" s="344">
        <v>23946.21</v>
      </c>
      <c r="H22" s="344">
        <v>29343.47</v>
      </c>
      <c r="I22" s="344">
        <v>25971.17</v>
      </c>
      <c r="J22" s="344">
        <v>23691.82</v>
      </c>
      <c r="K22" s="344">
        <v>26353.08</v>
      </c>
      <c r="L22" s="344">
        <v>24406.26</v>
      </c>
      <c r="M22" s="344">
        <v>27920.89</v>
      </c>
      <c r="N22" s="365">
        <v>0</v>
      </c>
      <c r="O22" s="365">
        <v>0</v>
      </c>
      <c r="P22" s="365">
        <v>0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65">
        <v>0</v>
      </c>
      <c r="W22" s="365">
        <v>0</v>
      </c>
      <c r="X22" s="365">
        <v>0</v>
      </c>
      <c r="Y22" s="366">
        <v>0</v>
      </c>
      <c r="Z22" s="365">
        <v>0</v>
      </c>
      <c r="AA22" s="365">
        <v>0</v>
      </c>
      <c r="AB22" s="365">
        <v>0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5">
        <v>0</v>
      </c>
      <c r="AI22" s="365">
        <v>0</v>
      </c>
      <c r="AJ22" s="365">
        <v>0</v>
      </c>
      <c r="AK22" s="366">
        <v>0</v>
      </c>
      <c r="AL22" s="365">
        <v>0</v>
      </c>
      <c r="AM22" s="365">
        <v>0</v>
      </c>
      <c r="AN22" s="365">
        <v>0</v>
      </c>
      <c r="AO22" s="365">
        <v>0</v>
      </c>
      <c r="AP22" s="365">
        <v>0</v>
      </c>
      <c r="AQ22" s="365">
        <v>0</v>
      </c>
      <c r="AR22" s="365">
        <v>0</v>
      </c>
      <c r="AS22" s="365">
        <v>0</v>
      </c>
      <c r="AT22" s="365">
        <v>0</v>
      </c>
      <c r="AU22" s="365">
        <v>0</v>
      </c>
      <c r="AV22" s="365">
        <v>0</v>
      </c>
      <c r="AW22" s="366">
        <v>0</v>
      </c>
      <c r="AX22" s="365">
        <v>0</v>
      </c>
      <c r="AY22" s="365">
        <v>0</v>
      </c>
      <c r="AZ22" s="365">
        <v>0</v>
      </c>
      <c r="BA22" s="365">
        <v>0</v>
      </c>
      <c r="BB22" s="365">
        <v>0</v>
      </c>
      <c r="BC22" s="365">
        <v>0</v>
      </c>
      <c r="BD22" s="365">
        <v>0</v>
      </c>
      <c r="BE22" s="365">
        <v>0</v>
      </c>
      <c r="BF22" s="365">
        <v>0</v>
      </c>
      <c r="BG22" s="365">
        <v>0</v>
      </c>
      <c r="BH22" s="365">
        <v>0</v>
      </c>
      <c r="BI22" s="366">
        <v>0</v>
      </c>
      <c r="BJ22" s="365">
        <v>0</v>
      </c>
      <c r="BK22" s="365">
        <v>0</v>
      </c>
      <c r="BL22" s="365">
        <v>0</v>
      </c>
      <c r="BM22" s="365">
        <v>0</v>
      </c>
      <c r="BN22" s="365">
        <v>0</v>
      </c>
      <c r="BO22" s="365">
        <v>0</v>
      </c>
      <c r="BP22" s="365">
        <v>0</v>
      </c>
      <c r="BQ22" s="365">
        <v>0</v>
      </c>
      <c r="BR22" s="365">
        <v>0</v>
      </c>
      <c r="BS22" s="365">
        <v>0</v>
      </c>
      <c r="BT22" s="365">
        <v>0</v>
      </c>
      <c r="BU22" s="366">
        <v>0</v>
      </c>
      <c r="BV22" s="365">
        <v>0</v>
      </c>
      <c r="BW22" s="365">
        <v>0</v>
      </c>
      <c r="BX22" s="365">
        <v>0</v>
      </c>
      <c r="BY22" s="365">
        <v>0</v>
      </c>
      <c r="BZ22" s="365">
        <v>0</v>
      </c>
      <c r="CA22" s="365">
        <v>0</v>
      </c>
      <c r="CB22" s="365">
        <v>0</v>
      </c>
      <c r="CC22" s="365">
        <v>0</v>
      </c>
      <c r="CD22" s="365">
        <v>0</v>
      </c>
      <c r="CE22" s="365">
        <v>0</v>
      </c>
      <c r="CF22" s="365">
        <v>0</v>
      </c>
      <c r="CG22" s="366">
        <v>0</v>
      </c>
      <c r="CH22" s="365">
        <v>0</v>
      </c>
      <c r="CI22" s="365">
        <v>0</v>
      </c>
      <c r="CJ22" s="365">
        <v>0</v>
      </c>
      <c r="CK22" s="365">
        <v>0</v>
      </c>
      <c r="CL22" s="365">
        <v>0</v>
      </c>
      <c r="CM22" s="365">
        <v>0</v>
      </c>
      <c r="CN22" s="365">
        <v>0</v>
      </c>
      <c r="CO22" s="365">
        <v>0</v>
      </c>
      <c r="CP22" s="365">
        <v>0</v>
      </c>
      <c r="CQ22" s="365">
        <v>0</v>
      </c>
      <c r="CR22" s="365">
        <v>0</v>
      </c>
      <c r="CS22" s="366">
        <v>0</v>
      </c>
      <c r="CT22" s="365">
        <v>0</v>
      </c>
      <c r="CU22" s="365">
        <v>0</v>
      </c>
      <c r="CV22" s="365">
        <v>0</v>
      </c>
      <c r="CW22" s="365">
        <v>0</v>
      </c>
      <c r="CX22" s="365">
        <v>0</v>
      </c>
      <c r="CY22" s="365">
        <v>0</v>
      </c>
      <c r="CZ22" s="365">
        <v>0</v>
      </c>
      <c r="DA22" s="365">
        <v>0</v>
      </c>
      <c r="DB22" s="365">
        <v>0</v>
      </c>
      <c r="DC22" s="365">
        <v>0</v>
      </c>
      <c r="DD22" s="365">
        <v>0</v>
      </c>
      <c r="DE22" s="366">
        <v>0</v>
      </c>
      <c r="DF22" s="365">
        <v>0</v>
      </c>
      <c r="DG22" s="365">
        <v>0</v>
      </c>
      <c r="DH22" s="365">
        <v>0</v>
      </c>
      <c r="DI22" s="365">
        <v>0</v>
      </c>
      <c r="DJ22" s="365">
        <v>0</v>
      </c>
      <c r="DK22" s="365">
        <v>0</v>
      </c>
      <c r="DL22" s="365">
        <v>0</v>
      </c>
      <c r="DM22" s="365">
        <v>0</v>
      </c>
      <c r="DN22" s="365">
        <v>0</v>
      </c>
      <c r="DO22" s="365">
        <v>0</v>
      </c>
      <c r="DP22" s="365">
        <v>0</v>
      </c>
      <c r="DQ22" s="366">
        <v>0</v>
      </c>
      <c r="DR22" s="347">
        <f t="shared" si="1"/>
        <v>22990.799999999999</v>
      </c>
      <c r="DS22" s="347">
        <f t="shared" si="1"/>
        <v>26207.32</v>
      </c>
      <c r="DT22" s="347">
        <f t="shared" si="1"/>
        <v>26176.13</v>
      </c>
      <c r="DU22" s="347">
        <f t="shared" si="1"/>
        <v>26760.720000000001</v>
      </c>
      <c r="DV22" s="347">
        <f t="shared" si="1"/>
        <v>23079.49</v>
      </c>
      <c r="DW22" s="347">
        <f t="shared" si="1"/>
        <v>23946.21</v>
      </c>
      <c r="DX22" s="347">
        <f t="shared" si="1"/>
        <v>29343.47</v>
      </c>
      <c r="DY22" s="347">
        <f t="shared" si="1"/>
        <v>25971.17</v>
      </c>
      <c r="DZ22" s="347">
        <f t="shared" si="1"/>
        <v>23691.82</v>
      </c>
      <c r="EA22" s="347">
        <f t="shared" si="1"/>
        <v>26353.08</v>
      </c>
      <c r="EB22" s="347">
        <f t="shared" si="1"/>
        <v>24406.26</v>
      </c>
      <c r="EC22" s="347">
        <f t="shared" si="1"/>
        <v>27920.89</v>
      </c>
      <c r="ED22" s="348">
        <f t="shared" si="2"/>
        <v>306847.36000000004</v>
      </c>
      <c r="EF22" s="347"/>
      <c r="EG22" s="347"/>
      <c r="EI22" s="347"/>
      <c r="EJ22" s="347"/>
      <c r="EK22" s="347">
        <f t="shared" si="3"/>
        <v>306847.36000000004</v>
      </c>
      <c r="EL22" s="347">
        <v>306847.36000000004</v>
      </c>
      <c r="EM22" s="347">
        <f t="shared" si="4"/>
        <v>0</v>
      </c>
    </row>
    <row r="23" spans="1:143" ht="15.75" x14ac:dyDescent="0.3">
      <c r="A23" s="335" t="s">
        <v>116</v>
      </c>
      <c r="B23" s="344">
        <v>43787</v>
      </c>
      <c r="C23" s="344">
        <v>41395.5</v>
      </c>
      <c r="D23" s="344">
        <v>46540.52</v>
      </c>
      <c r="E23" s="344">
        <v>46944</v>
      </c>
      <c r="F23" s="344">
        <v>44326.39</v>
      </c>
      <c r="G23" s="344">
        <v>47163.35</v>
      </c>
      <c r="H23" s="344">
        <v>44169.33</v>
      </c>
      <c r="I23" s="344">
        <v>44792.42</v>
      </c>
      <c r="J23" s="344">
        <v>41873.620000000003</v>
      </c>
      <c r="K23" s="344">
        <v>46194.89</v>
      </c>
      <c r="L23" s="344">
        <v>50332.2</v>
      </c>
      <c r="M23" s="344">
        <v>49779.46</v>
      </c>
      <c r="N23" s="365">
        <v>0</v>
      </c>
      <c r="O23" s="365">
        <v>0</v>
      </c>
      <c r="P23" s="365">
        <v>0</v>
      </c>
      <c r="Q23" s="365">
        <v>0</v>
      </c>
      <c r="R23" s="365">
        <v>0</v>
      </c>
      <c r="S23" s="365">
        <v>0</v>
      </c>
      <c r="T23" s="365">
        <v>0</v>
      </c>
      <c r="U23" s="365">
        <v>-693.5</v>
      </c>
      <c r="V23" s="365">
        <v>-678.48</v>
      </c>
      <c r="W23" s="365">
        <v>-936.12</v>
      </c>
      <c r="X23" s="365">
        <v>-1065.08</v>
      </c>
      <c r="Y23" s="366">
        <v>-1053.6599999999999</v>
      </c>
      <c r="Z23" s="365">
        <v>0</v>
      </c>
      <c r="AA23" s="365">
        <v>0</v>
      </c>
      <c r="AB23" s="365">
        <v>0</v>
      </c>
      <c r="AC23" s="365">
        <v>0</v>
      </c>
      <c r="AD23" s="365">
        <v>0</v>
      </c>
      <c r="AE23" s="365">
        <v>0</v>
      </c>
      <c r="AF23" s="365">
        <v>0</v>
      </c>
      <c r="AG23" s="365">
        <v>0</v>
      </c>
      <c r="AH23" s="365">
        <v>0</v>
      </c>
      <c r="AI23" s="365">
        <v>0</v>
      </c>
      <c r="AJ23" s="365">
        <v>0</v>
      </c>
      <c r="AK23" s="366">
        <v>0</v>
      </c>
      <c r="AL23" s="365">
        <v>-76.06</v>
      </c>
      <c r="AM23" s="365">
        <v>-76.06</v>
      </c>
      <c r="AN23" s="365">
        <v>-76.06</v>
      </c>
      <c r="AO23" s="365">
        <v>-76.06</v>
      </c>
      <c r="AP23" s="365">
        <v>-76.06</v>
      </c>
      <c r="AQ23" s="365">
        <v>-2264.7600000000002</v>
      </c>
      <c r="AR23" s="365">
        <v>-139.44</v>
      </c>
      <c r="AS23" s="365">
        <v>-146.55000000000001</v>
      </c>
      <c r="AT23" s="365">
        <v>-134.47</v>
      </c>
      <c r="AU23" s="365">
        <v>-144.02000000000001</v>
      </c>
      <c r="AV23" s="365">
        <v>-135.54</v>
      </c>
      <c r="AW23" s="366">
        <v>-150.47</v>
      </c>
      <c r="AX23" s="365">
        <v>0</v>
      </c>
      <c r="AY23" s="365">
        <v>0</v>
      </c>
      <c r="AZ23" s="365">
        <v>0</v>
      </c>
      <c r="BA23" s="365">
        <v>0</v>
      </c>
      <c r="BB23" s="365">
        <v>0</v>
      </c>
      <c r="BC23" s="365">
        <v>0</v>
      </c>
      <c r="BD23" s="365">
        <v>0</v>
      </c>
      <c r="BE23" s="365">
        <v>0</v>
      </c>
      <c r="BF23" s="365">
        <v>0</v>
      </c>
      <c r="BG23" s="365">
        <v>0</v>
      </c>
      <c r="BH23" s="365">
        <v>0</v>
      </c>
      <c r="BI23" s="366">
        <v>0</v>
      </c>
      <c r="BJ23" s="365">
        <v>0</v>
      </c>
      <c r="BK23" s="365">
        <v>0</v>
      </c>
      <c r="BL23" s="365">
        <v>0</v>
      </c>
      <c r="BM23" s="365">
        <v>0</v>
      </c>
      <c r="BN23" s="365">
        <v>0</v>
      </c>
      <c r="BO23" s="365">
        <v>0</v>
      </c>
      <c r="BP23" s="365">
        <v>0</v>
      </c>
      <c r="BQ23" s="365">
        <v>0</v>
      </c>
      <c r="BR23" s="365">
        <v>0</v>
      </c>
      <c r="BS23" s="365">
        <v>0</v>
      </c>
      <c r="BT23" s="365">
        <v>0</v>
      </c>
      <c r="BU23" s="366">
        <v>0</v>
      </c>
      <c r="BV23" s="365">
        <v>0</v>
      </c>
      <c r="BW23" s="365">
        <v>0</v>
      </c>
      <c r="BX23" s="365">
        <v>0</v>
      </c>
      <c r="BY23" s="365">
        <v>0</v>
      </c>
      <c r="BZ23" s="365">
        <v>0</v>
      </c>
      <c r="CA23" s="365">
        <v>0</v>
      </c>
      <c r="CB23" s="365">
        <v>0</v>
      </c>
      <c r="CC23" s="365">
        <v>0</v>
      </c>
      <c r="CD23" s="365">
        <v>0</v>
      </c>
      <c r="CE23" s="365">
        <v>0</v>
      </c>
      <c r="CF23" s="365">
        <v>0</v>
      </c>
      <c r="CG23" s="366">
        <v>0</v>
      </c>
      <c r="CH23" s="365">
        <v>0</v>
      </c>
      <c r="CI23" s="365">
        <v>0</v>
      </c>
      <c r="CJ23" s="365">
        <v>0</v>
      </c>
      <c r="CK23" s="365">
        <v>0</v>
      </c>
      <c r="CL23" s="365">
        <v>0</v>
      </c>
      <c r="CM23" s="365">
        <v>0</v>
      </c>
      <c r="CN23" s="365">
        <v>0</v>
      </c>
      <c r="CO23" s="365">
        <v>0</v>
      </c>
      <c r="CP23" s="365">
        <v>0</v>
      </c>
      <c r="CQ23" s="365">
        <v>0</v>
      </c>
      <c r="CR23" s="365">
        <v>0</v>
      </c>
      <c r="CS23" s="366">
        <v>0</v>
      </c>
      <c r="CT23" s="365">
        <v>0</v>
      </c>
      <c r="CU23" s="365">
        <v>0</v>
      </c>
      <c r="CV23" s="365">
        <v>0</v>
      </c>
      <c r="CW23" s="365">
        <v>0</v>
      </c>
      <c r="CX23" s="365">
        <v>0</v>
      </c>
      <c r="CY23" s="365">
        <v>0</v>
      </c>
      <c r="CZ23" s="365">
        <v>0</v>
      </c>
      <c r="DA23" s="365">
        <v>0</v>
      </c>
      <c r="DB23" s="365">
        <v>0</v>
      </c>
      <c r="DC23" s="365">
        <v>0</v>
      </c>
      <c r="DD23" s="365">
        <v>0</v>
      </c>
      <c r="DE23" s="366">
        <v>0</v>
      </c>
      <c r="DF23" s="365">
        <v>0</v>
      </c>
      <c r="DG23" s="365">
        <v>0</v>
      </c>
      <c r="DH23" s="365">
        <v>0</v>
      </c>
      <c r="DI23" s="365">
        <v>0</v>
      </c>
      <c r="DJ23" s="365">
        <v>0</v>
      </c>
      <c r="DK23" s="365">
        <v>0</v>
      </c>
      <c r="DL23" s="365">
        <v>0</v>
      </c>
      <c r="DM23" s="365">
        <v>0</v>
      </c>
      <c r="DN23" s="365">
        <v>0</v>
      </c>
      <c r="DO23" s="365">
        <v>0</v>
      </c>
      <c r="DP23" s="365">
        <v>0</v>
      </c>
      <c r="DQ23" s="366">
        <v>0</v>
      </c>
      <c r="DR23" s="347">
        <f t="shared" si="1"/>
        <v>43710.94</v>
      </c>
      <c r="DS23" s="347">
        <f t="shared" si="1"/>
        <v>41319.440000000002</v>
      </c>
      <c r="DT23" s="347">
        <f t="shared" si="1"/>
        <v>46464.46</v>
      </c>
      <c r="DU23" s="347">
        <f t="shared" si="1"/>
        <v>46867.94</v>
      </c>
      <c r="DV23" s="347">
        <f t="shared" si="1"/>
        <v>44250.33</v>
      </c>
      <c r="DW23" s="347">
        <f t="shared" si="1"/>
        <v>44898.59</v>
      </c>
      <c r="DX23" s="347">
        <f t="shared" si="1"/>
        <v>44029.89</v>
      </c>
      <c r="DY23" s="347">
        <f t="shared" si="1"/>
        <v>43952.369999999995</v>
      </c>
      <c r="DZ23" s="347">
        <f t="shared" si="1"/>
        <v>41060.67</v>
      </c>
      <c r="EA23" s="347">
        <f t="shared" si="1"/>
        <v>45114.75</v>
      </c>
      <c r="EB23" s="347">
        <f t="shared" si="1"/>
        <v>49131.579999999994</v>
      </c>
      <c r="EC23" s="347">
        <f t="shared" si="1"/>
        <v>48575.33</v>
      </c>
      <c r="ED23" s="348">
        <f t="shared" si="2"/>
        <v>539376.28999999992</v>
      </c>
      <c r="EE23" s="356" t="s">
        <v>94</v>
      </c>
      <c r="EF23" s="347">
        <f>EB23</f>
        <v>49131.579999999994</v>
      </c>
      <c r="EG23" s="347">
        <f>'[1]FY 2017 - kWh'!EB23</f>
        <v>198297</v>
      </c>
      <c r="EH23" s="350">
        <f>EF23/EG23</f>
        <v>0.24776764146709226</v>
      </c>
      <c r="EI23" s="347">
        <f>ROUND(EH23*'[1]FY 2017 - kWh'!EI23,2)</f>
        <v>30493.75</v>
      </c>
      <c r="EJ23" s="347">
        <f>(EB23-EI23)+SUM(EC23)</f>
        <v>67213.16</v>
      </c>
      <c r="EK23" s="347">
        <f t="shared" si="3"/>
        <v>472163.12999999989</v>
      </c>
      <c r="EL23" s="347">
        <v>471737.02999999997</v>
      </c>
      <c r="EM23" s="347">
        <f t="shared" si="4"/>
        <v>426.09999999991851</v>
      </c>
    </row>
    <row r="24" spans="1:143" ht="15.75" x14ac:dyDescent="0.3">
      <c r="A24" s="335" t="s">
        <v>117</v>
      </c>
      <c r="B24" s="344">
        <v>67240.539999999994</v>
      </c>
      <c r="C24" s="344">
        <v>60781.61</v>
      </c>
      <c r="D24" s="344">
        <v>69341.350000000006</v>
      </c>
      <c r="E24" s="344">
        <v>63415.8</v>
      </c>
      <c r="F24" s="344">
        <v>61487.89</v>
      </c>
      <c r="G24" s="344">
        <v>61876.160000000003</v>
      </c>
      <c r="H24" s="344">
        <v>54410.15</v>
      </c>
      <c r="I24" s="344">
        <v>55247.09</v>
      </c>
      <c r="J24" s="344">
        <v>55920.42</v>
      </c>
      <c r="K24" s="344">
        <v>57641.26</v>
      </c>
      <c r="L24" s="344">
        <v>58416.83</v>
      </c>
      <c r="M24" s="344">
        <v>67519.37</v>
      </c>
      <c r="N24" s="365">
        <v>12728.03</v>
      </c>
      <c r="O24" s="365">
        <v>13153.87</v>
      </c>
      <c r="P24" s="365">
        <v>14936.74</v>
      </c>
      <c r="Q24" s="365">
        <v>15492.630000000001</v>
      </c>
      <c r="R24" s="365">
        <v>13358.11</v>
      </c>
      <c r="S24" s="365">
        <v>15767.089999999998</v>
      </c>
      <c r="T24" s="365">
        <v>14812.240000000002</v>
      </c>
      <c r="U24" s="365">
        <v>19407.57</v>
      </c>
      <c r="V24" s="365">
        <v>19096.099999999999</v>
      </c>
      <c r="W24" s="365">
        <v>21265.72</v>
      </c>
      <c r="X24" s="365">
        <v>5221.68</v>
      </c>
      <c r="Y24" s="366">
        <v>5302.7900000000009</v>
      </c>
      <c r="Z24" s="365">
        <v>0</v>
      </c>
      <c r="AA24" s="365">
        <v>0</v>
      </c>
      <c r="AB24" s="365">
        <v>0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5">
        <v>0</v>
      </c>
      <c r="AI24" s="365">
        <v>0</v>
      </c>
      <c r="AJ24" s="365">
        <v>0</v>
      </c>
      <c r="AK24" s="366">
        <v>0</v>
      </c>
      <c r="AL24" s="365">
        <v>0</v>
      </c>
      <c r="AM24" s="365">
        <v>0</v>
      </c>
      <c r="AN24" s="365">
        <v>0</v>
      </c>
      <c r="AO24" s="365">
        <v>0</v>
      </c>
      <c r="AP24" s="365">
        <v>0</v>
      </c>
      <c r="AQ24" s="365">
        <v>0</v>
      </c>
      <c r="AR24" s="365">
        <v>0</v>
      </c>
      <c r="AS24" s="365">
        <v>0</v>
      </c>
      <c r="AT24" s="365">
        <v>0</v>
      </c>
      <c r="AU24" s="365">
        <v>0</v>
      </c>
      <c r="AV24" s="365">
        <v>0</v>
      </c>
      <c r="AW24" s="366">
        <v>0</v>
      </c>
      <c r="AX24" s="365">
        <v>0</v>
      </c>
      <c r="AY24" s="365">
        <v>0</v>
      </c>
      <c r="AZ24" s="365">
        <v>0</v>
      </c>
      <c r="BA24" s="365">
        <v>0</v>
      </c>
      <c r="BB24" s="365">
        <v>0</v>
      </c>
      <c r="BC24" s="365">
        <v>0</v>
      </c>
      <c r="BD24" s="365">
        <v>0</v>
      </c>
      <c r="BE24" s="365">
        <v>0</v>
      </c>
      <c r="BF24" s="365">
        <v>0</v>
      </c>
      <c r="BG24" s="365">
        <v>0</v>
      </c>
      <c r="BH24" s="365">
        <v>-288.64999999999998</v>
      </c>
      <c r="BI24" s="366">
        <v>-271.49</v>
      </c>
      <c r="BJ24" s="365">
        <v>0</v>
      </c>
      <c r="BK24" s="365">
        <v>0</v>
      </c>
      <c r="BL24" s="365">
        <v>0</v>
      </c>
      <c r="BM24" s="365">
        <v>0</v>
      </c>
      <c r="BN24" s="365">
        <v>0</v>
      </c>
      <c r="BO24" s="365">
        <v>0</v>
      </c>
      <c r="BP24" s="365">
        <v>0</v>
      </c>
      <c r="BQ24" s="365">
        <v>0</v>
      </c>
      <c r="BR24" s="365">
        <v>0</v>
      </c>
      <c r="BS24" s="365">
        <v>0</v>
      </c>
      <c r="BT24" s="365">
        <v>0</v>
      </c>
      <c r="BU24" s="366">
        <v>0</v>
      </c>
      <c r="BV24" s="365">
        <v>0</v>
      </c>
      <c r="BW24" s="365">
        <v>0</v>
      </c>
      <c r="BX24" s="365">
        <v>0</v>
      </c>
      <c r="BY24" s="365">
        <v>0</v>
      </c>
      <c r="BZ24" s="365">
        <v>0</v>
      </c>
      <c r="CA24" s="365">
        <v>0</v>
      </c>
      <c r="CB24" s="365">
        <v>0</v>
      </c>
      <c r="CC24" s="365">
        <v>0</v>
      </c>
      <c r="CD24" s="365">
        <v>0</v>
      </c>
      <c r="CE24" s="365">
        <v>0</v>
      </c>
      <c r="CF24" s="365">
        <v>0</v>
      </c>
      <c r="CG24" s="366">
        <v>0</v>
      </c>
      <c r="CH24" s="365">
        <v>0</v>
      </c>
      <c r="CI24" s="365">
        <v>0</v>
      </c>
      <c r="CJ24" s="365">
        <v>0</v>
      </c>
      <c r="CK24" s="365">
        <v>0</v>
      </c>
      <c r="CL24" s="365">
        <v>0</v>
      </c>
      <c r="CM24" s="365">
        <v>0</v>
      </c>
      <c r="CN24" s="365">
        <v>0</v>
      </c>
      <c r="CO24" s="365">
        <v>0</v>
      </c>
      <c r="CP24" s="365">
        <v>0</v>
      </c>
      <c r="CQ24" s="365">
        <v>0</v>
      </c>
      <c r="CR24" s="365">
        <v>0</v>
      </c>
      <c r="CS24" s="366">
        <v>0</v>
      </c>
      <c r="CT24" s="365">
        <v>0</v>
      </c>
      <c r="CU24" s="365">
        <v>0</v>
      </c>
      <c r="CV24" s="365">
        <v>0</v>
      </c>
      <c r="CW24" s="365">
        <v>-11.71</v>
      </c>
      <c r="CX24" s="365">
        <v>-17.88</v>
      </c>
      <c r="CY24" s="365">
        <v>-19.059999999999999</v>
      </c>
      <c r="CZ24" s="365">
        <v>-17.7</v>
      </c>
      <c r="DA24" s="365">
        <v>-17.079999999999998</v>
      </c>
      <c r="DB24" s="365">
        <v>-15.59</v>
      </c>
      <c r="DC24" s="365">
        <v>-16.850000000000001</v>
      </c>
      <c r="DD24" s="365">
        <v>-16.920000000000002</v>
      </c>
      <c r="DE24" s="366">
        <v>-18.39</v>
      </c>
      <c r="DF24" s="365">
        <v>0</v>
      </c>
      <c r="DG24" s="365">
        <v>0</v>
      </c>
      <c r="DH24" s="365">
        <v>0</v>
      </c>
      <c r="DI24" s="365">
        <v>0</v>
      </c>
      <c r="DJ24" s="365">
        <v>0</v>
      </c>
      <c r="DK24" s="365">
        <v>0</v>
      </c>
      <c r="DL24" s="365">
        <v>0</v>
      </c>
      <c r="DM24" s="365">
        <v>0</v>
      </c>
      <c r="DN24" s="365">
        <v>0</v>
      </c>
      <c r="DO24" s="365">
        <v>0</v>
      </c>
      <c r="DP24" s="365">
        <v>0</v>
      </c>
      <c r="DQ24" s="366">
        <v>0</v>
      </c>
      <c r="DR24" s="347">
        <f t="shared" si="1"/>
        <v>79968.569999999992</v>
      </c>
      <c r="DS24" s="347">
        <f t="shared" si="1"/>
        <v>73935.48</v>
      </c>
      <c r="DT24" s="347">
        <f t="shared" si="1"/>
        <v>84278.090000000011</v>
      </c>
      <c r="DU24" s="347">
        <f t="shared" si="1"/>
        <v>78896.72</v>
      </c>
      <c r="DV24" s="347">
        <f t="shared" si="1"/>
        <v>74828.12</v>
      </c>
      <c r="DW24" s="347">
        <f t="shared" si="1"/>
        <v>77624.19</v>
      </c>
      <c r="DX24" s="347">
        <f t="shared" si="1"/>
        <v>69204.69</v>
      </c>
      <c r="DY24" s="347">
        <f t="shared" si="1"/>
        <v>74637.58</v>
      </c>
      <c r="DZ24" s="347">
        <f t="shared" si="1"/>
        <v>75000.929999999993</v>
      </c>
      <c r="EA24" s="347">
        <f t="shared" si="1"/>
        <v>78890.13</v>
      </c>
      <c r="EB24" s="347">
        <f t="shared" si="1"/>
        <v>63332.94</v>
      </c>
      <c r="EC24" s="347">
        <f t="shared" si="1"/>
        <v>72532.28</v>
      </c>
      <c r="ED24" s="348">
        <f t="shared" si="2"/>
        <v>903129.72</v>
      </c>
      <c r="EE24" s="354" t="s">
        <v>118</v>
      </c>
      <c r="EF24" s="347">
        <f>DY24</f>
        <v>74637.58</v>
      </c>
      <c r="EG24" s="347">
        <f>'[1]FY 2017 - kWh'!DY24</f>
        <v>280335</v>
      </c>
      <c r="EH24" s="350">
        <f>EF24/EG24</f>
        <v>0.26624424349439063</v>
      </c>
      <c r="EI24" s="347">
        <f>ROUND(EH24*'[1]FY 2017 - kWh'!EI24,2)</f>
        <v>21928.14</v>
      </c>
      <c r="EJ24" s="347">
        <f>(DY24-EI24)+SUM(DZ24:EC24)</f>
        <v>342465.72000000003</v>
      </c>
      <c r="EK24" s="347">
        <f t="shared" si="3"/>
        <v>560664</v>
      </c>
      <c r="EL24" s="347">
        <v>630752.17000000004</v>
      </c>
      <c r="EM24" s="347">
        <f t="shared" si="4"/>
        <v>-70088.170000000042</v>
      </c>
    </row>
    <row r="25" spans="1:143" ht="15.75" x14ac:dyDescent="0.3">
      <c r="A25" s="335" t="s">
        <v>119</v>
      </c>
      <c r="B25" s="344">
        <v>58674.45</v>
      </c>
      <c r="C25" s="344">
        <v>54030.79</v>
      </c>
      <c r="D25" s="344">
        <v>64831.18</v>
      </c>
      <c r="E25" s="344">
        <v>59619.199999999997</v>
      </c>
      <c r="F25" s="344">
        <v>60256.21</v>
      </c>
      <c r="G25" s="344">
        <v>60886.38</v>
      </c>
      <c r="H25" s="344">
        <v>54571.12</v>
      </c>
      <c r="I25" s="344">
        <v>58712.54</v>
      </c>
      <c r="J25" s="344">
        <v>57125.8</v>
      </c>
      <c r="K25" s="344">
        <v>56459.839999999997</v>
      </c>
      <c r="L25" s="344">
        <v>59125.19</v>
      </c>
      <c r="M25" s="344">
        <v>64097.58</v>
      </c>
      <c r="N25" s="365">
        <v>-222.37</v>
      </c>
      <c r="O25" s="365">
        <v>-287.75</v>
      </c>
      <c r="P25" s="365">
        <v>-356.43</v>
      </c>
      <c r="Q25" s="365">
        <v>-326.94</v>
      </c>
      <c r="R25" s="365">
        <v>-347.02</v>
      </c>
      <c r="S25" s="365">
        <v>-341.31</v>
      </c>
      <c r="T25" s="365">
        <v>-289.26</v>
      </c>
      <c r="U25" s="365">
        <v>-321.88</v>
      </c>
      <c r="V25" s="365">
        <v>-331.7</v>
      </c>
      <c r="W25" s="365">
        <v>-318.52999999999997</v>
      </c>
      <c r="X25" s="365">
        <v>-356.59</v>
      </c>
      <c r="Y25" s="366">
        <v>-183.34999999999997</v>
      </c>
      <c r="Z25" s="365">
        <v>0</v>
      </c>
      <c r="AA25" s="365">
        <v>-175.69</v>
      </c>
      <c r="AB25" s="365">
        <v>-718.76</v>
      </c>
      <c r="AC25" s="365">
        <v>-689.22</v>
      </c>
      <c r="AD25" s="365">
        <v>-577.65</v>
      </c>
      <c r="AE25" s="365">
        <v>-467.77</v>
      </c>
      <c r="AF25" s="365">
        <v>-451.58</v>
      </c>
      <c r="AG25" s="365">
        <v>-521.75</v>
      </c>
      <c r="AH25" s="365">
        <v>-625.44000000000005</v>
      </c>
      <c r="AI25" s="365">
        <v>-634.70000000000005</v>
      </c>
      <c r="AJ25" s="365">
        <v>-565.99</v>
      </c>
      <c r="AK25" s="366">
        <v>-744.7</v>
      </c>
      <c r="AL25" s="365">
        <v>0</v>
      </c>
      <c r="AM25" s="365">
        <v>0</v>
      </c>
      <c r="AN25" s="365">
        <v>0</v>
      </c>
      <c r="AO25" s="365">
        <v>0</v>
      </c>
      <c r="AP25" s="365">
        <v>0</v>
      </c>
      <c r="AQ25" s="365">
        <v>0</v>
      </c>
      <c r="AR25" s="365">
        <v>0</v>
      </c>
      <c r="AS25" s="365">
        <v>0</v>
      </c>
      <c r="AT25" s="365">
        <v>0</v>
      </c>
      <c r="AU25" s="365">
        <v>0</v>
      </c>
      <c r="AV25" s="365">
        <v>0</v>
      </c>
      <c r="AW25" s="366">
        <v>0</v>
      </c>
      <c r="AX25" s="365">
        <v>0</v>
      </c>
      <c r="AY25" s="365">
        <v>0</v>
      </c>
      <c r="AZ25" s="365">
        <v>0</v>
      </c>
      <c r="BA25" s="365">
        <v>0</v>
      </c>
      <c r="BB25" s="365">
        <v>0</v>
      </c>
      <c r="BC25" s="365">
        <v>0</v>
      </c>
      <c r="BD25" s="365">
        <v>0</v>
      </c>
      <c r="BE25" s="365">
        <v>0</v>
      </c>
      <c r="BF25" s="365">
        <v>0</v>
      </c>
      <c r="BG25" s="365">
        <v>0</v>
      </c>
      <c r="BH25" s="365">
        <v>0</v>
      </c>
      <c r="BI25" s="366">
        <v>0</v>
      </c>
      <c r="BJ25" s="365">
        <v>0</v>
      </c>
      <c r="BK25" s="365">
        <v>0</v>
      </c>
      <c r="BL25" s="365">
        <v>0</v>
      </c>
      <c r="BM25" s="365">
        <v>0</v>
      </c>
      <c r="BN25" s="365">
        <v>0</v>
      </c>
      <c r="BO25" s="365">
        <v>0</v>
      </c>
      <c r="BP25" s="365">
        <v>0</v>
      </c>
      <c r="BQ25" s="365">
        <v>0</v>
      </c>
      <c r="BR25" s="365">
        <v>0</v>
      </c>
      <c r="BS25" s="365">
        <v>0</v>
      </c>
      <c r="BT25" s="365">
        <v>0</v>
      </c>
      <c r="BU25" s="366">
        <v>0</v>
      </c>
      <c r="BV25" s="365">
        <v>0</v>
      </c>
      <c r="BW25" s="365">
        <v>0</v>
      </c>
      <c r="BX25" s="365">
        <v>0</v>
      </c>
      <c r="BY25" s="365">
        <v>0</v>
      </c>
      <c r="BZ25" s="365">
        <v>0</v>
      </c>
      <c r="CA25" s="365">
        <v>0</v>
      </c>
      <c r="CB25" s="365">
        <v>0</v>
      </c>
      <c r="CC25" s="365">
        <v>0</v>
      </c>
      <c r="CD25" s="365">
        <v>0</v>
      </c>
      <c r="CE25" s="365">
        <v>0</v>
      </c>
      <c r="CF25" s="365">
        <v>0</v>
      </c>
      <c r="CG25" s="366">
        <v>0</v>
      </c>
      <c r="CH25" s="365">
        <v>0</v>
      </c>
      <c r="CI25" s="365">
        <v>0</v>
      </c>
      <c r="CJ25" s="365">
        <v>0</v>
      </c>
      <c r="CK25" s="365">
        <v>0</v>
      </c>
      <c r="CL25" s="365">
        <v>0</v>
      </c>
      <c r="CM25" s="365">
        <v>0</v>
      </c>
      <c r="CN25" s="365">
        <v>0</v>
      </c>
      <c r="CO25" s="365">
        <v>0</v>
      </c>
      <c r="CP25" s="365">
        <v>0</v>
      </c>
      <c r="CQ25" s="365">
        <v>0</v>
      </c>
      <c r="CR25" s="365">
        <v>0</v>
      </c>
      <c r="CS25" s="366">
        <v>0</v>
      </c>
      <c r="CT25" s="365">
        <v>0</v>
      </c>
      <c r="CU25" s="365">
        <v>0</v>
      </c>
      <c r="CV25" s="365">
        <v>0</v>
      </c>
      <c r="CW25" s="365">
        <v>0</v>
      </c>
      <c r="CX25" s="365">
        <v>0</v>
      </c>
      <c r="CY25" s="365">
        <v>0</v>
      </c>
      <c r="CZ25" s="365">
        <v>0</v>
      </c>
      <c r="DA25" s="365">
        <v>0</v>
      </c>
      <c r="DB25" s="365">
        <v>0</v>
      </c>
      <c r="DC25" s="365">
        <v>0</v>
      </c>
      <c r="DD25" s="365">
        <v>0</v>
      </c>
      <c r="DE25" s="366">
        <v>0</v>
      </c>
      <c r="DF25" s="365">
        <v>0</v>
      </c>
      <c r="DG25" s="365">
        <v>0</v>
      </c>
      <c r="DH25" s="365">
        <v>0</v>
      </c>
      <c r="DI25" s="365">
        <v>0</v>
      </c>
      <c r="DJ25" s="365">
        <v>0</v>
      </c>
      <c r="DK25" s="365">
        <v>0</v>
      </c>
      <c r="DL25" s="365">
        <v>0</v>
      </c>
      <c r="DM25" s="365">
        <v>0</v>
      </c>
      <c r="DN25" s="365">
        <v>0</v>
      </c>
      <c r="DO25" s="365">
        <v>0</v>
      </c>
      <c r="DP25" s="365">
        <v>0</v>
      </c>
      <c r="DQ25" s="366">
        <v>0</v>
      </c>
      <c r="DR25" s="347">
        <f t="shared" si="1"/>
        <v>58452.079999999994</v>
      </c>
      <c r="DS25" s="347">
        <f t="shared" si="1"/>
        <v>53567.35</v>
      </c>
      <c r="DT25" s="347">
        <f t="shared" si="1"/>
        <v>63755.99</v>
      </c>
      <c r="DU25" s="347">
        <f t="shared" si="1"/>
        <v>58603.039999999994</v>
      </c>
      <c r="DV25" s="347">
        <f t="shared" si="1"/>
        <v>59331.54</v>
      </c>
      <c r="DW25" s="347">
        <f t="shared" si="1"/>
        <v>60077.3</v>
      </c>
      <c r="DX25" s="347">
        <f t="shared" si="1"/>
        <v>53830.28</v>
      </c>
      <c r="DY25" s="347">
        <f t="shared" si="1"/>
        <v>57868.91</v>
      </c>
      <c r="DZ25" s="347">
        <f t="shared" si="1"/>
        <v>56168.66</v>
      </c>
      <c r="EA25" s="347">
        <f t="shared" si="1"/>
        <v>55506.61</v>
      </c>
      <c r="EB25" s="347">
        <f t="shared" si="1"/>
        <v>58202.610000000008</v>
      </c>
      <c r="EC25" s="347">
        <f t="shared" si="1"/>
        <v>63169.530000000006</v>
      </c>
      <c r="ED25" s="348">
        <f t="shared" si="2"/>
        <v>698533.9</v>
      </c>
      <c r="EE25" s="353" t="s">
        <v>99</v>
      </c>
      <c r="EF25" s="347">
        <f>EC25</f>
        <v>63169.530000000006</v>
      </c>
      <c r="EG25" s="347">
        <f>'[1]FY 2017 - kWh'!EC25</f>
        <v>268852</v>
      </c>
      <c r="EH25" s="350">
        <f>EF25/EG25</f>
        <v>0.23496023834674842</v>
      </c>
      <c r="EI25" s="347">
        <f>ROUND(EH25*'[1]FY 2017 - kWh'!EI25,2)</f>
        <v>57580.3</v>
      </c>
      <c r="EJ25" s="347">
        <f>(EC25-EI25)</f>
        <v>5589.2300000000032</v>
      </c>
      <c r="EK25" s="347">
        <f t="shared" si="3"/>
        <v>692944.67</v>
      </c>
      <c r="EL25" s="347">
        <v>691922.38</v>
      </c>
      <c r="EM25" s="347">
        <f t="shared" si="4"/>
        <v>1022.2900000000373</v>
      </c>
    </row>
    <row r="26" spans="1:143" ht="15.75" x14ac:dyDescent="0.3">
      <c r="A26" s="335" t="s">
        <v>120</v>
      </c>
      <c r="B26" s="344">
        <v>42124.84</v>
      </c>
      <c r="C26" s="344">
        <v>41923.879999999997</v>
      </c>
      <c r="D26" s="344">
        <v>37873.26</v>
      </c>
      <c r="E26" s="344">
        <v>30096.91</v>
      </c>
      <c r="F26" s="344">
        <v>41202.83</v>
      </c>
      <c r="G26" s="344">
        <v>42414.85</v>
      </c>
      <c r="H26" s="344">
        <v>27162.35</v>
      </c>
      <c r="I26" s="344">
        <v>30120.6</v>
      </c>
      <c r="J26" s="344">
        <v>35888.79</v>
      </c>
      <c r="K26" s="344">
        <v>32787.71</v>
      </c>
      <c r="L26" s="344">
        <v>42459.89</v>
      </c>
      <c r="M26" s="344">
        <v>47245.4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0</v>
      </c>
      <c r="T26" s="365">
        <v>0</v>
      </c>
      <c r="U26" s="365">
        <v>0</v>
      </c>
      <c r="V26" s="365">
        <v>-173.66</v>
      </c>
      <c r="W26" s="365">
        <v>-180.05</v>
      </c>
      <c r="X26" s="365">
        <v>-212.58999999999997</v>
      </c>
      <c r="Y26" s="366">
        <v>-610.57000000000005</v>
      </c>
      <c r="Z26" s="365">
        <v>0</v>
      </c>
      <c r="AA26" s="365">
        <v>0</v>
      </c>
      <c r="AB26" s="365">
        <v>0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5">
        <v>0</v>
      </c>
      <c r="AI26" s="365">
        <v>0</v>
      </c>
      <c r="AJ26" s="365">
        <v>0</v>
      </c>
      <c r="AK26" s="366">
        <v>0</v>
      </c>
      <c r="AL26" s="365">
        <v>0</v>
      </c>
      <c r="AM26" s="365">
        <v>0</v>
      </c>
      <c r="AN26" s="365">
        <v>0</v>
      </c>
      <c r="AO26" s="365">
        <v>0</v>
      </c>
      <c r="AP26" s="365">
        <v>0</v>
      </c>
      <c r="AQ26" s="365">
        <v>0</v>
      </c>
      <c r="AR26" s="365">
        <v>0</v>
      </c>
      <c r="AS26" s="365">
        <v>0</v>
      </c>
      <c r="AT26" s="365">
        <v>0</v>
      </c>
      <c r="AU26" s="365">
        <v>0</v>
      </c>
      <c r="AV26" s="365">
        <v>0</v>
      </c>
      <c r="AW26" s="366">
        <v>0</v>
      </c>
      <c r="AX26" s="365">
        <v>0</v>
      </c>
      <c r="AY26" s="365">
        <v>0</v>
      </c>
      <c r="AZ26" s="365">
        <v>0</v>
      </c>
      <c r="BA26" s="365">
        <v>0</v>
      </c>
      <c r="BB26" s="365">
        <v>0</v>
      </c>
      <c r="BC26" s="365">
        <v>0</v>
      </c>
      <c r="BD26" s="365">
        <v>0</v>
      </c>
      <c r="BE26" s="365">
        <v>0</v>
      </c>
      <c r="BF26" s="365">
        <v>0</v>
      </c>
      <c r="BG26" s="365">
        <v>0</v>
      </c>
      <c r="BH26" s="365">
        <v>0</v>
      </c>
      <c r="BI26" s="366">
        <v>0</v>
      </c>
      <c r="BJ26" s="365">
        <v>0</v>
      </c>
      <c r="BK26" s="365">
        <v>0</v>
      </c>
      <c r="BL26" s="365">
        <v>0</v>
      </c>
      <c r="BM26" s="365">
        <v>0</v>
      </c>
      <c r="BN26" s="365">
        <v>0</v>
      </c>
      <c r="BO26" s="365">
        <v>0</v>
      </c>
      <c r="BP26" s="365">
        <v>0</v>
      </c>
      <c r="BQ26" s="365">
        <v>0</v>
      </c>
      <c r="BR26" s="365">
        <v>0</v>
      </c>
      <c r="BS26" s="365">
        <v>0</v>
      </c>
      <c r="BT26" s="365">
        <v>0</v>
      </c>
      <c r="BU26" s="366">
        <v>0</v>
      </c>
      <c r="BV26" s="365">
        <v>0</v>
      </c>
      <c r="BW26" s="365">
        <v>0</v>
      </c>
      <c r="BX26" s="365">
        <v>0</v>
      </c>
      <c r="BY26" s="365">
        <v>0</v>
      </c>
      <c r="BZ26" s="365">
        <v>0</v>
      </c>
      <c r="CA26" s="365">
        <v>0</v>
      </c>
      <c r="CB26" s="365">
        <v>0</v>
      </c>
      <c r="CC26" s="365">
        <v>0</v>
      </c>
      <c r="CD26" s="365">
        <v>0</v>
      </c>
      <c r="CE26" s="365">
        <v>0</v>
      </c>
      <c r="CF26" s="365">
        <v>0</v>
      </c>
      <c r="CG26" s="366">
        <v>0</v>
      </c>
      <c r="CH26" s="365">
        <v>0</v>
      </c>
      <c r="CI26" s="365">
        <v>0</v>
      </c>
      <c r="CJ26" s="365">
        <v>0</v>
      </c>
      <c r="CK26" s="365">
        <v>0</v>
      </c>
      <c r="CL26" s="365">
        <v>0</v>
      </c>
      <c r="CM26" s="365">
        <v>0</v>
      </c>
      <c r="CN26" s="365">
        <v>0</v>
      </c>
      <c r="CO26" s="365">
        <v>0</v>
      </c>
      <c r="CP26" s="365">
        <v>0</v>
      </c>
      <c r="CQ26" s="365">
        <v>0</v>
      </c>
      <c r="CR26" s="365">
        <v>0</v>
      </c>
      <c r="CS26" s="366">
        <v>0</v>
      </c>
      <c r="CT26" s="365">
        <v>0</v>
      </c>
      <c r="CU26" s="365">
        <v>0</v>
      </c>
      <c r="CV26" s="365">
        <v>0</v>
      </c>
      <c r="CW26" s="365">
        <v>0</v>
      </c>
      <c r="CX26" s="365">
        <v>0</v>
      </c>
      <c r="CY26" s="365">
        <v>0</v>
      </c>
      <c r="CZ26" s="365">
        <v>0</v>
      </c>
      <c r="DA26" s="365">
        <v>0</v>
      </c>
      <c r="DB26" s="365">
        <v>0</v>
      </c>
      <c r="DC26" s="365">
        <v>0</v>
      </c>
      <c r="DD26" s="365">
        <v>0</v>
      </c>
      <c r="DE26" s="366">
        <v>0</v>
      </c>
      <c r="DF26" s="365">
        <v>0</v>
      </c>
      <c r="DG26" s="365">
        <v>0</v>
      </c>
      <c r="DH26" s="365">
        <v>0</v>
      </c>
      <c r="DI26" s="365">
        <v>0</v>
      </c>
      <c r="DJ26" s="365">
        <v>0</v>
      </c>
      <c r="DK26" s="365">
        <v>0</v>
      </c>
      <c r="DL26" s="365">
        <v>0</v>
      </c>
      <c r="DM26" s="365">
        <v>0</v>
      </c>
      <c r="DN26" s="365">
        <v>0</v>
      </c>
      <c r="DO26" s="365">
        <v>0</v>
      </c>
      <c r="DP26" s="365">
        <v>0</v>
      </c>
      <c r="DQ26" s="366">
        <v>0</v>
      </c>
      <c r="DR26" s="347">
        <f t="shared" si="1"/>
        <v>42124.84</v>
      </c>
      <c r="DS26" s="347">
        <f t="shared" si="1"/>
        <v>41923.879999999997</v>
      </c>
      <c r="DT26" s="347">
        <f t="shared" si="1"/>
        <v>37873.26</v>
      </c>
      <c r="DU26" s="347">
        <f t="shared" si="1"/>
        <v>30096.91</v>
      </c>
      <c r="DV26" s="347">
        <f t="shared" si="1"/>
        <v>41202.83</v>
      </c>
      <c r="DW26" s="347">
        <f t="shared" si="1"/>
        <v>42414.85</v>
      </c>
      <c r="DX26" s="347">
        <f t="shared" si="1"/>
        <v>27162.35</v>
      </c>
      <c r="DY26" s="347">
        <f t="shared" si="1"/>
        <v>30120.6</v>
      </c>
      <c r="DZ26" s="347">
        <f t="shared" si="1"/>
        <v>35715.129999999997</v>
      </c>
      <c r="EA26" s="347">
        <f t="shared" si="1"/>
        <v>32607.66</v>
      </c>
      <c r="EB26" s="347">
        <f t="shared" si="1"/>
        <v>42247.3</v>
      </c>
      <c r="EC26" s="347">
        <f t="shared" si="1"/>
        <v>46634.83</v>
      </c>
      <c r="ED26" s="348">
        <f t="shared" si="2"/>
        <v>450124.44</v>
      </c>
      <c r="EE26" s="353" t="s">
        <v>99</v>
      </c>
      <c r="EF26" s="347">
        <f>EC26</f>
        <v>46634.83</v>
      </c>
      <c r="EG26" s="347">
        <f>'[1]FY 2017 - kWh'!EC26</f>
        <v>198977</v>
      </c>
      <c r="EH26" s="350">
        <f>EF26/EG26</f>
        <v>0.23437296772993865</v>
      </c>
      <c r="EI26" s="347">
        <f>ROUND(EH26*'[1]FY 2017 - kWh'!EI26,2)</f>
        <v>27406.17</v>
      </c>
      <c r="EJ26" s="347">
        <f>(EC26-EI26)</f>
        <v>19228.660000000003</v>
      </c>
      <c r="EK26" s="347">
        <f t="shared" si="3"/>
        <v>430895.78</v>
      </c>
      <c r="EL26" s="347">
        <v>431066.50000000006</v>
      </c>
      <c r="EM26" s="347">
        <f t="shared" si="4"/>
        <v>-170.72000000003027</v>
      </c>
    </row>
    <row r="27" spans="1:143" ht="15.75" x14ac:dyDescent="0.3">
      <c r="A27" s="335" t="s">
        <v>121</v>
      </c>
      <c r="B27" s="344">
        <v>8490.26</v>
      </c>
      <c r="C27" s="344">
        <v>7880.47</v>
      </c>
      <c r="D27" s="344">
        <v>9974.56</v>
      </c>
      <c r="E27" s="344">
        <v>6618.08</v>
      </c>
      <c r="F27" s="344">
        <v>6154.37</v>
      </c>
      <c r="G27" s="344">
        <v>6901.39</v>
      </c>
      <c r="H27" s="344">
        <v>5779.9</v>
      </c>
      <c r="I27" s="344">
        <v>6638.16</v>
      </c>
      <c r="J27" s="344">
        <v>6237</v>
      </c>
      <c r="K27" s="344">
        <v>6543.79</v>
      </c>
      <c r="L27" s="344">
        <v>6596.2</v>
      </c>
      <c r="M27" s="344">
        <v>11839.06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6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6">
        <v>0</v>
      </c>
      <c r="AL27" s="365">
        <v>0</v>
      </c>
      <c r="AM27" s="365">
        <v>0</v>
      </c>
      <c r="AN27" s="365">
        <v>-2</v>
      </c>
      <c r="AO27" s="365">
        <v>-5</v>
      </c>
      <c r="AP27" s="365">
        <v>-33.090000000000003</v>
      </c>
      <c r="AQ27" s="365">
        <v>-56.55</v>
      </c>
      <c r="AR27" s="365">
        <v>-2754.77</v>
      </c>
      <c r="AS27" s="365">
        <v>-861.84999999999991</v>
      </c>
      <c r="AT27" s="365">
        <v>-554.95000000000005</v>
      </c>
      <c r="AU27" s="365">
        <v>-554.95000000000005</v>
      </c>
      <c r="AV27" s="365">
        <v>-554.95000000000005</v>
      </c>
      <c r="AW27" s="366">
        <v>-554.95000000000005</v>
      </c>
      <c r="AX27" s="365">
        <v>0</v>
      </c>
      <c r="AY27" s="365">
        <v>0</v>
      </c>
      <c r="AZ27" s="365">
        <v>0</v>
      </c>
      <c r="BA27" s="365">
        <v>0</v>
      </c>
      <c r="BB27" s="365">
        <v>0</v>
      </c>
      <c r="BC27" s="365">
        <v>0</v>
      </c>
      <c r="BD27" s="365">
        <v>0</v>
      </c>
      <c r="BE27" s="365">
        <v>0</v>
      </c>
      <c r="BF27" s="365">
        <v>0</v>
      </c>
      <c r="BG27" s="365">
        <v>0</v>
      </c>
      <c r="BH27" s="365">
        <v>0</v>
      </c>
      <c r="BI27" s="366">
        <v>0</v>
      </c>
      <c r="BJ27" s="365">
        <v>0</v>
      </c>
      <c r="BK27" s="365">
        <v>0</v>
      </c>
      <c r="BL27" s="365">
        <v>0</v>
      </c>
      <c r="BM27" s="365">
        <v>0</v>
      </c>
      <c r="BN27" s="365">
        <v>0</v>
      </c>
      <c r="BO27" s="365">
        <v>0</v>
      </c>
      <c r="BP27" s="365">
        <v>0</v>
      </c>
      <c r="BQ27" s="365">
        <v>0</v>
      </c>
      <c r="BR27" s="365">
        <v>0</v>
      </c>
      <c r="BS27" s="365">
        <v>0</v>
      </c>
      <c r="BT27" s="365">
        <v>0</v>
      </c>
      <c r="BU27" s="366">
        <v>0</v>
      </c>
      <c r="BV27" s="365">
        <v>0</v>
      </c>
      <c r="BW27" s="365">
        <v>0</v>
      </c>
      <c r="BX27" s="365">
        <v>0</v>
      </c>
      <c r="BY27" s="365">
        <v>0</v>
      </c>
      <c r="BZ27" s="365">
        <v>0</v>
      </c>
      <c r="CA27" s="365">
        <v>0</v>
      </c>
      <c r="CB27" s="365">
        <v>0</v>
      </c>
      <c r="CC27" s="365">
        <v>0</v>
      </c>
      <c r="CD27" s="365">
        <v>0</v>
      </c>
      <c r="CE27" s="365">
        <v>0</v>
      </c>
      <c r="CF27" s="365">
        <v>0</v>
      </c>
      <c r="CG27" s="366">
        <v>0</v>
      </c>
      <c r="CH27" s="365">
        <v>0</v>
      </c>
      <c r="CI27" s="365">
        <v>0</v>
      </c>
      <c r="CJ27" s="365">
        <v>0</v>
      </c>
      <c r="CK27" s="365">
        <v>0</v>
      </c>
      <c r="CL27" s="365">
        <v>0</v>
      </c>
      <c r="CM27" s="365">
        <v>0</v>
      </c>
      <c r="CN27" s="365">
        <v>0</v>
      </c>
      <c r="CO27" s="365">
        <v>0</v>
      </c>
      <c r="CP27" s="365">
        <v>0</v>
      </c>
      <c r="CQ27" s="365">
        <v>0</v>
      </c>
      <c r="CR27" s="365">
        <v>0</v>
      </c>
      <c r="CS27" s="366">
        <v>0</v>
      </c>
      <c r="CT27" s="365">
        <v>0</v>
      </c>
      <c r="CU27" s="365">
        <v>0</v>
      </c>
      <c r="CV27" s="365">
        <v>0</v>
      </c>
      <c r="CW27" s="365">
        <v>0</v>
      </c>
      <c r="CX27" s="365">
        <v>0</v>
      </c>
      <c r="CY27" s="365">
        <v>0</v>
      </c>
      <c r="CZ27" s="365">
        <v>0</v>
      </c>
      <c r="DA27" s="365">
        <v>0</v>
      </c>
      <c r="DB27" s="365">
        <v>0</v>
      </c>
      <c r="DC27" s="365">
        <v>0</v>
      </c>
      <c r="DD27" s="365">
        <v>0</v>
      </c>
      <c r="DE27" s="366">
        <v>0</v>
      </c>
      <c r="DF27" s="365">
        <v>0</v>
      </c>
      <c r="DG27" s="365">
        <v>0</v>
      </c>
      <c r="DH27" s="365">
        <v>0</v>
      </c>
      <c r="DI27" s="365">
        <v>0</v>
      </c>
      <c r="DJ27" s="365">
        <v>0</v>
      </c>
      <c r="DK27" s="365">
        <v>0</v>
      </c>
      <c r="DL27" s="365">
        <v>0</v>
      </c>
      <c r="DM27" s="365">
        <v>0</v>
      </c>
      <c r="DN27" s="365">
        <v>0</v>
      </c>
      <c r="DO27" s="365">
        <v>0</v>
      </c>
      <c r="DP27" s="365">
        <v>0</v>
      </c>
      <c r="DQ27" s="366">
        <v>0</v>
      </c>
      <c r="DR27" s="347">
        <f t="shared" si="1"/>
        <v>8490.26</v>
      </c>
      <c r="DS27" s="347">
        <f t="shared" si="1"/>
        <v>7880.47</v>
      </c>
      <c r="DT27" s="347">
        <f t="shared" si="1"/>
        <v>9972.56</v>
      </c>
      <c r="DU27" s="347">
        <f t="shared" si="1"/>
        <v>6613.08</v>
      </c>
      <c r="DV27" s="347">
        <f t="shared" si="1"/>
        <v>6121.28</v>
      </c>
      <c r="DW27" s="347">
        <f t="shared" si="1"/>
        <v>6844.84</v>
      </c>
      <c r="DX27" s="347">
        <f t="shared" si="1"/>
        <v>3025.1299999999997</v>
      </c>
      <c r="DY27" s="347">
        <f t="shared" si="1"/>
        <v>5776.3099999999995</v>
      </c>
      <c r="DZ27" s="347">
        <f t="shared" si="1"/>
        <v>5682.05</v>
      </c>
      <c r="EA27" s="347">
        <f t="shared" si="1"/>
        <v>5988.84</v>
      </c>
      <c r="EB27" s="347">
        <f t="shared" si="1"/>
        <v>6041.25</v>
      </c>
      <c r="EC27" s="347">
        <f t="shared" si="1"/>
        <v>11284.109999999999</v>
      </c>
      <c r="ED27" s="348">
        <f t="shared" si="2"/>
        <v>83720.180000000008</v>
      </c>
      <c r="EF27" s="347"/>
      <c r="EG27" s="347"/>
      <c r="EI27" s="347"/>
      <c r="EJ27" s="347"/>
      <c r="EK27" s="347">
        <f t="shared" si="3"/>
        <v>83720.180000000008</v>
      </c>
      <c r="EL27" s="347">
        <v>89263.109999999986</v>
      </c>
      <c r="EM27" s="347">
        <f t="shared" si="4"/>
        <v>-5542.9299999999785</v>
      </c>
    </row>
    <row r="28" spans="1:143" ht="15.75" x14ac:dyDescent="0.3">
      <c r="A28" s="335" t="s">
        <v>122</v>
      </c>
      <c r="B28" s="344">
        <v>57972.45</v>
      </c>
      <c r="C28" s="344">
        <v>57712.91</v>
      </c>
      <c r="D28" s="344">
        <v>76852.87</v>
      </c>
      <c r="E28" s="344">
        <v>70184.800000000003</v>
      </c>
      <c r="F28" s="344">
        <v>69638.02</v>
      </c>
      <c r="G28" s="344">
        <v>75006.679999999993</v>
      </c>
      <c r="H28" s="344">
        <v>62223.41</v>
      </c>
      <c r="I28" s="344">
        <v>71442.44</v>
      </c>
      <c r="J28" s="344">
        <v>66377.59</v>
      </c>
      <c r="K28" s="344">
        <v>70109.929999999993</v>
      </c>
      <c r="L28" s="344">
        <v>69917.73</v>
      </c>
      <c r="M28" s="344">
        <v>74657.289999999994</v>
      </c>
      <c r="N28" s="365">
        <v>-30.82</v>
      </c>
      <c r="O28" s="365">
        <v>-9760.4500000000007</v>
      </c>
      <c r="P28" s="365">
        <v>-11445.59</v>
      </c>
      <c r="Q28" s="365">
        <v>-10648.95</v>
      </c>
      <c r="R28" s="365">
        <v>-9951.68</v>
      </c>
      <c r="S28" s="365">
        <v>-9695.2199999999993</v>
      </c>
      <c r="T28" s="365">
        <v>-9759</v>
      </c>
      <c r="U28" s="365">
        <v>-10916.93</v>
      </c>
      <c r="V28" s="365">
        <v>-9460.84</v>
      </c>
      <c r="W28" s="365">
        <v>-12341.04</v>
      </c>
      <c r="X28" s="365">
        <v>-11084.76</v>
      </c>
      <c r="Y28" s="366">
        <v>-13169.859999999999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6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-77.7</v>
      </c>
      <c r="AQ28" s="365">
        <v>-111.4</v>
      </c>
      <c r="AR28" s="365">
        <v>-49.25</v>
      </c>
      <c r="AS28" s="365">
        <v>-52.06</v>
      </c>
      <c r="AT28" s="365">
        <v>-50.63</v>
      </c>
      <c r="AU28" s="365">
        <v>-47.46</v>
      </c>
      <c r="AV28" s="365">
        <v>-45.92</v>
      </c>
      <c r="AW28" s="366">
        <v>-48.34</v>
      </c>
      <c r="AX28" s="365">
        <v>0</v>
      </c>
      <c r="AY28" s="365">
        <v>0</v>
      </c>
      <c r="AZ28" s="365">
        <v>0</v>
      </c>
      <c r="BA28" s="365">
        <v>0</v>
      </c>
      <c r="BB28" s="365">
        <v>0</v>
      </c>
      <c r="BC28" s="365">
        <v>0</v>
      </c>
      <c r="BD28" s="365">
        <v>0</v>
      </c>
      <c r="BE28" s="365">
        <v>0</v>
      </c>
      <c r="BF28" s="365">
        <v>0</v>
      </c>
      <c r="BG28" s="365">
        <v>0</v>
      </c>
      <c r="BH28" s="365">
        <v>0</v>
      </c>
      <c r="BI28" s="366">
        <v>0</v>
      </c>
      <c r="BJ28" s="365">
        <v>0</v>
      </c>
      <c r="BK28" s="365">
        <v>0</v>
      </c>
      <c r="BL28" s="365">
        <v>0</v>
      </c>
      <c r="BM28" s="365">
        <v>0</v>
      </c>
      <c r="BN28" s="365">
        <v>0</v>
      </c>
      <c r="BO28" s="365">
        <v>0</v>
      </c>
      <c r="BP28" s="365">
        <v>0</v>
      </c>
      <c r="BQ28" s="365">
        <v>0</v>
      </c>
      <c r="BR28" s="365">
        <v>0</v>
      </c>
      <c r="BS28" s="365">
        <v>0</v>
      </c>
      <c r="BT28" s="365">
        <v>0</v>
      </c>
      <c r="BU28" s="366">
        <v>0</v>
      </c>
      <c r="BV28" s="365">
        <v>0</v>
      </c>
      <c r="BW28" s="365">
        <v>0</v>
      </c>
      <c r="BX28" s="365">
        <v>0</v>
      </c>
      <c r="BY28" s="365">
        <v>0</v>
      </c>
      <c r="BZ28" s="365">
        <v>0</v>
      </c>
      <c r="CA28" s="365">
        <v>0</v>
      </c>
      <c r="CB28" s="365">
        <v>0</v>
      </c>
      <c r="CC28" s="365">
        <v>0</v>
      </c>
      <c r="CD28" s="365">
        <v>0</v>
      </c>
      <c r="CE28" s="365">
        <v>0</v>
      </c>
      <c r="CF28" s="365">
        <v>0</v>
      </c>
      <c r="CG28" s="366">
        <v>0</v>
      </c>
      <c r="CH28" s="365">
        <v>0</v>
      </c>
      <c r="CI28" s="365">
        <v>0</v>
      </c>
      <c r="CJ28" s="365">
        <v>0</v>
      </c>
      <c r="CK28" s="365">
        <v>0</v>
      </c>
      <c r="CL28" s="365">
        <v>0</v>
      </c>
      <c r="CM28" s="365">
        <v>0</v>
      </c>
      <c r="CN28" s="365">
        <v>0</v>
      </c>
      <c r="CO28" s="365">
        <v>0</v>
      </c>
      <c r="CP28" s="365">
        <v>0</v>
      </c>
      <c r="CQ28" s="365">
        <v>0</v>
      </c>
      <c r="CR28" s="365">
        <v>0</v>
      </c>
      <c r="CS28" s="366">
        <v>0</v>
      </c>
      <c r="CT28" s="365">
        <v>0</v>
      </c>
      <c r="CU28" s="365">
        <v>0</v>
      </c>
      <c r="CV28" s="365">
        <v>0</v>
      </c>
      <c r="CW28" s="365">
        <v>0</v>
      </c>
      <c r="CX28" s="365">
        <v>0</v>
      </c>
      <c r="CY28" s="365">
        <v>0</v>
      </c>
      <c r="CZ28" s="365">
        <v>0</v>
      </c>
      <c r="DA28" s="365">
        <v>0</v>
      </c>
      <c r="DB28" s="365">
        <v>0</v>
      </c>
      <c r="DC28" s="365">
        <v>0</v>
      </c>
      <c r="DD28" s="365">
        <v>0</v>
      </c>
      <c r="DE28" s="366">
        <v>0</v>
      </c>
      <c r="DF28" s="365">
        <v>0</v>
      </c>
      <c r="DG28" s="365">
        <v>0</v>
      </c>
      <c r="DH28" s="365">
        <v>0</v>
      </c>
      <c r="DI28" s="365">
        <v>0</v>
      </c>
      <c r="DJ28" s="365">
        <v>0</v>
      </c>
      <c r="DK28" s="365">
        <v>0</v>
      </c>
      <c r="DL28" s="365">
        <v>0</v>
      </c>
      <c r="DM28" s="365">
        <v>0</v>
      </c>
      <c r="DN28" s="365">
        <v>0</v>
      </c>
      <c r="DO28" s="365">
        <v>0</v>
      </c>
      <c r="DP28" s="365">
        <v>0</v>
      </c>
      <c r="DQ28" s="366">
        <v>0</v>
      </c>
      <c r="DR28" s="347">
        <f t="shared" si="1"/>
        <v>57941.63</v>
      </c>
      <c r="DS28" s="347">
        <f t="shared" si="1"/>
        <v>47952.460000000006</v>
      </c>
      <c r="DT28" s="347">
        <f t="shared" si="1"/>
        <v>65407.28</v>
      </c>
      <c r="DU28" s="347">
        <f t="shared" si="1"/>
        <v>59535.850000000006</v>
      </c>
      <c r="DV28" s="347">
        <f t="shared" si="1"/>
        <v>59608.640000000007</v>
      </c>
      <c r="DW28" s="347">
        <f t="shared" si="1"/>
        <v>65200.05999999999</v>
      </c>
      <c r="DX28" s="347">
        <f t="shared" si="1"/>
        <v>52415.16</v>
      </c>
      <c r="DY28" s="347">
        <f t="shared" si="1"/>
        <v>60473.450000000004</v>
      </c>
      <c r="DZ28" s="347">
        <f t="shared" si="1"/>
        <v>56866.12</v>
      </c>
      <c r="EA28" s="347">
        <f t="shared" si="1"/>
        <v>57721.429999999993</v>
      </c>
      <c r="EB28" s="347">
        <f t="shared" si="1"/>
        <v>58787.049999999996</v>
      </c>
      <c r="EC28" s="347">
        <f t="shared" si="1"/>
        <v>61439.09</v>
      </c>
      <c r="ED28" s="348">
        <f t="shared" si="2"/>
        <v>703348.22000000009</v>
      </c>
      <c r="EF28" s="347"/>
      <c r="EG28" s="347"/>
      <c r="EI28" s="347"/>
      <c r="EJ28" s="347"/>
      <c r="EK28" s="347">
        <f t="shared" si="3"/>
        <v>703348.22000000009</v>
      </c>
      <c r="EL28" s="347">
        <v>702436.67</v>
      </c>
      <c r="EM28" s="347">
        <f t="shared" si="4"/>
        <v>911.55000000004657</v>
      </c>
    </row>
    <row r="29" spans="1:143" ht="15.75" x14ac:dyDescent="0.3">
      <c r="A29" s="335" t="s">
        <v>123</v>
      </c>
      <c r="B29" s="344">
        <v>79108.73</v>
      </c>
      <c r="C29" s="344">
        <v>198427.82</v>
      </c>
      <c r="D29" s="344">
        <v>106029.29</v>
      </c>
      <c r="E29" s="344">
        <v>108989.28</v>
      </c>
      <c r="F29" s="344">
        <v>100505.06</v>
      </c>
      <c r="G29" s="344">
        <v>104161.9</v>
      </c>
      <c r="H29" s="344">
        <v>97528.84</v>
      </c>
      <c r="I29" s="344">
        <v>99114.84</v>
      </c>
      <c r="J29" s="344">
        <v>85983.3</v>
      </c>
      <c r="K29" s="344">
        <v>106385.28</v>
      </c>
      <c r="L29" s="344">
        <v>103553.71</v>
      </c>
      <c r="M29" s="344">
        <v>140516.03</v>
      </c>
      <c r="N29" s="365">
        <v>0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65">
        <v>0</v>
      </c>
      <c r="W29" s="365">
        <v>0</v>
      </c>
      <c r="X29" s="365">
        <v>-508.36</v>
      </c>
      <c r="Y29" s="366">
        <v>28519.800000000003</v>
      </c>
      <c r="Z29" s="365">
        <v>23259.989999999998</v>
      </c>
      <c r="AA29" s="365">
        <v>-81481.33</v>
      </c>
      <c r="AB29" s="365">
        <v>-1245.3500000000001</v>
      </c>
      <c r="AC29" s="365">
        <v>-4501.21</v>
      </c>
      <c r="AD29" s="365">
        <v>-1470.35</v>
      </c>
      <c r="AE29" s="365">
        <v>-1256.04</v>
      </c>
      <c r="AF29" s="365">
        <v>-55.510000000000005</v>
      </c>
      <c r="AG29" s="365">
        <v>88.349999999999966</v>
      </c>
      <c r="AH29" s="365">
        <v>62.09</v>
      </c>
      <c r="AI29" s="365">
        <v>-2389.0100000000002</v>
      </c>
      <c r="AJ29" s="365">
        <v>-253.72000000000003</v>
      </c>
      <c r="AK29" s="366">
        <v>-237.57</v>
      </c>
      <c r="AL29" s="365">
        <v>0</v>
      </c>
      <c r="AM29" s="365">
        <v>0</v>
      </c>
      <c r="AN29" s="365">
        <v>0</v>
      </c>
      <c r="AO29" s="365">
        <v>0</v>
      </c>
      <c r="AP29" s="365">
        <v>0</v>
      </c>
      <c r="AQ29" s="365">
        <v>0</v>
      </c>
      <c r="AR29" s="365">
        <v>0</v>
      </c>
      <c r="AS29" s="365">
        <v>0</v>
      </c>
      <c r="AT29" s="365">
        <v>0</v>
      </c>
      <c r="AU29" s="365">
        <v>0</v>
      </c>
      <c r="AV29" s="365">
        <v>0</v>
      </c>
      <c r="AW29" s="366">
        <v>0</v>
      </c>
      <c r="AX29" s="365">
        <v>0</v>
      </c>
      <c r="AY29" s="365">
        <v>0</v>
      </c>
      <c r="AZ29" s="365">
        <v>0</v>
      </c>
      <c r="BA29" s="365">
        <v>0</v>
      </c>
      <c r="BB29" s="365">
        <v>0</v>
      </c>
      <c r="BC29" s="365">
        <v>0</v>
      </c>
      <c r="BD29" s="365">
        <v>0</v>
      </c>
      <c r="BE29" s="365">
        <v>0</v>
      </c>
      <c r="BF29" s="365">
        <v>0</v>
      </c>
      <c r="BG29" s="365">
        <v>0</v>
      </c>
      <c r="BH29" s="365">
        <v>0</v>
      </c>
      <c r="BI29" s="366">
        <v>0</v>
      </c>
      <c r="BJ29" s="365">
        <v>0</v>
      </c>
      <c r="BK29" s="365">
        <v>0</v>
      </c>
      <c r="BL29" s="365">
        <v>0</v>
      </c>
      <c r="BM29" s="365">
        <v>0</v>
      </c>
      <c r="BN29" s="365">
        <v>0</v>
      </c>
      <c r="BO29" s="365">
        <v>0</v>
      </c>
      <c r="BP29" s="365">
        <v>0</v>
      </c>
      <c r="BQ29" s="365">
        <v>0</v>
      </c>
      <c r="BR29" s="365">
        <v>0</v>
      </c>
      <c r="BS29" s="365">
        <v>0</v>
      </c>
      <c r="BT29" s="365">
        <v>0</v>
      </c>
      <c r="BU29" s="366">
        <v>0</v>
      </c>
      <c r="BV29" s="365">
        <v>0</v>
      </c>
      <c r="BW29" s="365">
        <v>0</v>
      </c>
      <c r="BX29" s="365">
        <v>0</v>
      </c>
      <c r="BY29" s="365">
        <v>0</v>
      </c>
      <c r="BZ29" s="365">
        <v>0</v>
      </c>
      <c r="CA29" s="365">
        <v>0</v>
      </c>
      <c r="CB29" s="365">
        <v>0</v>
      </c>
      <c r="CC29" s="365">
        <v>0</v>
      </c>
      <c r="CD29" s="365">
        <v>0</v>
      </c>
      <c r="CE29" s="365">
        <v>0</v>
      </c>
      <c r="CF29" s="365">
        <v>0</v>
      </c>
      <c r="CG29" s="366">
        <v>0</v>
      </c>
      <c r="CH29" s="365">
        <v>0</v>
      </c>
      <c r="CI29" s="365">
        <v>0</v>
      </c>
      <c r="CJ29" s="365">
        <v>0</v>
      </c>
      <c r="CK29" s="365">
        <v>0</v>
      </c>
      <c r="CL29" s="365">
        <v>0</v>
      </c>
      <c r="CM29" s="365">
        <v>0</v>
      </c>
      <c r="CN29" s="365">
        <v>0</v>
      </c>
      <c r="CO29" s="365">
        <v>0</v>
      </c>
      <c r="CP29" s="365">
        <v>0</v>
      </c>
      <c r="CQ29" s="365">
        <v>0</v>
      </c>
      <c r="CR29" s="365">
        <v>0</v>
      </c>
      <c r="CS29" s="366">
        <v>0</v>
      </c>
      <c r="CT29" s="365">
        <v>0</v>
      </c>
      <c r="CU29" s="365">
        <v>0</v>
      </c>
      <c r="CV29" s="365">
        <v>0</v>
      </c>
      <c r="CW29" s="365">
        <v>0</v>
      </c>
      <c r="CX29" s="365">
        <v>0</v>
      </c>
      <c r="CY29" s="365">
        <v>0</v>
      </c>
      <c r="CZ29" s="365">
        <v>0</v>
      </c>
      <c r="DA29" s="365">
        <v>0</v>
      </c>
      <c r="DB29" s="365">
        <v>0</v>
      </c>
      <c r="DC29" s="365">
        <v>0</v>
      </c>
      <c r="DD29" s="365">
        <v>0</v>
      </c>
      <c r="DE29" s="366">
        <v>0</v>
      </c>
      <c r="DF29" s="365">
        <v>0</v>
      </c>
      <c r="DG29" s="365">
        <v>0</v>
      </c>
      <c r="DH29" s="365">
        <v>0</v>
      </c>
      <c r="DI29" s="365">
        <v>0</v>
      </c>
      <c r="DJ29" s="365">
        <v>0</v>
      </c>
      <c r="DK29" s="365">
        <v>0</v>
      </c>
      <c r="DL29" s="365">
        <v>0</v>
      </c>
      <c r="DM29" s="365">
        <v>0</v>
      </c>
      <c r="DN29" s="365">
        <v>0</v>
      </c>
      <c r="DO29" s="365">
        <v>0</v>
      </c>
      <c r="DP29" s="365">
        <v>0</v>
      </c>
      <c r="DQ29" s="366">
        <v>0</v>
      </c>
      <c r="DR29" s="347">
        <f t="shared" si="1"/>
        <v>102368.72</v>
      </c>
      <c r="DS29" s="347">
        <f t="shared" si="1"/>
        <v>116946.49</v>
      </c>
      <c r="DT29" s="347">
        <f t="shared" si="1"/>
        <v>104783.93999999999</v>
      </c>
      <c r="DU29" s="347">
        <f t="shared" si="1"/>
        <v>104488.06999999999</v>
      </c>
      <c r="DV29" s="347">
        <f t="shared" si="1"/>
        <v>99034.709999999992</v>
      </c>
      <c r="DW29" s="347">
        <f t="shared" si="1"/>
        <v>102905.86</v>
      </c>
      <c r="DX29" s="347">
        <f t="shared" si="1"/>
        <v>97473.33</v>
      </c>
      <c r="DY29" s="347">
        <f t="shared" si="1"/>
        <v>99203.19</v>
      </c>
      <c r="DZ29" s="347">
        <f t="shared" si="1"/>
        <v>86045.39</v>
      </c>
      <c r="EA29" s="347">
        <f t="shared" si="1"/>
        <v>103996.27</v>
      </c>
      <c r="EB29" s="347">
        <f t="shared" si="1"/>
        <v>102791.63</v>
      </c>
      <c r="EC29" s="347">
        <f t="shared" si="1"/>
        <v>168798.26</v>
      </c>
      <c r="ED29" s="348">
        <f t="shared" si="2"/>
        <v>1288835.8600000001</v>
      </c>
      <c r="EE29" s="354" t="s">
        <v>118</v>
      </c>
      <c r="EF29" s="347">
        <f>DY29</f>
        <v>99203.19</v>
      </c>
      <c r="EG29" s="347">
        <f>'[1]FY 2017 - kWh'!DY29</f>
        <v>353609</v>
      </c>
      <c r="EH29" s="350">
        <f>EF29/EG29</f>
        <v>0.28054486735348932</v>
      </c>
      <c r="EI29" s="347">
        <f>ROUND(EH29*'[1]FY 2017 - kWh'!EI29,2)</f>
        <v>50803.03</v>
      </c>
      <c r="EJ29" s="347">
        <f>(DY29-EI29)+SUM(DZ29:EC29)</f>
        <v>510031.71000000008</v>
      </c>
      <c r="EK29" s="347">
        <f t="shared" si="3"/>
        <v>778804.15</v>
      </c>
      <c r="EL29" s="347">
        <v>785069.77999999991</v>
      </c>
      <c r="EM29" s="347">
        <f t="shared" si="4"/>
        <v>-6265.6299999998882</v>
      </c>
    </row>
    <row r="30" spans="1:143" ht="15.75" x14ac:dyDescent="0.3">
      <c r="A30" s="335" t="s">
        <v>124</v>
      </c>
      <c r="B30" s="344">
        <v>20784.36</v>
      </c>
      <c r="C30" s="344">
        <v>17912.77</v>
      </c>
      <c r="D30" s="344">
        <v>22151.75</v>
      </c>
      <c r="E30" s="344">
        <v>20321.72</v>
      </c>
      <c r="F30" s="344">
        <v>18619.07</v>
      </c>
      <c r="G30" s="344">
        <v>20636.72</v>
      </c>
      <c r="H30" s="344">
        <v>17266.54</v>
      </c>
      <c r="I30" s="344">
        <v>18801.64</v>
      </c>
      <c r="J30" s="344">
        <v>18992.48</v>
      </c>
      <c r="K30" s="344">
        <v>19230.830000000002</v>
      </c>
      <c r="L30" s="344">
        <v>19824.09</v>
      </c>
      <c r="M30" s="344">
        <v>32397.599999999999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6">
        <v>-8948.4500000000007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6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365">
        <v>0</v>
      </c>
      <c r="AT30" s="365">
        <v>0</v>
      </c>
      <c r="AU30" s="365">
        <v>0</v>
      </c>
      <c r="AV30" s="365">
        <v>0</v>
      </c>
      <c r="AW30" s="366">
        <v>0</v>
      </c>
      <c r="AX30" s="365">
        <v>0</v>
      </c>
      <c r="AY30" s="365">
        <v>0</v>
      </c>
      <c r="AZ30" s="365">
        <v>0</v>
      </c>
      <c r="BA30" s="365">
        <v>0</v>
      </c>
      <c r="BB30" s="365">
        <v>0</v>
      </c>
      <c r="BC30" s="365">
        <v>0</v>
      </c>
      <c r="BD30" s="365">
        <v>0</v>
      </c>
      <c r="BE30" s="365">
        <v>0</v>
      </c>
      <c r="BF30" s="365">
        <v>0</v>
      </c>
      <c r="BG30" s="365">
        <v>0</v>
      </c>
      <c r="BH30" s="365">
        <v>0</v>
      </c>
      <c r="BI30" s="366">
        <v>0</v>
      </c>
      <c r="BJ30" s="365">
        <v>0</v>
      </c>
      <c r="BK30" s="365">
        <v>0</v>
      </c>
      <c r="BL30" s="365">
        <v>0</v>
      </c>
      <c r="BM30" s="365">
        <v>0</v>
      </c>
      <c r="BN30" s="365">
        <v>0</v>
      </c>
      <c r="BO30" s="365">
        <v>0</v>
      </c>
      <c r="BP30" s="365">
        <v>0</v>
      </c>
      <c r="BQ30" s="365">
        <v>0</v>
      </c>
      <c r="BR30" s="365">
        <v>0</v>
      </c>
      <c r="BS30" s="365">
        <v>0</v>
      </c>
      <c r="BT30" s="365">
        <v>0</v>
      </c>
      <c r="BU30" s="366">
        <v>0</v>
      </c>
      <c r="BV30" s="365">
        <v>0</v>
      </c>
      <c r="BW30" s="365">
        <v>0</v>
      </c>
      <c r="BX30" s="365">
        <v>0</v>
      </c>
      <c r="BY30" s="365">
        <v>0</v>
      </c>
      <c r="BZ30" s="365">
        <v>0</v>
      </c>
      <c r="CA30" s="365">
        <v>0</v>
      </c>
      <c r="CB30" s="365">
        <v>0</v>
      </c>
      <c r="CC30" s="365">
        <v>0</v>
      </c>
      <c r="CD30" s="365">
        <v>0</v>
      </c>
      <c r="CE30" s="365">
        <v>0</v>
      </c>
      <c r="CF30" s="365">
        <v>0</v>
      </c>
      <c r="CG30" s="366">
        <v>0</v>
      </c>
      <c r="CH30" s="365">
        <v>0</v>
      </c>
      <c r="CI30" s="365">
        <v>0</v>
      </c>
      <c r="CJ30" s="365">
        <v>0</v>
      </c>
      <c r="CK30" s="365">
        <v>0</v>
      </c>
      <c r="CL30" s="365">
        <v>0</v>
      </c>
      <c r="CM30" s="365">
        <v>0</v>
      </c>
      <c r="CN30" s="365">
        <v>0</v>
      </c>
      <c r="CO30" s="365">
        <v>0</v>
      </c>
      <c r="CP30" s="365">
        <v>0</v>
      </c>
      <c r="CQ30" s="365">
        <v>0</v>
      </c>
      <c r="CR30" s="365">
        <v>0</v>
      </c>
      <c r="CS30" s="366">
        <v>0</v>
      </c>
      <c r="CT30" s="365">
        <v>0</v>
      </c>
      <c r="CU30" s="365">
        <v>0</v>
      </c>
      <c r="CV30" s="365">
        <v>0</v>
      </c>
      <c r="CW30" s="365">
        <v>0</v>
      </c>
      <c r="CX30" s="365">
        <v>0</v>
      </c>
      <c r="CY30" s="365">
        <v>0</v>
      </c>
      <c r="CZ30" s="365">
        <v>0</v>
      </c>
      <c r="DA30" s="365">
        <v>0</v>
      </c>
      <c r="DB30" s="365">
        <v>0</v>
      </c>
      <c r="DC30" s="365">
        <v>0</v>
      </c>
      <c r="DD30" s="365">
        <v>0</v>
      </c>
      <c r="DE30" s="366">
        <v>0</v>
      </c>
      <c r="DF30" s="365">
        <v>0</v>
      </c>
      <c r="DG30" s="365">
        <v>0</v>
      </c>
      <c r="DH30" s="365">
        <v>0</v>
      </c>
      <c r="DI30" s="365">
        <v>0</v>
      </c>
      <c r="DJ30" s="365">
        <v>0</v>
      </c>
      <c r="DK30" s="365">
        <v>0</v>
      </c>
      <c r="DL30" s="365">
        <v>0</v>
      </c>
      <c r="DM30" s="365">
        <v>0</v>
      </c>
      <c r="DN30" s="365">
        <v>0</v>
      </c>
      <c r="DO30" s="365">
        <v>0</v>
      </c>
      <c r="DP30" s="365">
        <v>0</v>
      </c>
      <c r="DQ30" s="366">
        <v>0</v>
      </c>
      <c r="DR30" s="347">
        <f t="shared" si="1"/>
        <v>20784.36</v>
      </c>
      <c r="DS30" s="347">
        <f t="shared" si="1"/>
        <v>17912.77</v>
      </c>
      <c r="DT30" s="347">
        <f t="shared" si="1"/>
        <v>22151.75</v>
      </c>
      <c r="DU30" s="347">
        <f t="shared" si="1"/>
        <v>20321.72</v>
      </c>
      <c r="DV30" s="347">
        <f t="shared" si="1"/>
        <v>18619.07</v>
      </c>
      <c r="DW30" s="347">
        <f t="shared" si="1"/>
        <v>20636.72</v>
      </c>
      <c r="DX30" s="347">
        <f t="shared" si="1"/>
        <v>17266.54</v>
      </c>
      <c r="DY30" s="347">
        <f t="shared" si="1"/>
        <v>18801.64</v>
      </c>
      <c r="DZ30" s="347">
        <f t="shared" si="1"/>
        <v>18992.48</v>
      </c>
      <c r="EA30" s="347">
        <f t="shared" si="1"/>
        <v>19230.830000000002</v>
      </c>
      <c r="EB30" s="347">
        <f t="shared" si="1"/>
        <v>19824.09</v>
      </c>
      <c r="EC30" s="347">
        <f t="shared" si="1"/>
        <v>23449.149999999998</v>
      </c>
      <c r="ED30" s="348">
        <f t="shared" si="2"/>
        <v>237991.12</v>
      </c>
      <c r="EF30" s="347"/>
      <c r="EG30" s="347"/>
      <c r="EI30" s="347"/>
      <c r="EJ30" s="347"/>
      <c r="EK30" s="347">
        <f t="shared" si="3"/>
        <v>237991.12</v>
      </c>
      <c r="EL30" s="347">
        <v>237991.12</v>
      </c>
      <c r="EM30" s="347">
        <f t="shared" si="4"/>
        <v>0</v>
      </c>
    </row>
    <row r="31" spans="1:143" ht="15.75" x14ac:dyDescent="0.3">
      <c r="A31" s="335" t="s">
        <v>125</v>
      </c>
      <c r="B31" s="344">
        <v>44356.52</v>
      </c>
      <c r="C31" s="344">
        <v>48368.05</v>
      </c>
      <c r="D31" s="344">
        <v>54282.02</v>
      </c>
      <c r="E31" s="344">
        <v>52965.72</v>
      </c>
      <c r="F31" s="344">
        <v>47579.41</v>
      </c>
      <c r="G31" s="344">
        <v>42203.75</v>
      </c>
      <c r="H31" s="344">
        <v>38812.83</v>
      </c>
      <c r="I31" s="344">
        <v>37810.39</v>
      </c>
      <c r="J31" s="344">
        <v>37768.269999999997</v>
      </c>
      <c r="K31" s="344">
        <v>37302.42</v>
      </c>
      <c r="L31" s="344">
        <v>38767.18</v>
      </c>
      <c r="M31" s="344">
        <v>40633.61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6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-2.29</v>
      </c>
      <c r="AK31" s="366">
        <v>-13.95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  <c r="AS31" s="365">
        <v>0</v>
      </c>
      <c r="AT31" s="365">
        <v>0</v>
      </c>
      <c r="AU31" s="365">
        <v>0</v>
      </c>
      <c r="AV31" s="365">
        <v>0</v>
      </c>
      <c r="AW31" s="366">
        <v>0</v>
      </c>
      <c r="AX31" s="365">
        <v>0</v>
      </c>
      <c r="AY31" s="365">
        <v>0</v>
      </c>
      <c r="AZ31" s="365">
        <v>0</v>
      </c>
      <c r="BA31" s="365">
        <v>0</v>
      </c>
      <c r="BB31" s="365">
        <v>0</v>
      </c>
      <c r="BC31" s="365">
        <v>0</v>
      </c>
      <c r="BD31" s="365">
        <v>0</v>
      </c>
      <c r="BE31" s="365">
        <v>0</v>
      </c>
      <c r="BF31" s="365">
        <v>0</v>
      </c>
      <c r="BG31" s="365">
        <v>0</v>
      </c>
      <c r="BH31" s="365">
        <v>0</v>
      </c>
      <c r="BI31" s="366">
        <v>0</v>
      </c>
      <c r="BJ31" s="365">
        <v>0</v>
      </c>
      <c r="BK31" s="365">
        <v>0</v>
      </c>
      <c r="BL31" s="365">
        <v>0</v>
      </c>
      <c r="BM31" s="365">
        <v>0</v>
      </c>
      <c r="BN31" s="365">
        <v>0</v>
      </c>
      <c r="BO31" s="365">
        <v>0</v>
      </c>
      <c r="BP31" s="365">
        <v>0</v>
      </c>
      <c r="BQ31" s="365">
        <v>0</v>
      </c>
      <c r="BR31" s="365">
        <v>0</v>
      </c>
      <c r="BS31" s="365">
        <v>0</v>
      </c>
      <c r="BT31" s="365">
        <v>0</v>
      </c>
      <c r="BU31" s="366">
        <v>0</v>
      </c>
      <c r="BV31" s="365">
        <v>0</v>
      </c>
      <c r="BW31" s="365">
        <v>0</v>
      </c>
      <c r="BX31" s="365">
        <v>0</v>
      </c>
      <c r="BY31" s="365">
        <v>0</v>
      </c>
      <c r="BZ31" s="365">
        <v>0</v>
      </c>
      <c r="CA31" s="365">
        <v>0</v>
      </c>
      <c r="CB31" s="365">
        <v>0</v>
      </c>
      <c r="CC31" s="365">
        <v>0</v>
      </c>
      <c r="CD31" s="365">
        <v>0</v>
      </c>
      <c r="CE31" s="365">
        <v>0</v>
      </c>
      <c r="CF31" s="365">
        <v>0</v>
      </c>
      <c r="CG31" s="366">
        <v>0</v>
      </c>
      <c r="CH31" s="365">
        <v>0</v>
      </c>
      <c r="CI31" s="365">
        <v>0</v>
      </c>
      <c r="CJ31" s="365">
        <v>0</v>
      </c>
      <c r="CK31" s="365">
        <v>0</v>
      </c>
      <c r="CL31" s="365">
        <v>0</v>
      </c>
      <c r="CM31" s="365">
        <v>0</v>
      </c>
      <c r="CN31" s="365">
        <v>0</v>
      </c>
      <c r="CO31" s="365">
        <v>0</v>
      </c>
      <c r="CP31" s="365">
        <v>0</v>
      </c>
      <c r="CQ31" s="365">
        <v>0</v>
      </c>
      <c r="CR31" s="365">
        <v>0</v>
      </c>
      <c r="CS31" s="366">
        <v>0</v>
      </c>
      <c r="CT31" s="365">
        <v>0</v>
      </c>
      <c r="CU31" s="365">
        <v>0</v>
      </c>
      <c r="CV31" s="365">
        <v>0</v>
      </c>
      <c r="CW31" s="365">
        <v>0</v>
      </c>
      <c r="CX31" s="365">
        <v>0</v>
      </c>
      <c r="CY31" s="365">
        <v>0</v>
      </c>
      <c r="CZ31" s="365">
        <v>0</v>
      </c>
      <c r="DA31" s="365">
        <v>0</v>
      </c>
      <c r="DB31" s="365">
        <v>0</v>
      </c>
      <c r="DC31" s="365">
        <v>0</v>
      </c>
      <c r="DD31" s="365">
        <v>0</v>
      </c>
      <c r="DE31" s="366">
        <v>0</v>
      </c>
      <c r="DF31" s="365">
        <v>0</v>
      </c>
      <c r="DG31" s="365">
        <v>0</v>
      </c>
      <c r="DH31" s="365">
        <v>0</v>
      </c>
      <c r="DI31" s="365">
        <v>0</v>
      </c>
      <c r="DJ31" s="365">
        <v>0</v>
      </c>
      <c r="DK31" s="365">
        <v>0</v>
      </c>
      <c r="DL31" s="365">
        <v>0</v>
      </c>
      <c r="DM31" s="365">
        <v>0</v>
      </c>
      <c r="DN31" s="365">
        <v>0</v>
      </c>
      <c r="DO31" s="365">
        <v>0</v>
      </c>
      <c r="DP31" s="365">
        <v>0</v>
      </c>
      <c r="DQ31" s="366">
        <v>0</v>
      </c>
      <c r="DR31" s="347">
        <f t="shared" si="1"/>
        <v>44356.52</v>
      </c>
      <c r="DS31" s="347">
        <f t="shared" si="1"/>
        <v>48368.05</v>
      </c>
      <c r="DT31" s="347">
        <f t="shared" si="1"/>
        <v>54282.02</v>
      </c>
      <c r="DU31" s="347">
        <f t="shared" si="1"/>
        <v>52965.72</v>
      </c>
      <c r="DV31" s="347">
        <f t="shared" si="1"/>
        <v>47579.41</v>
      </c>
      <c r="DW31" s="347">
        <f t="shared" si="1"/>
        <v>42203.75</v>
      </c>
      <c r="DX31" s="347">
        <f t="shared" si="1"/>
        <v>38812.83</v>
      </c>
      <c r="DY31" s="347">
        <f t="shared" si="1"/>
        <v>37810.39</v>
      </c>
      <c r="DZ31" s="347">
        <f t="shared" si="1"/>
        <v>37768.269999999997</v>
      </c>
      <c r="EA31" s="347">
        <f t="shared" si="1"/>
        <v>37302.42</v>
      </c>
      <c r="EB31" s="347">
        <f t="shared" si="1"/>
        <v>38764.89</v>
      </c>
      <c r="EC31" s="347">
        <f t="shared" si="1"/>
        <v>40619.660000000003</v>
      </c>
      <c r="ED31" s="348">
        <f t="shared" si="2"/>
        <v>520833.93000000005</v>
      </c>
      <c r="EE31" s="354" t="s">
        <v>118</v>
      </c>
      <c r="EF31" s="347">
        <f>DY31</f>
        <v>37810.39</v>
      </c>
      <c r="EG31" s="347">
        <f>'[1]FY 2017 - kWh'!DY31</f>
        <v>136140</v>
      </c>
      <c r="EH31" s="350">
        <f>EF31/EG31</f>
        <v>0.27773167327750842</v>
      </c>
      <c r="EI31" s="347">
        <f>ROUND(EH31*'[1]FY 2017 - kWh'!EI31,2)</f>
        <v>73482.25</v>
      </c>
      <c r="EJ31" s="347">
        <f>(DY31-EI31)+SUM(DZ31:EC31)</f>
        <v>118783.37999999999</v>
      </c>
      <c r="EK31" s="347">
        <f t="shared" si="3"/>
        <v>402050.55000000005</v>
      </c>
      <c r="EL31" s="347">
        <v>398793.17005933687</v>
      </c>
      <c r="EM31" s="347">
        <f t="shared" si="4"/>
        <v>3257.3799406631733</v>
      </c>
    </row>
    <row r="32" spans="1:143" ht="15.75" x14ac:dyDescent="0.3">
      <c r="A32" s="335" t="s">
        <v>126</v>
      </c>
      <c r="B32" s="344">
        <v>81919.92</v>
      </c>
      <c r="C32" s="344">
        <v>88595.96</v>
      </c>
      <c r="D32" s="344">
        <v>100355.59</v>
      </c>
      <c r="E32" s="344">
        <v>105254.12</v>
      </c>
      <c r="F32" s="344">
        <v>98961.37</v>
      </c>
      <c r="G32" s="344">
        <v>102060.92</v>
      </c>
      <c r="H32" s="344">
        <v>85316.92</v>
      </c>
      <c r="I32" s="344">
        <v>97472.42</v>
      </c>
      <c r="J32" s="344">
        <v>98104.35</v>
      </c>
      <c r="K32" s="344">
        <v>100448.98</v>
      </c>
      <c r="L32" s="344">
        <v>109517.86</v>
      </c>
      <c r="M32" s="344">
        <v>110906.58</v>
      </c>
      <c r="N32" s="365">
        <v>0</v>
      </c>
      <c r="O32" s="365">
        <v>-319.27999999999997</v>
      </c>
      <c r="P32" s="365">
        <v>-374.99</v>
      </c>
      <c r="Q32" s="365">
        <v>-396</v>
      </c>
      <c r="R32" s="365">
        <v>-360.54</v>
      </c>
      <c r="S32" s="365">
        <v>-412.22</v>
      </c>
      <c r="T32" s="365">
        <v>-343.89</v>
      </c>
      <c r="U32" s="365">
        <v>-370.77</v>
      </c>
      <c r="V32" s="365">
        <v>-350.07</v>
      </c>
      <c r="W32" s="365">
        <v>-355.83</v>
      </c>
      <c r="X32" s="365">
        <v>-359.31</v>
      </c>
      <c r="Y32" s="366">
        <v>-396.33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0</v>
      </c>
      <c r="AF32" s="365">
        <v>0</v>
      </c>
      <c r="AG32" s="365">
        <v>0</v>
      </c>
      <c r="AH32" s="365">
        <v>0</v>
      </c>
      <c r="AI32" s="365">
        <v>0</v>
      </c>
      <c r="AJ32" s="365">
        <v>0</v>
      </c>
      <c r="AK32" s="366">
        <v>0</v>
      </c>
      <c r="AL32" s="365">
        <v>0</v>
      </c>
      <c r="AM32" s="365">
        <v>0</v>
      </c>
      <c r="AN32" s="365">
        <v>0</v>
      </c>
      <c r="AO32" s="365">
        <v>0</v>
      </c>
      <c r="AP32" s="365">
        <v>0</v>
      </c>
      <c r="AQ32" s="365">
        <v>0</v>
      </c>
      <c r="AR32" s="365">
        <v>0</v>
      </c>
      <c r="AS32" s="365">
        <v>0</v>
      </c>
      <c r="AT32" s="365">
        <v>0</v>
      </c>
      <c r="AU32" s="365">
        <v>0</v>
      </c>
      <c r="AV32" s="365">
        <v>0</v>
      </c>
      <c r="AW32" s="366">
        <v>0</v>
      </c>
      <c r="AX32" s="365">
        <v>0</v>
      </c>
      <c r="AY32" s="365">
        <v>0</v>
      </c>
      <c r="AZ32" s="365">
        <v>0</v>
      </c>
      <c r="BA32" s="365">
        <v>0</v>
      </c>
      <c r="BB32" s="365">
        <v>0</v>
      </c>
      <c r="BC32" s="365">
        <v>0</v>
      </c>
      <c r="BD32" s="365">
        <v>0</v>
      </c>
      <c r="BE32" s="365">
        <v>0</v>
      </c>
      <c r="BF32" s="365">
        <v>0</v>
      </c>
      <c r="BG32" s="365">
        <v>0</v>
      </c>
      <c r="BH32" s="365">
        <v>0</v>
      </c>
      <c r="BI32" s="366">
        <v>0</v>
      </c>
      <c r="BJ32" s="365">
        <v>0</v>
      </c>
      <c r="BK32" s="365">
        <v>0</v>
      </c>
      <c r="BL32" s="365">
        <v>0</v>
      </c>
      <c r="BM32" s="365">
        <v>0</v>
      </c>
      <c r="BN32" s="365">
        <v>0</v>
      </c>
      <c r="BO32" s="365">
        <v>0</v>
      </c>
      <c r="BP32" s="365">
        <v>0</v>
      </c>
      <c r="BQ32" s="365">
        <v>0</v>
      </c>
      <c r="BR32" s="365">
        <v>0</v>
      </c>
      <c r="BS32" s="365">
        <v>0</v>
      </c>
      <c r="BT32" s="365">
        <v>0</v>
      </c>
      <c r="BU32" s="366">
        <v>0</v>
      </c>
      <c r="BV32" s="365">
        <v>0</v>
      </c>
      <c r="BW32" s="365">
        <v>0</v>
      </c>
      <c r="BX32" s="365">
        <v>0</v>
      </c>
      <c r="BY32" s="365">
        <v>0</v>
      </c>
      <c r="BZ32" s="365">
        <v>0</v>
      </c>
      <c r="CA32" s="365">
        <v>0</v>
      </c>
      <c r="CB32" s="365">
        <v>0</v>
      </c>
      <c r="CC32" s="365">
        <v>0</v>
      </c>
      <c r="CD32" s="365">
        <v>0</v>
      </c>
      <c r="CE32" s="365">
        <v>0</v>
      </c>
      <c r="CF32" s="365">
        <v>0</v>
      </c>
      <c r="CG32" s="366">
        <v>0</v>
      </c>
      <c r="CH32" s="365">
        <v>0</v>
      </c>
      <c r="CI32" s="365">
        <v>0</v>
      </c>
      <c r="CJ32" s="365">
        <v>0</v>
      </c>
      <c r="CK32" s="365">
        <v>0</v>
      </c>
      <c r="CL32" s="365">
        <v>0</v>
      </c>
      <c r="CM32" s="365">
        <v>0</v>
      </c>
      <c r="CN32" s="365">
        <v>0</v>
      </c>
      <c r="CO32" s="365">
        <v>0</v>
      </c>
      <c r="CP32" s="365">
        <v>0</v>
      </c>
      <c r="CQ32" s="365">
        <v>0</v>
      </c>
      <c r="CR32" s="365">
        <v>0</v>
      </c>
      <c r="CS32" s="366">
        <v>0</v>
      </c>
      <c r="CT32" s="365">
        <v>0</v>
      </c>
      <c r="CU32" s="365">
        <v>0</v>
      </c>
      <c r="CV32" s="365">
        <v>0</v>
      </c>
      <c r="CW32" s="365">
        <v>0</v>
      </c>
      <c r="CX32" s="365">
        <v>0</v>
      </c>
      <c r="CY32" s="365">
        <v>0</v>
      </c>
      <c r="CZ32" s="365">
        <v>0</v>
      </c>
      <c r="DA32" s="365">
        <v>0</v>
      </c>
      <c r="DB32" s="365">
        <v>0</v>
      </c>
      <c r="DC32" s="365">
        <v>0</v>
      </c>
      <c r="DD32" s="365">
        <v>0</v>
      </c>
      <c r="DE32" s="366">
        <v>0</v>
      </c>
      <c r="DF32" s="365">
        <v>0</v>
      </c>
      <c r="DG32" s="365">
        <v>0</v>
      </c>
      <c r="DH32" s="365">
        <v>0</v>
      </c>
      <c r="DI32" s="365">
        <v>0</v>
      </c>
      <c r="DJ32" s="365">
        <v>0</v>
      </c>
      <c r="DK32" s="365">
        <v>0</v>
      </c>
      <c r="DL32" s="365">
        <v>0</v>
      </c>
      <c r="DM32" s="365">
        <v>0</v>
      </c>
      <c r="DN32" s="365">
        <v>0</v>
      </c>
      <c r="DO32" s="365">
        <v>0</v>
      </c>
      <c r="DP32" s="365">
        <v>0</v>
      </c>
      <c r="DQ32" s="366">
        <v>0</v>
      </c>
      <c r="DR32" s="347">
        <f t="shared" si="1"/>
        <v>81919.92</v>
      </c>
      <c r="DS32" s="347">
        <f t="shared" si="1"/>
        <v>88276.680000000008</v>
      </c>
      <c r="DT32" s="347">
        <f t="shared" si="1"/>
        <v>99980.599999999991</v>
      </c>
      <c r="DU32" s="347">
        <f t="shared" si="1"/>
        <v>104858.12</v>
      </c>
      <c r="DV32" s="347">
        <f t="shared" si="1"/>
        <v>98600.83</v>
      </c>
      <c r="DW32" s="347">
        <f t="shared" si="1"/>
        <v>101648.7</v>
      </c>
      <c r="DX32" s="347">
        <f t="shared" si="1"/>
        <v>84973.03</v>
      </c>
      <c r="DY32" s="347">
        <f t="shared" si="1"/>
        <v>97101.65</v>
      </c>
      <c r="DZ32" s="347">
        <f t="shared" si="1"/>
        <v>97754.28</v>
      </c>
      <c r="EA32" s="347">
        <f t="shared" si="1"/>
        <v>100093.15</v>
      </c>
      <c r="EB32" s="347">
        <f t="shared" si="1"/>
        <v>109158.55</v>
      </c>
      <c r="EC32" s="347">
        <f t="shared" si="1"/>
        <v>110510.25</v>
      </c>
      <c r="ED32" s="348">
        <f t="shared" si="2"/>
        <v>1174875.76</v>
      </c>
      <c r="EE32" s="356" t="s">
        <v>94</v>
      </c>
      <c r="EF32" s="347">
        <f>EB32</f>
        <v>109158.55</v>
      </c>
      <c r="EG32" s="347">
        <f>'[1]FY 2017 - kWh'!EB32</f>
        <v>400237</v>
      </c>
      <c r="EH32" s="350">
        <f>EF32/EG32</f>
        <v>0.27273477964306148</v>
      </c>
      <c r="EI32" s="347">
        <f>ROUND(EH32*'[1]FY 2017 - kWh'!EI32,2)</f>
        <v>95363.9</v>
      </c>
      <c r="EJ32" s="347">
        <f>(EB32-EI32)+SUM(EC32)</f>
        <v>124304.90000000001</v>
      </c>
      <c r="EK32" s="347">
        <f t="shared" si="3"/>
        <v>1050570.8600000001</v>
      </c>
      <c r="EL32" s="347">
        <v>1049849.6100000001</v>
      </c>
      <c r="EM32" s="347">
        <f t="shared" si="4"/>
        <v>721.25</v>
      </c>
    </row>
    <row r="33" spans="1:143" ht="15.75" x14ac:dyDescent="0.3">
      <c r="A33" s="335" t="s">
        <v>127</v>
      </c>
      <c r="B33" s="344">
        <v>31647.05</v>
      </c>
      <c r="C33" s="344">
        <v>33193.89</v>
      </c>
      <c r="D33" s="344">
        <v>38755.269999999997</v>
      </c>
      <c r="E33" s="344">
        <v>36880.400000000001</v>
      </c>
      <c r="F33" s="344">
        <v>34845.839999999997</v>
      </c>
      <c r="G33" s="344">
        <v>37324.03</v>
      </c>
      <c r="H33" s="344">
        <v>33516.379999999997</v>
      </c>
      <c r="I33" s="344">
        <v>37781.03</v>
      </c>
      <c r="J33" s="344">
        <v>36504.94</v>
      </c>
      <c r="K33" s="344">
        <v>37681.07</v>
      </c>
      <c r="L33" s="344">
        <v>39475.699999999997</v>
      </c>
      <c r="M33" s="344">
        <v>41341.339999999997</v>
      </c>
      <c r="N33" s="365">
        <v>0</v>
      </c>
      <c r="O33" s="365">
        <v>0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6">
        <v>0</v>
      </c>
      <c r="Z33" s="365">
        <v>0</v>
      </c>
      <c r="AA33" s="365">
        <v>0</v>
      </c>
      <c r="AB33" s="365">
        <v>0</v>
      </c>
      <c r="AC33" s="365">
        <v>-395.87</v>
      </c>
      <c r="AD33" s="365">
        <v>-365.53</v>
      </c>
      <c r="AE33" s="365">
        <v>-383.96</v>
      </c>
      <c r="AF33" s="365">
        <v>-316.32</v>
      </c>
      <c r="AG33" s="365">
        <v>-365.26</v>
      </c>
      <c r="AH33" s="365">
        <v>-443.14</v>
      </c>
      <c r="AI33" s="365">
        <v>-412.42</v>
      </c>
      <c r="AJ33" s="365">
        <v>-428.21</v>
      </c>
      <c r="AK33" s="366">
        <v>-517.6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0</v>
      </c>
      <c r="AS33" s="365">
        <v>0</v>
      </c>
      <c r="AT33" s="365">
        <v>0</v>
      </c>
      <c r="AU33" s="365">
        <v>0</v>
      </c>
      <c r="AV33" s="365">
        <v>0</v>
      </c>
      <c r="AW33" s="366">
        <v>0</v>
      </c>
      <c r="AX33" s="365">
        <v>0</v>
      </c>
      <c r="AY33" s="365">
        <v>0</v>
      </c>
      <c r="AZ33" s="365">
        <v>0</v>
      </c>
      <c r="BA33" s="365">
        <v>0</v>
      </c>
      <c r="BB33" s="365">
        <v>0</v>
      </c>
      <c r="BC33" s="365">
        <v>0</v>
      </c>
      <c r="BD33" s="365">
        <v>0</v>
      </c>
      <c r="BE33" s="365">
        <v>0</v>
      </c>
      <c r="BF33" s="365">
        <v>0</v>
      </c>
      <c r="BG33" s="365">
        <v>0</v>
      </c>
      <c r="BH33" s="365">
        <v>0</v>
      </c>
      <c r="BI33" s="366">
        <v>0</v>
      </c>
      <c r="BJ33" s="365">
        <v>0</v>
      </c>
      <c r="BK33" s="365">
        <v>0</v>
      </c>
      <c r="BL33" s="365">
        <v>0</v>
      </c>
      <c r="BM33" s="365">
        <v>0</v>
      </c>
      <c r="BN33" s="365">
        <v>0</v>
      </c>
      <c r="BO33" s="365">
        <v>0</v>
      </c>
      <c r="BP33" s="365">
        <v>0</v>
      </c>
      <c r="BQ33" s="365">
        <v>0</v>
      </c>
      <c r="BR33" s="365">
        <v>0</v>
      </c>
      <c r="BS33" s="365">
        <v>0</v>
      </c>
      <c r="BT33" s="365">
        <v>0</v>
      </c>
      <c r="BU33" s="366">
        <v>0</v>
      </c>
      <c r="BV33" s="365">
        <v>0</v>
      </c>
      <c r="BW33" s="365">
        <v>0</v>
      </c>
      <c r="BX33" s="365">
        <v>0</v>
      </c>
      <c r="BY33" s="365">
        <v>0</v>
      </c>
      <c r="BZ33" s="365">
        <v>0</v>
      </c>
      <c r="CA33" s="365">
        <v>0</v>
      </c>
      <c r="CB33" s="365">
        <v>0</v>
      </c>
      <c r="CC33" s="365">
        <v>0</v>
      </c>
      <c r="CD33" s="365">
        <v>0</v>
      </c>
      <c r="CE33" s="365">
        <v>0</v>
      </c>
      <c r="CF33" s="365">
        <v>0</v>
      </c>
      <c r="CG33" s="366">
        <v>0</v>
      </c>
      <c r="CH33" s="365">
        <v>0</v>
      </c>
      <c r="CI33" s="365">
        <v>0</v>
      </c>
      <c r="CJ33" s="365">
        <v>0</v>
      </c>
      <c r="CK33" s="365">
        <v>0</v>
      </c>
      <c r="CL33" s="365">
        <v>0</v>
      </c>
      <c r="CM33" s="365">
        <v>0</v>
      </c>
      <c r="CN33" s="365">
        <v>0</v>
      </c>
      <c r="CO33" s="365">
        <v>0</v>
      </c>
      <c r="CP33" s="365">
        <v>0</v>
      </c>
      <c r="CQ33" s="365">
        <v>0</v>
      </c>
      <c r="CR33" s="365">
        <v>0</v>
      </c>
      <c r="CS33" s="366">
        <v>0</v>
      </c>
      <c r="CT33" s="365">
        <v>0</v>
      </c>
      <c r="CU33" s="365">
        <v>0</v>
      </c>
      <c r="CV33" s="365">
        <v>0</v>
      </c>
      <c r="CW33" s="365">
        <v>0</v>
      </c>
      <c r="CX33" s="365">
        <v>0</v>
      </c>
      <c r="CY33" s="365">
        <v>0</v>
      </c>
      <c r="CZ33" s="365">
        <v>0</v>
      </c>
      <c r="DA33" s="365">
        <v>0</v>
      </c>
      <c r="DB33" s="365">
        <v>0</v>
      </c>
      <c r="DC33" s="365">
        <v>0</v>
      </c>
      <c r="DD33" s="365">
        <v>0</v>
      </c>
      <c r="DE33" s="366">
        <v>0</v>
      </c>
      <c r="DF33" s="365">
        <v>0</v>
      </c>
      <c r="DG33" s="365">
        <v>0</v>
      </c>
      <c r="DH33" s="365">
        <v>0</v>
      </c>
      <c r="DI33" s="365">
        <v>0</v>
      </c>
      <c r="DJ33" s="365">
        <v>0</v>
      </c>
      <c r="DK33" s="365">
        <v>0</v>
      </c>
      <c r="DL33" s="365">
        <v>0</v>
      </c>
      <c r="DM33" s="365">
        <v>0</v>
      </c>
      <c r="DN33" s="365">
        <v>0</v>
      </c>
      <c r="DO33" s="365">
        <v>0</v>
      </c>
      <c r="DP33" s="365">
        <v>0</v>
      </c>
      <c r="DQ33" s="366">
        <v>0</v>
      </c>
      <c r="DR33" s="347">
        <f t="shared" si="1"/>
        <v>31647.05</v>
      </c>
      <c r="DS33" s="347">
        <f t="shared" si="1"/>
        <v>33193.89</v>
      </c>
      <c r="DT33" s="347">
        <f t="shared" si="1"/>
        <v>38755.269999999997</v>
      </c>
      <c r="DU33" s="347">
        <f t="shared" si="1"/>
        <v>36484.53</v>
      </c>
      <c r="DV33" s="347">
        <f t="shared" si="1"/>
        <v>34480.31</v>
      </c>
      <c r="DW33" s="347">
        <f t="shared" si="1"/>
        <v>36940.07</v>
      </c>
      <c r="DX33" s="347">
        <f t="shared" si="1"/>
        <v>33200.06</v>
      </c>
      <c r="DY33" s="347">
        <f t="shared" si="1"/>
        <v>37415.769999999997</v>
      </c>
      <c r="DZ33" s="347">
        <f t="shared" si="1"/>
        <v>36061.800000000003</v>
      </c>
      <c r="EA33" s="347">
        <f t="shared" si="1"/>
        <v>37268.65</v>
      </c>
      <c r="EB33" s="347">
        <f t="shared" si="1"/>
        <v>39047.49</v>
      </c>
      <c r="EC33" s="347">
        <f t="shared" si="1"/>
        <v>40823.74</v>
      </c>
      <c r="ED33" s="348">
        <f t="shared" si="2"/>
        <v>435318.63</v>
      </c>
      <c r="EE33" s="367"/>
      <c r="EF33" s="347"/>
      <c r="EG33" s="347"/>
      <c r="EI33" s="347"/>
      <c r="EJ33" s="347"/>
      <c r="EK33" s="347">
        <f t="shared" si="3"/>
        <v>435318.63</v>
      </c>
      <c r="EL33" s="347">
        <v>435318.63000000006</v>
      </c>
      <c r="EM33" s="347">
        <f t="shared" si="4"/>
        <v>0</v>
      </c>
    </row>
    <row r="34" spans="1:143" ht="15.75" x14ac:dyDescent="0.3">
      <c r="A34" s="335" t="s">
        <v>128</v>
      </c>
      <c r="B34" s="344">
        <v>341166.33</v>
      </c>
      <c r="C34" s="344">
        <v>294791.12</v>
      </c>
      <c r="D34" s="344">
        <v>382559.91</v>
      </c>
      <c r="E34" s="344">
        <v>352043.71</v>
      </c>
      <c r="F34" s="344">
        <v>334730.03000000003</v>
      </c>
      <c r="G34" s="344">
        <v>335215.56</v>
      </c>
      <c r="H34" s="344">
        <v>291643.12</v>
      </c>
      <c r="I34" s="344">
        <v>326546.57</v>
      </c>
      <c r="J34" s="344">
        <v>294386.57</v>
      </c>
      <c r="K34" s="344">
        <v>389629.58</v>
      </c>
      <c r="L34" s="344">
        <v>430625.57</v>
      </c>
      <c r="M34" s="344">
        <v>372728.36</v>
      </c>
      <c r="N34" s="365">
        <v>-181.93</v>
      </c>
      <c r="O34" s="365">
        <v>-199.99</v>
      </c>
      <c r="P34" s="365">
        <v>-251.32</v>
      </c>
      <c r="Q34" s="365">
        <v>-230.62</v>
      </c>
      <c r="R34" s="365">
        <v>-337.6</v>
      </c>
      <c r="S34" s="365">
        <v>-406.90999999999997</v>
      </c>
      <c r="T34" s="365">
        <v>-338</v>
      </c>
      <c r="U34" s="365">
        <v>-505.14</v>
      </c>
      <c r="V34" s="365">
        <v>-818.42</v>
      </c>
      <c r="W34" s="365">
        <v>1839.5699999999997</v>
      </c>
      <c r="X34" s="365">
        <v>-65.92000000000013</v>
      </c>
      <c r="Y34" s="366">
        <v>2719.7600000000034</v>
      </c>
      <c r="Z34" s="365">
        <v>-248.46</v>
      </c>
      <c r="AA34" s="365">
        <v>0</v>
      </c>
      <c r="AB34" s="365">
        <v>0</v>
      </c>
      <c r="AC34" s="365">
        <v>0</v>
      </c>
      <c r="AD34" s="365">
        <v>0</v>
      </c>
      <c r="AE34" s="365">
        <v>0</v>
      </c>
      <c r="AF34" s="365">
        <v>0</v>
      </c>
      <c r="AG34" s="365">
        <v>0</v>
      </c>
      <c r="AH34" s="365">
        <v>0</v>
      </c>
      <c r="AI34" s="365">
        <v>0</v>
      </c>
      <c r="AJ34" s="365">
        <v>0</v>
      </c>
      <c r="AK34" s="366">
        <v>-1664.51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0</v>
      </c>
      <c r="AS34" s="365">
        <v>0</v>
      </c>
      <c r="AT34" s="365">
        <v>0</v>
      </c>
      <c r="AU34" s="365">
        <v>0</v>
      </c>
      <c r="AV34" s="365">
        <v>0</v>
      </c>
      <c r="AW34" s="366">
        <v>0</v>
      </c>
      <c r="AX34" s="365">
        <v>319.89999999999998</v>
      </c>
      <c r="AY34" s="365">
        <v>343.69</v>
      </c>
      <c r="AZ34" s="365">
        <v>380.29</v>
      </c>
      <c r="BA34" s="365">
        <v>374.79</v>
      </c>
      <c r="BB34" s="365">
        <v>361.17</v>
      </c>
      <c r="BC34" s="365">
        <v>399.42</v>
      </c>
      <c r="BD34" s="365">
        <v>366.96</v>
      </c>
      <c r="BE34" s="365">
        <v>414.53</v>
      </c>
      <c r="BF34" s="365">
        <v>378.45</v>
      </c>
      <c r="BG34" s="365">
        <v>392.39</v>
      </c>
      <c r="BH34" s="365">
        <v>388.58</v>
      </c>
      <c r="BI34" s="366">
        <v>395.99</v>
      </c>
      <c r="BJ34" s="365">
        <v>0</v>
      </c>
      <c r="BK34" s="365">
        <v>0</v>
      </c>
      <c r="BL34" s="365">
        <v>0</v>
      </c>
      <c r="BM34" s="365">
        <v>0</v>
      </c>
      <c r="BN34" s="365">
        <v>0</v>
      </c>
      <c r="BO34" s="365">
        <v>0</v>
      </c>
      <c r="BP34" s="365">
        <v>0</v>
      </c>
      <c r="BQ34" s="365">
        <v>0</v>
      </c>
      <c r="BR34" s="365">
        <v>0</v>
      </c>
      <c r="BS34" s="365">
        <v>0</v>
      </c>
      <c r="BT34" s="365">
        <v>0</v>
      </c>
      <c r="BU34" s="366">
        <v>0</v>
      </c>
      <c r="BV34" s="365">
        <v>0</v>
      </c>
      <c r="BW34" s="365">
        <v>0</v>
      </c>
      <c r="BX34" s="365">
        <v>0</v>
      </c>
      <c r="BY34" s="365">
        <v>0</v>
      </c>
      <c r="BZ34" s="365">
        <v>0</v>
      </c>
      <c r="CA34" s="365">
        <v>0</v>
      </c>
      <c r="CB34" s="365">
        <v>0</v>
      </c>
      <c r="CC34" s="365">
        <v>0</v>
      </c>
      <c r="CD34" s="365">
        <v>0</v>
      </c>
      <c r="CE34" s="365">
        <v>0</v>
      </c>
      <c r="CF34" s="365">
        <v>0</v>
      </c>
      <c r="CG34" s="366">
        <v>0</v>
      </c>
      <c r="CH34" s="365">
        <v>0</v>
      </c>
      <c r="CI34" s="365">
        <v>0</v>
      </c>
      <c r="CJ34" s="365">
        <v>0</v>
      </c>
      <c r="CK34" s="365">
        <v>0</v>
      </c>
      <c r="CL34" s="365">
        <v>0</v>
      </c>
      <c r="CM34" s="365">
        <v>0</v>
      </c>
      <c r="CN34" s="365">
        <v>0</v>
      </c>
      <c r="CO34" s="365">
        <v>0</v>
      </c>
      <c r="CP34" s="365">
        <v>0</v>
      </c>
      <c r="CQ34" s="365">
        <v>0</v>
      </c>
      <c r="CR34" s="365">
        <v>0</v>
      </c>
      <c r="CS34" s="366">
        <v>0</v>
      </c>
      <c r="CT34" s="365">
        <v>0</v>
      </c>
      <c r="CU34" s="365">
        <v>0</v>
      </c>
      <c r="CV34" s="365">
        <v>0</v>
      </c>
      <c r="CW34" s="365">
        <v>0</v>
      </c>
      <c r="CX34" s="365">
        <v>0</v>
      </c>
      <c r="CY34" s="365">
        <v>0</v>
      </c>
      <c r="CZ34" s="365">
        <v>0</v>
      </c>
      <c r="DA34" s="365">
        <v>0</v>
      </c>
      <c r="DB34" s="365">
        <v>0</v>
      </c>
      <c r="DC34" s="365">
        <v>0</v>
      </c>
      <c r="DD34" s="365">
        <v>0</v>
      </c>
      <c r="DE34" s="366">
        <v>0</v>
      </c>
      <c r="DF34" s="365">
        <v>32753.300000000003</v>
      </c>
      <c r="DG34" s="365">
        <v>66292.02</v>
      </c>
      <c r="DH34" s="365">
        <v>78656.11</v>
      </c>
      <c r="DI34" s="365">
        <v>71931.28</v>
      </c>
      <c r="DJ34" s="365">
        <v>72991.649999999994</v>
      </c>
      <c r="DK34" s="365">
        <v>72565.399999999994</v>
      </c>
      <c r="DL34" s="365">
        <v>64936.119999999995</v>
      </c>
      <c r="DM34" s="365">
        <v>68835.09</v>
      </c>
      <c r="DN34" s="365">
        <v>69891.48</v>
      </c>
      <c r="DO34" s="365">
        <v>73705.51999999999</v>
      </c>
      <c r="DP34" s="365">
        <v>81262.170000000013</v>
      </c>
      <c r="DQ34" s="366">
        <v>77848.73000000001</v>
      </c>
      <c r="DR34" s="347">
        <f t="shared" si="1"/>
        <v>373809.14</v>
      </c>
      <c r="DS34" s="347">
        <f t="shared" si="1"/>
        <v>361226.84</v>
      </c>
      <c r="DT34" s="347">
        <f t="shared" si="1"/>
        <v>461344.98999999993</v>
      </c>
      <c r="DU34" s="347">
        <f t="shared" si="1"/>
        <v>424119.16000000003</v>
      </c>
      <c r="DV34" s="347">
        <f t="shared" si="1"/>
        <v>407745.25</v>
      </c>
      <c r="DW34" s="347">
        <f t="shared" si="1"/>
        <v>407773.47</v>
      </c>
      <c r="DX34" s="347">
        <f t="shared" si="1"/>
        <v>356608.2</v>
      </c>
      <c r="DY34" s="347">
        <f t="shared" si="1"/>
        <v>395291.05000000005</v>
      </c>
      <c r="DZ34" s="347">
        <f t="shared" si="1"/>
        <v>363838.08</v>
      </c>
      <c r="EA34" s="347">
        <f t="shared" si="1"/>
        <v>465567.06000000006</v>
      </c>
      <c r="EB34" s="347">
        <f t="shared" si="1"/>
        <v>512210.4</v>
      </c>
      <c r="EC34" s="347">
        <f t="shared" si="1"/>
        <v>452028.32999999996</v>
      </c>
      <c r="ED34" s="348">
        <f t="shared" si="2"/>
        <v>4981561.97</v>
      </c>
      <c r="EE34" s="355" t="s">
        <v>129</v>
      </c>
      <c r="EF34" s="347">
        <f>DZ34</f>
        <v>363838.08</v>
      </c>
      <c r="EG34" s="347">
        <f>'[1]FY 2017 - kWh'!DZ34</f>
        <v>1628039</v>
      </c>
      <c r="EH34" s="350">
        <f>EF34/EG34</f>
        <v>0.22348241043365669</v>
      </c>
      <c r="EI34" s="347">
        <f>ROUND(EH34*'[1]FY 2017 - kWh'!EI34,2)</f>
        <v>316351.42</v>
      </c>
      <c r="EJ34" s="347">
        <f>(DZ34-EI34)+SUM(EA34:EC34)</f>
        <v>1477292.4500000002</v>
      </c>
      <c r="EK34" s="347">
        <f t="shared" si="3"/>
        <v>3504269.5199999996</v>
      </c>
      <c r="EL34" s="347">
        <v>3525609.4599999995</v>
      </c>
      <c r="EM34" s="347">
        <f t="shared" si="4"/>
        <v>-21339.939999999944</v>
      </c>
    </row>
    <row r="35" spans="1:143" ht="15.75" x14ac:dyDescent="0.3">
      <c r="A35" s="335" t="s">
        <v>130</v>
      </c>
      <c r="B35" s="344">
        <v>67171.039999999994</v>
      </c>
      <c r="C35" s="344">
        <v>58438.09</v>
      </c>
      <c r="D35" s="344">
        <v>70451.63</v>
      </c>
      <c r="E35" s="344">
        <v>65632.149999999994</v>
      </c>
      <c r="F35" s="344">
        <v>60117.13</v>
      </c>
      <c r="G35" s="344">
        <v>63834.7</v>
      </c>
      <c r="H35" s="344">
        <v>57591.79</v>
      </c>
      <c r="I35" s="344">
        <v>65774.710000000006</v>
      </c>
      <c r="J35" s="344">
        <v>67006.87</v>
      </c>
      <c r="K35" s="344">
        <v>68286.77</v>
      </c>
      <c r="L35" s="344">
        <v>160246.92000000001</v>
      </c>
      <c r="M35" s="344">
        <v>166668.59</v>
      </c>
      <c r="N35" s="365">
        <v>0</v>
      </c>
      <c r="O35" s="365">
        <v>0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-5.93</v>
      </c>
      <c r="X35" s="365">
        <v>-100221.27</v>
      </c>
      <c r="Y35" s="366">
        <v>-100221.29</v>
      </c>
      <c r="Z35" s="365">
        <v>-170.76</v>
      </c>
      <c r="AA35" s="365">
        <v>-178.47</v>
      </c>
      <c r="AB35" s="365">
        <v>-165.18</v>
      </c>
      <c r="AC35" s="365">
        <v>-168.47</v>
      </c>
      <c r="AD35" s="365">
        <v>-154.03</v>
      </c>
      <c r="AE35" s="365">
        <v>-174.47</v>
      </c>
      <c r="AF35" s="365">
        <v>-147.46</v>
      </c>
      <c r="AG35" s="365">
        <v>-158.62</v>
      </c>
      <c r="AH35" s="365">
        <v>-149.71</v>
      </c>
      <c r="AI35" s="365">
        <v>-145.41</v>
      </c>
      <c r="AJ35" s="365">
        <v>-144.01</v>
      </c>
      <c r="AK35" s="366">
        <v>-167.7</v>
      </c>
      <c r="AL35" s="365">
        <v>4720.47</v>
      </c>
      <c r="AM35" s="365">
        <v>-1883.9</v>
      </c>
      <c r="AN35" s="365">
        <v>-1607.75</v>
      </c>
      <c r="AO35" s="365">
        <v>-1676.1</v>
      </c>
      <c r="AP35" s="365">
        <v>-1880.58</v>
      </c>
      <c r="AQ35" s="365">
        <v>-1541.95</v>
      </c>
      <c r="AR35" s="365">
        <v>-105.81</v>
      </c>
      <c r="AS35" s="365">
        <v>-118.88</v>
      </c>
      <c r="AT35" s="365">
        <v>-98.95</v>
      </c>
      <c r="AU35" s="365">
        <v>-96.39</v>
      </c>
      <c r="AV35" s="365">
        <v>-389.48</v>
      </c>
      <c r="AW35" s="366">
        <v>-395.87</v>
      </c>
      <c r="AX35" s="365">
        <v>0</v>
      </c>
      <c r="AY35" s="365">
        <v>0</v>
      </c>
      <c r="AZ35" s="365">
        <v>0</v>
      </c>
      <c r="BA35" s="365">
        <v>0</v>
      </c>
      <c r="BB35" s="365">
        <v>0</v>
      </c>
      <c r="BC35" s="365">
        <v>0</v>
      </c>
      <c r="BD35" s="365">
        <v>0</v>
      </c>
      <c r="BE35" s="365">
        <v>0</v>
      </c>
      <c r="BF35" s="365">
        <v>0</v>
      </c>
      <c r="BG35" s="365">
        <v>0</v>
      </c>
      <c r="BH35" s="365">
        <v>0</v>
      </c>
      <c r="BI35" s="366">
        <v>0</v>
      </c>
      <c r="BJ35" s="365">
        <v>0</v>
      </c>
      <c r="BK35" s="365">
        <v>0</v>
      </c>
      <c r="BL35" s="365">
        <v>0</v>
      </c>
      <c r="BM35" s="365">
        <v>0</v>
      </c>
      <c r="BN35" s="365">
        <v>0</v>
      </c>
      <c r="BO35" s="365">
        <v>0</v>
      </c>
      <c r="BP35" s="365">
        <v>0</v>
      </c>
      <c r="BQ35" s="365">
        <v>0</v>
      </c>
      <c r="BR35" s="365">
        <v>0</v>
      </c>
      <c r="BS35" s="365">
        <v>0</v>
      </c>
      <c r="BT35" s="365">
        <v>0</v>
      </c>
      <c r="BU35" s="366">
        <v>0</v>
      </c>
      <c r="BV35" s="365">
        <v>0</v>
      </c>
      <c r="BW35" s="365">
        <v>0</v>
      </c>
      <c r="BX35" s="365">
        <v>0</v>
      </c>
      <c r="BY35" s="365">
        <v>0</v>
      </c>
      <c r="BZ35" s="365">
        <v>0</v>
      </c>
      <c r="CA35" s="365">
        <v>0</v>
      </c>
      <c r="CB35" s="365">
        <v>0</v>
      </c>
      <c r="CC35" s="365">
        <v>0</v>
      </c>
      <c r="CD35" s="365">
        <v>0</v>
      </c>
      <c r="CE35" s="365">
        <v>0</v>
      </c>
      <c r="CF35" s="365">
        <v>0</v>
      </c>
      <c r="CG35" s="366">
        <v>0</v>
      </c>
      <c r="CH35" s="365">
        <v>0</v>
      </c>
      <c r="CI35" s="365">
        <v>0</v>
      </c>
      <c r="CJ35" s="365">
        <v>0</v>
      </c>
      <c r="CK35" s="365">
        <v>0</v>
      </c>
      <c r="CL35" s="365">
        <v>0</v>
      </c>
      <c r="CM35" s="365">
        <v>0</v>
      </c>
      <c r="CN35" s="365">
        <v>0</v>
      </c>
      <c r="CO35" s="365">
        <v>0</v>
      </c>
      <c r="CP35" s="365">
        <v>0</v>
      </c>
      <c r="CQ35" s="365">
        <v>0</v>
      </c>
      <c r="CR35" s="365">
        <v>0</v>
      </c>
      <c r="CS35" s="366">
        <v>0</v>
      </c>
      <c r="CT35" s="365">
        <v>0</v>
      </c>
      <c r="CU35" s="365">
        <v>0</v>
      </c>
      <c r="CV35" s="365">
        <v>0</v>
      </c>
      <c r="CW35" s="365">
        <v>0</v>
      </c>
      <c r="CX35" s="365">
        <v>0</v>
      </c>
      <c r="CY35" s="365">
        <v>0</v>
      </c>
      <c r="CZ35" s="365">
        <v>0</v>
      </c>
      <c r="DA35" s="365">
        <v>0</v>
      </c>
      <c r="DB35" s="365">
        <v>0</v>
      </c>
      <c r="DC35" s="365">
        <v>0</v>
      </c>
      <c r="DD35" s="365">
        <v>0</v>
      </c>
      <c r="DE35" s="366">
        <v>0</v>
      </c>
      <c r="DF35" s="365">
        <v>0</v>
      </c>
      <c r="DG35" s="365">
        <v>0</v>
      </c>
      <c r="DH35" s="365">
        <v>0</v>
      </c>
      <c r="DI35" s="365">
        <v>0</v>
      </c>
      <c r="DJ35" s="365">
        <v>0</v>
      </c>
      <c r="DK35" s="365">
        <v>0</v>
      </c>
      <c r="DL35" s="365">
        <v>0</v>
      </c>
      <c r="DM35" s="365">
        <v>0</v>
      </c>
      <c r="DN35" s="365">
        <v>0</v>
      </c>
      <c r="DO35" s="365">
        <v>0</v>
      </c>
      <c r="DP35" s="365">
        <v>0</v>
      </c>
      <c r="DQ35" s="366">
        <v>0</v>
      </c>
      <c r="DR35" s="347">
        <f t="shared" si="1"/>
        <v>71720.75</v>
      </c>
      <c r="DS35" s="347">
        <f t="shared" si="1"/>
        <v>56375.719999999994</v>
      </c>
      <c r="DT35" s="347">
        <f t="shared" si="1"/>
        <v>68678.700000000012</v>
      </c>
      <c r="DU35" s="347">
        <f t="shared" si="1"/>
        <v>63787.579999999994</v>
      </c>
      <c r="DV35" s="347">
        <f t="shared" si="1"/>
        <v>58082.52</v>
      </c>
      <c r="DW35" s="347">
        <f t="shared" si="1"/>
        <v>62118.28</v>
      </c>
      <c r="DX35" s="347">
        <f t="shared" si="1"/>
        <v>57338.520000000004</v>
      </c>
      <c r="DY35" s="347">
        <f t="shared" si="1"/>
        <v>65497.210000000014</v>
      </c>
      <c r="DZ35" s="347">
        <f t="shared" si="1"/>
        <v>66758.209999999992</v>
      </c>
      <c r="EA35" s="347">
        <f t="shared" si="1"/>
        <v>68039.040000000008</v>
      </c>
      <c r="EB35" s="347">
        <f t="shared" si="1"/>
        <v>59492.160000000003</v>
      </c>
      <c r="EC35" s="347">
        <f t="shared" si="1"/>
        <v>65883.73000000001</v>
      </c>
      <c r="ED35" s="348">
        <f t="shared" si="2"/>
        <v>763772.42000000016</v>
      </c>
      <c r="EE35" s="356" t="s">
        <v>94</v>
      </c>
      <c r="EF35" s="347">
        <f>EB35</f>
        <v>59492.160000000003</v>
      </c>
      <c r="EG35" s="347">
        <f>'[1]FY 2017 - kWh'!EB35</f>
        <v>208300</v>
      </c>
      <c r="EH35" s="350">
        <f>EF35/EG35</f>
        <v>0.28560806529044647</v>
      </c>
      <c r="EI35" s="347">
        <f>ROUND(EH35*'[1]FY 2017 - kWh'!EI35,2)</f>
        <v>17748.830000000002</v>
      </c>
      <c r="EJ35" s="347">
        <f>(EB35-EI35)+SUM(EC35)</f>
        <v>107627.06000000001</v>
      </c>
      <c r="EK35" s="347">
        <f t="shared" si="3"/>
        <v>656145.3600000001</v>
      </c>
      <c r="EL35" s="347">
        <v>671952.6</v>
      </c>
      <c r="EM35" s="347">
        <f t="shared" si="4"/>
        <v>-15807.239999999874</v>
      </c>
    </row>
    <row r="36" spans="1:143" ht="15.75" x14ac:dyDescent="0.3">
      <c r="A36" s="335" t="s">
        <v>131</v>
      </c>
      <c r="B36" s="344">
        <v>76334.5</v>
      </c>
      <c r="C36" s="344">
        <v>79669.73</v>
      </c>
      <c r="D36" s="344">
        <v>70028.91</v>
      </c>
      <c r="E36" s="344">
        <v>67191.5</v>
      </c>
      <c r="F36" s="344">
        <v>63257.82</v>
      </c>
      <c r="G36" s="344">
        <v>68109.78</v>
      </c>
      <c r="H36" s="344">
        <v>63975.11</v>
      </c>
      <c r="I36" s="344">
        <v>63212.22</v>
      </c>
      <c r="J36" s="344">
        <v>56871.5</v>
      </c>
      <c r="K36" s="344">
        <v>59867.24</v>
      </c>
      <c r="L36" s="344">
        <v>63581.37</v>
      </c>
      <c r="M36" s="344">
        <v>363864.09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-108.13</v>
      </c>
      <c r="T36" s="365">
        <v>-88.12</v>
      </c>
      <c r="U36" s="365">
        <v>-96.81</v>
      </c>
      <c r="V36" s="365">
        <v>-170.35</v>
      </c>
      <c r="W36" s="365">
        <v>-299.27999999999997</v>
      </c>
      <c r="X36" s="365">
        <v>-356.40999999999997</v>
      </c>
      <c r="Y36" s="366">
        <v>-341.15999999999997</v>
      </c>
      <c r="Z36" s="365">
        <v>0</v>
      </c>
      <c r="AA36" s="365">
        <v>0</v>
      </c>
      <c r="AB36" s="365">
        <v>-347.38</v>
      </c>
      <c r="AC36" s="365">
        <v>-5.09</v>
      </c>
      <c r="AD36" s="365">
        <v>116.25</v>
      </c>
      <c r="AE36" s="365">
        <v>154.19</v>
      </c>
      <c r="AF36" s="365">
        <v>169.67</v>
      </c>
      <c r="AG36" s="365">
        <v>186.53</v>
      </c>
      <c r="AH36" s="365">
        <v>40.520000000000003</v>
      </c>
      <c r="AI36" s="365">
        <v>59.55</v>
      </c>
      <c r="AJ36" s="365">
        <v>69.260000000000005</v>
      </c>
      <c r="AK36" s="366">
        <v>31.21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0</v>
      </c>
      <c r="AS36" s="365">
        <v>0</v>
      </c>
      <c r="AT36" s="365">
        <v>0</v>
      </c>
      <c r="AU36" s="365">
        <v>0</v>
      </c>
      <c r="AV36" s="365">
        <v>0</v>
      </c>
      <c r="AW36" s="366">
        <v>0</v>
      </c>
      <c r="AX36" s="365">
        <v>0</v>
      </c>
      <c r="AY36" s="365">
        <v>0</v>
      </c>
      <c r="AZ36" s="365">
        <v>0</v>
      </c>
      <c r="BA36" s="365">
        <v>0</v>
      </c>
      <c r="BB36" s="365">
        <v>0</v>
      </c>
      <c r="BC36" s="365">
        <v>0</v>
      </c>
      <c r="BD36" s="365">
        <v>0</v>
      </c>
      <c r="BE36" s="365">
        <v>0</v>
      </c>
      <c r="BF36" s="365">
        <v>0</v>
      </c>
      <c r="BG36" s="365">
        <v>0</v>
      </c>
      <c r="BH36" s="365">
        <v>0</v>
      </c>
      <c r="BI36" s="366">
        <v>0</v>
      </c>
      <c r="BJ36" s="365">
        <v>0</v>
      </c>
      <c r="BK36" s="365">
        <v>0</v>
      </c>
      <c r="BL36" s="365">
        <v>0</v>
      </c>
      <c r="BM36" s="365">
        <v>0</v>
      </c>
      <c r="BN36" s="365">
        <v>0</v>
      </c>
      <c r="BO36" s="365">
        <v>0</v>
      </c>
      <c r="BP36" s="365">
        <v>0</v>
      </c>
      <c r="BQ36" s="365">
        <v>0</v>
      </c>
      <c r="BR36" s="365">
        <v>0</v>
      </c>
      <c r="BS36" s="365">
        <v>0</v>
      </c>
      <c r="BT36" s="365">
        <v>0</v>
      </c>
      <c r="BU36" s="366">
        <v>0</v>
      </c>
      <c r="BV36" s="365">
        <v>0</v>
      </c>
      <c r="BW36" s="365">
        <v>0</v>
      </c>
      <c r="BX36" s="365">
        <v>0</v>
      </c>
      <c r="BY36" s="365">
        <v>0</v>
      </c>
      <c r="BZ36" s="365">
        <v>0</v>
      </c>
      <c r="CA36" s="365">
        <v>0</v>
      </c>
      <c r="CB36" s="365">
        <v>0</v>
      </c>
      <c r="CC36" s="365">
        <v>0</v>
      </c>
      <c r="CD36" s="365">
        <v>0</v>
      </c>
      <c r="CE36" s="365">
        <v>0</v>
      </c>
      <c r="CF36" s="365">
        <v>0</v>
      </c>
      <c r="CG36" s="366">
        <v>0</v>
      </c>
      <c r="CH36" s="365">
        <v>0</v>
      </c>
      <c r="CI36" s="365">
        <v>0</v>
      </c>
      <c r="CJ36" s="365">
        <v>0</v>
      </c>
      <c r="CK36" s="365">
        <v>0</v>
      </c>
      <c r="CL36" s="365">
        <v>0</v>
      </c>
      <c r="CM36" s="365">
        <v>0</v>
      </c>
      <c r="CN36" s="365">
        <v>0</v>
      </c>
      <c r="CO36" s="365">
        <v>0</v>
      </c>
      <c r="CP36" s="365">
        <v>0</v>
      </c>
      <c r="CQ36" s="365">
        <v>0</v>
      </c>
      <c r="CR36" s="365">
        <v>0</v>
      </c>
      <c r="CS36" s="366">
        <v>0</v>
      </c>
      <c r="CT36" s="365">
        <v>0</v>
      </c>
      <c r="CU36" s="365">
        <v>0</v>
      </c>
      <c r="CV36" s="365">
        <v>0</v>
      </c>
      <c r="CW36" s="365">
        <v>0</v>
      </c>
      <c r="CX36" s="365">
        <v>0</v>
      </c>
      <c r="CY36" s="365">
        <v>0</v>
      </c>
      <c r="CZ36" s="365">
        <v>0</v>
      </c>
      <c r="DA36" s="365">
        <v>0</v>
      </c>
      <c r="DB36" s="365">
        <v>0</v>
      </c>
      <c r="DC36" s="365">
        <v>0</v>
      </c>
      <c r="DD36" s="365">
        <v>0</v>
      </c>
      <c r="DE36" s="366">
        <v>0</v>
      </c>
      <c r="DF36" s="365">
        <v>0</v>
      </c>
      <c r="DG36" s="365">
        <v>0</v>
      </c>
      <c r="DH36" s="365">
        <v>0</v>
      </c>
      <c r="DI36" s="365">
        <v>0</v>
      </c>
      <c r="DJ36" s="365">
        <v>0</v>
      </c>
      <c r="DK36" s="365">
        <v>0</v>
      </c>
      <c r="DL36" s="365">
        <v>0</v>
      </c>
      <c r="DM36" s="365">
        <v>0</v>
      </c>
      <c r="DN36" s="365">
        <v>0</v>
      </c>
      <c r="DO36" s="365">
        <v>0</v>
      </c>
      <c r="DP36" s="365">
        <v>0</v>
      </c>
      <c r="DQ36" s="366">
        <v>0</v>
      </c>
      <c r="DR36" s="347">
        <f t="shared" si="1"/>
        <v>76334.5</v>
      </c>
      <c r="DS36" s="347">
        <f t="shared" si="1"/>
        <v>79669.73</v>
      </c>
      <c r="DT36" s="347">
        <f t="shared" si="1"/>
        <v>69681.53</v>
      </c>
      <c r="DU36" s="347">
        <f t="shared" si="1"/>
        <v>67186.41</v>
      </c>
      <c r="DV36" s="347">
        <f t="shared" si="1"/>
        <v>63374.07</v>
      </c>
      <c r="DW36" s="347">
        <f t="shared" si="1"/>
        <v>68155.839999999997</v>
      </c>
      <c r="DX36" s="347">
        <f t="shared" si="1"/>
        <v>64056.659999999996</v>
      </c>
      <c r="DY36" s="347">
        <f t="shared" si="1"/>
        <v>63301.94</v>
      </c>
      <c r="DZ36" s="347">
        <f t="shared" si="1"/>
        <v>56741.67</v>
      </c>
      <c r="EA36" s="347">
        <f t="shared" si="1"/>
        <v>59627.51</v>
      </c>
      <c r="EB36" s="347">
        <f t="shared" si="1"/>
        <v>63294.22</v>
      </c>
      <c r="EC36" s="347">
        <f t="shared" si="1"/>
        <v>363554.14000000007</v>
      </c>
      <c r="ED36" s="348">
        <f t="shared" si="2"/>
        <v>1094978.22</v>
      </c>
      <c r="EE36" s="356" t="s">
        <v>94</v>
      </c>
      <c r="EF36" s="347">
        <f>EB36</f>
        <v>63294.22</v>
      </c>
      <c r="EG36" s="347">
        <f>'[1]FY 2017 - kWh'!EB36</f>
        <v>258894</v>
      </c>
      <c r="EH36" s="350">
        <f>EF36/EG36</f>
        <v>0.24447928495832272</v>
      </c>
      <c r="EI36" s="347">
        <f>ROUND(EH36*'[1]FY 2017 - kWh'!EI36,2)</f>
        <v>11008.9</v>
      </c>
      <c r="EJ36" s="347">
        <f>(EB36-EI36)+SUM(EC36)</f>
        <v>415839.46000000008</v>
      </c>
      <c r="EK36" s="347">
        <f t="shared" si="3"/>
        <v>679138.75999999989</v>
      </c>
      <c r="EL36" s="347">
        <v>678740.5199999999</v>
      </c>
      <c r="EM36" s="347">
        <f t="shared" si="4"/>
        <v>398.23999999999069</v>
      </c>
    </row>
    <row r="37" spans="1:143" ht="15.75" x14ac:dyDescent="0.3">
      <c r="A37" s="335" t="s">
        <v>132</v>
      </c>
      <c r="B37" s="344">
        <v>38778.870000000003</v>
      </c>
      <c r="C37" s="344">
        <v>32601.96</v>
      </c>
      <c r="D37" s="344">
        <v>40640.120000000003</v>
      </c>
      <c r="E37" s="344">
        <v>38111.03</v>
      </c>
      <c r="F37" s="344">
        <v>36971.919999999998</v>
      </c>
      <c r="G37" s="344">
        <v>37458.519999999997</v>
      </c>
      <c r="H37" s="344">
        <v>31838.85</v>
      </c>
      <c r="I37" s="344">
        <v>35804.33</v>
      </c>
      <c r="J37" s="344">
        <v>35583.51</v>
      </c>
      <c r="K37" s="344">
        <v>37534.32</v>
      </c>
      <c r="L37" s="344">
        <v>34284.29</v>
      </c>
      <c r="M37" s="344">
        <v>38742.39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6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6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365">
        <v>0</v>
      </c>
      <c r="AT37" s="365">
        <v>0</v>
      </c>
      <c r="AU37" s="365">
        <v>0</v>
      </c>
      <c r="AV37" s="365">
        <v>0</v>
      </c>
      <c r="AW37" s="366">
        <v>0</v>
      </c>
      <c r="AX37" s="365">
        <v>0</v>
      </c>
      <c r="AY37" s="365">
        <v>0</v>
      </c>
      <c r="AZ37" s="365">
        <v>0</v>
      </c>
      <c r="BA37" s="365">
        <v>0</v>
      </c>
      <c r="BB37" s="365">
        <v>0</v>
      </c>
      <c r="BC37" s="365">
        <v>0</v>
      </c>
      <c r="BD37" s="365">
        <v>0</v>
      </c>
      <c r="BE37" s="365">
        <v>0</v>
      </c>
      <c r="BF37" s="365">
        <v>0</v>
      </c>
      <c r="BG37" s="365">
        <v>0</v>
      </c>
      <c r="BH37" s="365">
        <v>0</v>
      </c>
      <c r="BI37" s="366">
        <v>0</v>
      </c>
      <c r="BJ37" s="365">
        <v>0</v>
      </c>
      <c r="BK37" s="365">
        <v>0</v>
      </c>
      <c r="BL37" s="365">
        <v>0</v>
      </c>
      <c r="BM37" s="365">
        <v>0</v>
      </c>
      <c r="BN37" s="365">
        <v>0</v>
      </c>
      <c r="BO37" s="365">
        <v>0</v>
      </c>
      <c r="BP37" s="365">
        <v>0</v>
      </c>
      <c r="BQ37" s="365">
        <v>0</v>
      </c>
      <c r="BR37" s="365">
        <v>0</v>
      </c>
      <c r="BS37" s="365">
        <v>0</v>
      </c>
      <c r="BT37" s="365">
        <v>0</v>
      </c>
      <c r="BU37" s="366">
        <v>0</v>
      </c>
      <c r="BV37" s="365">
        <v>0</v>
      </c>
      <c r="BW37" s="365">
        <v>0</v>
      </c>
      <c r="BX37" s="365">
        <v>0</v>
      </c>
      <c r="BY37" s="365">
        <v>0</v>
      </c>
      <c r="BZ37" s="365">
        <v>0</v>
      </c>
      <c r="CA37" s="365">
        <v>0</v>
      </c>
      <c r="CB37" s="365">
        <v>0</v>
      </c>
      <c r="CC37" s="365">
        <v>0</v>
      </c>
      <c r="CD37" s="365">
        <v>0</v>
      </c>
      <c r="CE37" s="365">
        <v>0</v>
      </c>
      <c r="CF37" s="365">
        <v>0</v>
      </c>
      <c r="CG37" s="366">
        <v>0</v>
      </c>
      <c r="CH37" s="365">
        <v>0</v>
      </c>
      <c r="CI37" s="365">
        <v>0</v>
      </c>
      <c r="CJ37" s="365">
        <v>0</v>
      </c>
      <c r="CK37" s="365">
        <v>0</v>
      </c>
      <c r="CL37" s="365">
        <v>0</v>
      </c>
      <c r="CM37" s="365">
        <v>0</v>
      </c>
      <c r="CN37" s="365">
        <v>0</v>
      </c>
      <c r="CO37" s="365">
        <v>0</v>
      </c>
      <c r="CP37" s="365">
        <v>0</v>
      </c>
      <c r="CQ37" s="365">
        <v>0</v>
      </c>
      <c r="CR37" s="365">
        <v>0</v>
      </c>
      <c r="CS37" s="366">
        <v>0</v>
      </c>
      <c r="CT37" s="365">
        <v>0</v>
      </c>
      <c r="CU37" s="365">
        <v>0</v>
      </c>
      <c r="CV37" s="365">
        <v>0</v>
      </c>
      <c r="CW37" s="365">
        <v>0</v>
      </c>
      <c r="CX37" s="365">
        <v>0</v>
      </c>
      <c r="CY37" s="365">
        <v>0</v>
      </c>
      <c r="CZ37" s="365">
        <v>0</v>
      </c>
      <c r="DA37" s="365">
        <v>0</v>
      </c>
      <c r="DB37" s="365">
        <v>0</v>
      </c>
      <c r="DC37" s="365">
        <v>0</v>
      </c>
      <c r="DD37" s="365">
        <v>0</v>
      </c>
      <c r="DE37" s="366">
        <v>0</v>
      </c>
      <c r="DF37" s="365">
        <v>0</v>
      </c>
      <c r="DG37" s="365">
        <v>0</v>
      </c>
      <c r="DH37" s="365">
        <v>0</v>
      </c>
      <c r="DI37" s="365">
        <v>0</v>
      </c>
      <c r="DJ37" s="365">
        <v>0</v>
      </c>
      <c r="DK37" s="365">
        <v>0</v>
      </c>
      <c r="DL37" s="365">
        <v>0</v>
      </c>
      <c r="DM37" s="365">
        <v>0</v>
      </c>
      <c r="DN37" s="365">
        <v>0</v>
      </c>
      <c r="DO37" s="365">
        <v>0</v>
      </c>
      <c r="DP37" s="365">
        <v>0</v>
      </c>
      <c r="DQ37" s="366">
        <v>0</v>
      </c>
      <c r="DR37" s="347">
        <f t="shared" si="1"/>
        <v>38778.870000000003</v>
      </c>
      <c r="DS37" s="347">
        <f t="shared" si="1"/>
        <v>32601.96</v>
      </c>
      <c r="DT37" s="347">
        <f t="shared" si="1"/>
        <v>40640.120000000003</v>
      </c>
      <c r="DU37" s="347">
        <f t="shared" si="1"/>
        <v>38111.03</v>
      </c>
      <c r="DV37" s="347">
        <f t="shared" si="1"/>
        <v>36971.919999999998</v>
      </c>
      <c r="DW37" s="347">
        <f t="shared" si="1"/>
        <v>37458.519999999997</v>
      </c>
      <c r="DX37" s="347">
        <f t="shared" si="1"/>
        <v>31838.85</v>
      </c>
      <c r="DY37" s="347">
        <f t="shared" si="1"/>
        <v>35804.33</v>
      </c>
      <c r="DZ37" s="347">
        <f t="shared" si="1"/>
        <v>35583.51</v>
      </c>
      <c r="EA37" s="347">
        <f t="shared" si="1"/>
        <v>37534.32</v>
      </c>
      <c r="EB37" s="347">
        <f t="shared" si="1"/>
        <v>34284.29</v>
      </c>
      <c r="EC37" s="347">
        <f t="shared" si="1"/>
        <v>38742.39</v>
      </c>
      <c r="ED37" s="348">
        <f t="shared" si="2"/>
        <v>438350.11000000004</v>
      </c>
      <c r="EF37" s="347"/>
      <c r="EG37" s="347"/>
      <c r="EI37" s="347"/>
      <c r="EJ37" s="347"/>
      <c r="EK37" s="347">
        <f t="shared" si="3"/>
        <v>438350.11000000004</v>
      </c>
      <c r="EL37" s="347">
        <v>438350.11000000004</v>
      </c>
      <c r="EM37" s="347">
        <f t="shared" si="4"/>
        <v>0</v>
      </c>
    </row>
    <row r="38" spans="1:143" ht="15.75" x14ac:dyDescent="0.3">
      <c r="A38" s="335" t="s">
        <v>133</v>
      </c>
      <c r="B38" s="344">
        <v>189152.88</v>
      </c>
      <c r="C38" s="344">
        <v>180280.58</v>
      </c>
      <c r="D38" s="344">
        <v>262400.28999999998</v>
      </c>
      <c r="E38" s="344">
        <v>178772.18</v>
      </c>
      <c r="F38" s="344">
        <v>188566.06</v>
      </c>
      <c r="G38" s="344">
        <v>203652.63</v>
      </c>
      <c r="H38" s="344">
        <v>167107.62</v>
      </c>
      <c r="I38" s="344">
        <v>179918.95</v>
      </c>
      <c r="J38" s="344">
        <v>175805.18</v>
      </c>
      <c r="K38" s="344">
        <v>198092.25</v>
      </c>
      <c r="L38" s="344">
        <v>213888.31</v>
      </c>
      <c r="M38" s="344">
        <v>204578.14</v>
      </c>
      <c r="N38" s="365">
        <v>-51.34</v>
      </c>
      <c r="O38" s="365">
        <v>-42.64</v>
      </c>
      <c r="P38" s="365">
        <v>-61.8</v>
      </c>
      <c r="Q38" s="365">
        <v>-49.27</v>
      </c>
      <c r="R38" s="365">
        <v>-55.98</v>
      </c>
      <c r="S38" s="365">
        <v>-36.5</v>
      </c>
      <c r="T38" s="365">
        <v>-5.19</v>
      </c>
      <c r="U38" s="365">
        <v>-1.4800000000000004</v>
      </c>
      <c r="V38" s="365">
        <v>-14.030000000000001</v>
      </c>
      <c r="W38" s="365">
        <v>-12.02</v>
      </c>
      <c r="X38" s="365">
        <v>-16.439999999999998</v>
      </c>
      <c r="Y38" s="366">
        <v>-47.3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5">
        <v>0</v>
      </c>
      <c r="AH38" s="365">
        <v>0</v>
      </c>
      <c r="AI38" s="365">
        <v>0</v>
      </c>
      <c r="AJ38" s="365">
        <v>0</v>
      </c>
      <c r="AK38" s="366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0</v>
      </c>
      <c r="AS38" s="365">
        <v>0</v>
      </c>
      <c r="AT38" s="365">
        <v>0</v>
      </c>
      <c r="AU38" s="365">
        <v>0</v>
      </c>
      <c r="AV38" s="365">
        <v>0</v>
      </c>
      <c r="AW38" s="366">
        <v>0</v>
      </c>
      <c r="AX38" s="365">
        <v>0</v>
      </c>
      <c r="AY38" s="365">
        <v>0</v>
      </c>
      <c r="AZ38" s="365">
        <v>0</v>
      </c>
      <c r="BA38" s="365">
        <v>0</v>
      </c>
      <c r="BB38" s="365">
        <v>0</v>
      </c>
      <c r="BC38" s="365">
        <v>0</v>
      </c>
      <c r="BD38" s="365">
        <v>0</v>
      </c>
      <c r="BE38" s="365">
        <v>0</v>
      </c>
      <c r="BF38" s="365">
        <v>0</v>
      </c>
      <c r="BG38" s="365">
        <v>0</v>
      </c>
      <c r="BH38" s="365">
        <v>0</v>
      </c>
      <c r="BI38" s="366">
        <v>0</v>
      </c>
      <c r="BJ38" s="365">
        <v>0</v>
      </c>
      <c r="BK38" s="365">
        <v>0</v>
      </c>
      <c r="BL38" s="365">
        <v>0</v>
      </c>
      <c r="BM38" s="365">
        <v>0</v>
      </c>
      <c r="BN38" s="365">
        <v>0</v>
      </c>
      <c r="BO38" s="365">
        <v>0</v>
      </c>
      <c r="BP38" s="365">
        <v>0</v>
      </c>
      <c r="BQ38" s="365">
        <v>0</v>
      </c>
      <c r="BR38" s="365">
        <v>0</v>
      </c>
      <c r="BS38" s="365">
        <v>0</v>
      </c>
      <c r="BT38" s="365">
        <v>0</v>
      </c>
      <c r="BU38" s="366">
        <v>0</v>
      </c>
      <c r="BV38" s="365">
        <v>0</v>
      </c>
      <c r="BW38" s="365">
        <v>0</v>
      </c>
      <c r="BX38" s="365">
        <v>0</v>
      </c>
      <c r="BY38" s="365">
        <v>0</v>
      </c>
      <c r="BZ38" s="365">
        <v>0</v>
      </c>
      <c r="CA38" s="365">
        <v>0</v>
      </c>
      <c r="CB38" s="365">
        <v>0</v>
      </c>
      <c r="CC38" s="365">
        <v>0</v>
      </c>
      <c r="CD38" s="365">
        <v>0</v>
      </c>
      <c r="CE38" s="365">
        <v>0</v>
      </c>
      <c r="CF38" s="365">
        <v>0</v>
      </c>
      <c r="CG38" s="366">
        <v>0</v>
      </c>
      <c r="CH38" s="365">
        <v>0</v>
      </c>
      <c r="CI38" s="365">
        <v>0</v>
      </c>
      <c r="CJ38" s="365">
        <v>0</v>
      </c>
      <c r="CK38" s="365">
        <v>0</v>
      </c>
      <c r="CL38" s="365">
        <v>0</v>
      </c>
      <c r="CM38" s="365">
        <v>0</v>
      </c>
      <c r="CN38" s="365">
        <v>0</v>
      </c>
      <c r="CO38" s="365">
        <v>0</v>
      </c>
      <c r="CP38" s="365">
        <v>0</v>
      </c>
      <c r="CQ38" s="365">
        <v>0</v>
      </c>
      <c r="CR38" s="365">
        <v>0</v>
      </c>
      <c r="CS38" s="366">
        <v>0</v>
      </c>
      <c r="CT38" s="365">
        <v>0</v>
      </c>
      <c r="CU38" s="365">
        <v>0</v>
      </c>
      <c r="CV38" s="365">
        <v>0</v>
      </c>
      <c r="CW38" s="365">
        <v>0</v>
      </c>
      <c r="CX38" s="365">
        <v>0</v>
      </c>
      <c r="CY38" s="365">
        <v>0</v>
      </c>
      <c r="CZ38" s="365">
        <v>0</v>
      </c>
      <c r="DA38" s="365">
        <v>0</v>
      </c>
      <c r="DB38" s="365">
        <v>0</v>
      </c>
      <c r="DC38" s="365">
        <v>0</v>
      </c>
      <c r="DD38" s="365">
        <v>0</v>
      </c>
      <c r="DE38" s="366">
        <v>0</v>
      </c>
      <c r="DF38" s="365">
        <v>0</v>
      </c>
      <c r="DG38" s="365">
        <v>0</v>
      </c>
      <c r="DH38" s="365">
        <v>0</v>
      </c>
      <c r="DI38" s="365">
        <v>0</v>
      </c>
      <c r="DJ38" s="365">
        <v>0</v>
      </c>
      <c r="DK38" s="365">
        <v>0</v>
      </c>
      <c r="DL38" s="365">
        <v>0</v>
      </c>
      <c r="DM38" s="365">
        <v>0</v>
      </c>
      <c r="DN38" s="365">
        <v>0</v>
      </c>
      <c r="DO38" s="365">
        <v>0</v>
      </c>
      <c r="DP38" s="365">
        <v>0</v>
      </c>
      <c r="DQ38" s="366">
        <v>0</v>
      </c>
      <c r="DR38" s="347">
        <f t="shared" si="1"/>
        <v>189101.54</v>
      </c>
      <c r="DS38" s="347">
        <f t="shared" si="1"/>
        <v>180237.93999999997</v>
      </c>
      <c r="DT38" s="347">
        <f t="shared" si="1"/>
        <v>262338.49</v>
      </c>
      <c r="DU38" s="347">
        <f t="shared" si="1"/>
        <v>178722.91</v>
      </c>
      <c r="DV38" s="347">
        <f t="shared" si="1"/>
        <v>188510.07999999999</v>
      </c>
      <c r="DW38" s="347">
        <f t="shared" si="1"/>
        <v>203616.13</v>
      </c>
      <c r="DX38" s="347">
        <f t="shared" si="1"/>
        <v>167102.43</v>
      </c>
      <c r="DY38" s="347">
        <f t="shared" si="1"/>
        <v>179917.47</v>
      </c>
      <c r="DZ38" s="347">
        <f t="shared" si="1"/>
        <v>175791.15</v>
      </c>
      <c r="EA38" s="347">
        <f t="shared" si="1"/>
        <v>198080.23</v>
      </c>
      <c r="EB38" s="347">
        <f t="shared" si="1"/>
        <v>213871.87</v>
      </c>
      <c r="EC38" s="347">
        <f t="shared" si="1"/>
        <v>204530.84000000003</v>
      </c>
      <c r="ED38" s="348">
        <f t="shared" si="2"/>
        <v>2341821.0799999996</v>
      </c>
      <c r="EE38" s="353" t="s">
        <v>99</v>
      </c>
      <c r="EF38" s="347">
        <f>EC38</f>
        <v>204530.84000000003</v>
      </c>
      <c r="EG38" s="347">
        <f>'[1]FY 2017 - kWh'!EC38</f>
        <v>855765</v>
      </c>
      <c r="EH38" s="350">
        <f>EF38/EG38</f>
        <v>0.23900351147803431</v>
      </c>
      <c r="EI38" s="347">
        <f>ROUND(EH38*'[1]FY 2017 - kWh'!EI38,2)</f>
        <v>7518.57</v>
      </c>
      <c r="EJ38" s="347">
        <f>(EC38-EI38)</f>
        <v>197012.27000000002</v>
      </c>
      <c r="EK38" s="347">
        <f t="shared" si="3"/>
        <v>2144808.8099999996</v>
      </c>
      <c r="EL38" s="347">
        <v>2144774.25</v>
      </c>
      <c r="EM38" s="347">
        <f t="shared" si="4"/>
        <v>34.559999999590218</v>
      </c>
    </row>
    <row r="39" spans="1:143" ht="15.75" x14ac:dyDescent="0.3">
      <c r="A39" s="335" t="s">
        <v>134</v>
      </c>
      <c r="B39" s="344">
        <v>44848.04</v>
      </c>
      <c r="C39" s="344">
        <v>45050.71</v>
      </c>
      <c r="D39" s="344">
        <v>52432.32</v>
      </c>
      <c r="E39" s="344">
        <v>49901.32</v>
      </c>
      <c r="F39" s="344">
        <v>48108.47</v>
      </c>
      <c r="G39" s="344">
        <v>50574.11</v>
      </c>
      <c r="H39" s="344">
        <v>41746.879999999997</v>
      </c>
      <c r="I39" s="344">
        <v>46572.82</v>
      </c>
      <c r="J39" s="344">
        <v>46440.37</v>
      </c>
      <c r="K39" s="344">
        <v>47714.400000000001</v>
      </c>
      <c r="L39" s="344">
        <v>49759.41</v>
      </c>
      <c r="M39" s="344">
        <v>51245.95</v>
      </c>
      <c r="N39" s="365">
        <v>0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6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6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0</v>
      </c>
      <c r="AS39" s="365">
        <v>0</v>
      </c>
      <c r="AT39" s="365">
        <v>0</v>
      </c>
      <c r="AU39" s="365">
        <v>0</v>
      </c>
      <c r="AV39" s="365">
        <v>0</v>
      </c>
      <c r="AW39" s="366">
        <v>0</v>
      </c>
      <c r="AX39" s="365">
        <v>0</v>
      </c>
      <c r="AY39" s="365">
        <v>0</v>
      </c>
      <c r="AZ39" s="365">
        <v>0</v>
      </c>
      <c r="BA39" s="365">
        <v>0</v>
      </c>
      <c r="BB39" s="365">
        <v>0</v>
      </c>
      <c r="BC39" s="365">
        <v>0</v>
      </c>
      <c r="BD39" s="365">
        <v>0</v>
      </c>
      <c r="BE39" s="365">
        <v>0</v>
      </c>
      <c r="BF39" s="365">
        <v>0</v>
      </c>
      <c r="BG39" s="365">
        <v>0</v>
      </c>
      <c r="BH39" s="365">
        <v>0</v>
      </c>
      <c r="BI39" s="366">
        <v>0</v>
      </c>
      <c r="BJ39" s="365">
        <v>0</v>
      </c>
      <c r="BK39" s="365">
        <v>0</v>
      </c>
      <c r="BL39" s="365">
        <v>0</v>
      </c>
      <c r="BM39" s="365">
        <v>0</v>
      </c>
      <c r="BN39" s="365">
        <v>0</v>
      </c>
      <c r="BO39" s="365">
        <v>0</v>
      </c>
      <c r="BP39" s="365">
        <v>0</v>
      </c>
      <c r="BQ39" s="365">
        <v>0</v>
      </c>
      <c r="BR39" s="365">
        <v>0</v>
      </c>
      <c r="BS39" s="365">
        <v>0</v>
      </c>
      <c r="BT39" s="365">
        <v>0</v>
      </c>
      <c r="BU39" s="366">
        <v>0</v>
      </c>
      <c r="BV39" s="365">
        <v>0</v>
      </c>
      <c r="BW39" s="365">
        <v>0</v>
      </c>
      <c r="BX39" s="365">
        <v>0</v>
      </c>
      <c r="BY39" s="365">
        <v>0</v>
      </c>
      <c r="BZ39" s="365">
        <v>0</v>
      </c>
      <c r="CA39" s="365">
        <v>0</v>
      </c>
      <c r="CB39" s="365">
        <v>0</v>
      </c>
      <c r="CC39" s="365">
        <v>0</v>
      </c>
      <c r="CD39" s="365">
        <v>0</v>
      </c>
      <c r="CE39" s="365">
        <v>0</v>
      </c>
      <c r="CF39" s="365">
        <v>0</v>
      </c>
      <c r="CG39" s="366">
        <v>0</v>
      </c>
      <c r="CH39" s="365">
        <v>0</v>
      </c>
      <c r="CI39" s="365">
        <v>0</v>
      </c>
      <c r="CJ39" s="365">
        <v>0</v>
      </c>
      <c r="CK39" s="365">
        <v>0</v>
      </c>
      <c r="CL39" s="365">
        <v>0</v>
      </c>
      <c r="CM39" s="365">
        <v>0</v>
      </c>
      <c r="CN39" s="365">
        <v>0</v>
      </c>
      <c r="CO39" s="365">
        <v>0</v>
      </c>
      <c r="CP39" s="365">
        <v>0</v>
      </c>
      <c r="CQ39" s="365">
        <v>0</v>
      </c>
      <c r="CR39" s="365">
        <v>0</v>
      </c>
      <c r="CS39" s="366">
        <v>0</v>
      </c>
      <c r="CT39" s="365">
        <v>0</v>
      </c>
      <c r="CU39" s="365">
        <v>0</v>
      </c>
      <c r="CV39" s="365">
        <v>0</v>
      </c>
      <c r="CW39" s="365">
        <v>0</v>
      </c>
      <c r="CX39" s="365">
        <v>0</v>
      </c>
      <c r="CY39" s="365">
        <v>0</v>
      </c>
      <c r="CZ39" s="365">
        <v>0</v>
      </c>
      <c r="DA39" s="365">
        <v>0</v>
      </c>
      <c r="DB39" s="365">
        <v>0</v>
      </c>
      <c r="DC39" s="365">
        <v>0</v>
      </c>
      <c r="DD39" s="365">
        <v>0</v>
      </c>
      <c r="DE39" s="366">
        <v>0</v>
      </c>
      <c r="DF39" s="365">
        <v>0</v>
      </c>
      <c r="DG39" s="365">
        <v>0</v>
      </c>
      <c r="DH39" s="365">
        <v>0</v>
      </c>
      <c r="DI39" s="365">
        <v>0</v>
      </c>
      <c r="DJ39" s="365">
        <v>0</v>
      </c>
      <c r="DK39" s="365">
        <v>0</v>
      </c>
      <c r="DL39" s="365">
        <v>0</v>
      </c>
      <c r="DM39" s="365">
        <v>0</v>
      </c>
      <c r="DN39" s="365">
        <v>0</v>
      </c>
      <c r="DO39" s="365">
        <v>0</v>
      </c>
      <c r="DP39" s="365">
        <v>0</v>
      </c>
      <c r="DQ39" s="366">
        <v>0</v>
      </c>
      <c r="DR39" s="347">
        <f t="shared" ref="DR39:EC60" si="5">B39+N39+Z39+AL39+AX39+BJ39+BV39+CH39+CT39+DF39</f>
        <v>44848.04</v>
      </c>
      <c r="DS39" s="347">
        <f t="shared" si="5"/>
        <v>45050.71</v>
      </c>
      <c r="DT39" s="347">
        <f t="shared" si="5"/>
        <v>52432.32</v>
      </c>
      <c r="DU39" s="347">
        <f t="shared" si="5"/>
        <v>49901.32</v>
      </c>
      <c r="DV39" s="347">
        <f t="shared" si="5"/>
        <v>48108.47</v>
      </c>
      <c r="DW39" s="347">
        <f t="shared" si="5"/>
        <v>50574.11</v>
      </c>
      <c r="DX39" s="347">
        <f t="shared" si="5"/>
        <v>41746.879999999997</v>
      </c>
      <c r="DY39" s="347">
        <f t="shared" si="5"/>
        <v>46572.82</v>
      </c>
      <c r="DZ39" s="347">
        <f t="shared" si="5"/>
        <v>46440.37</v>
      </c>
      <c r="EA39" s="347">
        <f t="shared" si="5"/>
        <v>47714.400000000001</v>
      </c>
      <c r="EB39" s="347">
        <f t="shared" si="5"/>
        <v>49759.41</v>
      </c>
      <c r="EC39" s="347">
        <f t="shared" si="5"/>
        <v>51245.95</v>
      </c>
      <c r="ED39" s="348">
        <f t="shared" si="2"/>
        <v>574394.80000000005</v>
      </c>
      <c r="EF39" s="347"/>
      <c r="EG39" s="347"/>
      <c r="EI39" s="347"/>
      <c r="EJ39" s="347"/>
      <c r="EK39" s="347">
        <f t="shared" si="3"/>
        <v>574394.80000000005</v>
      </c>
      <c r="EL39" s="347">
        <v>574334</v>
      </c>
      <c r="EM39" s="347">
        <f t="shared" si="4"/>
        <v>60.800000000046566</v>
      </c>
    </row>
    <row r="40" spans="1:143" ht="15.75" x14ac:dyDescent="0.3">
      <c r="A40" s="335" t="s">
        <v>135</v>
      </c>
      <c r="B40" s="344">
        <v>34574.65</v>
      </c>
      <c r="C40" s="344">
        <v>33498.239999999998</v>
      </c>
      <c r="D40" s="344">
        <v>36602.639999999999</v>
      </c>
      <c r="E40" s="344">
        <v>35842.980000000003</v>
      </c>
      <c r="F40" s="344">
        <v>34881.18</v>
      </c>
      <c r="G40" s="344">
        <v>39559.919999999998</v>
      </c>
      <c r="H40" s="344">
        <v>37691.07</v>
      </c>
      <c r="I40" s="344">
        <v>36566.78</v>
      </c>
      <c r="J40" s="344">
        <v>33189.24</v>
      </c>
      <c r="K40" s="344">
        <v>34171.449999999997</v>
      </c>
      <c r="L40" s="344">
        <v>35603.620000000003</v>
      </c>
      <c r="M40" s="344">
        <v>38301.35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6">
        <v>-60.8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6">
        <v>-125.56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0</v>
      </c>
      <c r="AS40" s="365">
        <v>0</v>
      </c>
      <c r="AT40" s="365">
        <v>0</v>
      </c>
      <c r="AU40" s="365">
        <v>0</v>
      </c>
      <c r="AV40" s="365">
        <v>0</v>
      </c>
      <c r="AW40" s="366">
        <v>0</v>
      </c>
      <c r="AX40" s="365">
        <v>0</v>
      </c>
      <c r="AY40" s="365">
        <v>0</v>
      </c>
      <c r="AZ40" s="365">
        <v>0</v>
      </c>
      <c r="BA40" s="365">
        <v>0</v>
      </c>
      <c r="BB40" s="365">
        <v>0</v>
      </c>
      <c r="BC40" s="365">
        <v>0</v>
      </c>
      <c r="BD40" s="365">
        <v>0</v>
      </c>
      <c r="BE40" s="365">
        <v>0</v>
      </c>
      <c r="BF40" s="365">
        <v>0</v>
      </c>
      <c r="BG40" s="365">
        <v>0</v>
      </c>
      <c r="BH40" s="365">
        <v>0</v>
      </c>
      <c r="BI40" s="366">
        <v>0</v>
      </c>
      <c r="BJ40" s="365">
        <v>0</v>
      </c>
      <c r="BK40" s="365">
        <v>0</v>
      </c>
      <c r="BL40" s="365">
        <v>0</v>
      </c>
      <c r="BM40" s="365">
        <v>0</v>
      </c>
      <c r="BN40" s="365">
        <v>0</v>
      </c>
      <c r="BO40" s="365">
        <v>0</v>
      </c>
      <c r="BP40" s="365">
        <v>0</v>
      </c>
      <c r="BQ40" s="365">
        <v>0</v>
      </c>
      <c r="BR40" s="365">
        <v>0</v>
      </c>
      <c r="BS40" s="365">
        <v>0</v>
      </c>
      <c r="BT40" s="365">
        <v>0</v>
      </c>
      <c r="BU40" s="366">
        <v>0</v>
      </c>
      <c r="BV40" s="365">
        <v>0</v>
      </c>
      <c r="BW40" s="365">
        <v>0</v>
      </c>
      <c r="BX40" s="365">
        <v>0</v>
      </c>
      <c r="BY40" s="365">
        <v>0</v>
      </c>
      <c r="BZ40" s="365">
        <v>0</v>
      </c>
      <c r="CA40" s="365">
        <v>0</v>
      </c>
      <c r="CB40" s="365">
        <v>0</v>
      </c>
      <c r="CC40" s="365">
        <v>0</v>
      </c>
      <c r="CD40" s="365">
        <v>0</v>
      </c>
      <c r="CE40" s="365">
        <v>0</v>
      </c>
      <c r="CF40" s="365">
        <v>0</v>
      </c>
      <c r="CG40" s="366">
        <v>0</v>
      </c>
      <c r="CH40" s="365">
        <v>0</v>
      </c>
      <c r="CI40" s="365">
        <v>0</v>
      </c>
      <c r="CJ40" s="365">
        <v>0</v>
      </c>
      <c r="CK40" s="365">
        <v>0</v>
      </c>
      <c r="CL40" s="365">
        <v>0</v>
      </c>
      <c r="CM40" s="365">
        <v>0</v>
      </c>
      <c r="CN40" s="365">
        <v>0</v>
      </c>
      <c r="CO40" s="365">
        <v>0</v>
      </c>
      <c r="CP40" s="365">
        <v>0</v>
      </c>
      <c r="CQ40" s="365">
        <v>0</v>
      </c>
      <c r="CR40" s="365">
        <v>0</v>
      </c>
      <c r="CS40" s="366">
        <v>0</v>
      </c>
      <c r="CT40" s="365">
        <v>0</v>
      </c>
      <c r="CU40" s="365">
        <v>0</v>
      </c>
      <c r="CV40" s="365">
        <v>0</v>
      </c>
      <c r="CW40" s="365">
        <v>0</v>
      </c>
      <c r="CX40" s="365">
        <v>0</v>
      </c>
      <c r="CY40" s="365">
        <v>0</v>
      </c>
      <c r="CZ40" s="365">
        <v>0</v>
      </c>
      <c r="DA40" s="365">
        <v>0</v>
      </c>
      <c r="DB40" s="365">
        <v>0</v>
      </c>
      <c r="DC40" s="365">
        <v>0</v>
      </c>
      <c r="DD40" s="365">
        <v>0</v>
      </c>
      <c r="DE40" s="366">
        <v>0</v>
      </c>
      <c r="DF40" s="365">
        <v>0</v>
      </c>
      <c r="DG40" s="365">
        <v>0</v>
      </c>
      <c r="DH40" s="365">
        <v>0</v>
      </c>
      <c r="DI40" s="365">
        <v>0</v>
      </c>
      <c r="DJ40" s="365">
        <v>0</v>
      </c>
      <c r="DK40" s="365">
        <v>0</v>
      </c>
      <c r="DL40" s="365">
        <v>0</v>
      </c>
      <c r="DM40" s="365">
        <v>0</v>
      </c>
      <c r="DN40" s="365">
        <v>0</v>
      </c>
      <c r="DO40" s="365">
        <v>0</v>
      </c>
      <c r="DP40" s="365">
        <v>0</v>
      </c>
      <c r="DQ40" s="366">
        <v>0</v>
      </c>
      <c r="DR40" s="347">
        <f t="shared" si="5"/>
        <v>34574.65</v>
      </c>
      <c r="DS40" s="347">
        <f t="shared" si="5"/>
        <v>33498.239999999998</v>
      </c>
      <c r="DT40" s="347">
        <f t="shared" si="5"/>
        <v>36602.639999999999</v>
      </c>
      <c r="DU40" s="347">
        <f t="shared" si="5"/>
        <v>35842.980000000003</v>
      </c>
      <c r="DV40" s="347">
        <f t="shared" si="5"/>
        <v>34881.18</v>
      </c>
      <c r="DW40" s="347">
        <f t="shared" si="5"/>
        <v>39559.919999999998</v>
      </c>
      <c r="DX40" s="347">
        <f t="shared" si="5"/>
        <v>37691.07</v>
      </c>
      <c r="DY40" s="347">
        <f t="shared" si="5"/>
        <v>36566.78</v>
      </c>
      <c r="DZ40" s="347">
        <f t="shared" si="5"/>
        <v>33189.24</v>
      </c>
      <c r="EA40" s="347">
        <f t="shared" si="5"/>
        <v>34171.449999999997</v>
      </c>
      <c r="EB40" s="347">
        <f t="shared" si="5"/>
        <v>35603.620000000003</v>
      </c>
      <c r="EC40" s="347">
        <f t="shared" si="5"/>
        <v>38114.99</v>
      </c>
      <c r="ED40" s="348">
        <f t="shared" si="2"/>
        <v>430296.75999999995</v>
      </c>
      <c r="EF40" s="347"/>
      <c r="EG40" s="347"/>
      <c r="EI40" s="347"/>
      <c r="EJ40" s="347"/>
      <c r="EK40" s="347">
        <f t="shared" si="3"/>
        <v>430296.75999999995</v>
      </c>
      <c r="EL40" s="347">
        <v>430781.53999999992</v>
      </c>
      <c r="EM40" s="347">
        <f t="shared" si="4"/>
        <v>-484.77999999996973</v>
      </c>
    </row>
    <row r="41" spans="1:143" ht="15.75" x14ac:dyDescent="0.3">
      <c r="A41" s="335" t="s">
        <v>136</v>
      </c>
      <c r="B41" s="344">
        <v>73238.05</v>
      </c>
      <c r="C41" s="344">
        <v>74192.42</v>
      </c>
      <c r="D41" s="344">
        <v>170514.33</v>
      </c>
      <c r="E41" s="344">
        <v>135604.23000000001</v>
      </c>
      <c r="F41" s="344">
        <v>124284.49</v>
      </c>
      <c r="G41" s="344">
        <v>135564.79999999999</v>
      </c>
      <c r="H41" s="344">
        <v>124344.9</v>
      </c>
      <c r="I41" s="344">
        <v>127007.27</v>
      </c>
      <c r="J41" s="344">
        <v>125064.23</v>
      </c>
      <c r="K41" s="344">
        <v>133180.70000000001</v>
      </c>
      <c r="L41" s="344">
        <v>129956.2</v>
      </c>
      <c r="M41" s="344">
        <v>142913.63</v>
      </c>
      <c r="N41" s="365">
        <v>0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6">
        <v>423.97999999999996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-186.38</v>
      </c>
      <c r="AI41" s="365">
        <v>-251.65</v>
      </c>
      <c r="AJ41" s="365">
        <v>-179.9</v>
      </c>
      <c r="AK41" s="366">
        <v>-221.28</v>
      </c>
      <c r="AL41" s="365">
        <v>-389.68</v>
      </c>
      <c r="AM41" s="365">
        <v>-373.56</v>
      </c>
      <c r="AN41" s="365">
        <v>-459.58</v>
      </c>
      <c r="AO41" s="365">
        <v>-415.01</v>
      </c>
      <c r="AP41" s="365">
        <v>-425.69</v>
      </c>
      <c r="AQ41" s="365">
        <v>-528.98</v>
      </c>
      <c r="AR41" s="365">
        <v>-2002.24</v>
      </c>
      <c r="AS41" s="365">
        <v>-2157.71</v>
      </c>
      <c r="AT41" s="365">
        <v>-1564.95</v>
      </c>
      <c r="AU41" s="365">
        <v>-1496.09</v>
      </c>
      <c r="AV41" s="365">
        <v>-1916.81</v>
      </c>
      <c r="AW41" s="366">
        <v>-2072.71</v>
      </c>
      <c r="AX41" s="365">
        <v>0</v>
      </c>
      <c r="AY41" s="365">
        <v>0</v>
      </c>
      <c r="AZ41" s="365">
        <v>0</v>
      </c>
      <c r="BA41" s="365">
        <v>0</v>
      </c>
      <c r="BB41" s="365">
        <v>0</v>
      </c>
      <c r="BC41" s="365">
        <v>0</v>
      </c>
      <c r="BD41" s="365">
        <v>0</v>
      </c>
      <c r="BE41" s="365">
        <v>0</v>
      </c>
      <c r="BF41" s="365">
        <v>0</v>
      </c>
      <c r="BG41" s="365">
        <v>0</v>
      </c>
      <c r="BH41" s="365">
        <v>0</v>
      </c>
      <c r="BI41" s="366">
        <v>0</v>
      </c>
      <c r="BJ41" s="365">
        <v>0</v>
      </c>
      <c r="BK41" s="365">
        <v>0</v>
      </c>
      <c r="BL41" s="365">
        <v>0</v>
      </c>
      <c r="BM41" s="365">
        <v>0</v>
      </c>
      <c r="BN41" s="365">
        <v>0</v>
      </c>
      <c r="BO41" s="365">
        <v>0</v>
      </c>
      <c r="BP41" s="365">
        <v>0</v>
      </c>
      <c r="BQ41" s="365">
        <v>0</v>
      </c>
      <c r="BR41" s="365">
        <v>0</v>
      </c>
      <c r="BS41" s="365">
        <v>0</v>
      </c>
      <c r="BT41" s="365">
        <v>0</v>
      </c>
      <c r="BU41" s="366">
        <v>0</v>
      </c>
      <c r="BV41" s="365">
        <v>0</v>
      </c>
      <c r="BW41" s="365">
        <v>0</v>
      </c>
      <c r="BX41" s="365">
        <v>0</v>
      </c>
      <c r="BY41" s="365">
        <v>0</v>
      </c>
      <c r="BZ41" s="365">
        <v>0</v>
      </c>
      <c r="CA41" s="365">
        <v>0</v>
      </c>
      <c r="CB41" s="365">
        <v>0</v>
      </c>
      <c r="CC41" s="365">
        <v>0</v>
      </c>
      <c r="CD41" s="365">
        <v>0</v>
      </c>
      <c r="CE41" s="365">
        <v>0</v>
      </c>
      <c r="CF41" s="365">
        <v>0</v>
      </c>
      <c r="CG41" s="366">
        <v>0</v>
      </c>
      <c r="CH41" s="365">
        <v>0</v>
      </c>
      <c r="CI41" s="365">
        <v>0</v>
      </c>
      <c r="CJ41" s="365">
        <v>0</v>
      </c>
      <c r="CK41" s="365">
        <v>0</v>
      </c>
      <c r="CL41" s="365">
        <v>0</v>
      </c>
      <c r="CM41" s="365">
        <v>0</v>
      </c>
      <c r="CN41" s="365">
        <v>0</v>
      </c>
      <c r="CO41" s="365">
        <v>0</v>
      </c>
      <c r="CP41" s="365">
        <v>0</v>
      </c>
      <c r="CQ41" s="365">
        <v>0</v>
      </c>
      <c r="CR41" s="365">
        <v>0</v>
      </c>
      <c r="CS41" s="366">
        <v>0</v>
      </c>
      <c r="CT41" s="365">
        <v>0</v>
      </c>
      <c r="CU41" s="365">
        <v>0</v>
      </c>
      <c r="CV41" s="365">
        <v>0</v>
      </c>
      <c r="CW41" s="365">
        <v>0</v>
      </c>
      <c r="CX41" s="365">
        <v>0</v>
      </c>
      <c r="CY41" s="365">
        <v>0</v>
      </c>
      <c r="CZ41" s="365">
        <v>0</v>
      </c>
      <c r="DA41" s="365">
        <v>0</v>
      </c>
      <c r="DB41" s="365">
        <v>0</v>
      </c>
      <c r="DC41" s="365">
        <v>0</v>
      </c>
      <c r="DD41" s="365">
        <v>0</v>
      </c>
      <c r="DE41" s="366">
        <v>0</v>
      </c>
      <c r="DF41" s="365">
        <v>0</v>
      </c>
      <c r="DG41" s="365">
        <v>0</v>
      </c>
      <c r="DH41" s="365">
        <v>0</v>
      </c>
      <c r="DI41" s="365">
        <v>0</v>
      </c>
      <c r="DJ41" s="365">
        <v>0</v>
      </c>
      <c r="DK41" s="365">
        <v>0</v>
      </c>
      <c r="DL41" s="365">
        <v>0</v>
      </c>
      <c r="DM41" s="365">
        <v>0</v>
      </c>
      <c r="DN41" s="365">
        <v>0</v>
      </c>
      <c r="DO41" s="365">
        <v>0</v>
      </c>
      <c r="DP41" s="365">
        <v>0</v>
      </c>
      <c r="DQ41" s="366">
        <v>0</v>
      </c>
      <c r="DR41" s="347">
        <f t="shared" si="5"/>
        <v>72848.37000000001</v>
      </c>
      <c r="DS41" s="347">
        <f t="shared" si="5"/>
        <v>73818.86</v>
      </c>
      <c r="DT41" s="347">
        <f t="shared" si="5"/>
        <v>170054.75</v>
      </c>
      <c r="DU41" s="347">
        <f t="shared" si="5"/>
        <v>135189.22</v>
      </c>
      <c r="DV41" s="347">
        <f t="shared" si="5"/>
        <v>123858.8</v>
      </c>
      <c r="DW41" s="347">
        <f t="shared" si="5"/>
        <v>135035.81999999998</v>
      </c>
      <c r="DX41" s="347">
        <f t="shared" si="5"/>
        <v>122342.65999999999</v>
      </c>
      <c r="DY41" s="347">
        <f t="shared" si="5"/>
        <v>124849.56</v>
      </c>
      <c r="DZ41" s="347">
        <f t="shared" si="5"/>
        <v>123312.9</v>
      </c>
      <c r="EA41" s="347">
        <f t="shared" si="5"/>
        <v>131432.96000000002</v>
      </c>
      <c r="EB41" s="347">
        <f t="shared" si="5"/>
        <v>127859.49</v>
      </c>
      <c r="EC41" s="347">
        <f t="shared" si="5"/>
        <v>141043.62000000002</v>
      </c>
      <c r="ED41" s="348">
        <f t="shared" si="2"/>
        <v>1481647.01</v>
      </c>
      <c r="EE41" s="353" t="s">
        <v>99</v>
      </c>
      <c r="EF41" s="347">
        <f>EC41</f>
        <v>141043.62000000002</v>
      </c>
      <c r="EG41" s="347">
        <f>'[1]FY 2017 - kWh'!EC41</f>
        <v>357662</v>
      </c>
      <c r="EH41" s="350">
        <f>EF41/EG41</f>
        <v>0.39434891042380804</v>
      </c>
      <c r="EI41" s="347">
        <f>ROUND(EH41*'[1]FY 2017 - kWh'!EI41,2)</f>
        <v>16500.740000000002</v>
      </c>
      <c r="EJ41" s="347">
        <f>(EC41-EI41)</f>
        <v>124542.88000000002</v>
      </c>
      <c r="EK41" s="347">
        <f t="shared" si="3"/>
        <v>1357104.13</v>
      </c>
      <c r="EL41" s="347">
        <v>1359033.2100000002</v>
      </c>
      <c r="EM41" s="347">
        <f t="shared" si="4"/>
        <v>-1929.0800000003073</v>
      </c>
    </row>
    <row r="42" spans="1:143" ht="15.75" x14ac:dyDescent="0.3">
      <c r="A42" s="335" t="s">
        <v>137</v>
      </c>
      <c r="B42" s="344">
        <v>86780.51</v>
      </c>
      <c r="C42" s="344">
        <v>81452.05</v>
      </c>
      <c r="D42" s="344">
        <v>99376.320000000007</v>
      </c>
      <c r="E42" s="344">
        <v>108368.48</v>
      </c>
      <c r="F42" s="344">
        <v>105050.24000000001</v>
      </c>
      <c r="G42" s="344">
        <v>114301.15</v>
      </c>
      <c r="H42" s="344">
        <v>90565.45</v>
      </c>
      <c r="I42" s="344">
        <v>102176.48</v>
      </c>
      <c r="J42" s="344">
        <v>102138.6</v>
      </c>
      <c r="K42" s="344">
        <v>105031.89</v>
      </c>
      <c r="L42" s="344">
        <v>108573.65</v>
      </c>
      <c r="M42" s="344">
        <v>112110.84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-11.54</v>
      </c>
      <c r="X42" s="365">
        <v>-18.3</v>
      </c>
      <c r="Y42" s="366">
        <v>-20.97</v>
      </c>
      <c r="Z42" s="365">
        <v>-280.25</v>
      </c>
      <c r="AA42" s="365">
        <v>-278.63</v>
      </c>
      <c r="AB42" s="365">
        <v>-325.14999999999998</v>
      </c>
      <c r="AC42" s="365">
        <v>-12318.970000000001</v>
      </c>
      <c r="AD42" s="365">
        <v>-12268.25</v>
      </c>
      <c r="AE42" s="365">
        <v>-12524.58</v>
      </c>
      <c r="AF42" s="365">
        <v>-11243.109999999999</v>
      </c>
      <c r="AG42" s="365">
        <v>-5290.84</v>
      </c>
      <c r="AH42" s="365">
        <v>-9999.52</v>
      </c>
      <c r="AI42" s="365">
        <v>-12906.210000000001</v>
      </c>
      <c r="AJ42" s="365">
        <v>-13335.749999999998</v>
      </c>
      <c r="AK42" s="366">
        <v>-11130.87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0</v>
      </c>
      <c r="AS42" s="365">
        <v>0</v>
      </c>
      <c r="AT42" s="365">
        <v>0</v>
      </c>
      <c r="AU42" s="365">
        <v>0</v>
      </c>
      <c r="AV42" s="365">
        <v>0</v>
      </c>
      <c r="AW42" s="366">
        <v>0</v>
      </c>
      <c r="AX42" s="365">
        <v>0</v>
      </c>
      <c r="AY42" s="365">
        <v>0</v>
      </c>
      <c r="AZ42" s="365">
        <v>0</v>
      </c>
      <c r="BA42" s="365">
        <v>0</v>
      </c>
      <c r="BB42" s="365">
        <v>0</v>
      </c>
      <c r="BC42" s="365">
        <v>0</v>
      </c>
      <c r="BD42" s="365">
        <v>0</v>
      </c>
      <c r="BE42" s="365">
        <v>0</v>
      </c>
      <c r="BF42" s="365">
        <v>0</v>
      </c>
      <c r="BG42" s="365">
        <v>0</v>
      </c>
      <c r="BH42" s="365">
        <v>0</v>
      </c>
      <c r="BI42" s="366">
        <v>0</v>
      </c>
      <c r="BJ42" s="365">
        <v>0</v>
      </c>
      <c r="BK42" s="365">
        <v>0</v>
      </c>
      <c r="BL42" s="365">
        <v>0</v>
      </c>
      <c r="BM42" s="365">
        <v>0</v>
      </c>
      <c r="BN42" s="365">
        <v>0</v>
      </c>
      <c r="BO42" s="365">
        <v>0</v>
      </c>
      <c r="BP42" s="365">
        <v>0</v>
      </c>
      <c r="BQ42" s="365">
        <v>0</v>
      </c>
      <c r="BR42" s="365">
        <v>0</v>
      </c>
      <c r="BS42" s="365">
        <v>0</v>
      </c>
      <c r="BT42" s="365">
        <v>0</v>
      </c>
      <c r="BU42" s="366">
        <v>0</v>
      </c>
      <c r="BV42" s="365">
        <v>0</v>
      </c>
      <c r="BW42" s="365">
        <v>0</v>
      </c>
      <c r="BX42" s="365">
        <v>0</v>
      </c>
      <c r="BY42" s="365">
        <v>0</v>
      </c>
      <c r="BZ42" s="365">
        <v>0</v>
      </c>
      <c r="CA42" s="365">
        <v>0</v>
      </c>
      <c r="CB42" s="365">
        <v>0</v>
      </c>
      <c r="CC42" s="365">
        <v>0</v>
      </c>
      <c r="CD42" s="365">
        <v>0</v>
      </c>
      <c r="CE42" s="365">
        <v>0</v>
      </c>
      <c r="CF42" s="365">
        <v>0</v>
      </c>
      <c r="CG42" s="366">
        <v>0</v>
      </c>
      <c r="CH42" s="365">
        <v>0</v>
      </c>
      <c r="CI42" s="365">
        <v>0</v>
      </c>
      <c r="CJ42" s="365">
        <v>0</v>
      </c>
      <c r="CK42" s="365">
        <v>0</v>
      </c>
      <c r="CL42" s="365">
        <v>0</v>
      </c>
      <c r="CM42" s="365">
        <v>0</v>
      </c>
      <c r="CN42" s="365">
        <v>0</v>
      </c>
      <c r="CO42" s="365">
        <v>0</v>
      </c>
      <c r="CP42" s="365">
        <v>0</v>
      </c>
      <c r="CQ42" s="365">
        <v>0</v>
      </c>
      <c r="CR42" s="365">
        <v>0</v>
      </c>
      <c r="CS42" s="366">
        <v>0</v>
      </c>
      <c r="CT42" s="365">
        <v>0</v>
      </c>
      <c r="CU42" s="365">
        <v>0</v>
      </c>
      <c r="CV42" s="365">
        <v>0</v>
      </c>
      <c r="CW42" s="365">
        <v>0</v>
      </c>
      <c r="CX42" s="365">
        <v>0</v>
      </c>
      <c r="CY42" s="365">
        <v>0</v>
      </c>
      <c r="CZ42" s="365">
        <v>0</v>
      </c>
      <c r="DA42" s="365">
        <v>0</v>
      </c>
      <c r="DB42" s="365">
        <v>0</v>
      </c>
      <c r="DC42" s="365">
        <v>0</v>
      </c>
      <c r="DD42" s="365">
        <v>0</v>
      </c>
      <c r="DE42" s="366">
        <v>0</v>
      </c>
      <c r="DF42" s="365">
        <v>0</v>
      </c>
      <c r="DG42" s="365">
        <v>0</v>
      </c>
      <c r="DH42" s="365">
        <v>0</v>
      </c>
      <c r="DI42" s="365">
        <v>0</v>
      </c>
      <c r="DJ42" s="365">
        <v>0</v>
      </c>
      <c r="DK42" s="365">
        <v>0</v>
      </c>
      <c r="DL42" s="365">
        <v>0</v>
      </c>
      <c r="DM42" s="365">
        <v>0</v>
      </c>
      <c r="DN42" s="365">
        <v>0</v>
      </c>
      <c r="DO42" s="365">
        <v>0</v>
      </c>
      <c r="DP42" s="365">
        <v>0</v>
      </c>
      <c r="DQ42" s="366">
        <v>0</v>
      </c>
      <c r="DR42" s="347">
        <f t="shared" si="5"/>
        <v>86500.26</v>
      </c>
      <c r="DS42" s="347">
        <f t="shared" si="5"/>
        <v>81173.42</v>
      </c>
      <c r="DT42" s="347">
        <f t="shared" si="5"/>
        <v>99051.170000000013</v>
      </c>
      <c r="DU42" s="347">
        <f t="shared" si="5"/>
        <v>96049.51</v>
      </c>
      <c r="DV42" s="347">
        <f t="shared" si="5"/>
        <v>92781.99</v>
      </c>
      <c r="DW42" s="347">
        <f t="shared" si="5"/>
        <v>101776.56999999999</v>
      </c>
      <c r="DX42" s="347">
        <f t="shared" si="5"/>
        <v>79322.34</v>
      </c>
      <c r="DY42" s="347">
        <f t="shared" si="5"/>
        <v>96885.64</v>
      </c>
      <c r="DZ42" s="347">
        <f t="shared" si="5"/>
        <v>92139.08</v>
      </c>
      <c r="EA42" s="347">
        <f t="shared" si="5"/>
        <v>92114.14</v>
      </c>
      <c r="EB42" s="347">
        <f t="shared" si="5"/>
        <v>95219.599999999991</v>
      </c>
      <c r="EC42" s="347">
        <f t="shared" si="5"/>
        <v>100959</v>
      </c>
      <c r="ED42" s="348">
        <f t="shared" si="2"/>
        <v>1113972.7199999997</v>
      </c>
      <c r="EF42" s="347"/>
      <c r="EG42" s="347"/>
      <c r="EI42" s="347"/>
      <c r="EJ42" s="347"/>
      <c r="EK42" s="347">
        <f t="shared" si="3"/>
        <v>1113972.7199999997</v>
      </c>
      <c r="EL42" s="347">
        <v>1114023.53</v>
      </c>
      <c r="EM42" s="347">
        <f t="shared" si="4"/>
        <v>-50.81000000028871</v>
      </c>
    </row>
    <row r="43" spans="1:143" ht="15.75" x14ac:dyDescent="0.3">
      <c r="A43" s="335" t="s">
        <v>138</v>
      </c>
      <c r="B43" s="344">
        <v>33502.04</v>
      </c>
      <c r="C43" s="344">
        <v>33925.339999999997</v>
      </c>
      <c r="D43" s="344">
        <v>39128.65</v>
      </c>
      <c r="E43" s="344">
        <v>34158.74</v>
      </c>
      <c r="F43" s="344">
        <v>34249.32</v>
      </c>
      <c r="G43" s="344">
        <v>33720.33</v>
      </c>
      <c r="H43" s="344">
        <v>28691.98</v>
      </c>
      <c r="I43" s="344">
        <v>33018.46</v>
      </c>
      <c r="J43" s="344">
        <v>30879.86</v>
      </c>
      <c r="K43" s="344">
        <v>32977.129999999997</v>
      </c>
      <c r="L43" s="344">
        <v>36343.29</v>
      </c>
      <c r="M43" s="344">
        <v>37447.760000000002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6">
        <v>0.24</v>
      </c>
      <c r="Z43" s="365">
        <v>0</v>
      </c>
      <c r="AA43" s="365">
        <v>0</v>
      </c>
      <c r="AB43" s="365">
        <v>0</v>
      </c>
      <c r="AC43" s="365">
        <v>0</v>
      </c>
      <c r="AD43" s="365">
        <v>0</v>
      </c>
      <c r="AE43" s="365">
        <v>0</v>
      </c>
      <c r="AF43" s="365">
        <v>0</v>
      </c>
      <c r="AG43" s="365">
        <v>0</v>
      </c>
      <c r="AH43" s="365">
        <v>0</v>
      </c>
      <c r="AI43" s="365">
        <v>0</v>
      </c>
      <c r="AJ43" s="365">
        <v>0</v>
      </c>
      <c r="AK43" s="366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0</v>
      </c>
      <c r="AS43" s="365">
        <v>0</v>
      </c>
      <c r="AT43" s="365">
        <v>0</v>
      </c>
      <c r="AU43" s="365">
        <v>0</v>
      </c>
      <c r="AV43" s="365">
        <v>0</v>
      </c>
      <c r="AW43" s="366">
        <v>0</v>
      </c>
      <c r="AX43" s="365">
        <v>0</v>
      </c>
      <c r="AY43" s="365">
        <v>0</v>
      </c>
      <c r="AZ43" s="365">
        <v>0</v>
      </c>
      <c r="BA43" s="365">
        <v>0</v>
      </c>
      <c r="BB43" s="365">
        <v>0</v>
      </c>
      <c r="BC43" s="365">
        <v>0</v>
      </c>
      <c r="BD43" s="365">
        <v>0</v>
      </c>
      <c r="BE43" s="365">
        <v>0</v>
      </c>
      <c r="BF43" s="365">
        <v>0</v>
      </c>
      <c r="BG43" s="365">
        <v>0</v>
      </c>
      <c r="BH43" s="365">
        <v>0</v>
      </c>
      <c r="BI43" s="366">
        <v>0</v>
      </c>
      <c r="BJ43" s="365">
        <v>0</v>
      </c>
      <c r="BK43" s="365">
        <v>0</v>
      </c>
      <c r="BL43" s="365">
        <v>0</v>
      </c>
      <c r="BM43" s="365">
        <v>0</v>
      </c>
      <c r="BN43" s="365">
        <v>0</v>
      </c>
      <c r="BO43" s="365">
        <v>0</v>
      </c>
      <c r="BP43" s="365">
        <v>0</v>
      </c>
      <c r="BQ43" s="365">
        <v>0</v>
      </c>
      <c r="BR43" s="365">
        <v>0</v>
      </c>
      <c r="BS43" s="365">
        <v>0</v>
      </c>
      <c r="BT43" s="365">
        <v>0</v>
      </c>
      <c r="BU43" s="366">
        <v>0</v>
      </c>
      <c r="BV43" s="365">
        <v>0</v>
      </c>
      <c r="BW43" s="365">
        <v>0</v>
      </c>
      <c r="BX43" s="365">
        <v>0</v>
      </c>
      <c r="BY43" s="365">
        <v>0</v>
      </c>
      <c r="BZ43" s="365">
        <v>0</v>
      </c>
      <c r="CA43" s="365">
        <v>0</v>
      </c>
      <c r="CB43" s="365">
        <v>0</v>
      </c>
      <c r="CC43" s="365">
        <v>0</v>
      </c>
      <c r="CD43" s="365">
        <v>0</v>
      </c>
      <c r="CE43" s="365">
        <v>0</v>
      </c>
      <c r="CF43" s="365">
        <v>0</v>
      </c>
      <c r="CG43" s="366">
        <v>0</v>
      </c>
      <c r="CH43" s="365">
        <v>0</v>
      </c>
      <c r="CI43" s="365">
        <v>0</v>
      </c>
      <c r="CJ43" s="365">
        <v>0</v>
      </c>
      <c r="CK43" s="365">
        <v>0</v>
      </c>
      <c r="CL43" s="365">
        <v>0</v>
      </c>
      <c r="CM43" s="365">
        <v>0</v>
      </c>
      <c r="CN43" s="365">
        <v>0</v>
      </c>
      <c r="CO43" s="365">
        <v>0</v>
      </c>
      <c r="CP43" s="365">
        <v>0</v>
      </c>
      <c r="CQ43" s="365">
        <v>0</v>
      </c>
      <c r="CR43" s="365">
        <v>0</v>
      </c>
      <c r="CS43" s="366">
        <v>0</v>
      </c>
      <c r="CT43" s="365">
        <v>0</v>
      </c>
      <c r="CU43" s="365">
        <v>0</v>
      </c>
      <c r="CV43" s="365">
        <v>0</v>
      </c>
      <c r="CW43" s="365">
        <v>0</v>
      </c>
      <c r="CX43" s="365">
        <v>0</v>
      </c>
      <c r="CY43" s="365">
        <v>0</v>
      </c>
      <c r="CZ43" s="365">
        <v>0</v>
      </c>
      <c r="DA43" s="365">
        <v>0</v>
      </c>
      <c r="DB43" s="365">
        <v>0</v>
      </c>
      <c r="DC43" s="365">
        <v>0</v>
      </c>
      <c r="DD43" s="365">
        <v>0</v>
      </c>
      <c r="DE43" s="366">
        <v>0</v>
      </c>
      <c r="DF43" s="365">
        <v>0</v>
      </c>
      <c r="DG43" s="365">
        <v>0</v>
      </c>
      <c r="DH43" s="365">
        <v>0</v>
      </c>
      <c r="DI43" s="365">
        <v>0</v>
      </c>
      <c r="DJ43" s="365">
        <v>0</v>
      </c>
      <c r="DK43" s="365">
        <v>0</v>
      </c>
      <c r="DL43" s="365">
        <v>0</v>
      </c>
      <c r="DM43" s="365">
        <v>0</v>
      </c>
      <c r="DN43" s="365">
        <v>0</v>
      </c>
      <c r="DO43" s="365">
        <v>0</v>
      </c>
      <c r="DP43" s="365">
        <v>0</v>
      </c>
      <c r="DQ43" s="366">
        <v>0</v>
      </c>
      <c r="DR43" s="347">
        <f t="shared" si="5"/>
        <v>33502.04</v>
      </c>
      <c r="DS43" s="347">
        <f t="shared" si="5"/>
        <v>33925.339999999997</v>
      </c>
      <c r="DT43" s="347">
        <f t="shared" si="5"/>
        <v>39128.65</v>
      </c>
      <c r="DU43" s="347">
        <f t="shared" si="5"/>
        <v>34158.74</v>
      </c>
      <c r="DV43" s="347">
        <f t="shared" si="5"/>
        <v>34249.32</v>
      </c>
      <c r="DW43" s="347">
        <f t="shared" si="5"/>
        <v>33720.33</v>
      </c>
      <c r="DX43" s="347">
        <f t="shared" si="5"/>
        <v>28691.98</v>
      </c>
      <c r="DY43" s="347">
        <f t="shared" si="5"/>
        <v>33018.46</v>
      </c>
      <c r="DZ43" s="347">
        <f t="shared" si="5"/>
        <v>30879.86</v>
      </c>
      <c r="EA43" s="347">
        <f t="shared" si="5"/>
        <v>32977.129999999997</v>
      </c>
      <c r="EB43" s="347">
        <f t="shared" si="5"/>
        <v>36343.29</v>
      </c>
      <c r="EC43" s="347">
        <f t="shared" si="5"/>
        <v>37448</v>
      </c>
      <c r="ED43" s="348">
        <f t="shared" si="2"/>
        <v>408043.13999999996</v>
      </c>
      <c r="EE43" s="353" t="s">
        <v>99</v>
      </c>
      <c r="EF43" s="347">
        <f>EC43</f>
        <v>37448</v>
      </c>
      <c r="EG43" s="347">
        <f>'[1]FY 2017 - kWh'!EC43</f>
        <v>142391</v>
      </c>
      <c r="EH43" s="350">
        <f>EF43/EG43</f>
        <v>0.2629941499111601</v>
      </c>
      <c r="EI43" s="347">
        <f>ROUND(EH43*'[1]FY 2017 - kWh'!EI43,2)</f>
        <v>37068.76</v>
      </c>
      <c r="EJ43" s="347">
        <f>(EC43-EI43)</f>
        <v>379.23999999999796</v>
      </c>
      <c r="EK43" s="347">
        <f t="shared" si="3"/>
        <v>407663.89999999997</v>
      </c>
      <c r="EL43" s="347">
        <v>407675.20999999996</v>
      </c>
      <c r="EM43" s="347">
        <f t="shared" si="4"/>
        <v>-11.309999999997672</v>
      </c>
    </row>
    <row r="44" spans="1:143" ht="15.75" x14ac:dyDescent="0.3">
      <c r="A44" s="335" t="s">
        <v>139</v>
      </c>
      <c r="B44" s="344">
        <v>34884.050000000003</v>
      </c>
      <c r="C44" s="344">
        <v>32095.97</v>
      </c>
      <c r="D44" s="344">
        <v>39325.43</v>
      </c>
      <c r="E44" s="344">
        <v>35451.64</v>
      </c>
      <c r="F44" s="344">
        <v>33213.69</v>
      </c>
      <c r="G44" s="344">
        <v>36660.86</v>
      </c>
      <c r="H44" s="344">
        <v>28868.65</v>
      </c>
      <c r="I44" s="344">
        <v>33582.07</v>
      </c>
      <c r="J44" s="344">
        <v>32549.77</v>
      </c>
      <c r="K44" s="344">
        <v>35023.19</v>
      </c>
      <c r="L44" s="344">
        <v>37826.89</v>
      </c>
      <c r="M44" s="344">
        <v>40826.370000000003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6">
        <v>92.93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6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0</v>
      </c>
      <c r="AS44" s="365">
        <v>0</v>
      </c>
      <c r="AT44" s="365">
        <v>0</v>
      </c>
      <c r="AU44" s="365">
        <v>0</v>
      </c>
      <c r="AV44" s="365">
        <v>0</v>
      </c>
      <c r="AW44" s="366">
        <v>0</v>
      </c>
      <c r="AX44" s="365">
        <v>0</v>
      </c>
      <c r="AY44" s="365">
        <v>0</v>
      </c>
      <c r="AZ44" s="365">
        <v>0</v>
      </c>
      <c r="BA44" s="365">
        <v>0</v>
      </c>
      <c r="BB44" s="365">
        <v>0</v>
      </c>
      <c r="BC44" s="365">
        <v>0</v>
      </c>
      <c r="BD44" s="365">
        <v>0</v>
      </c>
      <c r="BE44" s="365">
        <v>0</v>
      </c>
      <c r="BF44" s="365">
        <v>0</v>
      </c>
      <c r="BG44" s="365">
        <v>0</v>
      </c>
      <c r="BH44" s="365">
        <v>0</v>
      </c>
      <c r="BI44" s="366">
        <v>0</v>
      </c>
      <c r="BJ44" s="365">
        <v>0</v>
      </c>
      <c r="BK44" s="365">
        <v>0</v>
      </c>
      <c r="BL44" s="365">
        <v>0</v>
      </c>
      <c r="BM44" s="365">
        <v>0</v>
      </c>
      <c r="BN44" s="365">
        <v>0</v>
      </c>
      <c r="BO44" s="365">
        <v>0</v>
      </c>
      <c r="BP44" s="365">
        <v>0</v>
      </c>
      <c r="BQ44" s="365">
        <v>0</v>
      </c>
      <c r="BR44" s="365">
        <v>0</v>
      </c>
      <c r="BS44" s="365">
        <v>0</v>
      </c>
      <c r="BT44" s="365">
        <v>0</v>
      </c>
      <c r="BU44" s="366">
        <v>0</v>
      </c>
      <c r="BV44" s="365">
        <v>0</v>
      </c>
      <c r="BW44" s="365">
        <v>0</v>
      </c>
      <c r="BX44" s="365">
        <v>0</v>
      </c>
      <c r="BY44" s="365">
        <v>0</v>
      </c>
      <c r="BZ44" s="365">
        <v>0</v>
      </c>
      <c r="CA44" s="365">
        <v>0</v>
      </c>
      <c r="CB44" s="365">
        <v>0</v>
      </c>
      <c r="CC44" s="365">
        <v>0</v>
      </c>
      <c r="CD44" s="365">
        <v>0</v>
      </c>
      <c r="CE44" s="365">
        <v>0</v>
      </c>
      <c r="CF44" s="365">
        <v>0</v>
      </c>
      <c r="CG44" s="366">
        <v>0</v>
      </c>
      <c r="CH44" s="365">
        <v>0</v>
      </c>
      <c r="CI44" s="365">
        <v>0</v>
      </c>
      <c r="CJ44" s="365">
        <v>0</v>
      </c>
      <c r="CK44" s="365">
        <v>0</v>
      </c>
      <c r="CL44" s="365">
        <v>0</v>
      </c>
      <c r="CM44" s="365">
        <v>0</v>
      </c>
      <c r="CN44" s="365">
        <v>0</v>
      </c>
      <c r="CO44" s="365">
        <v>0</v>
      </c>
      <c r="CP44" s="365">
        <v>0</v>
      </c>
      <c r="CQ44" s="365">
        <v>0</v>
      </c>
      <c r="CR44" s="365">
        <v>0</v>
      </c>
      <c r="CS44" s="366">
        <v>0</v>
      </c>
      <c r="CT44" s="365">
        <v>0</v>
      </c>
      <c r="CU44" s="365">
        <v>0</v>
      </c>
      <c r="CV44" s="365">
        <v>0</v>
      </c>
      <c r="CW44" s="365">
        <v>0</v>
      </c>
      <c r="CX44" s="365">
        <v>0</v>
      </c>
      <c r="CY44" s="365">
        <v>0</v>
      </c>
      <c r="CZ44" s="365">
        <v>0</v>
      </c>
      <c r="DA44" s="365">
        <v>0</v>
      </c>
      <c r="DB44" s="365">
        <v>0</v>
      </c>
      <c r="DC44" s="365">
        <v>0</v>
      </c>
      <c r="DD44" s="365">
        <v>0</v>
      </c>
      <c r="DE44" s="366">
        <v>0</v>
      </c>
      <c r="DF44" s="365">
        <v>0</v>
      </c>
      <c r="DG44" s="365">
        <v>0</v>
      </c>
      <c r="DH44" s="365">
        <v>0</v>
      </c>
      <c r="DI44" s="365">
        <v>0</v>
      </c>
      <c r="DJ44" s="365">
        <v>0</v>
      </c>
      <c r="DK44" s="365">
        <v>0</v>
      </c>
      <c r="DL44" s="365">
        <v>0</v>
      </c>
      <c r="DM44" s="365">
        <v>0</v>
      </c>
      <c r="DN44" s="365">
        <v>0</v>
      </c>
      <c r="DO44" s="365">
        <v>0</v>
      </c>
      <c r="DP44" s="365">
        <v>0</v>
      </c>
      <c r="DQ44" s="366">
        <v>0</v>
      </c>
      <c r="DR44" s="347">
        <f t="shared" si="5"/>
        <v>34884.050000000003</v>
      </c>
      <c r="DS44" s="347">
        <f t="shared" si="5"/>
        <v>32095.97</v>
      </c>
      <c r="DT44" s="347">
        <f t="shared" si="5"/>
        <v>39325.43</v>
      </c>
      <c r="DU44" s="347">
        <f t="shared" si="5"/>
        <v>35451.64</v>
      </c>
      <c r="DV44" s="347">
        <f t="shared" si="5"/>
        <v>33213.69</v>
      </c>
      <c r="DW44" s="347">
        <f t="shared" si="5"/>
        <v>36660.86</v>
      </c>
      <c r="DX44" s="347">
        <f t="shared" si="5"/>
        <v>28868.65</v>
      </c>
      <c r="DY44" s="347">
        <f t="shared" si="5"/>
        <v>33582.07</v>
      </c>
      <c r="DZ44" s="347">
        <f t="shared" si="5"/>
        <v>32549.77</v>
      </c>
      <c r="EA44" s="347">
        <f t="shared" si="5"/>
        <v>35023.19</v>
      </c>
      <c r="EB44" s="347">
        <f t="shared" si="5"/>
        <v>37826.89</v>
      </c>
      <c r="EC44" s="347">
        <f t="shared" si="5"/>
        <v>40919.300000000003</v>
      </c>
      <c r="ED44" s="348">
        <f t="shared" si="2"/>
        <v>420401.51</v>
      </c>
      <c r="EE44" s="356" t="s">
        <v>94</v>
      </c>
      <c r="EF44" s="347">
        <f>EB44</f>
        <v>37826.89</v>
      </c>
      <c r="EG44" s="347">
        <f>'[1]FY 2017 - kWh'!EB44</f>
        <v>144175</v>
      </c>
      <c r="EH44" s="350">
        <f>EF44/EG44</f>
        <v>0.26236788624934976</v>
      </c>
      <c r="EI44" s="347">
        <f>ROUND(EH44*'[1]FY 2017 - kWh'!EI44,2)</f>
        <v>10134.219999999999</v>
      </c>
      <c r="EJ44" s="347">
        <f>(EB44-EI44)+SUM(EC44)</f>
        <v>68611.97</v>
      </c>
      <c r="EK44" s="347">
        <f t="shared" si="3"/>
        <v>351789.54000000004</v>
      </c>
      <c r="EL44" s="347">
        <v>351789.54</v>
      </c>
      <c r="EM44" s="347">
        <f t="shared" si="4"/>
        <v>0</v>
      </c>
    </row>
    <row r="45" spans="1:143" ht="15.75" x14ac:dyDescent="0.3">
      <c r="A45" s="335" t="s">
        <v>140</v>
      </c>
      <c r="B45" s="344">
        <v>14436.84</v>
      </c>
      <c r="C45" s="344">
        <v>13053.96</v>
      </c>
      <c r="D45" s="344">
        <v>16089.79</v>
      </c>
      <c r="E45" s="344">
        <v>14251.57</v>
      </c>
      <c r="F45" s="344">
        <v>13933.23</v>
      </c>
      <c r="G45" s="344">
        <v>16566.29</v>
      </c>
      <c r="H45" s="344">
        <v>13345.03</v>
      </c>
      <c r="I45" s="344">
        <v>16152.97</v>
      </c>
      <c r="J45" s="344">
        <v>15347.35</v>
      </c>
      <c r="K45" s="344">
        <v>15880.68</v>
      </c>
      <c r="L45" s="344">
        <v>17420.25</v>
      </c>
      <c r="M45" s="344">
        <v>17377.830000000002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0</v>
      </c>
      <c r="V45" s="365">
        <v>187.45</v>
      </c>
      <c r="W45" s="365">
        <v>29.49</v>
      </c>
      <c r="X45" s="365">
        <v>3.5999999999999979</v>
      </c>
      <c r="Y45" s="366">
        <v>-3.6700000000000035</v>
      </c>
      <c r="Z45" s="365">
        <v>0</v>
      </c>
      <c r="AA45" s="365">
        <v>0</v>
      </c>
      <c r="AB45" s="365">
        <v>0</v>
      </c>
      <c r="AC45" s="365">
        <v>0</v>
      </c>
      <c r="AD45" s="365">
        <v>0</v>
      </c>
      <c r="AE45" s="365">
        <v>0</v>
      </c>
      <c r="AF45" s="365">
        <v>0</v>
      </c>
      <c r="AG45" s="365">
        <v>-15.6</v>
      </c>
      <c r="AH45" s="365">
        <v>-22.7</v>
      </c>
      <c r="AI45" s="365">
        <v>-22.39</v>
      </c>
      <c r="AJ45" s="365">
        <v>-22.86</v>
      </c>
      <c r="AK45" s="366">
        <v>-29.12</v>
      </c>
      <c r="AL45" s="365">
        <v>0</v>
      </c>
      <c r="AM45" s="365">
        <v>0</v>
      </c>
      <c r="AN45" s="365">
        <v>0</v>
      </c>
      <c r="AO45" s="365">
        <v>0</v>
      </c>
      <c r="AP45" s="365">
        <v>0</v>
      </c>
      <c r="AQ45" s="365">
        <v>0</v>
      </c>
      <c r="AR45" s="365">
        <v>0</v>
      </c>
      <c r="AS45" s="365">
        <v>0</v>
      </c>
      <c r="AT45" s="365">
        <v>0</v>
      </c>
      <c r="AU45" s="365">
        <v>0</v>
      </c>
      <c r="AV45" s="365">
        <v>0</v>
      </c>
      <c r="AW45" s="366">
        <v>0</v>
      </c>
      <c r="AX45" s="365">
        <v>0</v>
      </c>
      <c r="AY45" s="365">
        <v>0</v>
      </c>
      <c r="AZ45" s="365">
        <v>0</v>
      </c>
      <c r="BA45" s="365">
        <v>0</v>
      </c>
      <c r="BB45" s="365">
        <v>0</v>
      </c>
      <c r="BC45" s="365">
        <v>0</v>
      </c>
      <c r="BD45" s="365">
        <v>0</v>
      </c>
      <c r="BE45" s="365">
        <v>0</v>
      </c>
      <c r="BF45" s="365">
        <v>0</v>
      </c>
      <c r="BG45" s="365">
        <v>0</v>
      </c>
      <c r="BH45" s="365">
        <v>0</v>
      </c>
      <c r="BI45" s="366">
        <v>0</v>
      </c>
      <c r="BJ45" s="365">
        <v>0</v>
      </c>
      <c r="BK45" s="365">
        <v>0</v>
      </c>
      <c r="BL45" s="365">
        <v>0</v>
      </c>
      <c r="BM45" s="365">
        <v>0</v>
      </c>
      <c r="BN45" s="365">
        <v>0</v>
      </c>
      <c r="BO45" s="365">
        <v>0</v>
      </c>
      <c r="BP45" s="365">
        <v>0</v>
      </c>
      <c r="BQ45" s="365">
        <v>0</v>
      </c>
      <c r="BR45" s="365">
        <v>0</v>
      </c>
      <c r="BS45" s="365">
        <v>0</v>
      </c>
      <c r="BT45" s="365">
        <v>0</v>
      </c>
      <c r="BU45" s="366">
        <v>0</v>
      </c>
      <c r="BV45" s="365">
        <v>0</v>
      </c>
      <c r="BW45" s="365">
        <v>0</v>
      </c>
      <c r="BX45" s="365">
        <v>0</v>
      </c>
      <c r="BY45" s="365">
        <v>0</v>
      </c>
      <c r="BZ45" s="365">
        <v>0</v>
      </c>
      <c r="CA45" s="365">
        <v>0</v>
      </c>
      <c r="CB45" s="365">
        <v>0</v>
      </c>
      <c r="CC45" s="365">
        <v>0</v>
      </c>
      <c r="CD45" s="365">
        <v>0</v>
      </c>
      <c r="CE45" s="365">
        <v>0</v>
      </c>
      <c r="CF45" s="365">
        <v>0</v>
      </c>
      <c r="CG45" s="366">
        <v>0</v>
      </c>
      <c r="CH45" s="365">
        <v>0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6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6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6">
        <v>0</v>
      </c>
      <c r="DR45" s="347">
        <f t="shared" si="5"/>
        <v>14436.84</v>
      </c>
      <c r="DS45" s="347">
        <f t="shared" si="5"/>
        <v>13053.96</v>
      </c>
      <c r="DT45" s="347">
        <f t="shared" si="5"/>
        <v>16089.79</v>
      </c>
      <c r="DU45" s="347">
        <f t="shared" si="5"/>
        <v>14251.57</v>
      </c>
      <c r="DV45" s="347">
        <f t="shared" si="5"/>
        <v>13933.23</v>
      </c>
      <c r="DW45" s="347">
        <f t="shared" si="5"/>
        <v>16566.29</v>
      </c>
      <c r="DX45" s="347">
        <f t="shared" si="5"/>
        <v>13345.03</v>
      </c>
      <c r="DY45" s="347">
        <f t="shared" si="5"/>
        <v>16137.369999999999</v>
      </c>
      <c r="DZ45" s="347">
        <f t="shared" si="5"/>
        <v>15512.1</v>
      </c>
      <c r="EA45" s="347">
        <f t="shared" si="5"/>
        <v>15887.78</v>
      </c>
      <c r="EB45" s="347">
        <f t="shared" si="5"/>
        <v>17400.989999999998</v>
      </c>
      <c r="EC45" s="347">
        <f t="shared" si="5"/>
        <v>17345.040000000005</v>
      </c>
      <c r="ED45" s="348">
        <f t="shared" si="2"/>
        <v>183959.99</v>
      </c>
      <c r="EE45" s="354" t="s">
        <v>118</v>
      </c>
      <c r="EF45" s="347">
        <f>DY45</f>
        <v>16137.369999999999</v>
      </c>
      <c r="EG45" s="347">
        <f>'[1]FY 2017 - kWh'!DY45</f>
        <v>57539</v>
      </c>
      <c r="EH45" s="350">
        <f>EF45/EG45</f>
        <v>0.28045968821147393</v>
      </c>
      <c r="EI45" s="347">
        <f>ROUND(EH45*'[1]FY 2017 - kWh'!EI45,2)</f>
        <v>14308.77</v>
      </c>
      <c r="EJ45" s="347">
        <f>(DY45-EI45)+SUM(DZ45:EC45)</f>
        <v>67974.510000000009</v>
      </c>
      <c r="EK45" s="347">
        <f t="shared" si="3"/>
        <v>115985.47999999998</v>
      </c>
      <c r="EL45" s="347">
        <v>115983.40195059284</v>
      </c>
      <c r="EM45" s="347">
        <f t="shared" si="4"/>
        <v>2.0780494071368594</v>
      </c>
    </row>
    <row r="46" spans="1:143" ht="15.75" x14ac:dyDescent="0.3">
      <c r="A46" s="335" t="s">
        <v>141</v>
      </c>
      <c r="B46" s="344">
        <v>40989.94</v>
      </c>
      <c r="C46" s="344">
        <v>39989.93</v>
      </c>
      <c r="D46" s="344">
        <v>48153.64</v>
      </c>
      <c r="E46" s="344">
        <v>47291.41</v>
      </c>
      <c r="F46" s="344">
        <v>44217.87</v>
      </c>
      <c r="G46" s="344">
        <v>42021.87</v>
      </c>
      <c r="H46" s="344">
        <v>39243.39</v>
      </c>
      <c r="I46" s="344">
        <v>41855.81</v>
      </c>
      <c r="J46" s="344">
        <v>40402.730000000003</v>
      </c>
      <c r="K46" s="344">
        <v>42731.68</v>
      </c>
      <c r="L46" s="344">
        <v>43536.76</v>
      </c>
      <c r="M46" s="344">
        <v>47681.55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-149.72</v>
      </c>
      <c r="Y46" s="366">
        <v>-152.1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-94.97</v>
      </c>
      <c r="AG46" s="365">
        <v>-292.17</v>
      </c>
      <c r="AH46" s="365">
        <v>-268.18</v>
      </c>
      <c r="AI46" s="365">
        <v>-270.77</v>
      </c>
      <c r="AJ46" s="365">
        <v>-313.17</v>
      </c>
      <c r="AK46" s="366">
        <v>-321.95999999999998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365">
        <v>0</v>
      </c>
      <c r="AT46" s="365">
        <v>0</v>
      </c>
      <c r="AU46" s="365">
        <v>0</v>
      </c>
      <c r="AV46" s="365">
        <v>0</v>
      </c>
      <c r="AW46" s="366">
        <v>0</v>
      </c>
      <c r="AX46" s="365">
        <v>0</v>
      </c>
      <c r="AY46" s="365">
        <v>0</v>
      </c>
      <c r="AZ46" s="365">
        <v>0</v>
      </c>
      <c r="BA46" s="365">
        <v>0</v>
      </c>
      <c r="BB46" s="365">
        <v>0</v>
      </c>
      <c r="BC46" s="365">
        <v>0</v>
      </c>
      <c r="BD46" s="365">
        <v>0</v>
      </c>
      <c r="BE46" s="365">
        <v>0</v>
      </c>
      <c r="BF46" s="365">
        <v>0</v>
      </c>
      <c r="BG46" s="365">
        <v>0</v>
      </c>
      <c r="BH46" s="365">
        <v>0</v>
      </c>
      <c r="BI46" s="366">
        <v>0</v>
      </c>
      <c r="BJ46" s="365">
        <v>0</v>
      </c>
      <c r="BK46" s="365">
        <v>0</v>
      </c>
      <c r="BL46" s="365">
        <v>0</v>
      </c>
      <c r="BM46" s="365">
        <v>0</v>
      </c>
      <c r="BN46" s="365">
        <v>0</v>
      </c>
      <c r="BO46" s="365">
        <v>0</v>
      </c>
      <c r="BP46" s="365">
        <v>0</v>
      </c>
      <c r="BQ46" s="365">
        <v>0</v>
      </c>
      <c r="BR46" s="365">
        <v>0</v>
      </c>
      <c r="BS46" s="365">
        <v>0</v>
      </c>
      <c r="BT46" s="365">
        <v>0</v>
      </c>
      <c r="BU46" s="366">
        <v>0</v>
      </c>
      <c r="BV46" s="365">
        <v>0</v>
      </c>
      <c r="BW46" s="365">
        <v>0</v>
      </c>
      <c r="BX46" s="365">
        <v>0</v>
      </c>
      <c r="BY46" s="365">
        <v>0</v>
      </c>
      <c r="BZ46" s="365">
        <v>0</v>
      </c>
      <c r="CA46" s="365">
        <v>0</v>
      </c>
      <c r="CB46" s="365">
        <v>0</v>
      </c>
      <c r="CC46" s="365">
        <v>0</v>
      </c>
      <c r="CD46" s="365">
        <v>0</v>
      </c>
      <c r="CE46" s="365">
        <v>0</v>
      </c>
      <c r="CF46" s="365">
        <v>0</v>
      </c>
      <c r="CG46" s="366">
        <v>0</v>
      </c>
      <c r="CH46" s="365">
        <v>0</v>
      </c>
      <c r="CI46" s="365">
        <v>0</v>
      </c>
      <c r="CJ46" s="365">
        <v>0</v>
      </c>
      <c r="CK46" s="365">
        <v>0</v>
      </c>
      <c r="CL46" s="365">
        <v>0</v>
      </c>
      <c r="CM46" s="365">
        <v>0</v>
      </c>
      <c r="CN46" s="365">
        <v>0</v>
      </c>
      <c r="CO46" s="365">
        <v>0</v>
      </c>
      <c r="CP46" s="365">
        <v>0</v>
      </c>
      <c r="CQ46" s="365">
        <v>0</v>
      </c>
      <c r="CR46" s="365">
        <v>0</v>
      </c>
      <c r="CS46" s="366">
        <v>0</v>
      </c>
      <c r="CT46" s="365">
        <v>0</v>
      </c>
      <c r="CU46" s="365">
        <v>0</v>
      </c>
      <c r="CV46" s="365">
        <v>0</v>
      </c>
      <c r="CW46" s="365">
        <v>0</v>
      </c>
      <c r="CX46" s="365">
        <v>0</v>
      </c>
      <c r="CY46" s="365">
        <v>0</v>
      </c>
      <c r="CZ46" s="365">
        <v>0</v>
      </c>
      <c r="DA46" s="365">
        <v>0</v>
      </c>
      <c r="DB46" s="365">
        <v>0</v>
      </c>
      <c r="DC46" s="365">
        <v>0</v>
      </c>
      <c r="DD46" s="365">
        <v>0</v>
      </c>
      <c r="DE46" s="366">
        <v>0</v>
      </c>
      <c r="DF46" s="365">
        <v>0</v>
      </c>
      <c r="DG46" s="365">
        <v>0</v>
      </c>
      <c r="DH46" s="365">
        <v>0</v>
      </c>
      <c r="DI46" s="365">
        <v>0</v>
      </c>
      <c r="DJ46" s="365">
        <v>0</v>
      </c>
      <c r="DK46" s="365">
        <v>0</v>
      </c>
      <c r="DL46" s="365">
        <v>0</v>
      </c>
      <c r="DM46" s="365">
        <v>0</v>
      </c>
      <c r="DN46" s="365">
        <v>0</v>
      </c>
      <c r="DO46" s="365">
        <v>0</v>
      </c>
      <c r="DP46" s="365">
        <v>0</v>
      </c>
      <c r="DQ46" s="366">
        <v>0</v>
      </c>
      <c r="DR46" s="347">
        <f t="shared" si="5"/>
        <v>40989.94</v>
      </c>
      <c r="DS46" s="347">
        <f t="shared" si="5"/>
        <v>39989.93</v>
      </c>
      <c r="DT46" s="347">
        <f t="shared" si="5"/>
        <v>48153.64</v>
      </c>
      <c r="DU46" s="347">
        <f t="shared" si="5"/>
        <v>47291.41</v>
      </c>
      <c r="DV46" s="347">
        <f t="shared" si="5"/>
        <v>44217.87</v>
      </c>
      <c r="DW46" s="347">
        <f t="shared" si="5"/>
        <v>42021.87</v>
      </c>
      <c r="DX46" s="347">
        <f t="shared" si="5"/>
        <v>39148.42</v>
      </c>
      <c r="DY46" s="347">
        <f t="shared" si="5"/>
        <v>41563.64</v>
      </c>
      <c r="DZ46" s="347">
        <f t="shared" si="5"/>
        <v>40134.550000000003</v>
      </c>
      <c r="EA46" s="347">
        <f t="shared" si="5"/>
        <v>42460.91</v>
      </c>
      <c r="EB46" s="347">
        <f t="shared" si="5"/>
        <v>43073.87</v>
      </c>
      <c r="EC46" s="347">
        <f t="shared" si="5"/>
        <v>47207.490000000005</v>
      </c>
      <c r="ED46" s="348">
        <f t="shared" si="2"/>
        <v>516253.53999999992</v>
      </c>
      <c r="EF46" s="347"/>
      <c r="EG46" s="347"/>
      <c r="EI46" s="347"/>
      <c r="EJ46" s="347"/>
      <c r="EK46" s="347">
        <f t="shared" si="3"/>
        <v>516253.53999999992</v>
      </c>
      <c r="EL46" s="347">
        <v>515383.87</v>
      </c>
      <c r="EM46" s="347">
        <f t="shared" si="4"/>
        <v>869.66999999992549</v>
      </c>
    </row>
    <row r="47" spans="1:143" ht="15.75" x14ac:dyDescent="0.3">
      <c r="A47" s="335" t="s">
        <v>142</v>
      </c>
      <c r="B47" s="344">
        <v>26857.56</v>
      </c>
      <c r="C47" s="344">
        <v>27366.36</v>
      </c>
      <c r="D47" s="344">
        <v>31332.99</v>
      </c>
      <c r="E47" s="344">
        <v>29983.27</v>
      </c>
      <c r="F47" s="344">
        <v>29261.23</v>
      </c>
      <c r="G47" s="344">
        <v>33597.129999999997</v>
      </c>
      <c r="H47" s="344">
        <v>29586.27</v>
      </c>
      <c r="I47" s="344">
        <v>30755.99</v>
      </c>
      <c r="J47" s="344">
        <v>30664.12</v>
      </c>
      <c r="K47" s="344">
        <v>30510.17</v>
      </c>
      <c r="L47" s="344">
        <v>30091.63</v>
      </c>
      <c r="M47" s="344">
        <v>32791.81</v>
      </c>
      <c r="N47" s="365">
        <v>-87.04</v>
      </c>
      <c r="O47" s="365">
        <v>-89.81</v>
      </c>
      <c r="P47" s="365">
        <v>-106.03</v>
      </c>
      <c r="Q47" s="365">
        <v>-92.79</v>
      </c>
      <c r="R47" s="365">
        <v>-95.81</v>
      </c>
      <c r="S47" s="365">
        <v>-103.58</v>
      </c>
      <c r="T47" s="365">
        <v>-86.35</v>
      </c>
      <c r="U47" s="365">
        <v>-92.66</v>
      </c>
      <c r="V47" s="365">
        <v>-88.84</v>
      </c>
      <c r="W47" s="365">
        <v>-94.62</v>
      </c>
      <c r="X47" s="365">
        <v>-107.00999999999999</v>
      </c>
      <c r="Y47" s="366">
        <v>-126.94999999999999</v>
      </c>
      <c r="Z47" s="365">
        <v>0</v>
      </c>
      <c r="AA47" s="365">
        <v>0</v>
      </c>
      <c r="AB47" s="365">
        <v>0</v>
      </c>
      <c r="AC47" s="365">
        <v>0</v>
      </c>
      <c r="AD47" s="365">
        <v>650.84</v>
      </c>
      <c r="AE47" s="365">
        <v>-690.76</v>
      </c>
      <c r="AF47" s="365">
        <v>-15.81</v>
      </c>
      <c r="AG47" s="365">
        <v>-15.81</v>
      </c>
      <c r="AH47" s="365">
        <v>-15.81</v>
      </c>
      <c r="AI47" s="365">
        <v>-15.81</v>
      </c>
      <c r="AJ47" s="365">
        <v>-47.16</v>
      </c>
      <c r="AK47" s="366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0</v>
      </c>
      <c r="AR47" s="365">
        <v>0</v>
      </c>
      <c r="AS47" s="365">
        <v>0</v>
      </c>
      <c r="AT47" s="365">
        <v>0</v>
      </c>
      <c r="AU47" s="365">
        <v>0</v>
      </c>
      <c r="AV47" s="365">
        <v>0</v>
      </c>
      <c r="AW47" s="366">
        <v>0</v>
      </c>
      <c r="AX47" s="365">
        <v>0</v>
      </c>
      <c r="AY47" s="365">
        <v>0</v>
      </c>
      <c r="AZ47" s="365">
        <v>0</v>
      </c>
      <c r="BA47" s="365">
        <v>0</v>
      </c>
      <c r="BB47" s="365">
        <v>0</v>
      </c>
      <c r="BC47" s="365">
        <v>0</v>
      </c>
      <c r="BD47" s="365">
        <v>0</v>
      </c>
      <c r="BE47" s="365">
        <v>0</v>
      </c>
      <c r="BF47" s="365">
        <v>0</v>
      </c>
      <c r="BG47" s="365">
        <v>0</v>
      </c>
      <c r="BH47" s="365">
        <v>0</v>
      </c>
      <c r="BI47" s="366">
        <v>0</v>
      </c>
      <c r="BJ47" s="365">
        <v>0</v>
      </c>
      <c r="BK47" s="365">
        <v>0</v>
      </c>
      <c r="BL47" s="365">
        <v>0</v>
      </c>
      <c r="BM47" s="365">
        <v>0</v>
      </c>
      <c r="BN47" s="365">
        <v>0</v>
      </c>
      <c r="BO47" s="365">
        <v>0</v>
      </c>
      <c r="BP47" s="365">
        <v>0</v>
      </c>
      <c r="BQ47" s="365">
        <v>0</v>
      </c>
      <c r="BR47" s="365">
        <v>0</v>
      </c>
      <c r="BS47" s="365">
        <v>0</v>
      </c>
      <c r="BT47" s="365">
        <v>0</v>
      </c>
      <c r="BU47" s="366">
        <v>0</v>
      </c>
      <c r="BV47" s="365">
        <v>0</v>
      </c>
      <c r="BW47" s="365">
        <v>0</v>
      </c>
      <c r="BX47" s="365">
        <v>0</v>
      </c>
      <c r="BY47" s="365">
        <v>0</v>
      </c>
      <c r="BZ47" s="365">
        <v>0</v>
      </c>
      <c r="CA47" s="365">
        <v>0</v>
      </c>
      <c r="CB47" s="365">
        <v>0</v>
      </c>
      <c r="CC47" s="365">
        <v>0</v>
      </c>
      <c r="CD47" s="365">
        <v>0</v>
      </c>
      <c r="CE47" s="365">
        <v>0</v>
      </c>
      <c r="CF47" s="365">
        <v>0</v>
      </c>
      <c r="CG47" s="366">
        <v>0</v>
      </c>
      <c r="CH47" s="365">
        <v>0</v>
      </c>
      <c r="CI47" s="365">
        <v>0</v>
      </c>
      <c r="CJ47" s="365">
        <v>0</v>
      </c>
      <c r="CK47" s="365">
        <v>0</v>
      </c>
      <c r="CL47" s="365">
        <v>0</v>
      </c>
      <c r="CM47" s="365">
        <v>0</v>
      </c>
      <c r="CN47" s="365">
        <v>0</v>
      </c>
      <c r="CO47" s="365">
        <v>0</v>
      </c>
      <c r="CP47" s="365">
        <v>0</v>
      </c>
      <c r="CQ47" s="365">
        <v>0</v>
      </c>
      <c r="CR47" s="365">
        <v>0</v>
      </c>
      <c r="CS47" s="366">
        <v>0</v>
      </c>
      <c r="CT47" s="365">
        <v>0</v>
      </c>
      <c r="CU47" s="365">
        <v>0</v>
      </c>
      <c r="CV47" s="365">
        <v>0</v>
      </c>
      <c r="CW47" s="365">
        <v>0</v>
      </c>
      <c r="CX47" s="365">
        <v>0</v>
      </c>
      <c r="CY47" s="365">
        <v>0</v>
      </c>
      <c r="CZ47" s="365">
        <v>0</v>
      </c>
      <c r="DA47" s="365">
        <v>0</v>
      </c>
      <c r="DB47" s="365">
        <v>0</v>
      </c>
      <c r="DC47" s="365">
        <v>0</v>
      </c>
      <c r="DD47" s="365">
        <v>0</v>
      </c>
      <c r="DE47" s="366">
        <v>0</v>
      </c>
      <c r="DF47" s="365">
        <v>0</v>
      </c>
      <c r="DG47" s="365">
        <v>0</v>
      </c>
      <c r="DH47" s="365">
        <v>0</v>
      </c>
      <c r="DI47" s="365">
        <v>0</v>
      </c>
      <c r="DJ47" s="365">
        <v>0</v>
      </c>
      <c r="DK47" s="365">
        <v>0</v>
      </c>
      <c r="DL47" s="365">
        <v>0</v>
      </c>
      <c r="DM47" s="365">
        <v>0</v>
      </c>
      <c r="DN47" s="365">
        <v>0</v>
      </c>
      <c r="DO47" s="365">
        <v>0</v>
      </c>
      <c r="DP47" s="365">
        <v>0</v>
      </c>
      <c r="DQ47" s="366">
        <v>0</v>
      </c>
      <c r="DR47" s="347">
        <f t="shared" si="5"/>
        <v>26770.52</v>
      </c>
      <c r="DS47" s="347">
        <f t="shared" si="5"/>
        <v>27276.55</v>
      </c>
      <c r="DT47" s="347">
        <f t="shared" si="5"/>
        <v>31226.960000000003</v>
      </c>
      <c r="DU47" s="347">
        <f t="shared" si="5"/>
        <v>29890.48</v>
      </c>
      <c r="DV47" s="347">
        <f t="shared" si="5"/>
        <v>29816.26</v>
      </c>
      <c r="DW47" s="347">
        <f t="shared" si="5"/>
        <v>32802.789999999994</v>
      </c>
      <c r="DX47" s="347">
        <f t="shared" si="5"/>
        <v>29484.11</v>
      </c>
      <c r="DY47" s="347">
        <f t="shared" si="5"/>
        <v>30647.52</v>
      </c>
      <c r="DZ47" s="347">
        <f t="shared" si="5"/>
        <v>30559.469999999998</v>
      </c>
      <c r="EA47" s="347">
        <f t="shared" si="5"/>
        <v>30399.739999999998</v>
      </c>
      <c r="EB47" s="347">
        <f t="shared" si="5"/>
        <v>29937.460000000003</v>
      </c>
      <c r="EC47" s="347">
        <f t="shared" si="5"/>
        <v>32664.859999999997</v>
      </c>
      <c r="ED47" s="348">
        <f t="shared" si="2"/>
        <v>361476.72</v>
      </c>
      <c r="EF47" s="347"/>
      <c r="EG47" s="347"/>
      <c r="EI47" s="347"/>
      <c r="EJ47" s="347"/>
      <c r="EK47" s="347">
        <f t="shared" si="3"/>
        <v>361476.72</v>
      </c>
      <c r="EL47" s="347">
        <v>374340.58999999997</v>
      </c>
      <c r="EM47" s="347">
        <f t="shared" si="4"/>
        <v>-12863.869999999995</v>
      </c>
    </row>
    <row r="48" spans="1:143" ht="15.75" x14ac:dyDescent="0.3">
      <c r="A48" s="335" t="s">
        <v>143</v>
      </c>
      <c r="B48" s="344">
        <v>24869.06</v>
      </c>
      <c r="C48" s="344">
        <v>25974.11</v>
      </c>
      <c r="D48" s="344">
        <v>28157.200000000001</v>
      </c>
      <c r="E48" s="344">
        <v>26557.8</v>
      </c>
      <c r="F48" s="344">
        <v>27307.77</v>
      </c>
      <c r="G48" s="344">
        <v>29163.05</v>
      </c>
      <c r="H48" s="344">
        <v>27037.26</v>
      </c>
      <c r="I48" s="344">
        <v>28754.37</v>
      </c>
      <c r="J48" s="344">
        <v>26871.13</v>
      </c>
      <c r="K48" s="344">
        <v>30693.64</v>
      </c>
      <c r="L48" s="344">
        <v>31872.34</v>
      </c>
      <c r="M48" s="344">
        <v>35021.839999999997</v>
      </c>
      <c r="N48" s="365">
        <v>0</v>
      </c>
      <c r="O48" s="365">
        <v>0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6">
        <v>0</v>
      </c>
      <c r="Z48" s="365">
        <v>-273.54000000000002</v>
      </c>
      <c r="AA48" s="365">
        <v>-273.02999999999997</v>
      </c>
      <c r="AB48" s="365">
        <v>-331.54</v>
      </c>
      <c r="AC48" s="365">
        <v>-305.41000000000003</v>
      </c>
      <c r="AD48" s="365">
        <v>-332.34</v>
      </c>
      <c r="AE48" s="365">
        <v>-388.39</v>
      </c>
      <c r="AF48" s="365">
        <v>-319.45999999999998</v>
      </c>
      <c r="AG48" s="365">
        <v>-343.83</v>
      </c>
      <c r="AH48" s="365">
        <v>-349.5</v>
      </c>
      <c r="AI48" s="365">
        <v>-346.23</v>
      </c>
      <c r="AJ48" s="365">
        <v>-372.58</v>
      </c>
      <c r="AK48" s="366">
        <v>-379.68</v>
      </c>
      <c r="AL48" s="365">
        <v>-3203.54</v>
      </c>
      <c r="AM48" s="365">
        <v>-3355.2000000000003</v>
      </c>
      <c r="AN48" s="365">
        <v>-3308.4</v>
      </c>
      <c r="AO48" s="365">
        <v>-3473.85</v>
      </c>
      <c r="AP48" s="365">
        <v>-3190.77</v>
      </c>
      <c r="AQ48" s="365">
        <v>-2984.3900000000003</v>
      </c>
      <c r="AR48" s="365">
        <v>-455.06</v>
      </c>
      <c r="AS48" s="365">
        <v>-473.91</v>
      </c>
      <c r="AT48" s="365">
        <v>-440.46</v>
      </c>
      <c r="AU48" s="365">
        <v>-417.47</v>
      </c>
      <c r="AV48" s="365">
        <v>-399.31</v>
      </c>
      <c r="AW48" s="366">
        <v>-419.63</v>
      </c>
      <c r="AX48" s="365">
        <v>0</v>
      </c>
      <c r="AY48" s="365">
        <v>0</v>
      </c>
      <c r="AZ48" s="365">
        <v>0</v>
      </c>
      <c r="BA48" s="365">
        <v>0</v>
      </c>
      <c r="BB48" s="365">
        <v>0</v>
      </c>
      <c r="BC48" s="365">
        <v>0</v>
      </c>
      <c r="BD48" s="365">
        <v>0</v>
      </c>
      <c r="BE48" s="365">
        <v>0</v>
      </c>
      <c r="BF48" s="365">
        <v>0</v>
      </c>
      <c r="BG48" s="365">
        <v>0</v>
      </c>
      <c r="BH48" s="365">
        <v>0</v>
      </c>
      <c r="BI48" s="366">
        <v>0</v>
      </c>
      <c r="BJ48" s="365">
        <v>0</v>
      </c>
      <c r="BK48" s="365">
        <v>0</v>
      </c>
      <c r="BL48" s="365">
        <v>0</v>
      </c>
      <c r="BM48" s="365">
        <v>0</v>
      </c>
      <c r="BN48" s="365">
        <v>0</v>
      </c>
      <c r="BO48" s="365">
        <v>0</v>
      </c>
      <c r="BP48" s="365">
        <v>0</v>
      </c>
      <c r="BQ48" s="365">
        <v>0</v>
      </c>
      <c r="BR48" s="365">
        <v>0</v>
      </c>
      <c r="BS48" s="365">
        <v>0</v>
      </c>
      <c r="BT48" s="365">
        <v>0</v>
      </c>
      <c r="BU48" s="366">
        <v>0</v>
      </c>
      <c r="BV48" s="365">
        <v>0</v>
      </c>
      <c r="BW48" s="365">
        <v>0</v>
      </c>
      <c r="BX48" s="365">
        <v>0</v>
      </c>
      <c r="BY48" s="365">
        <v>0</v>
      </c>
      <c r="BZ48" s="365">
        <v>0</v>
      </c>
      <c r="CA48" s="365">
        <v>0</v>
      </c>
      <c r="CB48" s="365">
        <v>0</v>
      </c>
      <c r="CC48" s="365">
        <v>0</v>
      </c>
      <c r="CD48" s="365">
        <v>0</v>
      </c>
      <c r="CE48" s="365">
        <v>0</v>
      </c>
      <c r="CF48" s="365">
        <v>0</v>
      </c>
      <c r="CG48" s="366">
        <v>0</v>
      </c>
      <c r="CH48" s="365">
        <v>0</v>
      </c>
      <c r="CI48" s="365">
        <v>0</v>
      </c>
      <c r="CJ48" s="365">
        <v>0</v>
      </c>
      <c r="CK48" s="365">
        <v>0</v>
      </c>
      <c r="CL48" s="365">
        <v>0</v>
      </c>
      <c r="CM48" s="365">
        <v>0</v>
      </c>
      <c r="CN48" s="365">
        <v>0</v>
      </c>
      <c r="CO48" s="365">
        <v>0</v>
      </c>
      <c r="CP48" s="365">
        <v>0</v>
      </c>
      <c r="CQ48" s="365">
        <v>0</v>
      </c>
      <c r="CR48" s="365">
        <v>0</v>
      </c>
      <c r="CS48" s="366">
        <v>0</v>
      </c>
      <c r="CT48" s="365">
        <v>0</v>
      </c>
      <c r="CU48" s="365">
        <v>0</v>
      </c>
      <c r="CV48" s="365">
        <v>0</v>
      </c>
      <c r="CW48" s="365">
        <v>0</v>
      </c>
      <c r="CX48" s="365">
        <v>0</v>
      </c>
      <c r="CY48" s="365">
        <v>0</v>
      </c>
      <c r="CZ48" s="365">
        <v>0</v>
      </c>
      <c r="DA48" s="365">
        <v>0</v>
      </c>
      <c r="DB48" s="365">
        <v>0</v>
      </c>
      <c r="DC48" s="365">
        <v>0</v>
      </c>
      <c r="DD48" s="365">
        <v>0</v>
      </c>
      <c r="DE48" s="366">
        <v>0</v>
      </c>
      <c r="DF48" s="365">
        <v>0</v>
      </c>
      <c r="DG48" s="365">
        <v>0</v>
      </c>
      <c r="DH48" s="365">
        <v>0</v>
      </c>
      <c r="DI48" s="365">
        <v>0</v>
      </c>
      <c r="DJ48" s="365">
        <v>0</v>
      </c>
      <c r="DK48" s="365">
        <v>0</v>
      </c>
      <c r="DL48" s="365">
        <v>0</v>
      </c>
      <c r="DM48" s="365">
        <v>0</v>
      </c>
      <c r="DN48" s="365">
        <v>0</v>
      </c>
      <c r="DO48" s="365">
        <v>0</v>
      </c>
      <c r="DP48" s="365">
        <v>0</v>
      </c>
      <c r="DQ48" s="366">
        <v>0</v>
      </c>
      <c r="DR48" s="347">
        <f t="shared" si="5"/>
        <v>21391.98</v>
      </c>
      <c r="DS48" s="347">
        <f t="shared" si="5"/>
        <v>22345.88</v>
      </c>
      <c r="DT48" s="347">
        <f t="shared" si="5"/>
        <v>24517.26</v>
      </c>
      <c r="DU48" s="347">
        <f t="shared" si="5"/>
        <v>22778.54</v>
      </c>
      <c r="DV48" s="347">
        <f t="shared" si="5"/>
        <v>23784.66</v>
      </c>
      <c r="DW48" s="347">
        <f t="shared" si="5"/>
        <v>25790.27</v>
      </c>
      <c r="DX48" s="347">
        <f t="shared" si="5"/>
        <v>26262.739999999998</v>
      </c>
      <c r="DY48" s="347">
        <f t="shared" si="5"/>
        <v>27936.629999999997</v>
      </c>
      <c r="DZ48" s="347">
        <f t="shared" si="5"/>
        <v>26081.170000000002</v>
      </c>
      <c r="EA48" s="347">
        <f t="shared" si="5"/>
        <v>29929.94</v>
      </c>
      <c r="EB48" s="347">
        <f t="shared" si="5"/>
        <v>31100.449999999997</v>
      </c>
      <c r="EC48" s="347">
        <f t="shared" si="5"/>
        <v>34222.53</v>
      </c>
      <c r="ED48" s="348">
        <f t="shared" si="2"/>
        <v>316142.05000000005</v>
      </c>
      <c r="EF48" s="347"/>
      <c r="EG48" s="347"/>
      <c r="EI48" s="347"/>
      <c r="EJ48" s="347"/>
      <c r="EK48" s="347">
        <f t="shared" si="3"/>
        <v>316142.05000000005</v>
      </c>
      <c r="EL48" s="347">
        <v>298462.62000000005</v>
      </c>
      <c r="EM48" s="347">
        <f t="shared" si="4"/>
        <v>17679.429999999993</v>
      </c>
    </row>
    <row r="49" spans="1:143" ht="15.75" x14ac:dyDescent="0.3">
      <c r="A49" s="335" t="s">
        <v>144</v>
      </c>
      <c r="B49" s="344">
        <v>117285.26</v>
      </c>
      <c r="C49" s="344">
        <v>112862.1</v>
      </c>
      <c r="D49" s="344">
        <v>134102.63</v>
      </c>
      <c r="E49" s="344">
        <v>123954.67</v>
      </c>
      <c r="F49" s="344">
        <v>115587.78</v>
      </c>
      <c r="G49" s="344">
        <v>122958.96</v>
      </c>
      <c r="H49" s="344">
        <v>111048.8</v>
      </c>
      <c r="I49" s="344">
        <v>122435.29</v>
      </c>
      <c r="J49" s="344">
        <v>122778.52</v>
      </c>
      <c r="K49" s="344">
        <v>128912.08</v>
      </c>
      <c r="L49" s="344">
        <v>122632.6</v>
      </c>
      <c r="M49" s="344">
        <v>132498.95000000001</v>
      </c>
      <c r="N49" s="365">
        <v>0</v>
      </c>
      <c r="O49" s="365">
        <v>0</v>
      </c>
      <c r="P49" s="365">
        <v>0</v>
      </c>
      <c r="Q49" s="365">
        <v>0</v>
      </c>
      <c r="R49" s="365">
        <v>0</v>
      </c>
      <c r="S49" s="365">
        <v>0</v>
      </c>
      <c r="T49" s="365">
        <v>0</v>
      </c>
      <c r="U49" s="365">
        <v>0</v>
      </c>
      <c r="V49" s="365">
        <v>0</v>
      </c>
      <c r="W49" s="365">
        <v>0</v>
      </c>
      <c r="X49" s="365">
        <v>0</v>
      </c>
      <c r="Y49" s="366">
        <v>-38.659999999999997</v>
      </c>
      <c r="Z49" s="365">
        <v>0</v>
      </c>
      <c r="AA49" s="365">
        <v>0</v>
      </c>
      <c r="AB49" s="365">
        <v>0</v>
      </c>
      <c r="AC49" s="365">
        <v>0</v>
      </c>
      <c r="AD49" s="365">
        <v>0</v>
      </c>
      <c r="AE49" s="365">
        <v>0</v>
      </c>
      <c r="AF49" s="365">
        <v>0</v>
      </c>
      <c r="AG49" s="365">
        <v>0</v>
      </c>
      <c r="AH49" s="365">
        <v>0</v>
      </c>
      <c r="AI49" s="365">
        <v>0</v>
      </c>
      <c r="AJ49" s="365">
        <v>0</v>
      </c>
      <c r="AK49" s="366">
        <v>0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5">
        <v>0</v>
      </c>
      <c r="AU49" s="365">
        <v>0</v>
      </c>
      <c r="AV49" s="365">
        <v>0</v>
      </c>
      <c r="AW49" s="366">
        <v>0</v>
      </c>
      <c r="AX49" s="365">
        <v>0</v>
      </c>
      <c r="AY49" s="365">
        <v>0</v>
      </c>
      <c r="AZ49" s="365">
        <v>0</v>
      </c>
      <c r="BA49" s="365">
        <v>0</v>
      </c>
      <c r="BB49" s="365">
        <v>0</v>
      </c>
      <c r="BC49" s="365">
        <v>0</v>
      </c>
      <c r="BD49" s="365">
        <v>0</v>
      </c>
      <c r="BE49" s="365">
        <v>0</v>
      </c>
      <c r="BF49" s="365">
        <v>0</v>
      </c>
      <c r="BG49" s="365">
        <v>0</v>
      </c>
      <c r="BH49" s="365">
        <v>0</v>
      </c>
      <c r="BI49" s="366">
        <v>0</v>
      </c>
      <c r="BJ49" s="365">
        <v>0</v>
      </c>
      <c r="BK49" s="365">
        <v>0</v>
      </c>
      <c r="BL49" s="365">
        <v>0</v>
      </c>
      <c r="BM49" s="365">
        <v>0</v>
      </c>
      <c r="BN49" s="365">
        <v>0</v>
      </c>
      <c r="BO49" s="365">
        <v>0</v>
      </c>
      <c r="BP49" s="365">
        <v>0</v>
      </c>
      <c r="BQ49" s="365">
        <v>0</v>
      </c>
      <c r="BR49" s="365">
        <v>0</v>
      </c>
      <c r="BS49" s="365">
        <v>0</v>
      </c>
      <c r="BT49" s="365">
        <v>0</v>
      </c>
      <c r="BU49" s="366">
        <v>0</v>
      </c>
      <c r="BV49" s="365">
        <v>0</v>
      </c>
      <c r="BW49" s="365">
        <v>0</v>
      </c>
      <c r="BX49" s="365">
        <v>0</v>
      </c>
      <c r="BY49" s="365">
        <v>0</v>
      </c>
      <c r="BZ49" s="365">
        <v>0</v>
      </c>
      <c r="CA49" s="365">
        <v>0</v>
      </c>
      <c r="CB49" s="365">
        <v>0</v>
      </c>
      <c r="CC49" s="365">
        <v>0</v>
      </c>
      <c r="CD49" s="365">
        <v>0</v>
      </c>
      <c r="CE49" s="365">
        <v>0</v>
      </c>
      <c r="CF49" s="365">
        <v>0</v>
      </c>
      <c r="CG49" s="366">
        <v>0</v>
      </c>
      <c r="CH49" s="365">
        <v>0</v>
      </c>
      <c r="CI49" s="365">
        <v>0</v>
      </c>
      <c r="CJ49" s="365">
        <v>0</v>
      </c>
      <c r="CK49" s="365">
        <v>0</v>
      </c>
      <c r="CL49" s="365">
        <v>0</v>
      </c>
      <c r="CM49" s="365">
        <v>0</v>
      </c>
      <c r="CN49" s="365">
        <v>0</v>
      </c>
      <c r="CO49" s="365">
        <v>0</v>
      </c>
      <c r="CP49" s="365">
        <v>0</v>
      </c>
      <c r="CQ49" s="365">
        <v>0</v>
      </c>
      <c r="CR49" s="365">
        <v>0</v>
      </c>
      <c r="CS49" s="366">
        <v>0</v>
      </c>
      <c r="CT49" s="365">
        <v>0</v>
      </c>
      <c r="CU49" s="365">
        <v>0</v>
      </c>
      <c r="CV49" s="365">
        <v>0</v>
      </c>
      <c r="CW49" s="365">
        <v>0</v>
      </c>
      <c r="CX49" s="365">
        <v>0</v>
      </c>
      <c r="CY49" s="365">
        <v>0</v>
      </c>
      <c r="CZ49" s="365">
        <v>0</v>
      </c>
      <c r="DA49" s="365">
        <v>0</v>
      </c>
      <c r="DB49" s="365">
        <v>0</v>
      </c>
      <c r="DC49" s="365">
        <v>0</v>
      </c>
      <c r="DD49" s="365">
        <v>0</v>
      </c>
      <c r="DE49" s="366">
        <v>0</v>
      </c>
      <c r="DF49" s="365">
        <v>0</v>
      </c>
      <c r="DG49" s="365">
        <v>0</v>
      </c>
      <c r="DH49" s="365">
        <v>0</v>
      </c>
      <c r="DI49" s="365">
        <v>0</v>
      </c>
      <c r="DJ49" s="365">
        <v>0</v>
      </c>
      <c r="DK49" s="365">
        <v>0</v>
      </c>
      <c r="DL49" s="365">
        <v>0</v>
      </c>
      <c r="DM49" s="365">
        <v>0</v>
      </c>
      <c r="DN49" s="365">
        <v>0</v>
      </c>
      <c r="DO49" s="365">
        <v>0</v>
      </c>
      <c r="DP49" s="365">
        <v>0</v>
      </c>
      <c r="DQ49" s="366">
        <v>0</v>
      </c>
      <c r="DR49" s="347">
        <f t="shared" si="5"/>
        <v>117285.26</v>
      </c>
      <c r="DS49" s="347">
        <f t="shared" si="5"/>
        <v>112862.1</v>
      </c>
      <c r="DT49" s="347">
        <f t="shared" si="5"/>
        <v>134102.63</v>
      </c>
      <c r="DU49" s="347">
        <f t="shared" si="5"/>
        <v>123954.67</v>
      </c>
      <c r="DV49" s="347">
        <f t="shared" si="5"/>
        <v>115587.78</v>
      </c>
      <c r="DW49" s="347">
        <f t="shared" si="5"/>
        <v>122958.96</v>
      </c>
      <c r="DX49" s="347">
        <f t="shared" si="5"/>
        <v>111048.8</v>
      </c>
      <c r="DY49" s="347">
        <f t="shared" si="5"/>
        <v>122435.29</v>
      </c>
      <c r="DZ49" s="347">
        <f t="shared" si="5"/>
        <v>122778.52</v>
      </c>
      <c r="EA49" s="347">
        <f t="shared" si="5"/>
        <v>128912.08</v>
      </c>
      <c r="EB49" s="347">
        <f t="shared" si="5"/>
        <v>122632.6</v>
      </c>
      <c r="EC49" s="347">
        <f t="shared" si="5"/>
        <v>132460.29</v>
      </c>
      <c r="ED49" s="348">
        <f t="shared" si="2"/>
        <v>1467018.9800000002</v>
      </c>
      <c r="EE49" s="356" t="s">
        <v>94</v>
      </c>
      <c r="EF49" s="347">
        <f>EB49</f>
        <v>122632.6</v>
      </c>
      <c r="EG49" s="347">
        <f>'[1]FY 2017 - kWh'!EB49</f>
        <v>453500</v>
      </c>
      <c r="EH49" s="350">
        <f>EF49/EG49</f>
        <v>0.27041367144432193</v>
      </c>
      <c r="EI49" s="347">
        <f>ROUND(EH49*'[1]FY 2017 - kWh'!EI49,2)</f>
        <v>62858.2</v>
      </c>
      <c r="EJ49" s="347">
        <f>(EB49-EI49)+SUM(EC49)</f>
        <v>192234.69</v>
      </c>
      <c r="EK49" s="347">
        <f t="shared" si="3"/>
        <v>1274784.2900000003</v>
      </c>
      <c r="EL49" s="347">
        <v>1274784.29</v>
      </c>
      <c r="EM49" s="347">
        <f t="shared" si="4"/>
        <v>0</v>
      </c>
    </row>
    <row r="50" spans="1:143" ht="15.75" x14ac:dyDescent="0.3">
      <c r="A50" s="335" t="s">
        <v>145</v>
      </c>
      <c r="B50" s="344">
        <v>10476.709999999999</v>
      </c>
      <c r="C50" s="344">
        <v>10173.34</v>
      </c>
      <c r="D50" s="344">
        <v>11519.55</v>
      </c>
      <c r="E50" s="344">
        <v>10788.44</v>
      </c>
      <c r="F50" s="344">
        <v>10968.36</v>
      </c>
      <c r="G50" s="344">
        <v>9694.67</v>
      </c>
      <c r="H50" s="344">
        <v>8470.6</v>
      </c>
      <c r="I50" s="344">
        <v>9547.8799999999992</v>
      </c>
      <c r="J50" s="344">
        <v>9804.51</v>
      </c>
      <c r="K50" s="344">
        <v>9684.83</v>
      </c>
      <c r="L50" s="344">
        <v>10003.44</v>
      </c>
      <c r="M50" s="344">
        <v>10583.29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6">
        <v>0</v>
      </c>
      <c r="Z50" s="365">
        <v>0</v>
      </c>
      <c r="AA50" s="365">
        <v>0</v>
      </c>
      <c r="AB50" s="365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0</v>
      </c>
      <c r="AK50" s="366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0</v>
      </c>
      <c r="AS50" s="365">
        <v>0</v>
      </c>
      <c r="AT50" s="365">
        <v>0</v>
      </c>
      <c r="AU50" s="365">
        <v>0</v>
      </c>
      <c r="AV50" s="365">
        <v>0</v>
      </c>
      <c r="AW50" s="366">
        <v>0</v>
      </c>
      <c r="AX50" s="365">
        <v>0</v>
      </c>
      <c r="AY50" s="365">
        <v>0</v>
      </c>
      <c r="AZ50" s="365">
        <v>0</v>
      </c>
      <c r="BA50" s="365">
        <v>0</v>
      </c>
      <c r="BB50" s="365">
        <v>0</v>
      </c>
      <c r="BC50" s="365">
        <v>0</v>
      </c>
      <c r="BD50" s="365">
        <v>0</v>
      </c>
      <c r="BE50" s="365">
        <v>0</v>
      </c>
      <c r="BF50" s="365">
        <v>0</v>
      </c>
      <c r="BG50" s="365">
        <v>0</v>
      </c>
      <c r="BH50" s="365">
        <v>0</v>
      </c>
      <c r="BI50" s="366">
        <v>0</v>
      </c>
      <c r="BJ50" s="365">
        <v>0</v>
      </c>
      <c r="BK50" s="365">
        <v>0</v>
      </c>
      <c r="BL50" s="365">
        <v>0</v>
      </c>
      <c r="BM50" s="365">
        <v>0</v>
      </c>
      <c r="BN50" s="365">
        <v>0</v>
      </c>
      <c r="BO50" s="365">
        <v>0</v>
      </c>
      <c r="BP50" s="365">
        <v>0</v>
      </c>
      <c r="BQ50" s="365">
        <v>0</v>
      </c>
      <c r="BR50" s="365">
        <v>0</v>
      </c>
      <c r="BS50" s="365">
        <v>0</v>
      </c>
      <c r="BT50" s="365">
        <v>0</v>
      </c>
      <c r="BU50" s="366">
        <v>0</v>
      </c>
      <c r="BV50" s="365">
        <v>0</v>
      </c>
      <c r="BW50" s="365">
        <v>0</v>
      </c>
      <c r="BX50" s="365">
        <v>0</v>
      </c>
      <c r="BY50" s="365">
        <v>0</v>
      </c>
      <c r="BZ50" s="365">
        <v>0</v>
      </c>
      <c r="CA50" s="365">
        <v>0</v>
      </c>
      <c r="CB50" s="365">
        <v>0</v>
      </c>
      <c r="CC50" s="365">
        <v>0</v>
      </c>
      <c r="CD50" s="365">
        <v>0</v>
      </c>
      <c r="CE50" s="365">
        <v>0</v>
      </c>
      <c r="CF50" s="365">
        <v>0</v>
      </c>
      <c r="CG50" s="366">
        <v>0</v>
      </c>
      <c r="CH50" s="365">
        <v>0</v>
      </c>
      <c r="CI50" s="365">
        <v>0</v>
      </c>
      <c r="CJ50" s="365">
        <v>0</v>
      </c>
      <c r="CK50" s="365">
        <v>0</v>
      </c>
      <c r="CL50" s="365">
        <v>0</v>
      </c>
      <c r="CM50" s="365">
        <v>0</v>
      </c>
      <c r="CN50" s="365">
        <v>0</v>
      </c>
      <c r="CO50" s="365">
        <v>0</v>
      </c>
      <c r="CP50" s="365">
        <v>0</v>
      </c>
      <c r="CQ50" s="365">
        <v>0</v>
      </c>
      <c r="CR50" s="365">
        <v>0</v>
      </c>
      <c r="CS50" s="366">
        <v>0</v>
      </c>
      <c r="CT50" s="365">
        <v>0</v>
      </c>
      <c r="CU50" s="365">
        <v>0</v>
      </c>
      <c r="CV50" s="365">
        <v>0</v>
      </c>
      <c r="CW50" s="365">
        <v>0</v>
      </c>
      <c r="CX50" s="365">
        <v>0</v>
      </c>
      <c r="CY50" s="365">
        <v>0</v>
      </c>
      <c r="CZ50" s="365">
        <v>0</v>
      </c>
      <c r="DA50" s="365">
        <v>0</v>
      </c>
      <c r="DB50" s="365">
        <v>0</v>
      </c>
      <c r="DC50" s="365">
        <v>0</v>
      </c>
      <c r="DD50" s="365">
        <v>0</v>
      </c>
      <c r="DE50" s="366">
        <v>0</v>
      </c>
      <c r="DF50" s="365">
        <v>0</v>
      </c>
      <c r="DG50" s="365">
        <v>0</v>
      </c>
      <c r="DH50" s="365">
        <v>0</v>
      </c>
      <c r="DI50" s="365">
        <v>0</v>
      </c>
      <c r="DJ50" s="365">
        <v>0</v>
      </c>
      <c r="DK50" s="365">
        <v>0</v>
      </c>
      <c r="DL50" s="365">
        <v>0</v>
      </c>
      <c r="DM50" s="365">
        <v>0</v>
      </c>
      <c r="DN50" s="365">
        <v>0</v>
      </c>
      <c r="DO50" s="365">
        <v>0</v>
      </c>
      <c r="DP50" s="365">
        <v>0</v>
      </c>
      <c r="DQ50" s="366">
        <v>0</v>
      </c>
      <c r="DR50" s="347">
        <f t="shared" si="5"/>
        <v>10476.709999999999</v>
      </c>
      <c r="DS50" s="347">
        <f t="shared" si="5"/>
        <v>10173.34</v>
      </c>
      <c r="DT50" s="347">
        <f t="shared" si="5"/>
        <v>11519.55</v>
      </c>
      <c r="DU50" s="347">
        <f t="shared" si="5"/>
        <v>10788.44</v>
      </c>
      <c r="DV50" s="347">
        <f t="shared" si="5"/>
        <v>10968.36</v>
      </c>
      <c r="DW50" s="347">
        <f t="shared" si="5"/>
        <v>9694.67</v>
      </c>
      <c r="DX50" s="347">
        <f t="shared" si="5"/>
        <v>8470.6</v>
      </c>
      <c r="DY50" s="347">
        <f t="shared" si="5"/>
        <v>9547.8799999999992</v>
      </c>
      <c r="DZ50" s="347">
        <f t="shared" si="5"/>
        <v>9804.51</v>
      </c>
      <c r="EA50" s="347">
        <f t="shared" si="5"/>
        <v>9684.83</v>
      </c>
      <c r="EB50" s="347">
        <f t="shared" si="5"/>
        <v>10003.44</v>
      </c>
      <c r="EC50" s="347">
        <f t="shared" si="5"/>
        <v>10583.29</v>
      </c>
      <c r="ED50" s="348">
        <f t="shared" si="2"/>
        <v>121715.62</v>
      </c>
      <c r="EF50" s="347"/>
      <c r="EG50" s="347"/>
      <c r="EI50" s="347"/>
      <c r="EJ50" s="347"/>
      <c r="EK50" s="347">
        <f t="shared" si="3"/>
        <v>121715.62</v>
      </c>
      <c r="EL50" s="347">
        <v>121715.62</v>
      </c>
      <c r="EM50" s="347">
        <f t="shared" si="4"/>
        <v>0</v>
      </c>
    </row>
    <row r="51" spans="1:143" ht="15.75" x14ac:dyDescent="0.3">
      <c r="A51" s="335" t="s">
        <v>146</v>
      </c>
      <c r="B51" s="344">
        <v>42559.82</v>
      </c>
      <c r="C51" s="344">
        <v>45284.41</v>
      </c>
      <c r="D51" s="344">
        <v>46178.17</v>
      </c>
      <c r="E51" s="344">
        <v>44875.98</v>
      </c>
      <c r="F51" s="344">
        <v>45882.58</v>
      </c>
      <c r="G51" s="344">
        <v>43210.81</v>
      </c>
      <c r="H51" s="344">
        <v>35094.25</v>
      </c>
      <c r="I51" s="344">
        <v>85848.81</v>
      </c>
      <c r="J51" s="344">
        <v>45998.71</v>
      </c>
      <c r="K51" s="344">
        <v>47123.08</v>
      </c>
      <c r="L51" s="344">
        <v>53850.73</v>
      </c>
      <c r="M51" s="344">
        <v>51622.36</v>
      </c>
      <c r="N51" s="365">
        <v>0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-9.15</v>
      </c>
      <c r="Y51" s="366">
        <v>-5.83</v>
      </c>
      <c r="Z51" s="365">
        <v>0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0</v>
      </c>
      <c r="AH51" s="365">
        <v>0</v>
      </c>
      <c r="AI51" s="365">
        <v>0</v>
      </c>
      <c r="AJ51" s="365">
        <v>0</v>
      </c>
      <c r="AK51" s="366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0</v>
      </c>
      <c r="AR51" s="365">
        <v>0</v>
      </c>
      <c r="AS51" s="365">
        <v>0</v>
      </c>
      <c r="AT51" s="365">
        <v>0</v>
      </c>
      <c r="AU51" s="365">
        <v>0</v>
      </c>
      <c r="AV51" s="365">
        <v>0</v>
      </c>
      <c r="AW51" s="366">
        <v>0</v>
      </c>
      <c r="AX51" s="365">
        <v>0</v>
      </c>
      <c r="AY51" s="365">
        <v>0</v>
      </c>
      <c r="AZ51" s="365">
        <v>0</v>
      </c>
      <c r="BA51" s="365">
        <v>0</v>
      </c>
      <c r="BB51" s="365">
        <v>0</v>
      </c>
      <c r="BC51" s="365">
        <v>0</v>
      </c>
      <c r="BD51" s="365">
        <v>0</v>
      </c>
      <c r="BE51" s="365">
        <v>0</v>
      </c>
      <c r="BF51" s="365">
        <v>0</v>
      </c>
      <c r="BG51" s="365">
        <v>0</v>
      </c>
      <c r="BH51" s="365">
        <v>0</v>
      </c>
      <c r="BI51" s="366">
        <v>0</v>
      </c>
      <c r="BJ51" s="365">
        <v>0</v>
      </c>
      <c r="BK51" s="365">
        <v>0</v>
      </c>
      <c r="BL51" s="365">
        <v>0</v>
      </c>
      <c r="BM51" s="365">
        <v>0</v>
      </c>
      <c r="BN51" s="365">
        <v>0</v>
      </c>
      <c r="BO51" s="365">
        <v>0</v>
      </c>
      <c r="BP51" s="365">
        <v>0</v>
      </c>
      <c r="BQ51" s="365">
        <v>0</v>
      </c>
      <c r="BR51" s="365">
        <v>0</v>
      </c>
      <c r="BS51" s="365">
        <v>0</v>
      </c>
      <c r="BT51" s="365">
        <v>0</v>
      </c>
      <c r="BU51" s="366">
        <v>0</v>
      </c>
      <c r="BV51" s="365">
        <v>0</v>
      </c>
      <c r="BW51" s="365">
        <v>0</v>
      </c>
      <c r="BX51" s="365">
        <v>0</v>
      </c>
      <c r="BY51" s="365">
        <v>0</v>
      </c>
      <c r="BZ51" s="365">
        <v>0</v>
      </c>
      <c r="CA51" s="365">
        <v>0</v>
      </c>
      <c r="CB51" s="365">
        <v>0</v>
      </c>
      <c r="CC51" s="365">
        <v>0</v>
      </c>
      <c r="CD51" s="365">
        <v>0</v>
      </c>
      <c r="CE51" s="365">
        <v>0</v>
      </c>
      <c r="CF51" s="365">
        <v>0</v>
      </c>
      <c r="CG51" s="366">
        <v>0</v>
      </c>
      <c r="CH51" s="365">
        <v>0</v>
      </c>
      <c r="CI51" s="365">
        <v>0</v>
      </c>
      <c r="CJ51" s="365">
        <v>0</v>
      </c>
      <c r="CK51" s="365">
        <v>0</v>
      </c>
      <c r="CL51" s="365">
        <v>0</v>
      </c>
      <c r="CM51" s="365">
        <v>0</v>
      </c>
      <c r="CN51" s="365">
        <v>0</v>
      </c>
      <c r="CO51" s="365">
        <v>0</v>
      </c>
      <c r="CP51" s="365">
        <v>0</v>
      </c>
      <c r="CQ51" s="365">
        <v>0</v>
      </c>
      <c r="CR51" s="365">
        <v>0</v>
      </c>
      <c r="CS51" s="366">
        <v>0</v>
      </c>
      <c r="CT51" s="365">
        <v>0</v>
      </c>
      <c r="CU51" s="365">
        <v>0</v>
      </c>
      <c r="CV51" s="365">
        <v>0</v>
      </c>
      <c r="CW51" s="365">
        <v>0</v>
      </c>
      <c r="CX51" s="365">
        <v>0</v>
      </c>
      <c r="CY51" s="365">
        <v>0</v>
      </c>
      <c r="CZ51" s="365">
        <v>0</v>
      </c>
      <c r="DA51" s="365">
        <v>0</v>
      </c>
      <c r="DB51" s="365">
        <v>0</v>
      </c>
      <c r="DC51" s="365">
        <v>0</v>
      </c>
      <c r="DD51" s="365">
        <v>0</v>
      </c>
      <c r="DE51" s="366">
        <v>0</v>
      </c>
      <c r="DF51" s="365">
        <v>0</v>
      </c>
      <c r="DG51" s="365">
        <v>0</v>
      </c>
      <c r="DH51" s="365">
        <v>0</v>
      </c>
      <c r="DI51" s="365">
        <v>0</v>
      </c>
      <c r="DJ51" s="365">
        <v>0</v>
      </c>
      <c r="DK51" s="365">
        <v>0</v>
      </c>
      <c r="DL51" s="365">
        <v>0</v>
      </c>
      <c r="DM51" s="365">
        <v>0</v>
      </c>
      <c r="DN51" s="365">
        <v>0</v>
      </c>
      <c r="DO51" s="365">
        <v>0</v>
      </c>
      <c r="DP51" s="365">
        <v>0</v>
      </c>
      <c r="DQ51" s="366">
        <v>0</v>
      </c>
      <c r="DR51" s="347">
        <f t="shared" si="5"/>
        <v>42559.82</v>
      </c>
      <c r="DS51" s="347">
        <f t="shared" si="5"/>
        <v>45284.41</v>
      </c>
      <c r="DT51" s="347">
        <f t="shared" si="5"/>
        <v>46178.17</v>
      </c>
      <c r="DU51" s="347">
        <f t="shared" si="5"/>
        <v>44875.98</v>
      </c>
      <c r="DV51" s="347">
        <f t="shared" si="5"/>
        <v>45882.58</v>
      </c>
      <c r="DW51" s="347">
        <f t="shared" si="5"/>
        <v>43210.81</v>
      </c>
      <c r="DX51" s="347">
        <f t="shared" si="5"/>
        <v>35094.25</v>
      </c>
      <c r="DY51" s="347">
        <f t="shared" si="5"/>
        <v>85848.81</v>
      </c>
      <c r="DZ51" s="347">
        <f t="shared" si="5"/>
        <v>45998.71</v>
      </c>
      <c r="EA51" s="347">
        <f t="shared" si="5"/>
        <v>47123.08</v>
      </c>
      <c r="EB51" s="347">
        <f t="shared" si="5"/>
        <v>53841.58</v>
      </c>
      <c r="EC51" s="347">
        <f t="shared" si="5"/>
        <v>51616.53</v>
      </c>
      <c r="ED51" s="348">
        <f t="shared" si="2"/>
        <v>587514.7300000001</v>
      </c>
      <c r="EE51" s="356" t="s">
        <v>94</v>
      </c>
      <c r="EF51" s="347">
        <f>EB51</f>
        <v>53841.58</v>
      </c>
      <c r="EG51" s="347">
        <f>'[1]FY 2017 - kWh'!EB51</f>
        <v>224791</v>
      </c>
      <c r="EH51" s="350">
        <f>EF51/EG51</f>
        <v>0.23951839708885142</v>
      </c>
      <c r="EI51" s="347">
        <f>ROUND(EH51*'[1]FY 2017 - kWh'!EI51,2)</f>
        <v>38251.089999999997</v>
      </c>
      <c r="EJ51" s="347">
        <f>(EB51-EI51)+SUM(EC51)</f>
        <v>67207.02</v>
      </c>
      <c r="EK51" s="347">
        <f t="shared" si="3"/>
        <v>520307.71000000008</v>
      </c>
      <c r="EL51" s="347">
        <v>520307.4</v>
      </c>
      <c r="EM51" s="347">
        <f t="shared" si="4"/>
        <v>0.31000000005587935</v>
      </c>
    </row>
    <row r="52" spans="1:143" ht="15.75" x14ac:dyDescent="0.3">
      <c r="A52" s="335" t="s">
        <v>147</v>
      </c>
      <c r="B52" s="344">
        <v>428922.34</v>
      </c>
      <c r="C52" s="344">
        <v>410007.61</v>
      </c>
      <c r="D52" s="344">
        <v>461897.02</v>
      </c>
      <c r="E52" s="344">
        <v>449211.35</v>
      </c>
      <c r="F52" s="344">
        <v>431172</v>
      </c>
      <c r="G52" s="344">
        <v>497728.11</v>
      </c>
      <c r="H52" s="344">
        <v>444682.2</v>
      </c>
      <c r="I52" s="344">
        <v>483578.19</v>
      </c>
      <c r="J52" s="344">
        <v>483573.85</v>
      </c>
      <c r="K52" s="344">
        <v>455650.53</v>
      </c>
      <c r="L52" s="344">
        <v>459152.83</v>
      </c>
      <c r="M52" s="344">
        <v>526634.36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-4.57</v>
      </c>
      <c r="Y52" s="366">
        <v>-6.99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6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0</v>
      </c>
      <c r="AS52" s="365">
        <v>0</v>
      </c>
      <c r="AT52" s="365">
        <v>0</v>
      </c>
      <c r="AU52" s="365">
        <v>0</v>
      </c>
      <c r="AV52" s="365">
        <v>0</v>
      </c>
      <c r="AW52" s="366">
        <v>0</v>
      </c>
      <c r="AX52" s="365">
        <v>0</v>
      </c>
      <c r="AY52" s="365">
        <v>0</v>
      </c>
      <c r="AZ52" s="365">
        <v>0</v>
      </c>
      <c r="BA52" s="365">
        <v>0</v>
      </c>
      <c r="BB52" s="365">
        <v>0</v>
      </c>
      <c r="BC52" s="365">
        <v>0</v>
      </c>
      <c r="BD52" s="365">
        <v>0</v>
      </c>
      <c r="BE52" s="365">
        <v>0</v>
      </c>
      <c r="BF52" s="365">
        <v>0</v>
      </c>
      <c r="BG52" s="365">
        <v>0</v>
      </c>
      <c r="BH52" s="365">
        <v>0</v>
      </c>
      <c r="BI52" s="366">
        <v>0</v>
      </c>
      <c r="BJ52" s="365">
        <v>0</v>
      </c>
      <c r="BK52" s="365">
        <v>0</v>
      </c>
      <c r="BL52" s="365">
        <v>0</v>
      </c>
      <c r="BM52" s="365">
        <v>0</v>
      </c>
      <c r="BN52" s="365">
        <v>0</v>
      </c>
      <c r="BO52" s="365">
        <v>0</v>
      </c>
      <c r="BP52" s="365">
        <v>0</v>
      </c>
      <c r="BQ52" s="365">
        <v>0</v>
      </c>
      <c r="BR52" s="365">
        <v>0</v>
      </c>
      <c r="BS52" s="365">
        <v>0</v>
      </c>
      <c r="BT52" s="365">
        <v>0</v>
      </c>
      <c r="BU52" s="366">
        <v>0</v>
      </c>
      <c r="BV52" s="365">
        <v>0</v>
      </c>
      <c r="BW52" s="365">
        <v>0</v>
      </c>
      <c r="BX52" s="365">
        <v>0</v>
      </c>
      <c r="BY52" s="365">
        <v>0</v>
      </c>
      <c r="BZ52" s="365">
        <v>0</v>
      </c>
      <c r="CA52" s="365">
        <v>0</v>
      </c>
      <c r="CB52" s="365">
        <v>0</v>
      </c>
      <c r="CC52" s="365">
        <v>0</v>
      </c>
      <c r="CD52" s="365">
        <v>0</v>
      </c>
      <c r="CE52" s="365">
        <v>0</v>
      </c>
      <c r="CF52" s="365">
        <v>0</v>
      </c>
      <c r="CG52" s="366">
        <v>0</v>
      </c>
      <c r="CH52" s="365">
        <v>0</v>
      </c>
      <c r="CI52" s="365">
        <v>0</v>
      </c>
      <c r="CJ52" s="365">
        <v>0</v>
      </c>
      <c r="CK52" s="365">
        <v>0</v>
      </c>
      <c r="CL52" s="365">
        <v>0</v>
      </c>
      <c r="CM52" s="365">
        <v>0</v>
      </c>
      <c r="CN52" s="365">
        <v>0</v>
      </c>
      <c r="CO52" s="365">
        <v>0</v>
      </c>
      <c r="CP52" s="365">
        <v>0</v>
      </c>
      <c r="CQ52" s="365">
        <v>0</v>
      </c>
      <c r="CR52" s="365">
        <v>0</v>
      </c>
      <c r="CS52" s="366">
        <v>0</v>
      </c>
      <c r="CT52" s="365">
        <v>0</v>
      </c>
      <c r="CU52" s="365">
        <v>0</v>
      </c>
      <c r="CV52" s="365">
        <v>0</v>
      </c>
      <c r="CW52" s="365">
        <v>0</v>
      </c>
      <c r="CX52" s="365">
        <v>0</v>
      </c>
      <c r="CY52" s="365">
        <v>0</v>
      </c>
      <c r="CZ52" s="365">
        <v>0</v>
      </c>
      <c r="DA52" s="365">
        <v>0</v>
      </c>
      <c r="DB52" s="365">
        <v>0</v>
      </c>
      <c r="DC52" s="365">
        <v>0</v>
      </c>
      <c r="DD52" s="365">
        <v>0</v>
      </c>
      <c r="DE52" s="366">
        <v>0</v>
      </c>
      <c r="DF52" s="365">
        <v>0</v>
      </c>
      <c r="DG52" s="365">
        <v>0</v>
      </c>
      <c r="DH52" s="365">
        <v>0</v>
      </c>
      <c r="DI52" s="365">
        <v>0</v>
      </c>
      <c r="DJ52" s="365">
        <v>0</v>
      </c>
      <c r="DK52" s="365">
        <v>0</v>
      </c>
      <c r="DL52" s="365">
        <v>0</v>
      </c>
      <c r="DM52" s="365">
        <v>0</v>
      </c>
      <c r="DN52" s="365">
        <v>0</v>
      </c>
      <c r="DO52" s="365">
        <v>0</v>
      </c>
      <c r="DP52" s="365">
        <v>0</v>
      </c>
      <c r="DQ52" s="366">
        <v>0</v>
      </c>
      <c r="DR52" s="347">
        <f t="shared" si="5"/>
        <v>428922.34</v>
      </c>
      <c r="DS52" s="347">
        <f t="shared" si="5"/>
        <v>410007.61</v>
      </c>
      <c r="DT52" s="347">
        <f t="shared" si="5"/>
        <v>461897.02</v>
      </c>
      <c r="DU52" s="347">
        <f t="shared" si="5"/>
        <v>449211.35</v>
      </c>
      <c r="DV52" s="347">
        <f t="shared" si="5"/>
        <v>431172</v>
      </c>
      <c r="DW52" s="347">
        <f t="shared" si="5"/>
        <v>497728.11</v>
      </c>
      <c r="DX52" s="347">
        <f t="shared" si="5"/>
        <v>444682.2</v>
      </c>
      <c r="DY52" s="347">
        <f t="shared" si="5"/>
        <v>483578.19</v>
      </c>
      <c r="DZ52" s="347">
        <f t="shared" si="5"/>
        <v>483573.85</v>
      </c>
      <c r="EA52" s="347">
        <f t="shared" si="5"/>
        <v>455650.53</v>
      </c>
      <c r="EB52" s="347">
        <f t="shared" si="5"/>
        <v>459148.26</v>
      </c>
      <c r="EC52" s="347">
        <f t="shared" si="5"/>
        <v>526627.37</v>
      </c>
      <c r="ED52" s="348">
        <f t="shared" si="2"/>
        <v>5532198.8300000001</v>
      </c>
      <c r="EE52" s="353" t="s">
        <v>99</v>
      </c>
      <c r="EF52" s="347">
        <f>EC52</f>
        <v>526627.37</v>
      </c>
      <c r="EG52" s="347">
        <f>'[1]FY 2017 - kWh'!EC52</f>
        <v>2454315</v>
      </c>
      <c r="EH52" s="350">
        <f>EF52/EG52</f>
        <v>0.2145720374116607</v>
      </c>
      <c r="EI52" s="347">
        <f>ROUND(EH52*'[1]FY 2017 - kWh'!EI52,2)</f>
        <v>165127.56</v>
      </c>
      <c r="EJ52" s="347">
        <f>(EC52-EI52)</f>
        <v>361499.81</v>
      </c>
      <c r="EK52" s="347">
        <f t="shared" si="3"/>
        <v>5170699.0200000005</v>
      </c>
      <c r="EL52" s="347">
        <v>5170699.4700000007</v>
      </c>
      <c r="EM52" s="347">
        <f t="shared" si="4"/>
        <v>-0.45000000018626451</v>
      </c>
    </row>
    <row r="53" spans="1:143" ht="15.75" x14ac:dyDescent="0.3">
      <c r="A53" s="335" t="s">
        <v>148</v>
      </c>
      <c r="B53" s="344">
        <v>26543.51</v>
      </c>
      <c r="C53" s="344">
        <v>27548.29</v>
      </c>
      <c r="D53" s="344">
        <v>30454.17</v>
      </c>
      <c r="E53" s="344">
        <v>30679.58</v>
      </c>
      <c r="F53" s="344">
        <v>28816.09</v>
      </c>
      <c r="G53" s="344">
        <v>32303.94</v>
      </c>
      <c r="H53" s="344">
        <v>29248.85</v>
      </c>
      <c r="I53" s="344">
        <v>28076.59</v>
      </c>
      <c r="J53" s="344">
        <v>27117.98</v>
      </c>
      <c r="K53" s="344">
        <v>28383.89</v>
      </c>
      <c r="L53" s="344">
        <v>27990.35</v>
      </c>
      <c r="M53" s="344">
        <v>26353.439999999999</v>
      </c>
      <c r="N53" s="365">
        <v>0</v>
      </c>
      <c r="O53" s="365">
        <v>0</v>
      </c>
      <c r="P53" s="365">
        <v>0</v>
      </c>
      <c r="Q53" s="365">
        <v>0</v>
      </c>
      <c r="R53" s="365">
        <v>-227.17</v>
      </c>
      <c r="S53" s="365">
        <v>153.47999999999999</v>
      </c>
      <c r="T53" s="365">
        <v>120.17</v>
      </c>
      <c r="U53" s="365">
        <v>139.09</v>
      </c>
      <c r="V53" s="365">
        <v>211.82</v>
      </c>
      <c r="W53" s="365">
        <v>205.54</v>
      </c>
      <c r="X53" s="365">
        <v>203.43</v>
      </c>
      <c r="Y53" s="366">
        <v>578.09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6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  <c r="AS53" s="365">
        <v>0</v>
      </c>
      <c r="AT53" s="365">
        <v>0</v>
      </c>
      <c r="AU53" s="365">
        <v>0</v>
      </c>
      <c r="AV53" s="365">
        <v>0</v>
      </c>
      <c r="AW53" s="366">
        <v>0</v>
      </c>
      <c r="AX53" s="365">
        <v>0</v>
      </c>
      <c r="AY53" s="365">
        <v>0</v>
      </c>
      <c r="AZ53" s="365">
        <v>0</v>
      </c>
      <c r="BA53" s="365">
        <v>0</v>
      </c>
      <c r="BB53" s="365">
        <v>0</v>
      </c>
      <c r="BC53" s="365">
        <v>0</v>
      </c>
      <c r="BD53" s="365">
        <v>0</v>
      </c>
      <c r="BE53" s="365">
        <v>0</v>
      </c>
      <c r="BF53" s="365">
        <v>0</v>
      </c>
      <c r="BG53" s="365">
        <v>0</v>
      </c>
      <c r="BH53" s="365">
        <v>0</v>
      </c>
      <c r="BI53" s="366">
        <v>0</v>
      </c>
      <c r="BJ53" s="365">
        <v>0</v>
      </c>
      <c r="BK53" s="365">
        <v>0</v>
      </c>
      <c r="BL53" s="365">
        <v>0</v>
      </c>
      <c r="BM53" s="365">
        <v>0</v>
      </c>
      <c r="BN53" s="365">
        <v>0</v>
      </c>
      <c r="BO53" s="365">
        <v>0</v>
      </c>
      <c r="BP53" s="365">
        <v>0</v>
      </c>
      <c r="BQ53" s="365">
        <v>0</v>
      </c>
      <c r="BR53" s="365">
        <v>0</v>
      </c>
      <c r="BS53" s="365">
        <v>0</v>
      </c>
      <c r="BT53" s="365">
        <v>0</v>
      </c>
      <c r="BU53" s="366">
        <v>0</v>
      </c>
      <c r="BV53" s="365">
        <v>0</v>
      </c>
      <c r="BW53" s="365">
        <v>0</v>
      </c>
      <c r="BX53" s="365">
        <v>0</v>
      </c>
      <c r="BY53" s="365">
        <v>0</v>
      </c>
      <c r="BZ53" s="365">
        <v>0</v>
      </c>
      <c r="CA53" s="365">
        <v>0</v>
      </c>
      <c r="CB53" s="365">
        <v>0</v>
      </c>
      <c r="CC53" s="365">
        <v>0</v>
      </c>
      <c r="CD53" s="365">
        <v>0</v>
      </c>
      <c r="CE53" s="365">
        <v>0</v>
      </c>
      <c r="CF53" s="365">
        <v>0</v>
      </c>
      <c r="CG53" s="366">
        <v>0</v>
      </c>
      <c r="CH53" s="365">
        <v>0</v>
      </c>
      <c r="CI53" s="365">
        <v>0</v>
      </c>
      <c r="CJ53" s="365">
        <v>0</v>
      </c>
      <c r="CK53" s="365">
        <v>0</v>
      </c>
      <c r="CL53" s="365">
        <v>0</v>
      </c>
      <c r="CM53" s="365">
        <v>0</v>
      </c>
      <c r="CN53" s="365">
        <v>0</v>
      </c>
      <c r="CO53" s="365">
        <v>0</v>
      </c>
      <c r="CP53" s="365">
        <v>0</v>
      </c>
      <c r="CQ53" s="365">
        <v>0</v>
      </c>
      <c r="CR53" s="365">
        <v>0</v>
      </c>
      <c r="CS53" s="366">
        <v>0</v>
      </c>
      <c r="CT53" s="365">
        <v>0</v>
      </c>
      <c r="CU53" s="365">
        <v>0</v>
      </c>
      <c r="CV53" s="365">
        <v>0</v>
      </c>
      <c r="CW53" s="365">
        <v>0</v>
      </c>
      <c r="CX53" s="365">
        <v>0</v>
      </c>
      <c r="CY53" s="365">
        <v>0</v>
      </c>
      <c r="CZ53" s="365">
        <v>0</v>
      </c>
      <c r="DA53" s="365">
        <v>0</v>
      </c>
      <c r="DB53" s="365">
        <v>0</v>
      </c>
      <c r="DC53" s="365">
        <v>0</v>
      </c>
      <c r="DD53" s="365">
        <v>0</v>
      </c>
      <c r="DE53" s="366">
        <v>0</v>
      </c>
      <c r="DF53" s="365">
        <v>0</v>
      </c>
      <c r="DG53" s="365">
        <v>0</v>
      </c>
      <c r="DH53" s="365">
        <v>0</v>
      </c>
      <c r="DI53" s="365">
        <v>0</v>
      </c>
      <c r="DJ53" s="365">
        <v>0</v>
      </c>
      <c r="DK53" s="365">
        <v>0</v>
      </c>
      <c r="DL53" s="365">
        <v>0</v>
      </c>
      <c r="DM53" s="365">
        <v>0</v>
      </c>
      <c r="DN53" s="365">
        <v>0</v>
      </c>
      <c r="DO53" s="365">
        <v>0</v>
      </c>
      <c r="DP53" s="365">
        <v>0</v>
      </c>
      <c r="DQ53" s="366">
        <v>0</v>
      </c>
      <c r="DR53" s="347">
        <f t="shared" si="5"/>
        <v>26543.51</v>
      </c>
      <c r="DS53" s="347">
        <f t="shared" si="5"/>
        <v>27548.29</v>
      </c>
      <c r="DT53" s="347">
        <f t="shared" si="5"/>
        <v>30454.17</v>
      </c>
      <c r="DU53" s="347">
        <f t="shared" si="5"/>
        <v>30679.58</v>
      </c>
      <c r="DV53" s="347">
        <f t="shared" si="5"/>
        <v>28588.920000000002</v>
      </c>
      <c r="DW53" s="347">
        <f t="shared" si="5"/>
        <v>32457.42</v>
      </c>
      <c r="DX53" s="347">
        <f t="shared" si="5"/>
        <v>29369.019999999997</v>
      </c>
      <c r="DY53" s="347">
        <f t="shared" si="5"/>
        <v>28215.68</v>
      </c>
      <c r="DZ53" s="347">
        <f t="shared" si="5"/>
        <v>27329.8</v>
      </c>
      <c r="EA53" s="347">
        <f t="shared" si="5"/>
        <v>28589.43</v>
      </c>
      <c r="EB53" s="347">
        <f t="shared" si="5"/>
        <v>28193.78</v>
      </c>
      <c r="EC53" s="347">
        <f t="shared" si="5"/>
        <v>26931.53</v>
      </c>
      <c r="ED53" s="348">
        <f t="shared" si="2"/>
        <v>344901.13</v>
      </c>
      <c r="EF53" s="347"/>
      <c r="EG53" s="347"/>
      <c r="EI53" s="347"/>
      <c r="EJ53" s="347"/>
      <c r="EK53" s="347">
        <f t="shared" si="3"/>
        <v>344901.13</v>
      </c>
      <c r="EL53" s="347">
        <v>344641.62</v>
      </c>
      <c r="EM53" s="347">
        <f t="shared" si="4"/>
        <v>259.51000000000931</v>
      </c>
    </row>
    <row r="54" spans="1:143" ht="15.75" x14ac:dyDescent="0.3">
      <c r="A54" s="335" t="s">
        <v>149</v>
      </c>
      <c r="B54" s="344">
        <v>20402.88</v>
      </c>
      <c r="C54" s="344">
        <v>19437.27</v>
      </c>
      <c r="D54" s="344">
        <v>23907.46</v>
      </c>
      <c r="E54" s="344">
        <v>22817.99</v>
      </c>
      <c r="F54" s="344">
        <v>21399.57</v>
      </c>
      <c r="G54" s="344">
        <v>21604.43</v>
      </c>
      <c r="H54" s="344">
        <v>17747.830000000002</v>
      </c>
      <c r="I54" s="344">
        <v>22485.97</v>
      </c>
      <c r="J54" s="344">
        <v>22591.85</v>
      </c>
      <c r="K54" s="344">
        <v>22401.08</v>
      </c>
      <c r="L54" s="344">
        <v>24613.61</v>
      </c>
      <c r="M54" s="344">
        <v>25250.55</v>
      </c>
      <c r="N54" s="365">
        <v>0</v>
      </c>
      <c r="O54" s="365">
        <v>0</v>
      </c>
      <c r="P54" s="365">
        <v>0</v>
      </c>
      <c r="Q54" s="365">
        <v>0</v>
      </c>
      <c r="R54" s="365">
        <v>0</v>
      </c>
      <c r="S54" s="365">
        <v>0</v>
      </c>
      <c r="T54" s="365">
        <v>0</v>
      </c>
      <c r="U54" s="365">
        <v>0</v>
      </c>
      <c r="V54" s="365">
        <v>0</v>
      </c>
      <c r="W54" s="365">
        <v>-70.17</v>
      </c>
      <c r="X54" s="365">
        <v>-73.010000000000005</v>
      </c>
      <c r="Y54" s="366">
        <v>-233.34</v>
      </c>
      <c r="Z54" s="365">
        <v>0</v>
      </c>
      <c r="AA54" s="365">
        <v>0</v>
      </c>
      <c r="AB54" s="365">
        <v>0</v>
      </c>
      <c r="AC54" s="365">
        <v>0</v>
      </c>
      <c r="AD54" s="365">
        <v>0</v>
      </c>
      <c r="AE54" s="365">
        <v>0</v>
      </c>
      <c r="AF54" s="365">
        <v>0</v>
      </c>
      <c r="AG54" s="365">
        <v>0</v>
      </c>
      <c r="AH54" s="365">
        <v>0</v>
      </c>
      <c r="AI54" s="365">
        <v>0</v>
      </c>
      <c r="AJ54" s="365">
        <v>0</v>
      </c>
      <c r="AK54" s="366">
        <v>0</v>
      </c>
      <c r="AL54" s="365">
        <v>0</v>
      </c>
      <c r="AM54" s="365">
        <v>0</v>
      </c>
      <c r="AN54" s="365">
        <v>0</v>
      </c>
      <c r="AO54" s="365">
        <v>0</v>
      </c>
      <c r="AP54" s="365">
        <v>0</v>
      </c>
      <c r="AQ54" s="365">
        <v>0</v>
      </c>
      <c r="AR54" s="365">
        <v>0</v>
      </c>
      <c r="AS54" s="365">
        <v>0</v>
      </c>
      <c r="AT54" s="365">
        <v>0</v>
      </c>
      <c r="AU54" s="365">
        <v>0</v>
      </c>
      <c r="AV54" s="365">
        <v>0</v>
      </c>
      <c r="AW54" s="366">
        <v>0</v>
      </c>
      <c r="AX54" s="365">
        <v>0</v>
      </c>
      <c r="AY54" s="365">
        <v>0</v>
      </c>
      <c r="AZ54" s="365">
        <v>0</v>
      </c>
      <c r="BA54" s="365">
        <v>0</v>
      </c>
      <c r="BB54" s="365">
        <v>0</v>
      </c>
      <c r="BC54" s="365">
        <v>0</v>
      </c>
      <c r="BD54" s="365">
        <v>0</v>
      </c>
      <c r="BE54" s="365">
        <v>0</v>
      </c>
      <c r="BF54" s="365">
        <v>0</v>
      </c>
      <c r="BG54" s="365">
        <v>0</v>
      </c>
      <c r="BH54" s="365">
        <v>0</v>
      </c>
      <c r="BI54" s="366">
        <v>0</v>
      </c>
      <c r="BJ54" s="365">
        <v>0</v>
      </c>
      <c r="BK54" s="365">
        <v>0</v>
      </c>
      <c r="BL54" s="365">
        <v>0</v>
      </c>
      <c r="BM54" s="365">
        <v>0</v>
      </c>
      <c r="BN54" s="365">
        <v>0</v>
      </c>
      <c r="BO54" s="365">
        <v>0</v>
      </c>
      <c r="BP54" s="365">
        <v>0</v>
      </c>
      <c r="BQ54" s="365">
        <v>0</v>
      </c>
      <c r="BR54" s="365">
        <v>0</v>
      </c>
      <c r="BS54" s="365">
        <v>0</v>
      </c>
      <c r="BT54" s="365">
        <v>0</v>
      </c>
      <c r="BU54" s="366">
        <v>0</v>
      </c>
      <c r="BV54" s="365">
        <v>0</v>
      </c>
      <c r="BW54" s="365">
        <v>0</v>
      </c>
      <c r="BX54" s="365">
        <v>0</v>
      </c>
      <c r="BY54" s="365">
        <v>0</v>
      </c>
      <c r="BZ54" s="365">
        <v>0</v>
      </c>
      <c r="CA54" s="365">
        <v>0</v>
      </c>
      <c r="CB54" s="365">
        <v>0</v>
      </c>
      <c r="CC54" s="365">
        <v>0</v>
      </c>
      <c r="CD54" s="365">
        <v>0</v>
      </c>
      <c r="CE54" s="365">
        <v>0</v>
      </c>
      <c r="CF54" s="365">
        <v>0</v>
      </c>
      <c r="CG54" s="366">
        <v>0</v>
      </c>
      <c r="CH54" s="365">
        <v>0</v>
      </c>
      <c r="CI54" s="365">
        <v>0</v>
      </c>
      <c r="CJ54" s="365">
        <v>0</v>
      </c>
      <c r="CK54" s="365">
        <v>0</v>
      </c>
      <c r="CL54" s="365">
        <v>0</v>
      </c>
      <c r="CM54" s="365">
        <v>0</v>
      </c>
      <c r="CN54" s="365">
        <v>0</v>
      </c>
      <c r="CO54" s="365">
        <v>0</v>
      </c>
      <c r="CP54" s="365">
        <v>0</v>
      </c>
      <c r="CQ54" s="365">
        <v>0</v>
      </c>
      <c r="CR54" s="365">
        <v>0</v>
      </c>
      <c r="CS54" s="366">
        <v>0</v>
      </c>
      <c r="CT54" s="365">
        <v>0</v>
      </c>
      <c r="CU54" s="365">
        <v>0</v>
      </c>
      <c r="CV54" s="365">
        <v>0</v>
      </c>
      <c r="CW54" s="365">
        <v>0</v>
      </c>
      <c r="CX54" s="365">
        <v>0</v>
      </c>
      <c r="CY54" s="365">
        <v>0</v>
      </c>
      <c r="CZ54" s="365">
        <v>0</v>
      </c>
      <c r="DA54" s="365">
        <v>0</v>
      </c>
      <c r="DB54" s="365">
        <v>0</v>
      </c>
      <c r="DC54" s="365">
        <v>0</v>
      </c>
      <c r="DD54" s="365">
        <v>0</v>
      </c>
      <c r="DE54" s="366">
        <v>0</v>
      </c>
      <c r="DF54" s="365">
        <v>0</v>
      </c>
      <c r="DG54" s="365">
        <v>0</v>
      </c>
      <c r="DH54" s="365">
        <v>0</v>
      </c>
      <c r="DI54" s="365">
        <v>0</v>
      </c>
      <c r="DJ54" s="365">
        <v>0</v>
      </c>
      <c r="DK54" s="365">
        <v>0</v>
      </c>
      <c r="DL54" s="365">
        <v>0</v>
      </c>
      <c r="DM54" s="365">
        <v>0</v>
      </c>
      <c r="DN54" s="365">
        <v>0</v>
      </c>
      <c r="DO54" s="365">
        <v>0</v>
      </c>
      <c r="DP54" s="365">
        <v>0</v>
      </c>
      <c r="DQ54" s="366">
        <v>0</v>
      </c>
      <c r="DR54" s="347">
        <f t="shared" si="5"/>
        <v>20402.88</v>
      </c>
      <c r="DS54" s="347">
        <f t="shared" si="5"/>
        <v>19437.27</v>
      </c>
      <c r="DT54" s="347">
        <f t="shared" si="5"/>
        <v>23907.46</v>
      </c>
      <c r="DU54" s="347">
        <f t="shared" si="5"/>
        <v>22817.99</v>
      </c>
      <c r="DV54" s="347">
        <f t="shared" si="5"/>
        <v>21399.57</v>
      </c>
      <c r="DW54" s="347">
        <f t="shared" si="5"/>
        <v>21604.43</v>
      </c>
      <c r="DX54" s="347">
        <f t="shared" si="5"/>
        <v>17747.830000000002</v>
      </c>
      <c r="DY54" s="347">
        <f t="shared" si="5"/>
        <v>22485.97</v>
      </c>
      <c r="DZ54" s="347">
        <f t="shared" si="5"/>
        <v>22591.85</v>
      </c>
      <c r="EA54" s="347">
        <f t="shared" si="5"/>
        <v>22330.910000000003</v>
      </c>
      <c r="EB54" s="347">
        <f t="shared" si="5"/>
        <v>24540.600000000002</v>
      </c>
      <c r="EC54" s="347">
        <f t="shared" si="5"/>
        <v>25017.21</v>
      </c>
      <c r="ED54" s="348">
        <f t="shared" si="2"/>
        <v>264283.97000000003</v>
      </c>
      <c r="EE54" s="353" t="s">
        <v>99</v>
      </c>
      <c r="EF54" s="347">
        <f>EC54</f>
        <v>25017.21</v>
      </c>
      <c r="EG54" s="347">
        <f>'[1]FY 2017 - kWh'!EC54</f>
        <v>95678</v>
      </c>
      <c r="EH54" s="350">
        <f>EF54/EG54</f>
        <v>0.26147296139133341</v>
      </c>
      <c r="EI54" s="347">
        <f>ROUND(EH54*'[1]FY 2017 - kWh'!EI54,2)</f>
        <v>12756.48</v>
      </c>
      <c r="EJ54" s="347">
        <f>(EC54-EI54)</f>
        <v>12260.73</v>
      </c>
      <c r="EK54" s="347">
        <f t="shared" si="3"/>
        <v>252023.24000000002</v>
      </c>
      <c r="EL54" s="347">
        <v>251930.23999999999</v>
      </c>
      <c r="EM54" s="347">
        <f t="shared" si="4"/>
        <v>93.000000000029104</v>
      </c>
    </row>
    <row r="55" spans="1:143" ht="15.75" x14ac:dyDescent="0.3">
      <c r="A55" s="335" t="s">
        <v>150</v>
      </c>
      <c r="B55" s="344">
        <v>38996.449999999997</v>
      </c>
      <c r="C55" s="344">
        <v>34939.550000000003</v>
      </c>
      <c r="D55" s="344">
        <v>44215.88</v>
      </c>
      <c r="E55" s="344">
        <v>50385.5</v>
      </c>
      <c r="F55" s="344">
        <v>39811.93</v>
      </c>
      <c r="G55" s="344">
        <v>39181.43</v>
      </c>
      <c r="H55" s="344">
        <v>38832.07</v>
      </c>
      <c r="I55" s="344">
        <v>41050.730000000003</v>
      </c>
      <c r="J55" s="344">
        <v>36590.21</v>
      </c>
      <c r="K55" s="344">
        <v>35758.839999999997</v>
      </c>
      <c r="L55" s="344">
        <v>51171.25</v>
      </c>
      <c r="M55" s="344">
        <v>44806.12</v>
      </c>
      <c r="N55" s="365">
        <v>0</v>
      </c>
      <c r="O55" s="365">
        <v>0</v>
      </c>
      <c r="P55" s="365">
        <v>0</v>
      </c>
      <c r="Q55" s="365">
        <v>0</v>
      </c>
      <c r="R55" s="365">
        <v>0</v>
      </c>
      <c r="S55" s="365">
        <v>0</v>
      </c>
      <c r="T55" s="365">
        <v>0</v>
      </c>
      <c r="U55" s="365">
        <v>0</v>
      </c>
      <c r="V55" s="365">
        <v>0</v>
      </c>
      <c r="W55" s="365">
        <v>0</v>
      </c>
      <c r="X55" s="365">
        <v>0</v>
      </c>
      <c r="Y55" s="366">
        <v>0</v>
      </c>
      <c r="Z55" s="365">
        <v>406.66</v>
      </c>
      <c r="AA55" s="365">
        <v>753.96</v>
      </c>
      <c r="AB55" s="365">
        <v>1008.46</v>
      </c>
      <c r="AC55" s="365">
        <v>1438.9</v>
      </c>
      <c r="AD55" s="365">
        <v>318.40999999999997</v>
      </c>
      <c r="AE55" s="365">
        <v>460.35</v>
      </c>
      <c r="AF55" s="365">
        <v>170.39</v>
      </c>
      <c r="AG55" s="365">
        <v>352.14000000000004</v>
      </c>
      <c r="AH55" s="365">
        <v>384.07</v>
      </c>
      <c r="AI55" s="365">
        <v>290.49</v>
      </c>
      <c r="AJ55" s="365">
        <v>550.42000000000007</v>
      </c>
      <c r="AK55" s="366">
        <v>315.71999999999997</v>
      </c>
      <c r="AL55" s="365">
        <v>0</v>
      </c>
      <c r="AM55" s="365">
        <v>0</v>
      </c>
      <c r="AN55" s="365">
        <v>0</v>
      </c>
      <c r="AO55" s="365">
        <v>0</v>
      </c>
      <c r="AP55" s="365">
        <v>0</v>
      </c>
      <c r="AQ55" s="365">
        <v>0</v>
      </c>
      <c r="AR55" s="365">
        <v>0</v>
      </c>
      <c r="AS55" s="365">
        <v>0</v>
      </c>
      <c r="AT55" s="365">
        <v>0</v>
      </c>
      <c r="AU55" s="365">
        <v>0</v>
      </c>
      <c r="AV55" s="365">
        <v>0</v>
      </c>
      <c r="AW55" s="366">
        <v>0</v>
      </c>
      <c r="AX55" s="365">
        <v>0</v>
      </c>
      <c r="AY55" s="365">
        <v>0</v>
      </c>
      <c r="AZ55" s="365">
        <v>0</v>
      </c>
      <c r="BA55" s="365">
        <v>0</v>
      </c>
      <c r="BB55" s="365">
        <v>0</v>
      </c>
      <c r="BC55" s="365">
        <v>0</v>
      </c>
      <c r="BD55" s="365">
        <v>0</v>
      </c>
      <c r="BE55" s="365">
        <v>0</v>
      </c>
      <c r="BF55" s="365">
        <v>0</v>
      </c>
      <c r="BG55" s="365">
        <v>0</v>
      </c>
      <c r="BH55" s="365">
        <v>0</v>
      </c>
      <c r="BI55" s="366">
        <v>0</v>
      </c>
      <c r="BJ55" s="365">
        <v>0</v>
      </c>
      <c r="BK55" s="365">
        <v>0</v>
      </c>
      <c r="BL55" s="365">
        <v>0</v>
      </c>
      <c r="BM55" s="365">
        <v>0</v>
      </c>
      <c r="BN55" s="365">
        <v>0</v>
      </c>
      <c r="BO55" s="365">
        <v>0</v>
      </c>
      <c r="BP55" s="365">
        <v>0</v>
      </c>
      <c r="BQ55" s="365">
        <v>0</v>
      </c>
      <c r="BR55" s="365">
        <v>0</v>
      </c>
      <c r="BS55" s="365">
        <v>0</v>
      </c>
      <c r="BT55" s="365">
        <v>0</v>
      </c>
      <c r="BU55" s="366">
        <v>0</v>
      </c>
      <c r="BV55" s="365">
        <v>0</v>
      </c>
      <c r="BW55" s="365">
        <v>0</v>
      </c>
      <c r="BX55" s="365">
        <v>0</v>
      </c>
      <c r="BY55" s="365">
        <v>0</v>
      </c>
      <c r="BZ55" s="365">
        <v>0</v>
      </c>
      <c r="CA55" s="365">
        <v>0</v>
      </c>
      <c r="CB55" s="365">
        <v>0</v>
      </c>
      <c r="CC55" s="365">
        <v>0</v>
      </c>
      <c r="CD55" s="365">
        <v>0</v>
      </c>
      <c r="CE55" s="365">
        <v>0</v>
      </c>
      <c r="CF55" s="365">
        <v>0</v>
      </c>
      <c r="CG55" s="366">
        <v>0</v>
      </c>
      <c r="CH55" s="365">
        <v>0</v>
      </c>
      <c r="CI55" s="365">
        <v>0</v>
      </c>
      <c r="CJ55" s="365">
        <v>0</v>
      </c>
      <c r="CK55" s="365">
        <v>0</v>
      </c>
      <c r="CL55" s="365">
        <v>0</v>
      </c>
      <c r="CM55" s="365">
        <v>0</v>
      </c>
      <c r="CN55" s="365">
        <v>0</v>
      </c>
      <c r="CO55" s="365">
        <v>0</v>
      </c>
      <c r="CP55" s="365">
        <v>0</v>
      </c>
      <c r="CQ55" s="365">
        <v>0</v>
      </c>
      <c r="CR55" s="365">
        <v>0</v>
      </c>
      <c r="CS55" s="366">
        <v>0</v>
      </c>
      <c r="CT55" s="365">
        <v>0</v>
      </c>
      <c r="CU55" s="365">
        <v>0</v>
      </c>
      <c r="CV55" s="365">
        <v>0</v>
      </c>
      <c r="CW55" s="365">
        <v>0</v>
      </c>
      <c r="CX55" s="365">
        <v>0</v>
      </c>
      <c r="CY55" s="365">
        <v>0</v>
      </c>
      <c r="CZ55" s="365">
        <v>0</v>
      </c>
      <c r="DA55" s="365">
        <v>0</v>
      </c>
      <c r="DB55" s="365">
        <v>0</v>
      </c>
      <c r="DC55" s="365">
        <v>0</v>
      </c>
      <c r="DD55" s="365">
        <v>0</v>
      </c>
      <c r="DE55" s="366">
        <v>0</v>
      </c>
      <c r="DF55" s="365">
        <v>0</v>
      </c>
      <c r="DG55" s="365">
        <v>0</v>
      </c>
      <c r="DH55" s="365">
        <v>0</v>
      </c>
      <c r="DI55" s="365">
        <v>0</v>
      </c>
      <c r="DJ55" s="365">
        <v>0</v>
      </c>
      <c r="DK55" s="365">
        <v>0</v>
      </c>
      <c r="DL55" s="365">
        <v>0</v>
      </c>
      <c r="DM55" s="365">
        <v>0</v>
      </c>
      <c r="DN55" s="365">
        <v>0</v>
      </c>
      <c r="DO55" s="365">
        <v>0</v>
      </c>
      <c r="DP55" s="365">
        <v>0</v>
      </c>
      <c r="DQ55" s="366">
        <v>0</v>
      </c>
      <c r="DR55" s="347">
        <f t="shared" si="5"/>
        <v>39403.11</v>
      </c>
      <c r="DS55" s="347">
        <f t="shared" si="5"/>
        <v>35693.51</v>
      </c>
      <c r="DT55" s="347">
        <f t="shared" si="5"/>
        <v>45224.34</v>
      </c>
      <c r="DU55" s="347">
        <f t="shared" si="5"/>
        <v>51824.4</v>
      </c>
      <c r="DV55" s="347">
        <f t="shared" si="5"/>
        <v>40130.340000000004</v>
      </c>
      <c r="DW55" s="347">
        <f t="shared" si="5"/>
        <v>39641.78</v>
      </c>
      <c r="DX55" s="347">
        <f t="shared" si="5"/>
        <v>39002.46</v>
      </c>
      <c r="DY55" s="347">
        <f t="shared" si="5"/>
        <v>41402.870000000003</v>
      </c>
      <c r="DZ55" s="347">
        <f t="shared" si="5"/>
        <v>36974.28</v>
      </c>
      <c r="EA55" s="347">
        <f t="shared" si="5"/>
        <v>36049.329999999994</v>
      </c>
      <c r="EB55" s="347">
        <f t="shared" si="5"/>
        <v>51721.67</v>
      </c>
      <c r="EC55" s="347">
        <f t="shared" si="5"/>
        <v>45121.840000000004</v>
      </c>
      <c r="ED55" s="348">
        <f t="shared" si="2"/>
        <v>502189.93</v>
      </c>
      <c r="EE55" s="356" t="s">
        <v>94</v>
      </c>
      <c r="EF55" s="347">
        <f>EB55</f>
        <v>51721.67</v>
      </c>
      <c r="EG55" s="347">
        <f>'[1]FY 2017 - kWh'!EB55</f>
        <v>220249</v>
      </c>
      <c r="EH55" s="350">
        <f>EF55/EG55</f>
        <v>0.23483271206679712</v>
      </c>
      <c r="EI55" s="347">
        <f>ROUND(EH55*'[1]FY 2017 - kWh'!EI55,2)</f>
        <v>41095.72</v>
      </c>
      <c r="EJ55" s="347">
        <f>(EB55-EI55)+SUM(EC55)</f>
        <v>55747.79</v>
      </c>
      <c r="EK55" s="347">
        <f t="shared" si="3"/>
        <v>446442.14</v>
      </c>
      <c r="EL55" s="347">
        <v>446071.88999999996</v>
      </c>
      <c r="EM55" s="347">
        <f t="shared" si="4"/>
        <v>370.25000000005821</v>
      </c>
    </row>
    <row r="56" spans="1:143" ht="15.75" x14ac:dyDescent="0.3">
      <c r="A56" s="335" t="s">
        <v>151</v>
      </c>
      <c r="B56" s="344">
        <v>22243.86</v>
      </c>
      <c r="C56" s="344">
        <v>21825.86</v>
      </c>
      <c r="D56" s="344">
        <v>25239.86</v>
      </c>
      <c r="E56" s="344">
        <v>24220.97</v>
      </c>
      <c r="F56" s="344">
        <v>21525.86</v>
      </c>
      <c r="G56" s="344">
        <v>23173.56</v>
      </c>
      <c r="H56" s="344">
        <v>19530.46</v>
      </c>
      <c r="I56" s="344">
        <v>20360.240000000002</v>
      </c>
      <c r="J56" s="344">
        <v>19450.07</v>
      </c>
      <c r="K56" s="344">
        <v>18998.060000000001</v>
      </c>
      <c r="L56" s="344">
        <v>20652.849999999999</v>
      </c>
      <c r="M56" s="344">
        <v>20978.87</v>
      </c>
      <c r="N56" s="365">
        <v>0</v>
      </c>
      <c r="O56" s="365">
        <v>0</v>
      </c>
      <c r="P56" s="365">
        <v>0</v>
      </c>
      <c r="Q56" s="365">
        <v>0</v>
      </c>
      <c r="R56" s="365">
        <v>0</v>
      </c>
      <c r="S56" s="365">
        <v>0</v>
      </c>
      <c r="T56" s="365">
        <v>0</v>
      </c>
      <c r="U56" s="365">
        <v>0</v>
      </c>
      <c r="V56" s="365">
        <v>0</v>
      </c>
      <c r="W56" s="365">
        <v>0</v>
      </c>
      <c r="X56" s="365">
        <v>0</v>
      </c>
      <c r="Y56" s="366">
        <v>3.17</v>
      </c>
      <c r="Z56" s="365">
        <v>0</v>
      </c>
      <c r="AA56" s="365">
        <v>0</v>
      </c>
      <c r="AB56" s="365">
        <v>0</v>
      </c>
      <c r="AC56" s="365">
        <v>0</v>
      </c>
      <c r="AD56" s="365">
        <v>0</v>
      </c>
      <c r="AE56" s="365">
        <v>0</v>
      </c>
      <c r="AF56" s="365">
        <v>0</v>
      </c>
      <c r="AG56" s="365">
        <v>0</v>
      </c>
      <c r="AH56" s="365">
        <v>0</v>
      </c>
      <c r="AI56" s="365">
        <v>0</v>
      </c>
      <c r="AJ56" s="365">
        <v>38.079999999999927</v>
      </c>
      <c r="AK56" s="366">
        <v>0</v>
      </c>
      <c r="AL56" s="365">
        <v>0</v>
      </c>
      <c r="AM56" s="365">
        <v>0</v>
      </c>
      <c r="AN56" s="365">
        <v>0</v>
      </c>
      <c r="AO56" s="365">
        <v>0</v>
      </c>
      <c r="AP56" s="365">
        <v>0</v>
      </c>
      <c r="AQ56" s="365">
        <v>0</v>
      </c>
      <c r="AR56" s="365">
        <v>0</v>
      </c>
      <c r="AS56" s="365">
        <v>0</v>
      </c>
      <c r="AT56" s="365">
        <v>0</v>
      </c>
      <c r="AU56" s="365">
        <v>0</v>
      </c>
      <c r="AV56" s="365">
        <v>0</v>
      </c>
      <c r="AW56" s="366">
        <v>0</v>
      </c>
      <c r="AX56" s="365">
        <v>0</v>
      </c>
      <c r="AY56" s="365">
        <v>0</v>
      </c>
      <c r="AZ56" s="365">
        <v>0</v>
      </c>
      <c r="BA56" s="365">
        <v>0</v>
      </c>
      <c r="BB56" s="365">
        <v>0</v>
      </c>
      <c r="BC56" s="365">
        <v>0</v>
      </c>
      <c r="BD56" s="365">
        <v>0</v>
      </c>
      <c r="BE56" s="365">
        <v>0</v>
      </c>
      <c r="BF56" s="365">
        <v>0</v>
      </c>
      <c r="BG56" s="365">
        <v>0</v>
      </c>
      <c r="BH56" s="365">
        <v>0</v>
      </c>
      <c r="BI56" s="366">
        <v>0</v>
      </c>
      <c r="BJ56" s="365">
        <v>0</v>
      </c>
      <c r="BK56" s="365">
        <v>0</v>
      </c>
      <c r="BL56" s="365">
        <v>0</v>
      </c>
      <c r="BM56" s="365">
        <v>0</v>
      </c>
      <c r="BN56" s="365">
        <v>0</v>
      </c>
      <c r="BO56" s="365">
        <v>0</v>
      </c>
      <c r="BP56" s="365">
        <v>0</v>
      </c>
      <c r="BQ56" s="365">
        <v>0</v>
      </c>
      <c r="BR56" s="365">
        <v>0</v>
      </c>
      <c r="BS56" s="365">
        <v>0</v>
      </c>
      <c r="BT56" s="365">
        <v>0</v>
      </c>
      <c r="BU56" s="366">
        <v>0</v>
      </c>
      <c r="BV56" s="365">
        <v>0</v>
      </c>
      <c r="BW56" s="365">
        <v>0</v>
      </c>
      <c r="BX56" s="365">
        <v>0</v>
      </c>
      <c r="BY56" s="365">
        <v>0</v>
      </c>
      <c r="BZ56" s="365">
        <v>0</v>
      </c>
      <c r="CA56" s="365">
        <v>0</v>
      </c>
      <c r="CB56" s="365">
        <v>0</v>
      </c>
      <c r="CC56" s="365">
        <v>0</v>
      </c>
      <c r="CD56" s="365">
        <v>0</v>
      </c>
      <c r="CE56" s="365">
        <v>0</v>
      </c>
      <c r="CF56" s="365">
        <v>0</v>
      </c>
      <c r="CG56" s="366">
        <v>0</v>
      </c>
      <c r="CH56" s="365">
        <v>0</v>
      </c>
      <c r="CI56" s="365">
        <v>0</v>
      </c>
      <c r="CJ56" s="365">
        <v>0</v>
      </c>
      <c r="CK56" s="365">
        <v>0</v>
      </c>
      <c r="CL56" s="365">
        <v>0</v>
      </c>
      <c r="CM56" s="365">
        <v>0</v>
      </c>
      <c r="CN56" s="365">
        <v>0</v>
      </c>
      <c r="CO56" s="365">
        <v>0</v>
      </c>
      <c r="CP56" s="365">
        <v>0</v>
      </c>
      <c r="CQ56" s="365">
        <v>0</v>
      </c>
      <c r="CR56" s="365">
        <v>0</v>
      </c>
      <c r="CS56" s="366">
        <v>0</v>
      </c>
      <c r="CT56" s="365">
        <v>0</v>
      </c>
      <c r="CU56" s="365">
        <v>0</v>
      </c>
      <c r="CV56" s="365">
        <v>0</v>
      </c>
      <c r="CW56" s="365">
        <v>0</v>
      </c>
      <c r="CX56" s="365">
        <v>0</v>
      </c>
      <c r="CY56" s="365">
        <v>0</v>
      </c>
      <c r="CZ56" s="365">
        <v>0</v>
      </c>
      <c r="DA56" s="365">
        <v>0</v>
      </c>
      <c r="DB56" s="365">
        <v>0</v>
      </c>
      <c r="DC56" s="365">
        <v>0</v>
      </c>
      <c r="DD56" s="365">
        <v>0</v>
      </c>
      <c r="DE56" s="366">
        <v>0</v>
      </c>
      <c r="DF56" s="365">
        <v>0</v>
      </c>
      <c r="DG56" s="365">
        <v>0</v>
      </c>
      <c r="DH56" s="365">
        <v>0</v>
      </c>
      <c r="DI56" s="365">
        <v>0</v>
      </c>
      <c r="DJ56" s="365">
        <v>0</v>
      </c>
      <c r="DK56" s="365">
        <v>0</v>
      </c>
      <c r="DL56" s="365">
        <v>0</v>
      </c>
      <c r="DM56" s="365">
        <v>0</v>
      </c>
      <c r="DN56" s="365">
        <v>0</v>
      </c>
      <c r="DO56" s="365">
        <v>0</v>
      </c>
      <c r="DP56" s="365">
        <v>0</v>
      </c>
      <c r="DQ56" s="366">
        <v>0</v>
      </c>
      <c r="DR56" s="347">
        <f t="shared" si="5"/>
        <v>22243.86</v>
      </c>
      <c r="DS56" s="347">
        <f t="shared" si="5"/>
        <v>21825.86</v>
      </c>
      <c r="DT56" s="347">
        <f t="shared" si="5"/>
        <v>25239.86</v>
      </c>
      <c r="DU56" s="347">
        <f t="shared" si="5"/>
        <v>24220.97</v>
      </c>
      <c r="DV56" s="347">
        <f t="shared" si="5"/>
        <v>21525.86</v>
      </c>
      <c r="DW56" s="347">
        <f t="shared" si="5"/>
        <v>23173.56</v>
      </c>
      <c r="DX56" s="347">
        <f t="shared" si="5"/>
        <v>19530.46</v>
      </c>
      <c r="DY56" s="347">
        <f t="shared" si="5"/>
        <v>20360.240000000002</v>
      </c>
      <c r="DZ56" s="347">
        <f t="shared" si="5"/>
        <v>19450.07</v>
      </c>
      <c r="EA56" s="347">
        <f t="shared" si="5"/>
        <v>18998.060000000001</v>
      </c>
      <c r="EB56" s="347">
        <f t="shared" si="5"/>
        <v>20690.93</v>
      </c>
      <c r="EC56" s="347">
        <f t="shared" si="5"/>
        <v>20982.039999999997</v>
      </c>
      <c r="ED56" s="348">
        <f t="shared" si="2"/>
        <v>258241.77</v>
      </c>
      <c r="EF56" s="347"/>
      <c r="EG56" s="347"/>
      <c r="EI56" s="347"/>
      <c r="EJ56" s="347"/>
      <c r="EK56" s="347">
        <f t="shared" si="3"/>
        <v>258241.77</v>
      </c>
      <c r="EL56" s="347">
        <v>258241.77</v>
      </c>
      <c r="EM56" s="347">
        <f t="shared" si="4"/>
        <v>0</v>
      </c>
    </row>
    <row r="57" spans="1:143" ht="15.75" x14ac:dyDescent="0.3">
      <c r="A57" s="335" t="s">
        <v>152</v>
      </c>
      <c r="B57" s="344">
        <v>30682.19</v>
      </c>
      <c r="C57" s="344">
        <v>30486.19</v>
      </c>
      <c r="D57" s="344">
        <v>34895.49</v>
      </c>
      <c r="E57" s="344">
        <v>44226.02</v>
      </c>
      <c r="F57" s="344">
        <v>32725.73</v>
      </c>
      <c r="G57" s="344">
        <v>32470.84</v>
      </c>
      <c r="H57" s="344">
        <v>30852.53</v>
      </c>
      <c r="I57" s="344">
        <v>30368.12</v>
      </c>
      <c r="J57" s="344">
        <v>32544.83</v>
      </c>
      <c r="K57" s="344">
        <v>37008.26</v>
      </c>
      <c r="L57" s="344">
        <v>35045.120000000003</v>
      </c>
      <c r="M57" s="344">
        <v>38246.39</v>
      </c>
      <c r="N57" s="365">
        <v>0</v>
      </c>
      <c r="O57" s="365">
        <v>1289.77</v>
      </c>
      <c r="P57" s="365">
        <v>1482.17</v>
      </c>
      <c r="Q57" s="365">
        <v>1559.61</v>
      </c>
      <c r="R57" s="365">
        <v>1362.56</v>
      </c>
      <c r="S57" s="365">
        <v>1652.44</v>
      </c>
      <c r="T57" s="365">
        <v>1420.34</v>
      </c>
      <c r="U57" s="365">
        <v>1604.49</v>
      </c>
      <c r="V57" s="365">
        <v>1549.47</v>
      </c>
      <c r="W57" s="365">
        <v>1456.48</v>
      </c>
      <c r="X57" s="365">
        <v>1453.78</v>
      </c>
      <c r="Y57" s="366">
        <v>1568.93</v>
      </c>
      <c r="Z57" s="365">
        <v>-4.84</v>
      </c>
      <c r="AA57" s="365">
        <v>-4.68</v>
      </c>
      <c r="AB57" s="365">
        <v>3.4</v>
      </c>
      <c r="AC57" s="365">
        <v>-5.52</v>
      </c>
      <c r="AD57" s="365">
        <v>-4.67</v>
      </c>
      <c r="AE57" s="365">
        <v>-5.65</v>
      </c>
      <c r="AF57" s="365">
        <v>-4.3099999999999996</v>
      </c>
      <c r="AG57" s="365">
        <v>-4.3899999999999997</v>
      </c>
      <c r="AH57" s="365">
        <v>-4.22</v>
      </c>
      <c r="AI57" s="365">
        <v>-4.1500000000000004</v>
      </c>
      <c r="AJ57" s="365">
        <v>-4.1100000000000003</v>
      </c>
      <c r="AK57" s="366">
        <v>-5.59</v>
      </c>
      <c r="AL57" s="365">
        <v>0</v>
      </c>
      <c r="AM57" s="365">
        <v>0</v>
      </c>
      <c r="AN57" s="365">
        <v>0</v>
      </c>
      <c r="AO57" s="365">
        <v>0</v>
      </c>
      <c r="AP57" s="365">
        <v>0</v>
      </c>
      <c r="AQ57" s="365">
        <v>0</v>
      </c>
      <c r="AR57" s="365">
        <v>-3768.6299999999997</v>
      </c>
      <c r="AS57" s="365">
        <v>-3722.16</v>
      </c>
      <c r="AT57" s="365">
        <v>-3473.8</v>
      </c>
      <c r="AU57" s="365">
        <v>-3197.73</v>
      </c>
      <c r="AV57" s="365">
        <v>-3338.06</v>
      </c>
      <c r="AW57" s="366">
        <v>-2784.8900000000003</v>
      </c>
      <c r="AX57" s="365">
        <v>-1324.46</v>
      </c>
      <c r="AY57" s="365">
        <v>-1238.53</v>
      </c>
      <c r="AZ57" s="365">
        <v>-1435.7</v>
      </c>
      <c r="BA57" s="365">
        <v>-1488.91</v>
      </c>
      <c r="BB57" s="365">
        <v>-1310.4000000000001</v>
      </c>
      <c r="BC57" s="365">
        <v>-1352.31</v>
      </c>
      <c r="BD57" s="365">
        <v>-1298.6099999999999</v>
      </c>
      <c r="BE57" s="365">
        <v>-1356.73</v>
      </c>
      <c r="BF57" s="365">
        <v>-1244.9100000000001</v>
      </c>
      <c r="BG57" s="365">
        <v>-1342.68</v>
      </c>
      <c r="BH57" s="365">
        <v>-1333.33</v>
      </c>
      <c r="BI57" s="366">
        <v>-1466.8</v>
      </c>
      <c r="BJ57" s="365">
        <v>0</v>
      </c>
      <c r="BK57" s="365">
        <v>0</v>
      </c>
      <c r="BL57" s="365">
        <v>0</v>
      </c>
      <c r="BM57" s="365">
        <v>0</v>
      </c>
      <c r="BN57" s="365">
        <v>0</v>
      </c>
      <c r="BO57" s="365">
        <v>0</v>
      </c>
      <c r="BP57" s="365">
        <v>0</v>
      </c>
      <c r="BQ57" s="365">
        <v>0</v>
      </c>
      <c r="BR57" s="365">
        <v>0</v>
      </c>
      <c r="BS57" s="365">
        <v>0</v>
      </c>
      <c r="BT57" s="365">
        <v>0</v>
      </c>
      <c r="BU57" s="366">
        <v>0</v>
      </c>
      <c r="BV57" s="365">
        <v>0</v>
      </c>
      <c r="BW57" s="365">
        <v>0</v>
      </c>
      <c r="BX57" s="365">
        <v>0</v>
      </c>
      <c r="BY57" s="365">
        <v>0</v>
      </c>
      <c r="BZ57" s="365">
        <v>0</v>
      </c>
      <c r="CA57" s="365">
        <v>0</v>
      </c>
      <c r="CB57" s="365">
        <v>0</v>
      </c>
      <c r="CC57" s="365">
        <v>0</v>
      </c>
      <c r="CD57" s="365">
        <v>0</v>
      </c>
      <c r="CE57" s="365">
        <v>0</v>
      </c>
      <c r="CF57" s="365">
        <v>0</v>
      </c>
      <c r="CG57" s="366">
        <v>0</v>
      </c>
      <c r="CH57" s="365">
        <v>0</v>
      </c>
      <c r="CI57" s="365">
        <v>0</v>
      </c>
      <c r="CJ57" s="365">
        <v>0</v>
      </c>
      <c r="CK57" s="365">
        <v>0</v>
      </c>
      <c r="CL57" s="365">
        <v>0</v>
      </c>
      <c r="CM57" s="365">
        <v>0</v>
      </c>
      <c r="CN57" s="365">
        <v>0</v>
      </c>
      <c r="CO57" s="365">
        <v>0</v>
      </c>
      <c r="CP57" s="365">
        <v>0</v>
      </c>
      <c r="CQ57" s="365">
        <v>0</v>
      </c>
      <c r="CR57" s="365">
        <v>0</v>
      </c>
      <c r="CS57" s="366">
        <v>0</v>
      </c>
      <c r="CT57" s="365">
        <v>0</v>
      </c>
      <c r="CU57" s="365">
        <v>0</v>
      </c>
      <c r="CV57" s="365">
        <v>0</v>
      </c>
      <c r="CW57" s="365">
        <v>0</v>
      </c>
      <c r="CX57" s="365">
        <v>0</v>
      </c>
      <c r="CY57" s="365">
        <v>0</v>
      </c>
      <c r="CZ57" s="365">
        <v>0</v>
      </c>
      <c r="DA57" s="365">
        <v>0</v>
      </c>
      <c r="DB57" s="365">
        <v>0</v>
      </c>
      <c r="DC57" s="365">
        <v>0</v>
      </c>
      <c r="DD57" s="365">
        <v>0</v>
      </c>
      <c r="DE57" s="366">
        <v>0</v>
      </c>
      <c r="DF57" s="365">
        <v>0</v>
      </c>
      <c r="DG57" s="365">
        <v>0</v>
      </c>
      <c r="DH57" s="365">
        <v>0</v>
      </c>
      <c r="DI57" s="365">
        <v>0</v>
      </c>
      <c r="DJ57" s="365">
        <v>0</v>
      </c>
      <c r="DK57" s="365">
        <v>0</v>
      </c>
      <c r="DL57" s="365">
        <v>0</v>
      </c>
      <c r="DM57" s="365">
        <v>0</v>
      </c>
      <c r="DN57" s="365">
        <v>0</v>
      </c>
      <c r="DO57" s="365">
        <v>0</v>
      </c>
      <c r="DP57" s="365">
        <v>0</v>
      </c>
      <c r="DQ57" s="366">
        <v>0</v>
      </c>
      <c r="DR57" s="347">
        <f t="shared" si="5"/>
        <v>29352.89</v>
      </c>
      <c r="DS57" s="347">
        <f t="shared" si="5"/>
        <v>30532.75</v>
      </c>
      <c r="DT57" s="347">
        <f t="shared" si="5"/>
        <v>34945.360000000001</v>
      </c>
      <c r="DU57" s="347">
        <f t="shared" si="5"/>
        <v>44291.199999999997</v>
      </c>
      <c r="DV57" s="347">
        <f t="shared" si="5"/>
        <v>32773.22</v>
      </c>
      <c r="DW57" s="347">
        <f t="shared" si="5"/>
        <v>32765.319999999996</v>
      </c>
      <c r="DX57" s="347">
        <f t="shared" si="5"/>
        <v>27201.319999999996</v>
      </c>
      <c r="DY57" s="347">
        <f t="shared" si="5"/>
        <v>26889.33</v>
      </c>
      <c r="DZ57" s="347">
        <f t="shared" si="5"/>
        <v>29371.370000000003</v>
      </c>
      <c r="EA57" s="347">
        <f t="shared" si="5"/>
        <v>33920.18</v>
      </c>
      <c r="EB57" s="347">
        <f t="shared" si="5"/>
        <v>31823.4</v>
      </c>
      <c r="EC57" s="347">
        <f t="shared" si="5"/>
        <v>35558.04</v>
      </c>
      <c r="ED57" s="348">
        <f t="shared" si="2"/>
        <v>389424.38</v>
      </c>
      <c r="EF57" s="347"/>
      <c r="EG57" s="347"/>
      <c r="EI57" s="347"/>
      <c r="EJ57" s="347"/>
      <c r="EK57" s="347">
        <f t="shared" si="3"/>
        <v>389424.38</v>
      </c>
      <c r="EL57" s="347">
        <v>402291.38</v>
      </c>
      <c r="EM57" s="347">
        <f t="shared" si="4"/>
        <v>-12867</v>
      </c>
    </row>
    <row r="58" spans="1:143" ht="15.75" x14ac:dyDescent="0.3">
      <c r="A58" s="335" t="s">
        <v>153</v>
      </c>
      <c r="B58" s="344">
        <v>24588.91</v>
      </c>
      <c r="C58" s="344">
        <v>23515.18</v>
      </c>
      <c r="D58" s="344">
        <v>30619.17</v>
      </c>
      <c r="E58" s="344">
        <v>27758.99</v>
      </c>
      <c r="F58" s="344">
        <v>25837.81</v>
      </c>
      <c r="G58" s="344">
        <v>27636.93</v>
      </c>
      <c r="H58" s="344">
        <v>22707.85</v>
      </c>
      <c r="I58" s="344">
        <v>25116.23</v>
      </c>
      <c r="J58" s="344">
        <v>24654.04</v>
      </c>
      <c r="K58" s="344">
        <v>25985.88</v>
      </c>
      <c r="L58" s="344">
        <v>27853.68</v>
      </c>
      <c r="M58" s="344">
        <v>27844.94</v>
      </c>
      <c r="N58" s="365">
        <v>0</v>
      </c>
      <c r="O58" s="365">
        <v>0</v>
      </c>
      <c r="P58" s="365">
        <v>0</v>
      </c>
      <c r="Q58" s="365">
        <v>0</v>
      </c>
      <c r="R58" s="365">
        <v>0</v>
      </c>
      <c r="S58" s="365">
        <v>0</v>
      </c>
      <c r="T58" s="365">
        <v>0</v>
      </c>
      <c r="U58" s="365">
        <v>-281.02</v>
      </c>
      <c r="V58" s="365">
        <v>98.16</v>
      </c>
      <c r="W58" s="365">
        <v>-180.05</v>
      </c>
      <c r="X58" s="365">
        <v>-180.58</v>
      </c>
      <c r="Y58" s="366">
        <v>-217.8</v>
      </c>
      <c r="Z58" s="365">
        <v>0</v>
      </c>
      <c r="AA58" s="365">
        <v>0</v>
      </c>
      <c r="AB58" s="365">
        <v>0</v>
      </c>
      <c r="AC58" s="365">
        <v>0</v>
      </c>
      <c r="AD58" s="365">
        <v>0</v>
      </c>
      <c r="AE58" s="365">
        <v>0</v>
      </c>
      <c r="AF58" s="365">
        <v>0</v>
      </c>
      <c r="AG58" s="365">
        <v>0</v>
      </c>
      <c r="AH58" s="365">
        <v>0</v>
      </c>
      <c r="AI58" s="365">
        <v>0</v>
      </c>
      <c r="AJ58" s="365">
        <v>0</v>
      </c>
      <c r="AK58" s="366">
        <v>0</v>
      </c>
      <c r="AL58" s="365">
        <v>0</v>
      </c>
      <c r="AM58" s="365">
        <v>0</v>
      </c>
      <c r="AN58" s="365">
        <v>0</v>
      </c>
      <c r="AO58" s="365">
        <v>0</v>
      </c>
      <c r="AP58" s="365">
        <v>0</v>
      </c>
      <c r="AQ58" s="365">
        <v>0</v>
      </c>
      <c r="AR58" s="365">
        <v>0</v>
      </c>
      <c r="AS58" s="365">
        <v>0</v>
      </c>
      <c r="AT58" s="365">
        <v>0</v>
      </c>
      <c r="AU58" s="365">
        <v>0</v>
      </c>
      <c r="AV58" s="365">
        <v>0</v>
      </c>
      <c r="AW58" s="366">
        <v>0</v>
      </c>
      <c r="AX58" s="365">
        <v>0</v>
      </c>
      <c r="AY58" s="365">
        <v>0</v>
      </c>
      <c r="AZ58" s="365">
        <v>0</v>
      </c>
      <c r="BA58" s="365">
        <v>0</v>
      </c>
      <c r="BB58" s="365">
        <v>0</v>
      </c>
      <c r="BC58" s="365">
        <v>0</v>
      </c>
      <c r="BD58" s="365">
        <v>0</v>
      </c>
      <c r="BE58" s="365">
        <v>0</v>
      </c>
      <c r="BF58" s="365">
        <v>0</v>
      </c>
      <c r="BG58" s="365">
        <v>0</v>
      </c>
      <c r="BH58" s="365">
        <v>0</v>
      </c>
      <c r="BI58" s="366">
        <v>0</v>
      </c>
      <c r="BJ58" s="365">
        <v>0</v>
      </c>
      <c r="BK58" s="365">
        <v>0</v>
      </c>
      <c r="BL58" s="365">
        <v>0</v>
      </c>
      <c r="BM58" s="365">
        <v>0</v>
      </c>
      <c r="BN58" s="365">
        <v>0</v>
      </c>
      <c r="BO58" s="365">
        <v>0</v>
      </c>
      <c r="BP58" s="365">
        <v>0</v>
      </c>
      <c r="BQ58" s="365">
        <v>0</v>
      </c>
      <c r="BR58" s="365">
        <v>0</v>
      </c>
      <c r="BS58" s="365">
        <v>0</v>
      </c>
      <c r="BT58" s="365">
        <v>0</v>
      </c>
      <c r="BU58" s="366">
        <v>0</v>
      </c>
      <c r="BV58" s="365">
        <v>0</v>
      </c>
      <c r="BW58" s="365">
        <v>0</v>
      </c>
      <c r="BX58" s="365">
        <v>0</v>
      </c>
      <c r="BY58" s="365">
        <v>0</v>
      </c>
      <c r="BZ58" s="365">
        <v>0</v>
      </c>
      <c r="CA58" s="365">
        <v>0</v>
      </c>
      <c r="CB58" s="365">
        <v>0</v>
      </c>
      <c r="CC58" s="365">
        <v>0</v>
      </c>
      <c r="CD58" s="365">
        <v>0</v>
      </c>
      <c r="CE58" s="365">
        <v>0</v>
      </c>
      <c r="CF58" s="365">
        <v>0</v>
      </c>
      <c r="CG58" s="366">
        <v>0</v>
      </c>
      <c r="CH58" s="365">
        <v>0</v>
      </c>
      <c r="CI58" s="365">
        <v>0</v>
      </c>
      <c r="CJ58" s="365">
        <v>0</v>
      </c>
      <c r="CK58" s="365">
        <v>0</v>
      </c>
      <c r="CL58" s="365">
        <v>0</v>
      </c>
      <c r="CM58" s="365">
        <v>0</v>
      </c>
      <c r="CN58" s="365">
        <v>0</v>
      </c>
      <c r="CO58" s="365">
        <v>0</v>
      </c>
      <c r="CP58" s="365">
        <v>0</v>
      </c>
      <c r="CQ58" s="365">
        <v>0</v>
      </c>
      <c r="CR58" s="365">
        <v>0</v>
      </c>
      <c r="CS58" s="366">
        <v>0</v>
      </c>
      <c r="CT58" s="365">
        <v>0</v>
      </c>
      <c r="CU58" s="365">
        <v>0</v>
      </c>
      <c r="CV58" s="365">
        <v>0</v>
      </c>
      <c r="CW58" s="365">
        <v>0</v>
      </c>
      <c r="CX58" s="365">
        <v>0</v>
      </c>
      <c r="CY58" s="365">
        <v>0</v>
      </c>
      <c r="CZ58" s="365">
        <v>0</v>
      </c>
      <c r="DA58" s="365">
        <v>0</v>
      </c>
      <c r="DB58" s="365">
        <v>0</v>
      </c>
      <c r="DC58" s="365">
        <v>0</v>
      </c>
      <c r="DD58" s="365">
        <v>0</v>
      </c>
      <c r="DE58" s="366">
        <v>0</v>
      </c>
      <c r="DF58" s="365">
        <v>0</v>
      </c>
      <c r="DG58" s="365">
        <v>0</v>
      </c>
      <c r="DH58" s="365">
        <v>0</v>
      </c>
      <c r="DI58" s="365">
        <v>0</v>
      </c>
      <c r="DJ58" s="365">
        <v>0</v>
      </c>
      <c r="DK58" s="365">
        <v>0</v>
      </c>
      <c r="DL58" s="365">
        <v>0</v>
      </c>
      <c r="DM58" s="365">
        <v>0</v>
      </c>
      <c r="DN58" s="365">
        <v>0</v>
      </c>
      <c r="DO58" s="365">
        <v>0</v>
      </c>
      <c r="DP58" s="365">
        <v>0</v>
      </c>
      <c r="DQ58" s="366">
        <v>0</v>
      </c>
      <c r="DR58" s="347">
        <f t="shared" si="5"/>
        <v>24588.91</v>
      </c>
      <c r="DS58" s="347">
        <f t="shared" si="5"/>
        <v>23515.18</v>
      </c>
      <c r="DT58" s="347">
        <f t="shared" si="5"/>
        <v>30619.17</v>
      </c>
      <c r="DU58" s="347">
        <f t="shared" si="5"/>
        <v>27758.99</v>
      </c>
      <c r="DV58" s="347">
        <f t="shared" si="5"/>
        <v>25837.81</v>
      </c>
      <c r="DW58" s="347">
        <f t="shared" si="5"/>
        <v>27636.93</v>
      </c>
      <c r="DX58" s="347">
        <f t="shared" si="5"/>
        <v>22707.85</v>
      </c>
      <c r="DY58" s="347">
        <f t="shared" si="5"/>
        <v>24835.21</v>
      </c>
      <c r="DZ58" s="347">
        <f t="shared" si="5"/>
        <v>24752.2</v>
      </c>
      <c r="EA58" s="347">
        <f t="shared" si="5"/>
        <v>25805.83</v>
      </c>
      <c r="EB58" s="347">
        <f t="shared" si="5"/>
        <v>27673.1</v>
      </c>
      <c r="EC58" s="347">
        <f t="shared" si="5"/>
        <v>27627.14</v>
      </c>
      <c r="ED58" s="348">
        <f t="shared" si="2"/>
        <v>313358.32</v>
      </c>
      <c r="EF58" s="347"/>
      <c r="EG58" s="347"/>
      <c r="EI58" s="347"/>
      <c r="EJ58" s="347"/>
      <c r="EK58" s="347">
        <f t="shared" si="3"/>
        <v>313358.32</v>
      </c>
      <c r="EL58" s="347">
        <v>313358.32000000007</v>
      </c>
      <c r="EM58" s="347">
        <f t="shared" si="4"/>
        <v>0</v>
      </c>
    </row>
    <row r="59" spans="1:143" ht="15.75" x14ac:dyDescent="0.3">
      <c r="A59" s="335" t="s">
        <v>154</v>
      </c>
      <c r="B59" s="344">
        <v>43834.82</v>
      </c>
      <c r="C59" s="344">
        <v>45637.7</v>
      </c>
      <c r="D59" s="344">
        <v>51728.86</v>
      </c>
      <c r="E59" s="344">
        <v>48043.95</v>
      </c>
      <c r="F59" s="344">
        <v>43801.21</v>
      </c>
      <c r="G59" s="344">
        <v>46171.96</v>
      </c>
      <c r="H59" s="344">
        <v>35406.79</v>
      </c>
      <c r="I59" s="344">
        <v>44635.99</v>
      </c>
      <c r="J59" s="344">
        <v>47801.87</v>
      </c>
      <c r="K59" s="344">
        <v>44418.46</v>
      </c>
      <c r="L59" s="344">
        <v>47527.74</v>
      </c>
      <c r="M59" s="344">
        <v>50953.82</v>
      </c>
      <c r="N59" s="365">
        <v>0</v>
      </c>
      <c r="O59" s="365">
        <v>0</v>
      </c>
      <c r="P59" s="365">
        <v>0</v>
      </c>
      <c r="Q59" s="365">
        <v>0</v>
      </c>
      <c r="R59" s="365">
        <v>0</v>
      </c>
      <c r="S59" s="365">
        <v>0</v>
      </c>
      <c r="T59" s="365">
        <v>0</v>
      </c>
      <c r="U59" s="365">
        <v>0</v>
      </c>
      <c r="V59" s="365">
        <v>0</v>
      </c>
      <c r="W59" s="365">
        <v>0</v>
      </c>
      <c r="X59" s="365">
        <v>-32.72</v>
      </c>
      <c r="Y59" s="366">
        <v>-192.23</v>
      </c>
      <c r="Z59" s="365">
        <v>0</v>
      </c>
      <c r="AA59" s="365">
        <v>0</v>
      </c>
      <c r="AB59" s="365">
        <v>0</v>
      </c>
      <c r="AC59" s="365">
        <v>0</v>
      </c>
      <c r="AD59" s="365">
        <v>0</v>
      </c>
      <c r="AE59" s="365">
        <v>0</v>
      </c>
      <c r="AF59" s="365">
        <v>1.51</v>
      </c>
      <c r="AG59" s="365">
        <v>1.46</v>
      </c>
      <c r="AH59" s="365">
        <v>1.56</v>
      </c>
      <c r="AI59" s="365">
        <v>1.62</v>
      </c>
      <c r="AJ59" s="365">
        <v>1.37</v>
      </c>
      <c r="AK59" s="366">
        <v>-370.22999999999996</v>
      </c>
      <c r="AL59" s="365">
        <v>0</v>
      </c>
      <c r="AM59" s="365">
        <v>0</v>
      </c>
      <c r="AN59" s="365">
        <v>0</v>
      </c>
      <c r="AO59" s="365">
        <v>0</v>
      </c>
      <c r="AP59" s="365">
        <v>0</v>
      </c>
      <c r="AQ59" s="365">
        <v>0</v>
      </c>
      <c r="AR59" s="365">
        <v>0</v>
      </c>
      <c r="AS59" s="365">
        <v>0</v>
      </c>
      <c r="AT59" s="365">
        <v>0</v>
      </c>
      <c r="AU59" s="365">
        <v>0</v>
      </c>
      <c r="AV59" s="365">
        <v>0</v>
      </c>
      <c r="AW59" s="366">
        <v>0</v>
      </c>
      <c r="AX59" s="365">
        <v>0</v>
      </c>
      <c r="AY59" s="365">
        <v>0</v>
      </c>
      <c r="AZ59" s="365">
        <v>0</v>
      </c>
      <c r="BA59" s="365">
        <v>0</v>
      </c>
      <c r="BB59" s="365">
        <v>0</v>
      </c>
      <c r="BC59" s="365">
        <v>0</v>
      </c>
      <c r="BD59" s="365">
        <v>0</v>
      </c>
      <c r="BE59" s="365">
        <v>0</v>
      </c>
      <c r="BF59" s="365">
        <v>0</v>
      </c>
      <c r="BG59" s="365">
        <v>0</v>
      </c>
      <c r="BH59" s="365">
        <v>0</v>
      </c>
      <c r="BI59" s="366">
        <v>0</v>
      </c>
      <c r="BJ59" s="365">
        <v>0</v>
      </c>
      <c r="BK59" s="365">
        <v>0</v>
      </c>
      <c r="BL59" s="365">
        <v>0</v>
      </c>
      <c r="BM59" s="365">
        <v>0</v>
      </c>
      <c r="BN59" s="365">
        <v>0</v>
      </c>
      <c r="BO59" s="365">
        <v>0</v>
      </c>
      <c r="BP59" s="365">
        <v>0</v>
      </c>
      <c r="BQ59" s="365">
        <v>0</v>
      </c>
      <c r="BR59" s="365">
        <v>0</v>
      </c>
      <c r="BS59" s="365">
        <v>0</v>
      </c>
      <c r="BT59" s="365">
        <v>0</v>
      </c>
      <c r="BU59" s="366">
        <v>0</v>
      </c>
      <c r="BV59" s="365">
        <v>0</v>
      </c>
      <c r="BW59" s="365">
        <v>0</v>
      </c>
      <c r="BX59" s="365">
        <v>0</v>
      </c>
      <c r="BY59" s="365">
        <v>0</v>
      </c>
      <c r="BZ59" s="365">
        <v>0</v>
      </c>
      <c r="CA59" s="365">
        <v>0</v>
      </c>
      <c r="CB59" s="365">
        <v>0</v>
      </c>
      <c r="CC59" s="365">
        <v>0</v>
      </c>
      <c r="CD59" s="365">
        <v>0</v>
      </c>
      <c r="CE59" s="365">
        <v>0</v>
      </c>
      <c r="CF59" s="365">
        <v>0</v>
      </c>
      <c r="CG59" s="366">
        <v>0</v>
      </c>
      <c r="CH59" s="365">
        <v>0</v>
      </c>
      <c r="CI59" s="365">
        <v>0</v>
      </c>
      <c r="CJ59" s="365">
        <v>0</v>
      </c>
      <c r="CK59" s="365">
        <v>0</v>
      </c>
      <c r="CL59" s="365">
        <v>0</v>
      </c>
      <c r="CM59" s="365">
        <v>0</v>
      </c>
      <c r="CN59" s="365">
        <v>0</v>
      </c>
      <c r="CO59" s="365">
        <v>0</v>
      </c>
      <c r="CP59" s="365">
        <v>0</v>
      </c>
      <c r="CQ59" s="365">
        <v>0</v>
      </c>
      <c r="CR59" s="365">
        <v>0</v>
      </c>
      <c r="CS59" s="366">
        <v>0</v>
      </c>
      <c r="CT59" s="365">
        <v>0</v>
      </c>
      <c r="CU59" s="365">
        <v>0</v>
      </c>
      <c r="CV59" s="365">
        <v>0</v>
      </c>
      <c r="CW59" s="365">
        <v>0</v>
      </c>
      <c r="CX59" s="365">
        <v>0</v>
      </c>
      <c r="CY59" s="365">
        <v>0</v>
      </c>
      <c r="CZ59" s="365">
        <v>0</v>
      </c>
      <c r="DA59" s="365">
        <v>0</v>
      </c>
      <c r="DB59" s="365">
        <v>0</v>
      </c>
      <c r="DC59" s="365">
        <v>0</v>
      </c>
      <c r="DD59" s="365">
        <v>0</v>
      </c>
      <c r="DE59" s="366">
        <v>0</v>
      </c>
      <c r="DF59" s="365">
        <v>0</v>
      </c>
      <c r="DG59" s="365">
        <v>0</v>
      </c>
      <c r="DH59" s="365">
        <v>0</v>
      </c>
      <c r="DI59" s="365">
        <v>0</v>
      </c>
      <c r="DJ59" s="365">
        <v>0</v>
      </c>
      <c r="DK59" s="365">
        <v>0</v>
      </c>
      <c r="DL59" s="365">
        <v>0</v>
      </c>
      <c r="DM59" s="365">
        <v>0</v>
      </c>
      <c r="DN59" s="365">
        <v>0</v>
      </c>
      <c r="DO59" s="365">
        <v>0</v>
      </c>
      <c r="DP59" s="365">
        <v>0</v>
      </c>
      <c r="DQ59" s="366">
        <v>0</v>
      </c>
      <c r="DR59" s="347">
        <f t="shared" si="5"/>
        <v>43834.82</v>
      </c>
      <c r="DS59" s="347">
        <f t="shared" si="5"/>
        <v>45637.7</v>
      </c>
      <c r="DT59" s="347">
        <f t="shared" si="5"/>
        <v>51728.86</v>
      </c>
      <c r="DU59" s="347">
        <f t="shared" si="5"/>
        <v>48043.95</v>
      </c>
      <c r="DV59" s="347">
        <f t="shared" si="5"/>
        <v>43801.21</v>
      </c>
      <c r="DW59" s="347">
        <f t="shared" si="5"/>
        <v>46171.96</v>
      </c>
      <c r="DX59" s="347">
        <f t="shared" si="5"/>
        <v>35408.300000000003</v>
      </c>
      <c r="DY59" s="347">
        <f t="shared" si="5"/>
        <v>44637.45</v>
      </c>
      <c r="DZ59" s="347">
        <f t="shared" si="5"/>
        <v>47803.43</v>
      </c>
      <c r="EA59" s="347">
        <f t="shared" si="5"/>
        <v>44420.08</v>
      </c>
      <c r="EB59" s="347">
        <f t="shared" si="5"/>
        <v>47496.39</v>
      </c>
      <c r="EC59" s="347">
        <f t="shared" si="5"/>
        <v>50391.359999999993</v>
      </c>
      <c r="ED59" s="348">
        <f t="shared" si="2"/>
        <v>549375.51</v>
      </c>
      <c r="EE59" s="356" t="s">
        <v>94</v>
      </c>
      <c r="EF59" s="347">
        <f>EB59</f>
        <v>47496.39</v>
      </c>
      <c r="EG59" s="347">
        <f>'[1]FY 2017 - kWh'!EB59</f>
        <v>167247</v>
      </c>
      <c r="EH59" s="350">
        <f>EF59/EG59</f>
        <v>0.2839894886006924</v>
      </c>
      <c r="EI59" s="347">
        <f>ROUND(EH59*'[1]FY 2017 - kWh'!EI59,2)</f>
        <v>37476.39</v>
      </c>
      <c r="EJ59" s="347">
        <f>(EB59-EI59)+SUM(EC59)</f>
        <v>60411.359999999993</v>
      </c>
      <c r="EK59" s="347">
        <f t="shared" si="3"/>
        <v>488964.15</v>
      </c>
      <c r="EL59" s="347">
        <v>488941.57999999996</v>
      </c>
      <c r="EM59" s="347">
        <f t="shared" si="4"/>
        <v>22.570000000065193</v>
      </c>
    </row>
    <row r="60" spans="1:143" ht="15.75" x14ac:dyDescent="0.3">
      <c r="A60" s="335" t="s">
        <v>155</v>
      </c>
      <c r="B60" s="344">
        <v>296022.34000000003</v>
      </c>
      <c r="C60" s="344">
        <v>277760.34999999998</v>
      </c>
      <c r="D60" s="344">
        <v>334554.98</v>
      </c>
      <c r="E60" s="344">
        <v>334971.09000000003</v>
      </c>
      <c r="F60" s="344">
        <v>322371.15999999997</v>
      </c>
      <c r="G60" s="344">
        <v>315359.44</v>
      </c>
      <c r="H60" s="344">
        <v>301267.36</v>
      </c>
      <c r="I60" s="344">
        <v>316073.45</v>
      </c>
      <c r="J60" s="344">
        <v>291339.42</v>
      </c>
      <c r="K60" s="344">
        <v>324264.84999999998</v>
      </c>
      <c r="L60" s="344">
        <v>310932.89</v>
      </c>
      <c r="M60" s="344">
        <v>323844.14</v>
      </c>
      <c r="N60" s="365">
        <v>0</v>
      </c>
      <c r="O60" s="365">
        <v>0</v>
      </c>
      <c r="P60" s="365">
        <v>0</v>
      </c>
      <c r="Q60" s="365">
        <v>0</v>
      </c>
      <c r="R60" s="365">
        <v>0</v>
      </c>
      <c r="S60" s="365">
        <v>0</v>
      </c>
      <c r="T60" s="365">
        <v>0</v>
      </c>
      <c r="U60" s="365">
        <v>0</v>
      </c>
      <c r="V60" s="365">
        <v>0</v>
      </c>
      <c r="W60" s="365">
        <v>0</v>
      </c>
      <c r="X60" s="365">
        <v>704.09</v>
      </c>
      <c r="Y60" s="366">
        <v>6733.5399999999981</v>
      </c>
      <c r="Z60" s="365">
        <v>0</v>
      </c>
      <c r="AA60" s="365">
        <v>0</v>
      </c>
      <c r="AB60" s="365">
        <v>0</v>
      </c>
      <c r="AC60" s="365">
        <v>0</v>
      </c>
      <c r="AD60" s="365">
        <v>0</v>
      </c>
      <c r="AE60" s="365">
        <v>0</v>
      </c>
      <c r="AF60" s="365">
        <v>0</v>
      </c>
      <c r="AG60" s="365">
        <v>0</v>
      </c>
      <c r="AH60" s="365">
        <v>76.350000000000009</v>
      </c>
      <c r="AI60" s="365">
        <v>-78.930000000000007</v>
      </c>
      <c r="AJ60" s="365">
        <v>-394.71</v>
      </c>
      <c r="AK60" s="366">
        <v>-507.86</v>
      </c>
      <c r="AL60" s="365">
        <v>0</v>
      </c>
      <c r="AM60" s="365">
        <v>0</v>
      </c>
      <c r="AN60" s="365">
        <v>0</v>
      </c>
      <c r="AO60" s="365">
        <v>0</v>
      </c>
      <c r="AP60" s="365">
        <v>0</v>
      </c>
      <c r="AQ60" s="365">
        <v>0</v>
      </c>
      <c r="AR60" s="365">
        <v>0</v>
      </c>
      <c r="AS60" s="365">
        <v>0</v>
      </c>
      <c r="AT60" s="365">
        <v>0</v>
      </c>
      <c r="AU60" s="365">
        <v>0</v>
      </c>
      <c r="AV60" s="365">
        <v>0</v>
      </c>
      <c r="AW60" s="366">
        <v>0</v>
      </c>
      <c r="AX60" s="365">
        <v>0</v>
      </c>
      <c r="AY60" s="365">
        <v>0</v>
      </c>
      <c r="AZ60" s="365">
        <v>0</v>
      </c>
      <c r="BA60" s="365">
        <v>0</v>
      </c>
      <c r="BB60" s="365">
        <v>0</v>
      </c>
      <c r="BC60" s="365">
        <v>0</v>
      </c>
      <c r="BD60" s="365">
        <v>0</v>
      </c>
      <c r="BE60" s="365">
        <v>0</v>
      </c>
      <c r="BF60" s="365">
        <v>0</v>
      </c>
      <c r="BG60" s="365">
        <v>0</v>
      </c>
      <c r="BH60" s="365">
        <v>0</v>
      </c>
      <c r="BI60" s="366">
        <v>0</v>
      </c>
      <c r="BJ60" s="365">
        <v>0</v>
      </c>
      <c r="BK60" s="365">
        <v>0</v>
      </c>
      <c r="BL60" s="365">
        <v>0</v>
      </c>
      <c r="BM60" s="365">
        <v>0</v>
      </c>
      <c r="BN60" s="365">
        <v>0</v>
      </c>
      <c r="BO60" s="365">
        <v>0</v>
      </c>
      <c r="BP60" s="365">
        <v>0</v>
      </c>
      <c r="BQ60" s="365">
        <v>0</v>
      </c>
      <c r="BR60" s="365">
        <v>0</v>
      </c>
      <c r="BS60" s="365">
        <v>0</v>
      </c>
      <c r="BT60" s="365">
        <v>0</v>
      </c>
      <c r="BU60" s="366">
        <v>0</v>
      </c>
      <c r="BV60" s="365">
        <v>0</v>
      </c>
      <c r="BW60" s="365">
        <v>0</v>
      </c>
      <c r="BX60" s="365">
        <v>0</v>
      </c>
      <c r="BY60" s="365">
        <v>0</v>
      </c>
      <c r="BZ60" s="365">
        <v>0</v>
      </c>
      <c r="CA60" s="365">
        <v>0</v>
      </c>
      <c r="CB60" s="365">
        <v>0</v>
      </c>
      <c r="CC60" s="365">
        <v>0</v>
      </c>
      <c r="CD60" s="365">
        <v>0</v>
      </c>
      <c r="CE60" s="365">
        <v>0</v>
      </c>
      <c r="CF60" s="365">
        <v>0</v>
      </c>
      <c r="CG60" s="366">
        <v>0</v>
      </c>
      <c r="CH60" s="365">
        <v>0</v>
      </c>
      <c r="CI60" s="365">
        <v>0</v>
      </c>
      <c r="CJ60" s="365">
        <v>0</v>
      </c>
      <c r="CK60" s="365">
        <v>0</v>
      </c>
      <c r="CL60" s="365">
        <v>-261.5</v>
      </c>
      <c r="CM60" s="365">
        <v>0</v>
      </c>
      <c r="CN60" s="365">
        <v>-274.76</v>
      </c>
      <c r="CO60" s="365">
        <v>-312.11</v>
      </c>
      <c r="CP60" s="365">
        <v>-302.77999999999997</v>
      </c>
      <c r="CQ60" s="365">
        <v>-295.45</v>
      </c>
      <c r="CR60" s="365">
        <v>-182.87</v>
      </c>
      <c r="CS60" s="366">
        <v>-204.99</v>
      </c>
      <c r="CT60" s="365">
        <v>0</v>
      </c>
      <c r="CU60" s="365">
        <v>0</v>
      </c>
      <c r="CV60" s="365">
        <v>0</v>
      </c>
      <c r="CW60" s="365">
        <v>0</v>
      </c>
      <c r="CX60" s="365">
        <v>0</v>
      </c>
      <c r="CY60" s="365">
        <v>0</v>
      </c>
      <c r="CZ60" s="365">
        <v>0</v>
      </c>
      <c r="DA60" s="365">
        <v>0</v>
      </c>
      <c r="DB60" s="365">
        <v>0</v>
      </c>
      <c r="DC60" s="365">
        <v>0</v>
      </c>
      <c r="DD60" s="365">
        <v>0</v>
      </c>
      <c r="DE60" s="366">
        <v>0</v>
      </c>
      <c r="DF60" s="365">
        <v>0</v>
      </c>
      <c r="DG60" s="365">
        <v>0</v>
      </c>
      <c r="DH60" s="365">
        <v>0</v>
      </c>
      <c r="DI60" s="365">
        <v>0</v>
      </c>
      <c r="DJ60" s="365">
        <v>0</v>
      </c>
      <c r="DK60" s="365">
        <v>0</v>
      </c>
      <c r="DL60" s="365">
        <v>0</v>
      </c>
      <c r="DM60" s="365">
        <v>0</v>
      </c>
      <c r="DN60" s="365">
        <v>0</v>
      </c>
      <c r="DO60" s="365">
        <v>0</v>
      </c>
      <c r="DP60" s="365">
        <v>0</v>
      </c>
      <c r="DQ60" s="366">
        <v>0</v>
      </c>
      <c r="DR60" s="347">
        <f t="shared" si="5"/>
        <v>296022.34000000003</v>
      </c>
      <c r="DS60" s="347">
        <f t="shared" si="5"/>
        <v>277760.34999999998</v>
      </c>
      <c r="DT60" s="347">
        <f t="shared" si="5"/>
        <v>334554.98</v>
      </c>
      <c r="DU60" s="347">
        <f t="shared" ref="DU60:EC80" si="6">E60+Q60+AC60+AO60+BA60+BM60+BY60+CK60+CW60+DI60</f>
        <v>334971.09000000003</v>
      </c>
      <c r="DV60" s="347">
        <f t="shared" si="6"/>
        <v>322109.65999999997</v>
      </c>
      <c r="DW60" s="347">
        <f t="shared" si="6"/>
        <v>315359.44</v>
      </c>
      <c r="DX60" s="347">
        <f t="shared" si="6"/>
        <v>300992.59999999998</v>
      </c>
      <c r="DY60" s="347">
        <f t="shared" si="6"/>
        <v>315761.34000000003</v>
      </c>
      <c r="DZ60" s="347">
        <f t="shared" si="6"/>
        <v>291112.98999999993</v>
      </c>
      <c r="EA60" s="347">
        <f t="shared" si="6"/>
        <v>323890.46999999997</v>
      </c>
      <c r="EB60" s="347">
        <f t="shared" si="6"/>
        <v>311059.40000000002</v>
      </c>
      <c r="EC60" s="347">
        <f t="shared" si="6"/>
        <v>329864.83</v>
      </c>
      <c r="ED60" s="348">
        <f t="shared" si="2"/>
        <v>3753459.4899999998</v>
      </c>
      <c r="EF60" s="347"/>
      <c r="EG60" s="347"/>
      <c r="EI60" s="347"/>
      <c r="EJ60" s="347"/>
      <c r="EK60" s="347">
        <f t="shared" si="3"/>
        <v>3753459.4899999998</v>
      </c>
      <c r="EL60" s="347">
        <v>3755293.95</v>
      </c>
      <c r="EM60" s="347">
        <f t="shared" si="4"/>
        <v>-1834.4600000004284</v>
      </c>
    </row>
    <row r="61" spans="1:143" ht="15.75" x14ac:dyDescent="0.3">
      <c r="A61" s="335" t="s">
        <v>156</v>
      </c>
      <c r="B61" s="344">
        <v>21945.27</v>
      </c>
      <c r="C61" s="344">
        <v>21102.87</v>
      </c>
      <c r="D61" s="344">
        <v>27051.87</v>
      </c>
      <c r="E61" s="344">
        <v>24957.25</v>
      </c>
      <c r="F61" s="344">
        <v>25461.46</v>
      </c>
      <c r="G61" s="344">
        <v>24446.71</v>
      </c>
      <c r="H61" s="344">
        <v>23327.59</v>
      </c>
      <c r="I61" s="344">
        <v>23148.11</v>
      </c>
      <c r="J61" s="344">
        <v>22563.65</v>
      </c>
      <c r="K61" s="344">
        <v>23607.74</v>
      </c>
      <c r="L61" s="344">
        <v>21322.67</v>
      </c>
      <c r="M61" s="344">
        <v>25472.53</v>
      </c>
      <c r="N61" s="365">
        <v>0</v>
      </c>
      <c r="O61" s="365">
        <v>0</v>
      </c>
      <c r="P61" s="365">
        <v>0</v>
      </c>
      <c r="Q61" s="365">
        <v>0</v>
      </c>
      <c r="R61" s="365">
        <v>0</v>
      </c>
      <c r="S61" s="365">
        <v>0</v>
      </c>
      <c r="T61" s="365">
        <v>0</v>
      </c>
      <c r="U61" s="365">
        <v>0</v>
      </c>
      <c r="V61" s="365">
        <v>0</v>
      </c>
      <c r="W61" s="365">
        <v>-246.62</v>
      </c>
      <c r="X61" s="365">
        <v>-245.93</v>
      </c>
      <c r="Y61" s="366">
        <v>-272.73</v>
      </c>
      <c r="Z61" s="365">
        <v>0</v>
      </c>
      <c r="AA61" s="365">
        <v>0</v>
      </c>
      <c r="AB61" s="365">
        <v>0</v>
      </c>
      <c r="AC61" s="365">
        <v>0</v>
      </c>
      <c r="AD61" s="365">
        <v>0</v>
      </c>
      <c r="AE61" s="365">
        <v>0</v>
      </c>
      <c r="AF61" s="365">
        <v>0</v>
      </c>
      <c r="AG61" s="365">
        <v>-129.99</v>
      </c>
      <c r="AH61" s="365">
        <v>-109.35</v>
      </c>
      <c r="AI61" s="365">
        <v>-121.47</v>
      </c>
      <c r="AJ61" s="365">
        <v>-118.22</v>
      </c>
      <c r="AK61" s="366">
        <v>-131.22999999999999</v>
      </c>
      <c r="AL61" s="365">
        <v>0</v>
      </c>
      <c r="AM61" s="365">
        <v>0</v>
      </c>
      <c r="AN61" s="365">
        <v>0.17</v>
      </c>
      <c r="AO61" s="365">
        <v>0</v>
      </c>
      <c r="AP61" s="365">
        <v>-126.35</v>
      </c>
      <c r="AQ61" s="365">
        <v>-118</v>
      </c>
      <c r="AR61" s="365">
        <v>0</v>
      </c>
      <c r="AS61" s="365">
        <v>0</v>
      </c>
      <c r="AT61" s="365">
        <v>0</v>
      </c>
      <c r="AU61" s="365">
        <v>0</v>
      </c>
      <c r="AV61" s="365">
        <v>0</v>
      </c>
      <c r="AW61" s="366">
        <v>0</v>
      </c>
      <c r="AX61" s="365">
        <v>0</v>
      </c>
      <c r="AY61" s="365">
        <v>0</v>
      </c>
      <c r="AZ61" s="365">
        <v>0</v>
      </c>
      <c r="BA61" s="365">
        <v>0</v>
      </c>
      <c r="BB61" s="365">
        <v>0</v>
      </c>
      <c r="BC61" s="365">
        <v>0</v>
      </c>
      <c r="BD61" s="365">
        <v>0</v>
      </c>
      <c r="BE61" s="365">
        <v>0</v>
      </c>
      <c r="BF61" s="365">
        <v>0</v>
      </c>
      <c r="BG61" s="365">
        <v>0</v>
      </c>
      <c r="BH61" s="365">
        <v>0</v>
      </c>
      <c r="BI61" s="366">
        <v>0</v>
      </c>
      <c r="BJ61" s="365">
        <v>0</v>
      </c>
      <c r="BK61" s="365">
        <v>0</v>
      </c>
      <c r="BL61" s="365">
        <v>0</v>
      </c>
      <c r="BM61" s="365">
        <v>0</v>
      </c>
      <c r="BN61" s="365">
        <v>0</v>
      </c>
      <c r="BO61" s="365">
        <v>0</v>
      </c>
      <c r="BP61" s="365">
        <v>0</v>
      </c>
      <c r="BQ61" s="365">
        <v>0</v>
      </c>
      <c r="BR61" s="365">
        <v>0</v>
      </c>
      <c r="BS61" s="365">
        <v>0</v>
      </c>
      <c r="BT61" s="365">
        <v>0</v>
      </c>
      <c r="BU61" s="366">
        <v>0</v>
      </c>
      <c r="BV61" s="365">
        <v>0</v>
      </c>
      <c r="BW61" s="365">
        <v>0</v>
      </c>
      <c r="BX61" s="365">
        <v>0</v>
      </c>
      <c r="BY61" s="365">
        <v>0</v>
      </c>
      <c r="BZ61" s="365">
        <v>0</v>
      </c>
      <c r="CA61" s="365">
        <v>0</v>
      </c>
      <c r="CB61" s="365">
        <v>0</v>
      </c>
      <c r="CC61" s="365">
        <v>0</v>
      </c>
      <c r="CD61" s="365">
        <v>0</v>
      </c>
      <c r="CE61" s="365">
        <v>0</v>
      </c>
      <c r="CF61" s="365">
        <v>0</v>
      </c>
      <c r="CG61" s="366">
        <v>0</v>
      </c>
      <c r="CH61" s="365">
        <v>0</v>
      </c>
      <c r="CI61" s="365">
        <v>0</v>
      </c>
      <c r="CJ61" s="365">
        <v>0</v>
      </c>
      <c r="CK61" s="365">
        <v>0</v>
      </c>
      <c r="CL61" s="365">
        <v>0</v>
      </c>
      <c r="CM61" s="365">
        <v>0</v>
      </c>
      <c r="CN61" s="365">
        <v>0</v>
      </c>
      <c r="CO61" s="365">
        <v>0</v>
      </c>
      <c r="CP61" s="365">
        <v>0</v>
      </c>
      <c r="CQ61" s="365">
        <v>0</v>
      </c>
      <c r="CR61" s="365">
        <v>0</v>
      </c>
      <c r="CS61" s="366">
        <v>0</v>
      </c>
      <c r="CT61" s="365">
        <v>0</v>
      </c>
      <c r="CU61" s="365">
        <v>0</v>
      </c>
      <c r="CV61" s="365">
        <v>0</v>
      </c>
      <c r="CW61" s="365">
        <v>0</v>
      </c>
      <c r="CX61" s="365">
        <v>0</v>
      </c>
      <c r="CY61" s="365">
        <v>0</v>
      </c>
      <c r="CZ61" s="365">
        <v>0</v>
      </c>
      <c r="DA61" s="365">
        <v>0</v>
      </c>
      <c r="DB61" s="365">
        <v>0</v>
      </c>
      <c r="DC61" s="365">
        <v>0</v>
      </c>
      <c r="DD61" s="365">
        <v>0</v>
      </c>
      <c r="DE61" s="366">
        <v>0</v>
      </c>
      <c r="DF61" s="365">
        <v>0</v>
      </c>
      <c r="DG61" s="365">
        <v>0</v>
      </c>
      <c r="DH61" s="365">
        <v>0</v>
      </c>
      <c r="DI61" s="365">
        <v>0</v>
      </c>
      <c r="DJ61" s="365">
        <v>0</v>
      </c>
      <c r="DK61" s="365">
        <v>0</v>
      </c>
      <c r="DL61" s="365">
        <v>0</v>
      </c>
      <c r="DM61" s="365">
        <v>0</v>
      </c>
      <c r="DN61" s="365">
        <v>0</v>
      </c>
      <c r="DO61" s="365">
        <v>0</v>
      </c>
      <c r="DP61" s="365">
        <v>0</v>
      </c>
      <c r="DQ61" s="366">
        <v>0</v>
      </c>
      <c r="DR61" s="347">
        <f t="shared" ref="DR61:DT80" si="7">B61+N61+Z61+AL61+AX61+BJ61+BV61+CH61+CT61+DF61</f>
        <v>21945.27</v>
      </c>
      <c r="DS61" s="347">
        <f t="shared" si="7"/>
        <v>21102.87</v>
      </c>
      <c r="DT61" s="347">
        <f t="shared" si="7"/>
        <v>27052.039999999997</v>
      </c>
      <c r="DU61" s="347">
        <f t="shared" si="6"/>
        <v>24957.25</v>
      </c>
      <c r="DV61" s="347">
        <f t="shared" si="6"/>
        <v>25335.11</v>
      </c>
      <c r="DW61" s="347">
        <f t="shared" si="6"/>
        <v>24328.71</v>
      </c>
      <c r="DX61" s="347">
        <f t="shared" si="6"/>
        <v>23327.59</v>
      </c>
      <c r="DY61" s="347">
        <f t="shared" si="6"/>
        <v>23018.12</v>
      </c>
      <c r="DZ61" s="347">
        <f t="shared" si="6"/>
        <v>22454.300000000003</v>
      </c>
      <c r="EA61" s="347">
        <f t="shared" si="6"/>
        <v>23239.65</v>
      </c>
      <c r="EB61" s="347">
        <f t="shared" si="6"/>
        <v>20958.519999999997</v>
      </c>
      <c r="EC61" s="347">
        <f t="shared" si="6"/>
        <v>25068.57</v>
      </c>
      <c r="ED61" s="348">
        <f t="shared" si="2"/>
        <v>282788</v>
      </c>
      <c r="EE61" s="353" t="s">
        <v>99</v>
      </c>
      <c r="EF61" s="347">
        <f>EC61</f>
        <v>25068.57</v>
      </c>
      <c r="EG61" s="347">
        <f>'[1]FY 2017 - kWh'!EC61</f>
        <v>103046</v>
      </c>
      <c r="EH61" s="350">
        <f>EF61/EG61</f>
        <v>0.24327552743434971</v>
      </c>
      <c r="EI61" s="347">
        <f>EH61*'[1]FY 2017 - kWh'!EI61</f>
        <v>17278.887611552123</v>
      </c>
      <c r="EJ61" s="347">
        <f>(EC61-EI61)</f>
        <v>7789.6823884478763</v>
      </c>
      <c r="EK61" s="347">
        <f t="shared" si="3"/>
        <v>274998.31761155213</v>
      </c>
      <c r="EL61" s="347">
        <v>274573.01</v>
      </c>
      <c r="EM61" s="347">
        <f t="shared" si="4"/>
        <v>425.30761155212531</v>
      </c>
    </row>
    <row r="62" spans="1:143" ht="15.75" x14ac:dyDescent="0.3">
      <c r="A62" s="335" t="s">
        <v>157</v>
      </c>
      <c r="B62" s="344">
        <v>25565.08</v>
      </c>
      <c r="C62" s="344">
        <v>26000.53</v>
      </c>
      <c r="D62" s="344">
        <v>28832.48</v>
      </c>
      <c r="E62" s="344">
        <v>27468.78</v>
      </c>
      <c r="F62" s="344">
        <v>28335.39</v>
      </c>
      <c r="G62" s="344">
        <v>30103.53</v>
      </c>
      <c r="H62" s="344">
        <v>27330.86</v>
      </c>
      <c r="I62" s="344">
        <v>30286.83</v>
      </c>
      <c r="J62" s="344">
        <v>30968.27</v>
      </c>
      <c r="K62" s="344">
        <v>30627.37</v>
      </c>
      <c r="L62" s="344">
        <v>29706.71</v>
      </c>
      <c r="M62" s="344">
        <v>29740.49</v>
      </c>
      <c r="N62" s="365">
        <v>0</v>
      </c>
      <c r="O62" s="365">
        <v>0</v>
      </c>
      <c r="P62" s="365">
        <v>0</v>
      </c>
      <c r="Q62" s="365">
        <v>0</v>
      </c>
      <c r="R62" s="365">
        <v>0</v>
      </c>
      <c r="S62" s="365">
        <v>0</v>
      </c>
      <c r="T62" s="365">
        <v>0</v>
      </c>
      <c r="U62" s="365">
        <v>0</v>
      </c>
      <c r="V62" s="365">
        <v>0</v>
      </c>
      <c r="W62" s="365">
        <v>0</v>
      </c>
      <c r="X62" s="365">
        <v>0</v>
      </c>
      <c r="Y62" s="366">
        <v>0</v>
      </c>
      <c r="Z62" s="365">
        <v>0</v>
      </c>
      <c r="AA62" s="365">
        <v>0</v>
      </c>
      <c r="AB62" s="365">
        <v>0</v>
      </c>
      <c r="AC62" s="365">
        <v>0</v>
      </c>
      <c r="AD62" s="365">
        <v>0</v>
      </c>
      <c r="AE62" s="365">
        <v>0</v>
      </c>
      <c r="AF62" s="365">
        <v>0</v>
      </c>
      <c r="AG62" s="365">
        <v>0</v>
      </c>
      <c r="AH62" s="365">
        <v>0</v>
      </c>
      <c r="AI62" s="365">
        <v>0</v>
      </c>
      <c r="AJ62" s="365">
        <v>0</v>
      </c>
      <c r="AK62" s="366">
        <v>0</v>
      </c>
      <c r="AL62" s="365">
        <v>0</v>
      </c>
      <c r="AM62" s="365">
        <v>0</v>
      </c>
      <c r="AN62" s="365">
        <v>0</v>
      </c>
      <c r="AO62" s="365">
        <v>0</v>
      </c>
      <c r="AP62" s="365">
        <v>0</v>
      </c>
      <c r="AQ62" s="365">
        <v>0</v>
      </c>
      <c r="AR62" s="365">
        <v>0</v>
      </c>
      <c r="AS62" s="365">
        <v>0</v>
      </c>
      <c r="AT62" s="365">
        <v>0</v>
      </c>
      <c r="AU62" s="365">
        <v>0</v>
      </c>
      <c r="AV62" s="365">
        <v>0</v>
      </c>
      <c r="AW62" s="366">
        <v>0</v>
      </c>
      <c r="AX62" s="365">
        <v>0</v>
      </c>
      <c r="AY62" s="365">
        <v>0</v>
      </c>
      <c r="AZ62" s="365">
        <v>0</v>
      </c>
      <c r="BA62" s="365">
        <v>0</v>
      </c>
      <c r="BB62" s="365">
        <v>0</v>
      </c>
      <c r="BC62" s="365">
        <v>0</v>
      </c>
      <c r="BD62" s="365">
        <v>0</v>
      </c>
      <c r="BE62" s="365">
        <v>0</v>
      </c>
      <c r="BF62" s="365">
        <v>0</v>
      </c>
      <c r="BG62" s="365">
        <v>0</v>
      </c>
      <c r="BH62" s="365">
        <v>0</v>
      </c>
      <c r="BI62" s="366">
        <v>0</v>
      </c>
      <c r="BJ62" s="365">
        <v>0</v>
      </c>
      <c r="BK62" s="365">
        <v>0</v>
      </c>
      <c r="BL62" s="365">
        <v>0</v>
      </c>
      <c r="BM62" s="365">
        <v>0</v>
      </c>
      <c r="BN62" s="365">
        <v>0</v>
      </c>
      <c r="BO62" s="365">
        <v>0</v>
      </c>
      <c r="BP62" s="365">
        <v>0</v>
      </c>
      <c r="BQ62" s="365">
        <v>0</v>
      </c>
      <c r="BR62" s="365">
        <v>0</v>
      </c>
      <c r="BS62" s="365">
        <v>0</v>
      </c>
      <c r="BT62" s="365">
        <v>0</v>
      </c>
      <c r="BU62" s="366">
        <v>0</v>
      </c>
      <c r="BV62" s="365">
        <v>0</v>
      </c>
      <c r="BW62" s="365">
        <v>0</v>
      </c>
      <c r="BX62" s="365">
        <v>0</v>
      </c>
      <c r="BY62" s="365">
        <v>0</v>
      </c>
      <c r="BZ62" s="365">
        <v>0</v>
      </c>
      <c r="CA62" s="365">
        <v>0</v>
      </c>
      <c r="CB62" s="365">
        <v>0</v>
      </c>
      <c r="CC62" s="365">
        <v>0</v>
      </c>
      <c r="CD62" s="365">
        <v>0</v>
      </c>
      <c r="CE62" s="365">
        <v>0</v>
      </c>
      <c r="CF62" s="365">
        <v>0</v>
      </c>
      <c r="CG62" s="366">
        <v>0</v>
      </c>
      <c r="CH62" s="365">
        <v>0</v>
      </c>
      <c r="CI62" s="365">
        <v>0</v>
      </c>
      <c r="CJ62" s="365">
        <v>0</v>
      </c>
      <c r="CK62" s="365">
        <v>0</v>
      </c>
      <c r="CL62" s="365">
        <v>0</v>
      </c>
      <c r="CM62" s="365">
        <v>0</v>
      </c>
      <c r="CN62" s="365">
        <v>0</v>
      </c>
      <c r="CO62" s="365">
        <v>0</v>
      </c>
      <c r="CP62" s="365">
        <v>0</v>
      </c>
      <c r="CQ62" s="365">
        <v>0</v>
      </c>
      <c r="CR62" s="365">
        <v>0</v>
      </c>
      <c r="CS62" s="366">
        <v>0</v>
      </c>
      <c r="CT62" s="365">
        <v>0</v>
      </c>
      <c r="CU62" s="365">
        <v>0</v>
      </c>
      <c r="CV62" s="365">
        <v>0</v>
      </c>
      <c r="CW62" s="365">
        <v>0</v>
      </c>
      <c r="CX62" s="365">
        <v>0</v>
      </c>
      <c r="CY62" s="365">
        <v>0</v>
      </c>
      <c r="CZ62" s="365">
        <v>0</v>
      </c>
      <c r="DA62" s="365">
        <v>0</v>
      </c>
      <c r="DB62" s="365">
        <v>0</v>
      </c>
      <c r="DC62" s="365">
        <v>0</v>
      </c>
      <c r="DD62" s="365">
        <v>0</v>
      </c>
      <c r="DE62" s="366">
        <v>0</v>
      </c>
      <c r="DF62" s="365">
        <v>0</v>
      </c>
      <c r="DG62" s="365">
        <v>0</v>
      </c>
      <c r="DH62" s="365">
        <v>0</v>
      </c>
      <c r="DI62" s="365">
        <v>0</v>
      </c>
      <c r="DJ62" s="365">
        <v>0</v>
      </c>
      <c r="DK62" s="365">
        <v>0</v>
      </c>
      <c r="DL62" s="365">
        <v>0</v>
      </c>
      <c r="DM62" s="365">
        <v>0</v>
      </c>
      <c r="DN62" s="365">
        <v>0</v>
      </c>
      <c r="DO62" s="365">
        <v>0</v>
      </c>
      <c r="DP62" s="365">
        <v>0</v>
      </c>
      <c r="DQ62" s="366">
        <v>0</v>
      </c>
      <c r="DR62" s="347">
        <f t="shared" si="7"/>
        <v>25565.08</v>
      </c>
      <c r="DS62" s="347">
        <f t="shared" si="7"/>
        <v>26000.53</v>
      </c>
      <c r="DT62" s="347">
        <f t="shared" si="7"/>
        <v>28832.48</v>
      </c>
      <c r="DU62" s="347">
        <f t="shared" si="6"/>
        <v>27468.78</v>
      </c>
      <c r="DV62" s="347">
        <f t="shared" si="6"/>
        <v>28335.39</v>
      </c>
      <c r="DW62" s="347">
        <f t="shared" si="6"/>
        <v>30103.53</v>
      </c>
      <c r="DX62" s="347">
        <f t="shared" si="6"/>
        <v>27330.86</v>
      </c>
      <c r="DY62" s="347">
        <f t="shared" si="6"/>
        <v>30286.83</v>
      </c>
      <c r="DZ62" s="347">
        <f t="shared" si="6"/>
        <v>30968.27</v>
      </c>
      <c r="EA62" s="347">
        <f t="shared" si="6"/>
        <v>30627.37</v>
      </c>
      <c r="EB62" s="347">
        <f t="shared" si="6"/>
        <v>29706.71</v>
      </c>
      <c r="EC62" s="347">
        <f t="shared" si="6"/>
        <v>29740.49</v>
      </c>
      <c r="ED62" s="348">
        <f t="shared" si="2"/>
        <v>344966.32000000007</v>
      </c>
      <c r="EF62" s="347"/>
      <c r="EG62" s="347"/>
      <c r="EI62" s="347"/>
      <c r="EJ62" s="347"/>
      <c r="EK62" s="347">
        <f t="shared" si="3"/>
        <v>344966.32000000007</v>
      </c>
      <c r="EL62" s="347">
        <v>344966.32000000007</v>
      </c>
      <c r="EM62" s="347">
        <f t="shared" si="4"/>
        <v>0</v>
      </c>
    </row>
    <row r="63" spans="1:143" ht="15.75" x14ac:dyDescent="0.3">
      <c r="A63" s="335" t="s">
        <v>158</v>
      </c>
      <c r="B63" s="344">
        <v>32355.58</v>
      </c>
      <c r="C63" s="344">
        <v>32539.05</v>
      </c>
      <c r="D63" s="344">
        <v>35745.949999999997</v>
      </c>
      <c r="E63" s="344">
        <v>33591.82</v>
      </c>
      <c r="F63" s="344">
        <v>35069.39</v>
      </c>
      <c r="G63" s="344">
        <v>33223.120000000003</v>
      </c>
      <c r="H63" s="344">
        <v>31188.31</v>
      </c>
      <c r="I63" s="344">
        <v>35669.86</v>
      </c>
      <c r="J63" s="344">
        <v>33055.15</v>
      </c>
      <c r="K63" s="344">
        <v>33560.81</v>
      </c>
      <c r="L63" s="344">
        <v>33228.89</v>
      </c>
      <c r="M63" s="344">
        <v>36070.81</v>
      </c>
      <c r="N63" s="365">
        <v>0</v>
      </c>
      <c r="O63" s="365">
        <v>0</v>
      </c>
      <c r="P63" s="365">
        <v>0</v>
      </c>
      <c r="Q63" s="365">
        <v>0</v>
      </c>
      <c r="R63" s="365">
        <v>0</v>
      </c>
      <c r="S63" s="365">
        <v>0</v>
      </c>
      <c r="T63" s="365">
        <v>0</v>
      </c>
      <c r="U63" s="365">
        <v>0</v>
      </c>
      <c r="V63" s="365">
        <v>0</v>
      </c>
      <c r="W63" s="365">
        <v>0</v>
      </c>
      <c r="X63" s="365">
        <v>0</v>
      </c>
      <c r="Y63" s="366">
        <v>0</v>
      </c>
      <c r="Z63" s="365">
        <v>0</v>
      </c>
      <c r="AA63" s="365">
        <v>0</v>
      </c>
      <c r="AB63" s="365">
        <v>0</v>
      </c>
      <c r="AC63" s="365">
        <v>0</v>
      </c>
      <c r="AD63" s="365">
        <v>0</v>
      </c>
      <c r="AE63" s="365">
        <v>0</v>
      </c>
      <c r="AF63" s="365">
        <v>0</v>
      </c>
      <c r="AG63" s="365">
        <v>0</v>
      </c>
      <c r="AH63" s="365">
        <v>0</v>
      </c>
      <c r="AI63" s="365">
        <v>0</v>
      </c>
      <c r="AJ63" s="365">
        <v>0</v>
      </c>
      <c r="AK63" s="366">
        <v>0</v>
      </c>
      <c r="AL63" s="365">
        <v>0</v>
      </c>
      <c r="AM63" s="365">
        <v>0</v>
      </c>
      <c r="AN63" s="365">
        <v>0</v>
      </c>
      <c r="AO63" s="365">
        <v>0</v>
      </c>
      <c r="AP63" s="365">
        <v>0</v>
      </c>
      <c r="AQ63" s="365">
        <v>0</v>
      </c>
      <c r="AR63" s="365">
        <v>0</v>
      </c>
      <c r="AS63" s="365">
        <v>0</v>
      </c>
      <c r="AT63" s="365">
        <v>0</v>
      </c>
      <c r="AU63" s="365">
        <v>0</v>
      </c>
      <c r="AV63" s="365">
        <v>0</v>
      </c>
      <c r="AW63" s="366">
        <v>0</v>
      </c>
      <c r="AX63" s="365">
        <v>0</v>
      </c>
      <c r="AY63" s="365">
        <v>0</v>
      </c>
      <c r="AZ63" s="365">
        <v>0</v>
      </c>
      <c r="BA63" s="365">
        <v>0</v>
      </c>
      <c r="BB63" s="365">
        <v>0</v>
      </c>
      <c r="BC63" s="365">
        <v>0</v>
      </c>
      <c r="BD63" s="365">
        <v>0</v>
      </c>
      <c r="BE63" s="365">
        <v>0</v>
      </c>
      <c r="BF63" s="365">
        <v>0</v>
      </c>
      <c r="BG63" s="365">
        <v>0</v>
      </c>
      <c r="BH63" s="365">
        <v>0</v>
      </c>
      <c r="BI63" s="366">
        <v>0</v>
      </c>
      <c r="BJ63" s="365">
        <v>0</v>
      </c>
      <c r="BK63" s="365">
        <v>0</v>
      </c>
      <c r="BL63" s="365">
        <v>0</v>
      </c>
      <c r="BM63" s="365">
        <v>0</v>
      </c>
      <c r="BN63" s="365">
        <v>0</v>
      </c>
      <c r="BO63" s="365">
        <v>0</v>
      </c>
      <c r="BP63" s="365">
        <v>0</v>
      </c>
      <c r="BQ63" s="365">
        <v>0</v>
      </c>
      <c r="BR63" s="365">
        <v>0</v>
      </c>
      <c r="BS63" s="365">
        <v>0</v>
      </c>
      <c r="BT63" s="365">
        <v>0</v>
      </c>
      <c r="BU63" s="366">
        <v>0</v>
      </c>
      <c r="BV63" s="365">
        <v>0</v>
      </c>
      <c r="BW63" s="365">
        <v>0</v>
      </c>
      <c r="BX63" s="365">
        <v>0</v>
      </c>
      <c r="BY63" s="365">
        <v>0</v>
      </c>
      <c r="BZ63" s="365">
        <v>0</v>
      </c>
      <c r="CA63" s="365">
        <v>0</v>
      </c>
      <c r="CB63" s="365">
        <v>0</v>
      </c>
      <c r="CC63" s="365">
        <v>0</v>
      </c>
      <c r="CD63" s="365">
        <v>0</v>
      </c>
      <c r="CE63" s="365">
        <v>0</v>
      </c>
      <c r="CF63" s="365">
        <v>0</v>
      </c>
      <c r="CG63" s="366">
        <v>0</v>
      </c>
      <c r="CH63" s="365">
        <v>0</v>
      </c>
      <c r="CI63" s="365">
        <v>0</v>
      </c>
      <c r="CJ63" s="365">
        <v>0</v>
      </c>
      <c r="CK63" s="365">
        <v>0</v>
      </c>
      <c r="CL63" s="365">
        <v>0</v>
      </c>
      <c r="CM63" s="365">
        <v>0</v>
      </c>
      <c r="CN63" s="365">
        <v>0</v>
      </c>
      <c r="CO63" s="365">
        <v>0</v>
      </c>
      <c r="CP63" s="365">
        <v>0</v>
      </c>
      <c r="CQ63" s="365">
        <v>0</v>
      </c>
      <c r="CR63" s="365">
        <v>0</v>
      </c>
      <c r="CS63" s="366">
        <v>0</v>
      </c>
      <c r="CT63" s="365">
        <v>0</v>
      </c>
      <c r="CU63" s="365">
        <v>0</v>
      </c>
      <c r="CV63" s="365">
        <v>0</v>
      </c>
      <c r="CW63" s="365">
        <v>0</v>
      </c>
      <c r="CX63" s="365">
        <v>0</v>
      </c>
      <c r="CY63" s="365">
        <v>0</v>
      </c>
      <c r="CZ63" s="365">
        <v>0</v>
      </c>
      <c r="DA63" s="365">
        <v>0</v>
      </c>
      <c r="DB63" s="365">
        <v>0</v>
      </c>
      <c r="DC63" s="365">
        <v>0</v>
      </c>
      <c r="DD63" s="365">
        <v>0</v>
      </c>
      <c r="DE63" s="366">
        <v>0</v>
      </c>
      <c r="DF63" s="365">
        <v>0</v>
      </c>
      <c r="DG63" s="365">
        <v>0</v>
      </c>
      <c r="DH63" s="365">
        <v>0</v>
      </c>
      <c r="DI63" s="365">
        <v>0</v>
      </c>
      <c r="DJ63" s="365">
        <v>0</v>
      </c>
      <c r="DK63" s="365">
        <v>0</v>
      </c>
      <c r="DL63" s="365">
        <v>0</v>
      </c>
      <c r="DM63" s="365">
        <v>0</v>
      </c>
      <c r="DN63" s="365">
        <v>0</v>
      </c>
      <c r="DO63" s="365">
        <v>0</v>
      </c>
      <c r="DP63" s="365">
        <v>0</v>
      </c>
      <c r="DQ63" s="366">
        <v>0</v>
      </c>
      <c r="DR63" s="347">
        <f t="shared" si="7"/>
        <v>32355.58</v>
      </c>
      <c r="DS63" s="347">
        <f t="shared" si="7"/>
        <v>32539.05</v>
      </c>
      <c r="DT63" s="347">
        <f t="shared" si="7"/>
        <v>35745.949999999997</v>
      </c>
      <c r="DU63" s="347">
        <f t="shared" si="6"/>
        <v>33591.82</v>
      </c>
      <c r="DV63" s="347">
        <f t="shared" si="6"/>
        <v>35069.39</v>
      </c>
      <c r="DW63" s="347">
        <f t="shared" si="6"/>
        <v>33223.120000000003</v>
      </c>
      <c r="DX63" s="347">
        <f t="shared" si="6"/>
        <v>31188.31</v>
      </c>
      <c r="DY63" s="347">
        <f t="shared" si="6"/>
        <v>35669.86</v>
      </c>
      <c r="DZ63" s="347">
        <f t="shared" si="6"/>
        <v>33055.15</v>
      </c>
      <c r="EA63" s="347">
        <f t="shared" si="6"/>
        <v>33560.81</v>
      </c>
      <c r="EB63" s="347">
        <f t="shared" si="6"/>
        <v>33228.89</v>
      </c>
      <c r="EC63" s="347">
        <f t="shared" si="6"/>
        <v>36070.81</v>
      </c>
      <c r="ED63" s="348">
        <f t="shared" si="2"/>
        <v>405298.74</v>
      </c>
      <c r="EF63" s="347"/>
      <c r="EG63" s="347"/>
      <c r="EI63" s="347"/>
      <c r="EJ63" s="347"/>
      <c r="EK63" s="347">
        <f t="shared" si="3"/>
        <v>405298.74</v>
      </c>
      <c r="EL63" s="347">
        <v>405298.74</v>
      </c>
      <c r="EM63" s="347">
        <f t="shared" si="4"/>
        <v>0</v>
      </c>
    </row>
    <row r="64" spans="1:143" ht="15.75" x14ac:dyDescent="0.3">
      <c r="A64" s="335" t="s">
        <v>159</v>
      </c>
      <c r="B64" s="344">
        <v>42832.52</v>
      </c>
      <c r="C64" s="344">
        <v>53407.54</v>
      </c>
      <c r="D64" s="344">
        <v>50373.96</v>
      </c>
      <c r="E64" s="344">
        <v>50287.6</v>
      </c>
      <c r="F64" s="344">
        <v>46029.29</v>
      </c>
      <c r="G64" s="344">
        <v>49296.04</v>
      </c>
      <c r="H64" s="344">
        <v>42043.95</v>
      </c>
      <c r="I64" s="344">
        <v>46094.63</v>
      </c>
      <c r="J64" s="344">
        <v>47167.75</v>
      </c>
      <c r="K64" s="344">
        <v>47081.01</v>
      </c>
      <c r="L64" s="344">
        <v>48109.83</v>
      </c>
      <c r="M64" s="344">
        <v>49755.74</v>
      </c>
      <c r="N64" s="365">
        <v>0</v>
      </c>
      <c r="O64" s="365">
        <v>0</v>
      </c>
      <c r="P64" s="365">
        <v>0</v>
      </c>
      <c r="Q64" s="365">
        <v>0</v>
      </c>
      <c r="R64" s="365">
        <v>0</v>
      </c>
      <c r="S64" s="365">
        <v>0</v>
      </c>
      <c r="T64" s="365">
        <v>0</v>
      </c>
      <c r="U64" s="365">
        <v>0</v>
      </c>
      <c r="V64" s="365">
        <v>-30.26</v>
      </c>
      <c r="W64" s="365">
        <v>-20.09</v>
      </c>
      <c r="X64" s="365">
        <v>-3.4299999999999997</v>
      </c>
      <c r="Y64" s="366">
        <v>-12.579999999999998</v>
      </c>
      <c r="Z64" s="365">
        <v>0</v>
      </c>
      <c r="AA64" s="365">
        <v>0</v>
      </c>
      <c r="AB64" s="365">
        <v>0</v>
      </c>
      <c r="AC64" s="365">
        <v>0</v>
      </c>
      <c r="AD64" s="365">
        <v>0</v>
      </c>
      <c r="AE64" s="365">
        <v>0</v>
      </c>
      <c r="AF64" s="365">
        <v>0</v>
      </c>
      <c r="AG64" s="365">
        <v>0</v>
      </c>
      <c r="AH64" s="365">
        <v>0</v>
      </c>
      <c r="AI64" s="365">
        <v>0</v>
      </c>
      <c r="AJ64" s="365">
        <v>0</v>
      </c>
      <c r="AK64" s="366">
        <v>0</v>
      </c>
      <c r="AL64" s="365">
        <v>0</v>
      </c>
      <c r="AM64" s="365">
        <v>0</v>
      </c>
      <c r="AN64" s="365">
        <v>0</v>
      </c>
      <c r="AO64" s="365">
        <v>0</v>
      </c>
      <c r="AP64" s="365">
        <v>0</v>
      </c>
      <c r="AQ64" s="365">
        <v>0</v>
      </c>
      <c r="AR64" s="365">
        <v>0</v>
      </c>
      <c r="AS64" s="365">
        <v>0</v>
      </c>
      <c r="AT64" s="365">
        <v>0</v>
      </c>
      <c r="AU64" s="365">
        <v>0</v>
      </c>
      <c r="AV64" s="365">
        <v>0</v>
      </c>
      <c r="AW64" s="366">
        <v>0</v>
      </c>
      <c r="AX64" s="365">
        <v>0</v>
      </c>
      <c r="AY64" s="365">
        <v>0</v>
      </c>
      <c r="AZ64" s="365">
        <v>0</v>
      </c>
      <c r="BA64" s="365">
        <v>0</v>
      </c>
      <c r="BB64" s="365">
        <v>0</v>
      </c>
      <c r="BC64" s="365">
        <v>0</v>
      </c>
      <c r="BD64" s="365">
        <v>0</v>
      </c>
      <c r="BE64" s="365">
        <v>0</v>
      </c>
      <c r="BF64" s="365">
        <v>0</v>
      </c>
      <c r="BG64" s="365">
        <v>0</v>
      </c>
      <c r="BH64" s="365">
        <v>0</v>
      </c>
      <c r="BI64" s="366">
        <v>0</v>
      </c>
      <c r="BJ64" s="365">
        <v>0</v>
      </c>
      <c r="BK64" s="365">
        <v>0</v>
      </c>
      <c r="BL64" s="365">
        <v>0</v>
      </c>
      <c r="BM64" s="365">
        <v>0</v>
      </c>
      <c r="BN64" s="365">
        <v>0</v>
      </c>
      <c r="BO64" s="365">
        <v>0</v>
      </c>
      <c r="BP64" s="365">
        <v>0</v>
      </c>
      <c r="BQ64" s="365">
        <v>0</v>
      </c>
      <c r="BR64" s="365">
        <v>0</v>
      </c>
      <c r="BS64" s="365">
        <v>0</v>
      </c>
      <c r="BT64" s="365">
        <v>0</v>
      </c>
      <c r="BU64" s="366">
        <v>0</v>
      </c>
      <c r="BV64" s="365">
        <v>0</v>
      </c>
      <c r="BW64" s="365">
        <v>0</v>
      </c>
      <c r="BX64" s="365">
        <v>0</v>
      </c>
      <c r="BY64" s="365">
        <v>0</v>
      </c>
      <c r="BZ64" s="365">
        <v>0</v>
      </c>
      <c r="CA64" s="365">
        <v>0</v>
      </c>
      <c r="CB64" s="365">
        <v>0</v>
      </c>
      <c r="CC64" s="365">
        <v>0</v>
      </c>
      <c r="CD64" s="365">
        <v>0</v>
      </c>
      <c r="CE64" s="365">
        <v>0</v>
      </c>
      <c r="CF64" s="365">
        <v>0</v>
      </c>
      <c r="CG64" s="366">
        <v>0</v>
      </c>
      <c r="CH64" s="365">
        <v>0</v>
      </c>
      <c r="CI64" s="365">
        <v>0</v>
      </c>
      <c r="CJ64" s="365">
        <v>0</v>
      </c>
      <c r="CK64" s="365">
        <v>0</v>
      </c>
      <c r="CL64" s="365">
        <v>0</v>
      </c>
      <c r="CM64" s="365">
        <v>0</v>
      </c>
      <c r="CN64" s="365">
        <v>0</v>
      </c>
      <c r="CO64" s="365">
        <v>0</v>
      </c>
      <c r="CP64" s="365">
        <v>0</v>
      </c>
      <c r="CQ64" s="365">
        <v>0</v>
      </c>
      <c r="CR64" s="365">
        <v>0</v>
      </c>
      <c r="CS64" s="366">
        <v>0</v>
      </c>
      <c r="CT64" s="365">
        <v>0</v>
      </c>
      <c r="CU64" s="365">
        <v>0</v>
      </c>
      <c r="CV64" s="365">
        <v>0</v>
      </c>
      <c r="CW64" s="365">
        <v>0</v>
      </c>
      <c r="CX64" s="365">
        <v>0</v>
      </c>
      <c r="CY64" s="365">
        <v>0</v>
      </c>
      <c r="CZ64" s="365">
        <v>0</v>
      </c>
      <c r="DA64" s="365">
        <v>0</v>
      </c>
      <c r="DB64" s="365">
        <v>0</v>
      </c>
      <c r="DC64" s="365">
        <v>0</v>
      </c>
      <c r="DD64" s="365">
        <v>0</v>
      </c>
      <c r="DE64" s="366">
        <v>0</v>
      </c>
      <c r="DF64" s="365">
        <v>0</v>
      </c>
      <c r="DG64" s="365">
        <v>0</v>
      </c>
      <c r="DH64" s="365">
        <v>0</v>
      </c>
      <c r="DI64" s="365">
        <v>0</v>
      </c>
      <c r="DJ64" s="365">
        <v>0</v>
      </c>
      <c r="DK64" s="365">
        <v>0</v>
      </c>
      <c r="DL64" s="365">
        <v>0</v>
      </c>
      <c r="DM64" s="365">
        <v>0</v>
      </c>
      <c r="DN64" s="365">
        <v>0</v>
      </c>
      <c r="DO64" s="365">
        <v>0</v>
      </c>
      <c r="DP64" s="365">
        <v>0</v>
      </c>
      <c r="DQ64" s="366">
        <v>0</v>
      </c>
      <c r="DR64" s="347">
        <f t="shared" si="7"/>
        <v>42832.52</v>
      </c>
      <c r="DS64" s="347">
        <f t="shared" si="7"/>
        <v>53407.54</v>
      </c>
      <c r="DT64" s="347">
        <f t="shared" si="7"/>
        <v>50373.96</v>
      </c>
      <c r="DU64" s="347">
        <f t="shared" si="6"/>
        <v>50287.6</v>
      </c>
      <c r="DV64" s="347">
        <f t="shared" si="6"/>
        <v>46029.29</v>
      </c>
      <c r="DW64" s="347">
        <f t="shared" si="6"/>
        <v>49296.04</v>
      </c>
      <c r="DX64" s="347">
        <f t="shared" si="6"/>
        <v>42043.95</v>
      </c>
      <c r="DY64" s="347">
        <f t="shared" si="6"/>
        <v>46094.63</v>
      </c>
      <c r="DZ64" s="347">
        <f t="shared" si="6"/>
        <v>47137.49</v>
      </c>
      <c r="EA64" s="347">
        <f t="shared" si="6"/>
        <v>47060.920000000006</v>
      </c>
      <c r="EB64" s="347">
        <f t="shared" si="6"/>
        <v>48106.400000000001</v>
      </c>
      <c r="EC64" s="347">
        <f t="shared" si="6"/>
        <v>49743.159999999996</v>
      </c>
      <c r="ED64" s="348">
        <f t="shared" si="2"/>
        <v>572413.5</v>
      </c>
      <c r="EE64" s="355" t="s">
        <v>129</v>
      </c>
      <c r="EF64" s="347">
        <f>DZ64</f>
        <v>47137.49</v>
      </c>
      <c r="EG64" s="347">
        <f>'[1]FY 2017 - kWh'!DZ64</f>
        <v>174593.6</v>
      </c>
      <c r="EH64" s="350">
        <f>EF64/EG64</f>
        <v>0.26998406585350204</v>
      </c>
      <c r="EI64" s="347">
        <f>ROUND(EH64*'[1]FY 2017 - kWh'!EI64,2)</f>
        <v>30298.26</v>
      </c>
      <c r="EJ64" s="347">
        <f>(DZ64-EI64)+SUM(EA64:EC64)</f>
        <v>161749.71000000002</v>
      </c>
      <c r="EK64" s="347">
        <f t="shared" si="3"/>
        <v>410663.79</v>
      </c>
      <c r="EL64" s="347">
        <v>410657.0417697485</v>
      </c>
      <c r="EM64" s="347">
        <f t="shared" si="4"/>
        <v>6.7482302514836192</v>
      </c>
    </row>
    <row r="65" spans="1:143" ht="15.75" x14ac:dyDescent="0.3">
      <c r="A65" s="335" t="s">
        <v>160</v>
      </c>
      <c r="B65" s="344">
        <v>22192.16</v>
      </c>
      <c r="C65" s="344">
        <v>24061.26</v>
      </c>
      <c r="D65" s="344">
        <v>27543.53</v>
      </c>
      <c r="E65" s="344">
        <v>27620.69</v>
      </c>
      <c r="F65" s="344">
        <v>26109.26</v>
      </c>
      <c r="G65" s="344">
        <v>27432.26</v>
      </c>
      <c r="H65" s="344">
        <v>26276.16</v>
      </c>
      <c r="I65" s="344">
        <v>27459.15</v>
      </c>
      <c r="J65" s="344">
        <v>25923.3</v>
      </c>
      <c r="K65" s="344">
        <v>24218.57</v>
      </c>
      <c r="L65" s="344">
        <v>25325.9</v>
      </c>
      <c r="M65" s="344">
        <v>26428.5</v>
      </c>
      <c r="N65" s="365">
        <v>0</v>
      </c>
      <c r="O65" s="365">
        <v>0</v>
      </c>
      <c r="P65" s="365">
        <v>0</v>
      </c>
      <c r="Q65" s="365">
        <v>0</v>
      </c>
      <c r="R65" s="365">
        <v>-2.13</v>
      </c>
      <c r="S65" s="365">
        <v>-2.36</v>
      </c>
      <c r="T65" s="365">
        <v>-2.16</v>
      </c>
      <c r="U65" s="365">
        <v>-2.44</v>
      </c>
      <c r="V65" s="365">
        <v>-2.23</v>
      </c>
      <c r="W65" s="365">
        <v>-8.61</v>
      </c>
      <c r="X65" s="365">
        <v>-10.690000000000001</v>
      </c>
      <c r="Y65" s="366">
        <v>78.679999999999993</v>
      </c>
      <c r="Z65" s="365">
        <v>67.459999999999994</v>
      </c>
      <c r="AA65" s="365">
        <v>-5</v>
      </c>
      <c r="AB65" s="365">
        <v>0</v>
      </c>
      <c r="AC65" s="365">
        <v>0</v>
      </c>
      <c r="AD65" s="365">
        <v>0</v>
      </c>
      <c r="AE65" s="365">
        <v>0</v>
      </c>
      <c r="AF65" s="365">
        <v>0</v>
      </c>
      <c r="AG65" s="365">
        <v>0</v>
      </c>
      <c r="AH65" s="365">
        <v>0</v>
      </c>
      <c r="AI65" s="365">
        <v>0</v>
      </c>
      <c r="AJ65" s="365">
        <v>0</v>
      </c>
      <c r="AK65" s="366">
        <v>0</v>
      </c>
      <c r="AL65" s="365">
        <v>0</v>
      </c>
      <c r="AM65" s="365">
        <v>0</v>
      </c>
      <c r="AN65" s="365">
        <v>20.170000000000002</v>
      </c>
      <c r="AO65" s="365">
        <v>-492.04</v>
      </c>
      <c r="AP65" s="365">
        <v>-1249.29</v>
      </c>
      <c r="AQ65" s="365">
        <v>-1485</v>
      </c>
      <c r="AR65" s="365">
        <v>-125.88</v>
      </c>
      <c r="AS65" s="365">
        <v>-119.62</v>
      </c>
      <c r="AT65" s="365">
        <v>-107.41</v>
      </c>
      <c r="AU65" s="365">
        <v>-118.1</v>
      </c>
      <c r="AV65" s="365">
        <v>-110.15</v>
      </c>
      <c r="AW65" s="366">
        <v>-119.14</v>
      </c>
      <c r="AX65" s="365">
        <v>0</v>
      </c>
      <c r="AY65" s="365">
        <v>0</v>
      </c>
      <c r="AZ65" s="365">
        <v>0</v>
      </c>
      <c r="BA65" s="365">
        <v>0</v>
      </c>
      <c r="BB65" s="365">
        <v>0</v>
      </c>
      <c r="BC65" s="365">
        <v>0</v>
      </c>
      <c r="BD65" s="365">
        <v>0</v>
      </c>
      <c r="BE65" s="365">
        <v>0</v>
      </c>
      <c r="BF65" s="365">
        <v>0</v>
      </c>
      <c r="BG65" s="365">
        <v>0</v>
      </c>
      <c r="BH65" s="365">
        <v>0</v>
      </c>
      <c r="BI65" s="366">
        <v>0</v>
      </c>
      <c r="BJ65" s="365">
        <v>0</v>
      </c>
      <c r="BK65" s="365">
        <v>0</v>
      </c>
      <c r="BL65" s="365">
        <v>0</v>
      </c>
      <c r="BM65" s="365">
        <v>0</v>
      </c>
      <c r="BN65" s="365">
        <v>0</v>
      </c>
      <c r="BO65" s="365">
        <v>0</v>
      </c>
      <c r="BP65" s="365">
        <v>0</v>
      </c>
      <c r="BQ65" s="365">
        <v>0</v>
      </c>
      <c r="BR65" s="365">
        <v>0</v>
      </c>
      <c r="BS65" s="365">
        <v>0</v>
      </c>
      <c r="BT65" s="365">
        <v>0</v>
      </c>
      <c r="BU65" s="366">
        <v>0</v>
      </c>
      <c r="BV65" s="365">
        <v>0</v>
      </c>
      <c r="BW65" s="365">
        <v>0</v>
      </c>
      <c r="BX65" s="365">
        <v>0</v>
      </c>
      <c r="BY65" s="365">
        <v>0</v>
      </c>
      <c r="BZ65" s="365">
        <v>0</v>
      </c>
      <c r="CA65" s="365">
        <v>0</v>
      </c>
      <c r="CB65" s="365">
        <v>0</v>
      </c>
      <c r="CC65" s="365">
        <v>0</v>
      </c>
      <c r="CD65" s="365">
        <v>0</v>
      </c>
      <c r="CE65" s="365">
        <v>0</v>
      </c>
      <c r="CF65" s="365">
        <v>0</v>
      </c>
      <c r="CG65" s="366">
        <v>0</v>
      </c>
      <c r="CH65" s="365">
        <v>0</v>
      </c>
      <c r="CI65" s="365">
        <v>0</v>
      </c>
      <c r="CJ65" s="365">
        <v>0</v>
      </c>
      <c r="CK65" s="365">
        <v>0</v>
      </c>
      <c r="CL65" s="365">
        <v>0</v>
      </c>
      <c r="CM65" s="365">
        <v>0</v>
      </c>
      <c r="CN65" s="365">
        <v>0</v>
      </c>
      <c r="CO65" s="365">
        <v>0</v>
      </c>
      <c r="CP65" s="365">
        <v>0</v>
      </c>
      <c r="CQ65" s="365">
        <v>0</v>
      </c>
      <c r="CR65" s="365">
        <v>0</v>
      </c>
      <c r="CS65" s="366">
        <v>0</v>
      </c>
      <c r="CT65" s="365">
        <v>0</v>
      </c>
      <c r="CU65" s="365">
        <v>0</v>
      </c>
      <c r="CV65" s="365">
        <v>0</v>
      </c>
      <c r="CW65" s="365">
        <v>0</v>
      </c>
      <c r="CX65" s="365">
        <v>0</v>
      </c>
      <c r="CY65" s="365">
        <v>0</v>
      </c>
      <c r="CZ65" s="365">
        <v>0</v>
      </c>
      <c r="DA65" s="365">
        <v>0</v>
      </c>
      <c r="DB65" s="365">
        <v>0</v>
      </c>
      <c r="DC65" s="365">
        <v>0</v>
      </c>
      <c r="DD65" s="365">
        <v>0</v>
      </c>
      <c r="DE65" s="366">
        <v>0</v>
      </c>
      <c r="DF65" s="365">
        <v>0</v>
      </c>
      <c r="DG65" s="365">
        <v>0</v>
      </c>
      <c r="DH65" s="365">
        <v>0</v>
      </c>
      <c r="DI65" s="365">
        <v>0</v>
      </c>
      <c r="DJ65" s="365">
        <v>0</v>
      </c>
      <c r="DK65" s="365">
        <v>0</v>
      </c>
      <c r="DL65" s="365">
        <v>0</v>
      </c>
      <c r="DM65" s="365">
        <v>0</v>
      </c>
      <c r="DN65" s="365">
        <v>0</v>
      </c>
      <c r="DO65" s="365">
        <v>0</v>
      </c>
      <c r="DP65" s="365">
        <v>0</v>
      </c>
      <c r="DQ65" s="366">
        <v>0</v>
      </c>
      <c r="DR65" s="347">
        <f t="shared" si="7"/>
        <v>22259.62</v>
      </c>
      <c r="DS65" s="347">
        <f t="shared" si="7"/>
        <v>24056.26</v>
      </c>
      <c r="DT65" s="347">
        <f t="shared" si="7"/>
        <v>27563.699999999997</v>
      </c>
      <c r="DU65" s="347">
        <f t="shared" si="6"/>
        <v>27128.649999999998</v>
      </c>
      <c r="DV65" s="347">
        <f t="shared" si="6"/>
        <v>24857.839999999997</v>
      </c>
      <c r="DW65" s="347">
        <f t="shared" si="6"/>
        <v>25944.899999999998</v>
      </c>
      <c r="DX65" s="347">
        <f t="shared" si="6"/>
        <v>26148.12</v>
      </c>
      <c r="DY65" s="347">
        <f t="shared" si="6"/>
        <v>27337.090000000004</v>
      </c>
      <c r="DZ65" s="347">
        <f t="shared" si="6"/>
        <v>25813.66</v>
      </c>
      <c r="EA65" s="347">
        <f t="shared" si="6"/>
        <v>24091.86</v>
      </c>
      <c r="EB65" s="347">
        <f t="shared" si="6"/>
        <v>25205.06</v>
      </c>
      <c r="EC65" s="347">
        <f t="shared" si="6"/>
        <v>26388.04</v>
      </c>
      <c r="ED65" s="348">
        <f t="shared" si="2"/>
        <v>306794.79999999993</v>
      </c>
      <c r="EF65" s="347"/>
      <c r="EG65" s="347"/>
      <c r="EI65" s="347"/>
      <c r="EJ65" s="347"/>
      <c r="EK65" s="347">
        <f t="shared" si="3"/>
        <v>306794.79999999993</v>
      </c>
      <c r="EL65" s="347">
        <v>306661.34000000003</v>
      </c>
      <c r="EM65" s="347">
        <f t="shared" si="4"/>
        <v>133.45999999990454</v>
      </c>
    </row>
    <row r="66" spans="1:143" ht="15.75" x14ac:dyDescent="0.3">
      <c r="A66" s="335" t="s">
        <v>161</v>
      </c>
      <c r="B66" s="344">
        <v>57103.26</v>
      </c>
      <c r="C66" s="344">
        <v>54907.26</v>
      </c>
      <c r="D66" s="344">
        <v>62864.77</v>
      </c>
      <c r="E66" s="344">
        <v>58270.32</v>
      </c>
      <c r="F66" s="344">
        <v>56905.62</v>
      </c>
      <c r="G66" s="344">
        <v>56980.26</v>
      </c>
      <c r="H66" s="344">
        <v>50448.13</v>
      </c>
      <c r="I66" s="344">
        <v>50784.14</v>
      </c>
      <c r="J66" s="344">
        <v>54067.12</v>
      </c>
      <c r="K66" s="344">
        <v>57598.95</v>
      </c>
      <c r="L66" s="344">
        <v>54681.7</v>
      </c>
      <c r="M66" s="344">
        <v>62682.85</v>
      </c>
      <c r="N66" s="365">
        <v>0</v>
      </c>
      <c r="O66" s="365">
        <v>0</v>
      </c>
      <c r="P66" s="365">
        <v>0</v>
      </c>
      <c r="Q66" s="365">
        <v>0</v>
      </c>
      <c r="R66" s="365">
        <v>0</v>
      </c>
      <c r="S66" s="365">
        <v>0</v>
      </c>
      <c r="T66" s="365">
        <v>0</v>
      </c>
      <c r="U66" s="365">
        <v>0</v>
      </c>
      <c r="V66" s="365">
        <v>0</v>
      </c>
      <c r="W66" s="365">
        <v>0</v>
      </c>
      <c r="X66" s="365">
        <v>-121.38</v>
      </c>
      <c r="Y66" s="366">
        <v>-50.540000000000006</v>
      </c>
      <c r="Z66" s="365">
        <v>0</v>
      </c>
      <c r="AA66" s="365">
        <v>0</v>
      </c>
      <c r="AB66" s="365">
        <v>0</v>
      </c>
      <c r="AC66" s="365">
        <v>0</v>
      </c>
      <c r="AD66" s="365">
        <v>0</v>
      </c>
      <c r="AE66" s="365">
        <v>0</v>
      </c>
      <c r="AF66" s="365">
        <v>0</v>
      </c>
      <c r="AG66" s="365">
        <v>0</v>
      </c>
      <c r="AH66" s="365">
        <v>0</v>
      </c>
      <c r="AI66" s="365">
        <v>0</v>
      </c>
      <c r="AJ66" s="365">
        <v>0</v>
      </c>
      <c r="AK66" s="366">
        <v>0</v>
      </c>
      <c r="AL66" s="365">
        <v>0</v>
      </c>
      <c r="AM66" s="365">
        <v>0</v>
      </c>
      <c r="AN66" s="365">
        <v>0</v>
      </c>
      <c r="AO66" s="365">
        <v>0</v>
      </c>
      <c r="AP66" s="365">
        <v>0</v>
      </c>
      <c r="AQ66" s="365">
        <v>0</v>
      </c>
      <c r="AR66" s="365">
        <v>0</v>
      </c>
      <c r="AS66" s="365">
        <v>0</v>
      </c>
      <c r="AT66" s="365">
        <v>0</v>
      </c>
      <c r="AU66" s="365">
        <v>0</v>
      </c>
      <c r="AV66" s="365">
        <v>0</v>
      </c>
      <c r="AW66" s="366">
        <v>0</v>
      </c>
      <c r="AX66" s="365">
        <v>0</v>
      </c>
      <c r="AY66" s="365">
        <v>0</v>
      </c>
      <c r="AZ66" s="365">
        <v>0</v>
      </c>
      <c r="BA66" s="365">
        <v>0</v>
      </c>
      <c r="BB66" s="365">
        <v>0</v>
      </c>
      <c r="BC66" s="365">
        <v>0</v>
      </c>
      <c r="BD66" s="365">
        <v>0</v>
      </c>
      <c r="BE66" s="365">
        <v>0</v>
      </c>
      <c r="BF66" s="365">
        <v>0</v>
      </c>
      <c r="BG66" s="365">
        <v>0</v>
      </c>
      <c r="BH66" s="365">
        <v>0</v>
      </c>
      <c r="BI66" s="366">
        <v>0</v>
      </c>
      <c r="BJ66" s="365">
        <v>0</v>
      </c>
      <c r="BK66" s="365">
        <v>0</v>
      </c>
      <c r="BL66" s="365">
        <v>0</v>
      </c>
      <c r="BM66" s="365">
        <v>0</v>
      </c>
      <c r="BN66" s="365">
        <v>0</v>
      </c>
      <c r="BO66" s="365">
        <v>0</v>
      </c>
      <c r="BP66" s="365">
        <v>0</v>
      </c>
      <c r="BQ66" s="365">
        <v>0</v>
      </c>
      <c r="BR66" s="365">
        <v>0</v>
      </c>
      <c r="BS66" s="365">
        <v>0</v>
      </c>
      <c r="BT66" s="365">
        <v>0</v>
      </c>
      <c r="BU66" s="366">
        <v>0</v>
      </c>
      <c r="BV66" s="365">
        <v>0</v>
      </c>
      <c r="BW66" s="365">
        <v>0</v>
      </c>
      <c r="BX66" s="365">
        <v>0</v>
      </c>
      <c r="BY66" s="365">
        <v>0</v>
      </c>
      <c r="BZ66" s="365">
        <v>0</v>
      </c>
      <c r="CA66" s="365">
        <v>0</v>
      </c>
      <c r="CB66" s="365">
        <v>0</v>
      </c>
      <c r="CC66" s="365">
        <v>0</v>
      </c>
      <c r="CD66" s="365">
        <v>0</v>
      </c>
      <c r="CE66" s="365">
        <v>0</v>
      </c>
      <c r="CF66" s="365">
        <v>0</v>
      </c>
      <c r="CG66" s="366">
        <v>0</v>
      </c>
      <c r="CH66" s="365">
        <v>0</v>
      </c>
      <c r="CI66" s="365">
        <v>0</v>
      </c>
      <c r="CJ66" s="365">
        <v>0</v>
      </c>
      <c r="CK66" s="365">
        <v>0</v>
      </c>
      <c r="CL66" s="365">
        <v>0</v>
      </c>
      <c r="CM66" s="365">
        <v>0</v>
      </c>
      <c r="CN66" s="365">
        <v>0</v>
      </c>
      <c r="CO66" s="365">
        <v>0</v>
      </c>
      <c r="CP66" s="365">
        <v>0</v>
      </c>
      <c r="CQ66" s="365">
        <v>0</v>
      </c>
      <c r="CR66" s="365">
        <v>0</v>
      </c>
      <c r="CS66" s="366">
        <v>0</v>
      </c>
      <c r="CT66" s="365">
        <v>0</v>
      </c>
      <c r="CU66" s="365">
        <v>0</v>
      </c>
      <c r="CV66" s="365">
        <v>0</v>
      </c>
      <c r="CW66" s="365">
        <v>0</v>
      </c>
      <c r="CX66" s="365">
        <v>0</v>
      </c>
      <c r="CY66" s="365">
        <v>0</v>
      </c>
      <c r="CZ66" s="365">
        <v>0</v>
      </c>
      <c r="DA66" s="365">
        <v>0</v>
      </c>
      <c r="DB66" s="365">
        <v>0</v>
      </c>
      <c r="DC66" s="365">
        <v>0</v>
      </c>
      <c r="DD66" s="365">
        <v>0</v>
      </c>
      <c r="DE66" s="366">
        <v>0</v>
      </c>
      <c r="DF66" s="365">
        <v>0</v>
      </c>
      <c r="DG66" s="365">
        <v>0</v>
      </c>
      <c r="DH66" s="365">
        <v>0</v>
      </c>
      <c r="DI66" s="365">
        <v>0</v>
      </c>
      <c r="DJ66" s="365">
        <v>0</v>
      </c>
      <c r="DK66" s="365">
        <v>0</v>
      </c>
      <c r="DL66" s="365">
        <v>0</v>
      </c>
      <c r="DM66" s="365">
        <v>0</v>
      </c>
      <c r="DN66" s="365">
        <v>0</v>
      </c>
      <c r="DO66" s="365">
        <v>0</v>
      </c>
      <c r="DP66" s="365">
        <v>0</v>
      </c>
      <c r="DQ66" s="366">
        <v>0</v>
      </c>
      <c r="DR66" s="347">
        <f t="shared" si="7"/>
        <v>57103.26</v>
      </c>
      <c r="DS66" s="347">
        <f t="shared" si="7"/>
        <v>54907.26</v>
      </c>
      <c r="DT66" s="347">
        <f t="shared" si="7"/>
        <v>62864.77</v>
      </c>
      <c r="DU66" s="347">
        <f t="shared" si="6"/>
        <v>58270.32</v>
      </c>
      <c r="DV66" s="347">
        <f t="shared" si="6"/>
        <v>56905.62</v>
      </c>
      <c r="DW66" s="347">
        <f t="shared" si="6"/>
        <v>56980.26</v>
      </c>
      <c r="DX66" s="347">
        <f t="shared" si="6"/>
        <v>50448.13</v>
      </c>
      <c r="DY66" s="347">
        <f t="shared" si="6"/>
        <v>50784.14</v>
      </c>
      <c r="DZ66" s="347">
        <f t="shared" si="6"/>
        <v>54067.12</v>
      </c>
      <c r="EA66" s="347">
        <f t="shared" si="6"/>
        <v>57598.95</v>
      </c>
      <c r="EB66" s="347">
        <f t="shared" si="6"/>
        <v>54560.32</v>
      </c>
      <c r="EC66" s="347">
        <f t="shared" si="6"/>
        <v>62632.31</v>
      </c>
      <c r="ED66" s="348">
        <f t="shared" si="2"/>
        <v>677122.46</v>
      </c>
      <c r="EF66" s="347"/>
      <c r="EG66" s="347"/>
      <c r="EI66" s="347"/>
      <c r="EJ66" s="347"/>
      <c r="EK66" s="347">
        <f t="shared" si="3"/>
        <v>677122.46</v>
      </c>
      <c r="EL66" s="347">
        <v>683248.15999999992</v>
      </c>
      <c r="EM66" s="347">
        <f t="shared" si="4"/>
        <v>-6125.6999999999534</v>
      </c>
    </row>
    <row r="67" spans="1:143" ht="15.75" x14ac:dyDescent="0.3">
      <c r="A67" s="335" t="s">
        <v>162</v>
      </c>
      <c r="B67" s="344">
        <v>981161.99</v>
      </c>
      <c r="C67" s="344">
        <v>974159.24</v>
      </c>
      <c r="D67" s="344">
        <v>1172817.27</v>
      </c>
      <c r="E67" s="344">
        <v>1042070.61</v>
      </c>
      <c r="F67" s="344">
        <v>995344.54</v>
      </c>
      <c r="G67" s="344">
        <v>1112342.8600000001</v>
      </c>
      <c r="H67" s="344">
        <v>949587.18</v>
      </c>
      <c r="I67" s="344">
        <v>1046206.32</v>
      </c>
      <c r="J67" s="344">
        <v>1776939.06</v>
      </c>
      <c r="K67" s="344">
        <v>1795709.89</v>
      </c>
      <c r="L67" s="344">
        <v>947291</v>
      </c>
      <c r="M67" s="344">
        <v>1001413.3</v>
      </c>
      <c r="N67" s="365">
        <v>525.33000000000004</v>
      </c>
      <c r="O67" s="365">
        <v>1694.9499999999998</v>
      </c>
      <c r="P67" s="365">
        <v>678.18999999999994</v>
      </c>
      <c r="Q67" s="365">
        <v>1421.58</v>
      </c>
      <c r="R67" s="365">
        <v>2523.27</v>
      </c>
      <c r="S67" s="365">
        <v>5464.74</v>
      </c>
      <c r="T67" s="365">
        <v>4476.79</v>
      </c>
      <c r="U67" s="365">
        <v>5152.57</v>
      </c>
      <c r="V67" s="365">
        <v>5205.2100000000009</v>
      </c>
      <c r="W67" s="365">
        <v>4561.58</v>
      </c>
      <c r="X67" s="365">
        <v>3703.62</v>
      </c>
      <c r="Y67" s="366">
        <v>-193.10000000000065</v>
      </c>
      <c r="Z67" s="365">
        <v>0</v>
      </c>
      <c r="AA67" s="365">
        <v>-16.329999999999998</v>
      </c>
      <c r="AB67" s="365">
        <v>221.54999999999998</v>
      </c>
      <c r="AC67" s="365">
        <v>267.27000000000004</v>
      </c>
      <c r="AD67" s="365">
        <v>275.54000000000002</v>
      </c>
      <c r="AE67" s="365">
        <v>-112.25999999999993</v>
      </c>
      <c r="AF67" s="365">
        <v>-28.080000000000041</v>
      </c>
      <c r="AG67" s="365">
        <v>-47.860000000000014</v>
      </c>
      <c r="AH67" s="365">
        <v>-79.099999999999909</v>
      </c>
      <c r="AI67" s="365">
        <v>-156.13</v>
      </c>
      <c r="AJ67" s="365">
        <v>-79.150000000000034</v>
      </c>
      <c r="AK67" s="366">
        <v>5880.25</v>
      </c>
      <c r="AL67" s="365">
        <v>-5930.2</v>
      </c>
      <c r="AM67" s="365">
        <v>-5849.91</v>
      </c>
      <c r="AN67" s="365">
        <v>-6665.45</v>
      </c>
      <c r="AO67" s="365">
        <v>-7061.49</v>
      </c>
      <c r="AP67" s="365">
        <v>-7244.4699999999993</v>
      </c>
      <c r="AQ67" s="365">
        <v>-6814.5399999999991</v>
      </c>
      <c r="AR67" s="365">
        <v>-1312.29</v>
      </c>
      <c r="AS67" s="365">
        <v>-1470.96</v>
      </c>
      <c r="AT67" s="365">
        <v>-1285.1300000000001</v>
      </c>
      <c r="AU67" s="365">
        <v>-1467.97</v>
      </c>
      <c r="AV67" s="365">
        <v>-1283.8399999999999</v>
      </c>
      <c r="AW67" s="366">
        <v>-1273.57</v>
      </c>
      <c r="AX67" s="365">
        <v>41.18</v>
      </c>
      <c r="AY67" s="365">
        <v>54.94</v>
      </c>
      <c r="AZ67" s="365">
        <v>59.98</v>
      </c>
      <c r="BA67" s="365">
        <v>56.42</v>
      </c>
      <c r="BB67" s="365">
        <v>57.86</v>
      </c>
      <c r="BC67" s="365">
        <v>48.05</v>
      </c>
      <c r="BD67" s="365">
        <v>85.96</v>
      </c>
      <c r="BE67" s="365">
        <v>74.61</v>
      </c>
      <c r="BF67" s="365">
        <v>-748929.91</v>
      </c>
      <c r="BG67" s="365">
        <v>-729804.37</v>
      </c>
      <c r="BH67" s="365">
        <v>122137.86</v>
      </c>
      <c r="BI67" s="366">
        <v>125589.57999999999</v>
      </c>
      <c r="BJ67" s="365">
        <v>0</v>
      </c>
      <c r="BK67" s="365">
        <v>0</v>
      </c>
      <c r="BL67" s="365">
        <v>0</v>
      </c>
      <c r="BM67" s="365">
        <v>0</v>
      </c>
      <c r="BN67" s="365">
        <v>0</v>
      </c>
      <c r="BO67" s="365">
        <v>0</v>
      </c>
      <c r="BP67" s="365">
        <v>0</v>
      </c>
      <c r="BQ67" s="365">
        <v>0</v>
      </c>
      <c r="BR67" s="365">
        <v>0</v>
      </c>
      <c r="BS67" s="365">
        <v>0</v>
      </c>
      <c r="BT67" s="365">
        <v>0</v>
      </c>
      <c r="BU67" s="366">
        <v>0</v>
      </c>
      <c r="BV67" s="365">
        <v>0</v>
      </c>
      <c r="BW67" s="365">
        <v>0</v>
      </c>
      <c r="BX67" s="365">
        <v>0</v>
      </c>
      <c r="BY67" s="365">
        <v>0</v>
      </c>
      <c r="BZ67" s="365">
        <v>0</v>
      </c>
      <c r="CA67" s="365">
        <v>0</v>
      </c>
      <c r="CB67" s="365">
        <v>0</v>
      </c>
      <c r="CC67" s="365">
        <v>0</v>
      </c>
      <c r="CD67" s="365">
        <v>0</v>
      </c>
      <c r="CE67" s="365">
        <v>0</v>
      </c>
      <c r="CF67" s="365">
        <v>0</v>
      </c>
      <c r="CG67" s="366">
        <v>0</v>
      </c>
      <c r="CH67" s="365">
        <v>0</v>
      </c>
      <c r="CI67" s="365">
        <v>0</v>
      </c>
      <c r="CJ67" s="365">
        <v>0</v>
      </c>
      <c r="CK67" s="365">
        <v>0</v>
      </c>
      <c r="CL67" s="365">
        <v>0</v>
      </c>
      <c r="CM67" s="365">
        <v>0</v>
      </c>
      <c r="CN67" s="365">
        <v>0</v>
      </c>
      <c r="CO67" s="365">
        <v>0</v>
      </c>
      <c r="CP67" s="365">
        <v>0</v>
      </c>
      <c r="CQ67" s="365">
        <v>0</v>
      </c>
      <c r="CR67" s="365">
        <v>0</v>
      </c>
      <c r="CS67" s="366">
        <v>0</v>
      </c>
      <c r="CT67" s="365">
        <v>0</v>
      </c>
      <c r="CU67" s="365">
        <v>0</v>
      </c>
      <c r="CV67" s="365">
        <v>0</v>
      </c>
      <c r="CW67" s="365">
        <v>0</v>
      </c>
      <c r="CX67" s="365">
        <v>0</v>
      </c>
      <c r="CY67" s="365">
        <v>0</v>
      </c>
      <c r="CZ67" s="365">
        <v>0</v>
      </c>
      <c r="DA67" s="365">
        <v>0</v>
      </c>
      <c r="DB67" s="365">
        <v>0</v>
      </c>
      <c r="DC67" s="365">
        <v>0</v>
      </c>
      <c r="DD67" s="365">
        <v>0</v>
      </c>
      <c r="DE67" s="366">
        <v>0</v>
      </c>
      <c r="DF67" s="365">
        <v>0</v>
      </c>
      <c r="DG67" s="365">
        <v>0</v>
      </c>
      <c r="DH67" s="365">
        <v>0</v>
      </c>
      <c r="DI67" s="365">
        <v>0</v>
      </c>
      <c r="DJ67" s="365">
        <v>0</v>
      </c>
      <c r="DK67" s="365">
        <v>0</v>
      </c>
      <c r="DL67" s="365">
        <v>0</v>
      </c>
      <c r="DM67" s="365">
        <v>0</v>
      </c>
      <c r="DN67" s="365">
        <v>0</v>
      </c>
      <c r="DO67" s="365">
        <v>0</v>
      </c>
      <c r="DP67" s="365">
        <v>0</v>
      </c>
      <c r="DQ67" s="366">
        <v>0</v>
      </c>
      <c r="DR67" s="347">
        <f t="shared" si="7"/>
        <v>975798.3</v>
      </c>
      <c r="DS67" s="347">
        <f t="shared" si="7"/>
        <v>970042.8899999999</v>
      </c>
      <c r="DT67" s="347">
        <f t="shared" si="7"/>
        <v>1167111.54</v>
      </c>
      <c r="DU67" s="347">
        <f t="shared" si="6"/>
        <v>1036754.39</v>
      </c>
      <c r="DV67" s="347">
        <f t="shared" si="6"/>
        <v>990956.74000000011</v>
      </c>
      <c r="DW67" s="347">
        <f t="shared" si="6"/>
        <v>1110928.8500000001</v>
      </c>
      <c r="DX67" s="347">
        <f t="shared" si="6"/>
        <v>952809.56</v>
      </c>
      <c r="DY67" s="347">
        <f t="shared" si="6"/>
        <v>1049914.68</v>
      </c>
      <c r="DZ67" s="347">
        <f t="shared" si="6"/>
        <v>1031850.13</v>
      </c>
      <c r="EA67" s="347">
        <f t="shared" si="6"/>
        <v>1068843</v>
      </c>
      <c r="EB67" s="347">
        <f t="shared" si="6"/>
        <v>1071769.49</v>
      </c>
      <c r="EC67" s="347">
        <f t="shared" si="6"/>
        <v>1131416.4600000002</v>
      </c>
      <c r="ED67" s="348">
        <f t="shared" si="2"/>
        <v>12558196.030000003</v>
      </c>
      <c r="EF67" s="347"/>
      <c r="EG67" s="347"/>
      <c r="EI67" s="347"/>
      <c r="EJ67" s="347"/>
      <c r="EK67" s="347">
        <f t="shared" si="3"/>
        <v>12558196.030000003</v>
      </c>
      <c r="EL67" s="347">
        <v>12184300.810000002</v>
      </c>
      <c r="EM67" s="347">
        <f t="shared" si="4"/>
        <v>373895.22000000067</v>
      </c>
    </row>
    <row r="68" spans="1:143" ht="15.75" x14ac:dyDescent="0.3">
      <c r="A68" s="335" t="s">
        <v>163</v>
      </c>
      <c r="B68" s="344">
        <v>42938.26</v>
      </c>
      <c r="C68" s="344">
        <v>40355.11</v>
      </c>
      <c r="D68" s="344">
        <v>45431.02</v>
      </c>
      <c r="E68" s="344">
        <v>42339.83</v>
      </c>
      <c r="F68" s="344">
        <v>39242.31</v>
      </c>
      <c r="G68" s="344">
        <v>39415.85</v>
      </c>
      <c r="H68" s="344">
        <v>35060.69</v>
      </c>
      <c r="I68" s="344">
        <v>37671.06</v>
      </c>
      <c r="J68" s="344">
        <v>37397.67</v>
      </c>
      <c r="K68" s="344">
        <v>38352.519999999997</v>
      </c>
      <c r="L68" s="344">
        <v>37914.17</v>
      </c>
      <c r="M68" s="344">
        <v>41747.61</v>
      </c>
      <c r="N68" s="365">
        <v>0</v>
      </c>
      <c r="O68" s="365">
        <v>0</v>
      </c>
      <c r="P68" s="365">
        <v>0</v>
      </c>
      <c r="Q68" s="365">
        <v>0</v>
      </c>
      <c r="R68" s="365">
        <v>0</v>
      </c>
      <c r="S68" s="365">
        <v>0</v>
      </c>
      <c r="T68" s="365">
        <v>0</v>
      </c>
      <c r="U68" s="365">
        <v>0</v>
      </c>
      <c r="V68" s="365">
        <v>0</v>
      </c>
      <c r="W68" s="365">
        <v>0</v>
      </c>
      <c r="X68" s="365">
        <v>0</v>
      </c>
      <c r="Y68" s="366">
        <v>0</v>
      </c>
      <c r="Z68" s="365">
        <v>0</v>
      </c>
      <c r="AA68" s="365">
        <v>0</v>
      </c>
      <c r="AB68" s="365">
        <v>0</v>
      </c>
      <c r="AC68" s="365">
        <v>0</v>
      </c>
      <c r="AD68" s="365">
        <v>0</v>
      </c>
      <c r="AE68" s="365">
        <v>0</v>
      </c>
      <c r="AF68" s="365">
        <v>0</v>
      </c>
      <c r="AG68" s="365">
        <v>0</v>
      </c>
      <c r="AH68" s="365">
        <v>0</v>
      </c>
      <c r="AI68" s="365">
        <v>0</v>
      </c>
      <c r="AJ68" s="365">
        <v>0</v>
      </c>
      <c r="AK68" s="366">
        <v>0</v>
      </c>
      <c r="AL68" s="365">
        <v>0</v>
      </c>
      <c r="AM68" s="365">
        <v>0</v>
      </c>
      <c r="AN68" s="365">
        <v>0</v>
      </c>
      <c r="AO68" s="365">
        <v>0</v>
      </c>
      <c r="AP68" s="365">
        <v>0</v>
      </c>
      <c r="AQ68" s="365">
        <v>0</v>
      </c>
      <c r="AR68" s="365">
        <v>0</v>
      </c>
      <c r="AS68" s="365">
        <v>0</v>
      </c>
      <c r="AT68" s="365">
        <v>0</v>
      </c>
      <c r="AU68" s="365">
        <v>0</v>
      </c>
      <c r="AV68" s="365">
        <v>0</v>
      </c>
      <c r="AW68" s="366">
        <v>0</v>
      </c>
      <c r="AX68" s="365">
        <v>0</v>
      </c>
      <c r="AY68" s="365">
        <v>0</v>
      </c>
      <c r="AZ68" s="365">
        <v>0</v>
      </c>
      <c r="BA68" s="365">
        <v>0</v>
      </c>
      <c r="BB68" s="365">
        <v>0</v>
      </c>
      <c r="BC68" s="365">
        <v>0</v>
      </c>
      <c r="BD68" s="365">
        <v>0</v>
      </c>
      <c r="BE68" s="365">
        <v>0</v>
      </c>
      <c r="BF68" s="365">
        <v>0</v>
      </c>
      <c r="BG68" s="365">
        <v>0</v>
      </c>
      <c r="BH68" s="365">
        <v>0</v>
      </c>
      <c r="BI68" s="366">
        <v>0</v>
      </c>
      <c r="BJ68" s="365">
        <v>0</v>
      </c>
      <c r="BK68" s="365">
        <v>0</v>
      </c>
      <c r="BL68" s="365">
        <v>0</v>
      </c>
      <c r="BM68" s="365">
        <v>0</v>
      </c>
      <c r="BN68" s="365">
        <v>0</v>
      </c>
      <c r="BO68" s="365">
        <v>0</v>
      </c>
      <c r="BP68" s="365">
        <v>0</v>
      </c>
      <c r="BQ68" s="365">
        <v>0</v>
      </c>
      <c r="BR68" s="365">
        <v>0</v>
      </c>
      <c r="BS68" s="365">
        <v>0</v>
      </c>
      <c r="BT68" s="365">
        <v>0</v>
      </c>
      <c r="BU68" s="366">
        <v>0</v>
      </c>
      <c r="BV68" s="365">
        <v>0</v>
      </c>
      <c r="BW68" s="365">
        <v>0</v>
      </c>
      <c r="BX68" s="365">
        <v>0</v>
      </c>
      <c r="BY68" s="365">
        <v>0</v>
      </c>
      <c r="BZ68" s="365">
        <v>0</v>
      </c>
      <c r="CA68" s="365">
        <v>0</v>
      </c>
      <c r="CB68" s="365">
        <v>0</v>
      </c>
      <c r="CC68" s="365">
        <v>0</v>
      </c>
      <c r="CD68" s="365">
        <v>0</v>
      </c>
      <c r="CE68" s="365">
        <v>0</v>
      </c>
      <c r="CF68" s="365">
        <v>0</v>
      </c>
      <c r="CG68" s="366">
        <v>0</v>
      </c>
      <c r="CH68" s="365">
        <v>0</v>
      </c>
      <c r="CI68" s="365">
        <v>0</v>
      </c>
      <c r="CJ68" s="365">
        <v>0</v>
      </c>
      <c r="CK68" s="365">
        <v>0</v>
      </c>
      <c r="CL68" s="365">
        <v>0</v>
      </c>
      <c r="CM68" s="365">
        <v>0</v>
      </c>
      <c r="CN68" s="365">
        <v>0</v>
      </c>
      <c r="CO68" s="365">
        <v>0</v>
      </c>
      <c r="CP68" s="365">
        <v>0</v>
      </c>
      <c r="CQ68" s="365">
        <v>0</v>
      </c>
      <c r="CR68" s="365">
        <v>0</v>
      </c>
      <c r="CS68" s="366">
        <v>0</v>
      </c>
      <c r="CT68" s="365">
        <v>0</v>
      </c>
      <c r="CU68" s="365">
        <v>0</v>
      </c>
      <c r="CV68" s="365">
        <v>0</v>
      </c>
      <c r="CW68" s="365">
        <v>0</v>
      </c>
      <c r="CX68" s="365">
        <v>0</v>
      </c>
      <c r="CY68" s="365">
        <v>0</v>
      </c>
      <c r="CZ68" s="365">
        <v>0</v>
      </c>
      <c r="DA68" s="365">
        <v>0</v>
      </c>
      <c r="DB68" s="365">
        <v>0</v>
      </c>
      <c r="DC68" s="365">
        <v>0</v>
      </c>
      <c r="DD68" s="365">
        <v>0</v>
      </c>
      <c r="DE68" s="366">
        <v>0</v>
      </c>
      <c r="DF68" s="365">
        <v>0</v>
      </c>
      <c r="DG68" s="365">
        <v>0</v>
      </c>
      <c r="DH68" s="365">
        <v>0</v>
      </c>
      <c r="DI68" s="365">
        <v>0</v>
      </c>
      <c r="DJ68" s="365">
        <v>0</v>
      </c>
      <c r="DK68" s="365">
        <v>0</v>
      </c>
      <c r="DL68" s="365">
        <v>0</v>
      </c>
      <c r="DM68" s="365">
        <v>0</v>
      </c>
      <c r="DN68" s="365">
        <v>0</v>
      </c>
      <c r="DO68" s="365">
        <v>0</v>
      </c>
      <c r="DP68" s="365">
        <v>0</v>
      </c>
      <c r="DQ68" s="366">
        <v>0</v>
      </c>
      <c r="DR68" s="347">
        <f t="shared" si="7"/>
        <v>42938.26</v>
      </c>
      <c r="DS68" s="347">
        <f t="shared" si="7"/>
        <v>40355.11</v>
      </c>
      <c r="DT68" s="347">
        <f t="shared" si="7"/>
        <v>45431.02</v>
      </c>
      <c r="DU68" s="347">
        <f t="shared" si="6"/>
        <v>42339.83</v>
      </c>
      <c r="DV68" s="347">
        <f t="shared" si="6"/>
        <v>39242.31</v>
      </c>
      <c r="DW68" s="347">
        <f t="shared" si="6"/>
        <v>39415.85</v>
      </c>
      <c r="DX68" s="347">
        <f t="shared" si="6"/>
        <v>35060.69</v>
      </c>
      <c r="DY68" s="347">
        <f t="shared" si="6"/>
        <v>37671.06</v>
      </c>
      <c r="DZ68" s="347">
        <f t="shared" si="6"/>
        <v>37397.67</v>
      </c>
      <c r="EA68" s="347">
        <f t="shared" si="6"/>
        <v>38352.519999999997</v>
      </c>
      <c r="EB68" s="347">
        <f t="shared" si="6"/>
        <v>37914.17</v>
      </c>
      <c r="EC68" s="347">
        <f t="shared" si="6"/>
        <v>41747.61</v>
      </c>
      <c r="ED68" s="348">
        <f t="shared" ref="ED68:ED80" si="8">SUM(DR68:EC68)</f>
        <v>477866.09999999992</v>
      </c>
      <c r="EE68" s="353" t="s">
        <v>99</v>
      </c>
      <c r="EF68" s="347">
        <f>EC68</f>
        <v>41747.61</v>
      </c>
      <c r="EG68" s="347">
        <f>'[1]FY 2017 - kWh'!EC68</f>
        <v>160869.554</v>
      </c>
      <c r="EH68" s="350">
        <f>EF68/EG68</f>
        <v>0.259512188365985</v>
      </c>
      <c r="EI68" s="347">
        <f>ROUND(EH68*'[1]FY 2017 - kWh'!EI68,2)</f>
        <v>33312.199999999997</v>
      </c>
      <c r="EJ68" s="347">
        <f>(EC68-EI68)</f>
        <v>8435.4100000000035</v>
      </c>
      <c r="EK68" s="347">
        <f t="shared" ref="EK68:EK80" si="9">+ED68-EJ68</f>
        <v>469430.68999999994</v>
      </c>
      <c r="EL68" s="347">
        <v>469430.68999999994</v>
      </c>
      <c r="EM68" s="347">
        <f t="shared" ref="EM68:EM81" si="10">EK68-EL68</f>
        <v>0</v>
      </c>
    </row>
    <row r="69" spans="1:143" ht="15.75" x14ac:dyDescent="0.3">
      <c r="A69" s="335" t="s">
        <v>164</v>
      </c>
      <c r="B69" s="344">
        <v>58032.58</v>
      </c>
      <c r="C69" s="344">
        <v>73916.94</v>
      </c>
      <c r="D69" s="344">
        <v>71078.25</v>
      </c>
      <c r="E69" s="344">
        <v>68379.28</v>
      </c>
      <c r="F69" s="344">
        <v>64627.03</v>
      </c>
      <c r="G69" s="344">
        <v>70193.56</v>
      </c>
      <c r="H69" s="344">
        <v>66738.210000000006</v>
      </c>
      <c r="I69" s="344">
        <v>70005.509999999995</v>
      </c>
      <c r="J69" s="344">
        <v>68417.06</v>
      </c>
      <c r="K69" s="344">
        <v>69327.02</v>
      </c>
      <c r="L69" s="344">
        <v>65217.05</v>
      </c>
      <c r="M69" s="344">
        <v>68717.55</v>
      </c>
      <c r="N69" s="365">
        <v>0</v>
      </c>
      <c r="O69" s="365">
        <v>0</v>
      </c>
      <c r="P69" s="365">
        <v>0</v>
      </c>
      <c r="Q69" s="365">
        <v>0</v>
      </c>
      <c r="R69" s="365">
        <v>0</v>
      </c>
      <c r="S69" s="365">
        <v>0</v>
      </c>
      <c r="T69" s="365">
        <v>0</v>
      </c>
      <c r="U69" s="365">
        <v>0</v>
      </c>
      <c r="V69" s="365">
        <v>0</v>
      </c>
      <c r="W69" s="365">
        <v>0</v>
      </c>
      <c r="X69" s="365">
        <v>7.09</v>
      </c>
      <c r="Y69" s="366">
        <v>-109.92999999999984</v>
      </c>
      <c r="Z69" s="365">
        <v>0</v>
      </c>
      <c r="AA69" s="365">
        <v>0</v>
      </c>
      <c r="AB69" s="365">
        <v>0</v>
      </c>
      <c r="AC69" s="365">
        <v>0</v>
      </c>
      <c r="AD69" s="365">
        <v>0</v>
      </c>
      <c r="AE69" s="365">
        <v>0</v>
      </c>
      <c r="AF69" s="365">
        <v>0</v>
      </c>
      <c r="AG69" s="365">
        <v>0</v>
      </c>
      <c r="AH69" s="365">
        <v>0</v>
      </c>
      <c r="AI69" s="365">
        <v>0</v>
      </c>
      <c r="AJ69" s="365">
        <v>0</v>
      </c>
      <c r="AK69" s="366">
        <v>0</v>
      </c>
      <c r="AL69" s="365">
        <v>0</v>
      </c>
      <c r="AM69" s="365">
        <v>0</v>
      </c>
      <c r="AN69" s="365">
        <v>0</v>
      </c>
      <c r="AO69" s="365">
        <v>0</v>
      </c>
      <c r="AP69" s="365">
        <v>0</v>
      </c>
      <c r="AQ69" s="365">
        <v>0</v>
      </c>
      <c r="AR69" s="365">
        <v>0</v>
      </c>
      <c r="AS69" s="365">
        <v>0</v>
      </c>
      <c r="AT69" s="365">
        <v>0</v>
      </c>
      <c r="AU69" s="365">
        <v>0</v>
      </c>
      <c r="AV69" s="365">
        <v>0</v>
      </c>
      <c r="AW69" s="366">
        <v>0</v>
      </c>
      <c r="AX69" s="365">
        <v>0</v>
      </c>
      <c r="AY69" s="365">
        <v>-8917.68</v>
      </c>
      <c r="AZ69" s="365">
        <v>5013.17</v>
      </c>
      <c r="BA69" s="365">
        <v>0</v>
      </c>
      <c r="BB69" s="365">
        <v>0</v>
      </c>
      <c r="BC69" s="365">
        <v>0</v>
      </c>
      <c r="BD69" s="365">
        <v>0</v>
      </c>
      <c r="BE69" s="365">
        <v>0</v>
      </c>
      <c r="BF69" s="365">
        <v>0</v>
      </c>
      <c r="BG69" s="365">
        <v>0</v>
      </c>
      <c r="BH69" s="365">
        <v>-135.29</v>
      </c>
      <c r="BI69" s="366">
        <v>137</v>
      </c>
      <c r="BJ69" s="365">
        <v>0</v>
      </c>
      <c r="BK69" s="365">
        <v>0</v>
      </c>
      <c r="BL69" s="365">
        <v>0</v>
      </c>
      <c r="BM69" s="365">
        <v>0</v>
      </c>
      <c r="BN69" s="365">
        <v>0</v>
      </c>
      <c r="BO69" s="365">
        <v>0</v>
      </c>
      <c r="BP69" s="365">
        <v>0</v>
      </c>
      <c r="BQ69" s="365">
        <v>0</v>
      </c>
      <c r="BR69" s="365">
        <v>0</v>
      </c>
      <c r="BS69" s="365">
        <v>0</v>
      </c>
      <c r="BT69" s="365">
        <v>0</v>
      </c>
      <c r="BU69" s="366">
        <v>0</v>
      </c>
      <c r="BV69" s="365">
        <v>0</v>
      </c>
      <c r="BW69" s="365">
        <v>0</v>
      </c>
      <c r="BX69" s="365">
        <v>0</v>
      </c>
      <c r="BY69" s="365">
        <v>0</v>
      </c>
      <c r="BZ69" s="365">
        <v>0</v>
      </c>
      <c r="CA69" s="365">
        <v>0</v>
      </c>
      <c r="CB69" s="365">
        <v>0</v>
      </c>
      <c r="CC69" s="365">
        <v>0</v>
      </c>
      <c r="CD69" s="365">
        <v>0</v>
      </c>
      <c r="CE69" s="365">
        <v>0</v>
      </c>
      <c r="CF69" s="365">
        <v>0</v>
      </c>
      <c r="CG69" s="366">
        <v>0</v>
      </c>
      <c r="CH69" s="365">
        <v>0</v>
      </c>
      <c r="CI69" s="365">
        <v>0</v>
      </c>
      <c r="CJ69" s="365">
        <v>0</v>
      </c>
      <c r="CK69" s="365">
        <v>0</v>
      </c>
      <c r="CL69" s="365">
        <v>0</v>
      </c>
      <c r="CM69" s="365">
        <v>0</v>
      </c>
      <c r="CN69" s="365">
        <v>0</v>
      </c>
      <c r="CO69" s="365">
        <v>0</v>
      </c>
      <c r="CP69" s="365">
        <v>0</v>
      </c>
      <c r="CQ69" s="365">
        <v>0</v>
      </c>
      <c r="CR69" s="365">
        <v>0</v>
      </c>
      <c r="CS69" s="366">
        <v>0</v>
      </c>
      <c r="CT69" s="365">
        <v>0</v>
      </c>
      <c r="CU69" s="365">
        <v>0</v>
      </c>
      <c r="CV69" s="365">
        <v>0</v>
      </c>
      <c r="CW69" s="365">
        <v>0</v>
      </c>
      <c r="CX69" s="365">
        <v>0</v>
      </c>
      <c r="CY69" s="365">
        <v>0</v>
      </c>
      <c r="CZ69" s="365">
        <v>0</v>
      </c>
      <c r="DA69" s="365">
        <v>0</v>
      </c>
      <c r="DB69" s="365">
        <v>0</v>
      </c>
      <c r="DC69" s="365">
        <v>0</v>
      </c>
      <c r="DD69" s="365">
        <v>0</v>
      </c>
      <c r="DE69" s="366">
        <v>0</v>
      </c>
      <c r="DF69" s="365">
        <v>0</v>
      </c>
      <c r="DG69" s="365">
        <v>0</v>
      </c>
      <c r="DH69" s="365">
        <v>0</v>
      </c>
      <c r="DI69" s="365">
        <v>0</v>
      </c>
      <c r="DJ69" s="365">
        <v>0</v>
      </c>
      <c r="DK69" s="365">
        <v>0</v>
      </c>
      <c r="DL69" s="365">
        <v>0</v>
      </c>
      <c r="DM69" s="365">
        <v>0</v>
      </c>
      <c r="DN69" s="365">
        <v>0</v>
      </c>
      <c r="DO69" s="365">
        <v>0</v>
      </c>
      <c r="DP69" s="365">
        <v>0</v>
      </c>
      <c r="DQ69" s="366">
        <v>0</v>
      </c>
      <c r="DR69" s="347">
        <f t="shared" si="7"/>
        <v>58032.58</v>
      </c>
      <c r="DS69" s="347">
        <f t="shared" si="7"/>
        <v>64999.26</v>
      </c>
      <c r="DT69" s="347">
        <f t="shared" si="7"/>
        <v>76091.42</v>
      </c>
      <c r="DU69" s="347">
        <f t="shared" si="6"/>
        <v>68379.28</v>
      </c>
      <c r="DV69" s="347">
        <f t="shared" si="6"/>
        <v>64627.03</v>
      </c>
      <c r="DW69" s="347">
        <f t="shared" si="6"/>
        <v>70193.56</v>
      </c>
      <c r="DX69" s="347">
        <f t="shared" si="6"/>
        <v>66738.210000000006</v>
      </c>
      <c r="DY69" s="347">
        <f t="shared" si="6"/>
        <v>70005.509999999995</v>
      </c>
      <c r="DZ69" s="347">
        <f t="shared" si="6"/>
        <v>68417.06</v>
      </c>
      <c r="EA69" s="347">
        <f t="shared" si="6"/>
        <v>69327.02</v>
      </c>
      <c r="EB69" s="347">
        <f t="shared" si="6"/>
        <v>65088.85</v>
      </c>
      <c r="EC69" s="347">
        <f t="shared" si="6"/>
        <v>68744.62000000001</v>
      </c>
      <c r="ED69" s="348">
        <f t="shared" si="8"/>
        <v>810644.40000000014</v>
      </c>
      <c r="EE69" s="353" t="s">
        <v>99</v>
      </c>
      <c r="EF69" s="347">
        <f>EC69</f>
        <v>68744.62000000001</v>
      </c>
      <c r="EG69" s="347">
        <f>'[1]FY 2017 - kWh'!EC69</f>
        <v>243544.5</v>
      </c>
      <c r="EH69" s="350">
        <f>EF69/EG69</f>
        <v>0.28226718320471211</v>
      </c>
      <c r="EI69" s="347">
        <f>ROUND(EH69*'[1]FY 2017 - kWh'!EI69,2)</f>
        <v>58953.95</v>
      </c>
      <c r="EJ69" s="347">
        <f>(EC69-EI69)</f>
        <v>9790.6700000000128</v>
      </c>
      <c r="EK69" s="347">
        <f t="shared" si="9"/>
        <v>800853.7300000001</v>
      </c>
      <c r="EL69" s="347">
        <v>798847.7100000002</v>
      </c>
      <c r="EM69" s="347">
        <f t="shared" si="10"/>
        <v>2006.0199999999022</v>
      </c>
    </row>
    <row r="70" spans="1:143" ht="15.75" x14ac:dyDescent="0.3">
      <c r="A70" s="335" t="s">
        <v>165</v>
      </c>
      <c r="B70" s="344">
        <v>32184.32</v>
      </c>
      <c r="C70" s="344">
        <v>31740.89</v>
      </c>
      <c r="D70" s="344">
        <v>38856.07</v>
      </c>
      <c r="E70" s="344">
        <v>35396.51</v>
      </c>
      <c r="F70" s="344">
        <v>33305.35</v>
      </c>
      <c r="G70" s="344">
        <v>33144.019999999997</v>
      </c>
      <c r="H70" s="344">
        <v>30490.05</v>
      </c>
      <c r="I70" s="344">
        <v>33016.230000000003</v>
      </c>
      <c r="J70" s="344">
        <v>33444.89</v>
      </c>
      <c r="K70" s="344">
        <v>34966.94</v>
      </c>
      <c r="L70" s="344">
        <v>33382.699999999997</v>
      </c>
      <c r="M70" s="344">
        <v>35308.92</v>
      </c>
      <c r="N70" s="365">
        <v>0</v>
      </c>
      <c r="O70" s="365">
        <v>0</v>
      </c>
      <c r="P70" s="365">
        <v>0</v>
      </c>
      <c r="Q70" s="365">
        <v>0</v>
      </c>
      <c r="R70" s="365">
        <v>0</v>
      </c>
      <c r="S70" s="365">
        <v>0</v>
      </c>
      <c r="T70" s="365">
        <v>0</v>
      </c>
      <c r="U70" s="365">
        <v>0</v>
      </c>
      <c r="V70" s="365">
        <v>0</v>
      </c>
      <c r="W70" s="365">
        <v>487.39</v>
      </c>
      <c r="X70" s="365">
        <v>93.240000000000009</v>
      </c>
      <c r="Y70" s="366">
        <v>155.94</v>
      </c>
      <c r="Z70" s="365">
        <v>0</v>
      </c>
      <c r="AA70" s="365">
        <v>0</v>
      </c>
      <c r="AB70" s="365">
        <v>0</v>
      </c>
      <c r="AC70" s="365">
        <v>0</v>
      </c>
      <c r="AD70" s="365">
        <v>0</v>
      </c>
      <c r="AE70" s="365">
        <v>0</v>
      </c>
      <c r="AF70" s="365">
        <v>0</v>
      </c>
      <c r="AG70" s="365">
        <v>0</v>
      </c>
      <c r="AH70" s="365">
        <v>0</v>
      </c>
      <c r="AI70" s="365">
        <v>0</v>
      </c>
      <c r="AJ70" s="365">
        <v>0</v>
      </c>
      <c r="AK70" s="366">
        <v>0</v>
      </c>
      <c r="AL70" s="365">
        <v>0</v>
      </c>
      <c r="AM70" s="365">
        <v>0</v>
      </c>
      <c r="AN70" s="365">
        <v>0</v>
      </c>
      <c r="AO70" s="365">
        <v>0</v>
      </c>
      <c r="AP70" s="365">
        <v>0</v>
      </c>
      <c r="AQ70" s="365">
        <v>0</v>
      </c>
      <c r="AR70" s="365">
        <v>0</v>
      </c>
      <c r="AS70" s="365">
        <v>0</v>
      </c>
      <c r="AT70" s="365">
        <v>0</v>
      </c>
      <c r="AU70" s="365">
        <v>0</v>
      </c>
      <c r="AV70" s="365">
        <v>0</v>
      </c>
      <c r="AW70" s="366">
        <v>0</v>
      </c>
      <c r="AX70" s="365">
        <v>0</v>
      </c>
      <c r="AY70" s="365">
        <v>0</v>
      </c>
      <c r="AZ70" s="365">
        <v>0</v>
      </c>
      <c r="BA70" s="365">
        <v>0</v>
      </c>
      <c r="BB70" s="365">
        <v>0</v>
      </c>
      <c r="BC70" s="365">
        <v>0</v>
      </c>
      <c r="BD70" s="365">
        <v>0</v>
      </c>
      <c r="BE70" s="365">
        <v>0</v>
      </c>
      <c r="BF70" s="365">
        <v>0</v>
      </c>
      <c r="BG70" s="365">
        <v>0</v>
      </c>
      <c r="BH70" s="365">
        <v>0</v>
      </c>
      <c r="BI70" s="366">
        <v>0</v>
      </c>
      <c r="BJ70" s="365">
        <v>0</v>
      </c>
      <c r="BK70" s="365">
        <v>0</v>
      </c>
      <c r="BL70" s="365">
        <v>0</v>
      </c>
      <c r="BM70" s="365">
        <v>0</v>
      </c>
      <c r="BN70" s="365">
        <v>0</v>
      </c>
      <c r="BO70" s="365">
        <v>0</v>
      </c>
      <c r="BP70" s="365">
        <v>0</v>
      </c>
      <c r="BQ70" s="365">
        <v>0</v>
      </c>
      <c r="BR70" s="365">
        <v>0</v>
      </c>
      <c r="BS70" s="365">
        <v>0</v>
      </c>
      <c r="BT70" s="365">
        <v>0</v>
      </c>
      <c r="BU70" s="366">
        <v>0</v>
      </c>
      <c r="BV70" s="365">
        <v>0</v>
      </c>
      <c r="BW70" s="365">
        <v>0</v>
      </c>
      <c r="BX70" s="365">
        <v>0</v>
      </c>
      <c r="BY70" s="365">
        <v>0</v>
      </c>
      <c r="BZ70" s="365">
        <v>0</v>
      </c>
      <c r="CA70" s="365">
        <v>0</v>
      </c>
      <c r="CB70" s="365">
        <v>0</v>
      </c>
      <c r="CC70" s="365">
        <v>0</v>
      </c>
      <c r="CD70" s="365">
        <v>0</v>
      </c>
      <c r="CE70" s="365">
        <v>0</v>
      </c>
      <c r="CF70" s="365">
        <v>0</v>
      </c>
      <c r="CG70" s="366">
        <v>0</v>
      </c>
      <c r="CH70" s="365">
        <v>0</v>
      </c>
      <c r="CI70" s="365">
        <v>0</v>
      </c>
      <c r="CJ70" s="365">
        <v>0</v>
      </c>
      <c r="CK70" s="365">
        <v>0</v>
      </c>
      <c r="CL70" s="365">
        <v>0</v>
      </c>
      <c r="CM70" s="365">
        <v>0</v>
      </c>
      <c r="CN70" s="365">
        <v>0</v>
      </c>
      <c r="CO70" s="365">
        <v>0</v>
      </c>
      <c r="CP70" s="365">
        <v>0</v>
      </c>
      <c r="CQ70" s="365">
        <v>0</v>
      </c>
      <c r="CR70" s="365">
        <v>0</v>
      </c>
      <c r="CS70" s="366">
        <v>0</v>
      </c>
      <c r="CT70" s="365">
        <v>0</v>
      </c>
      <c r="CU70" s="365">
        <v>0</v>
      </c>
      <c r="CV70" s="365">
        <v>0</v>
      </c>
      <c r="CW70" s="365">
        <v>0</v>
      </c>
      <c r="CX70" s="365">
        <v>0</v>
      </c>
      <c r="CY70" s="365">
        <v>0</v>
      </c>
      <c r="CZ70" s="365">
        <v>0</v>
      </c>
      <c r="DA70" s="365">
        <v>0</v>
      </c>
      <c r="DB70" s="365">
        <v>0</v>
      </c>
      <c r="DC70" s="365">
        <v>0</v>
      </c>
      <c r="DD70" s="365">
        <v>0</v>
      </c>
      <c r="DE70" s="366">
        <v>0</v>
      </c>
      <c r="DF70" s="365">
        <v>0</v>
      </c>
      <c r="DG70" s="365">
        <v>0</v>
      </c>
      <c r="DH70" s="365">
        <v>0</v>
      </c>
      <c r="DI70" s="365">
        <v>0</v>
      </c>
      <c r="DJ70" s="365">
        <v>0</v>
      </c>
      <c r="DK70" s="365">
        <v>0</v>
      </c>
      <c r="DL70" s="365">
        <v>0</v>
      </c>
      <c r="DM70" s="365">
        <v>0</v>
      </c>
      <c r="DN70" s="365">
        <v>0</v>
      </c>
      <c r="DO70" s="365">
        <v>0</v>
      </c>
      <c r="DP70" s="365">
        <v>0</v>
      </c>
      <c r="DQ70" s="366">
        <v>0</v>
      </c>
      <c r="DR70" s="347">
        <f t="shared" si="7"/>
        <v>32184.32</v>
      </c>
      <c r="DS70" s="347">
        <f t="shared" si="7"/>
        <v>31740.89</v>
      </c>
      <c r="DT70" s="347">
        <f t="shared" si="7"/>
        <v>38856.07</v>
      </c>
      <c r="DU70" s="347">
        <f t="shared" si="6"/>
        <v>35396.51</v>
      </c>
      <c r="DV70" s="347">
        <f t="shared" si="6"/>
        <v>33305.35</v>
      </c>
      <c r="DW70" s="347">
        <f t="shared" si="6"/>
        <v>33144.019999999997</v>
      </c>
      <c r="DX70" s="347">
        <f t="shared" si="6"/>
        <v>30490.05</v>
      </c>
      <c r="DY70" s="347">
        <f t="shared" si="6"/>
        <v>33016.230000000003</v>
      </c>
      <c r="DZ70" s="347">
        <f t="shared" si="6"/>
        <v>33444.89</v>
      </c>
      <c r="EA70" s="347">
        <f t="shared" si="6"/>
        <v>35454.33</v>
      </c>
      <c r="EB70" s="347">
        <f t="shared" si="6"/>
        <v>33475.939999999995</v>
      </c>
      <c r="EC70" s="347">
        <f t="shared" si="6"/>
        <v>35464.86</v>
      </c>
      <c r="ED70" s="348">
        <f t="shared" si="8"/>
        <v>405973.46</v>
      </c>
      <c r="EF70" s="347"/>
      <c r="EG70" s="347"/>
      <c r="EI70" s="347"/>
      <c r="EJ70" s="347"/>
      <c r="EK70" s="347">
        <f t="shared" si="9"/>
        <v>405973.46</v>
      </c>
      <c r="EL70" s="347">
        <v>406987.31</v>
      </c>
      <c r="EM70" s="347">
        <f t="shared" si="10"/>
        <v>-1013.8499999999767</v>
      </c>
    </row>
    <row r="71" spans="1:143" ht="15.75" x14ac:dyDescent="0.3">
      <c r="A71" s="335" t="s">
        <v>166</v>
      </c>
      <c r="B71" s="344">
        <v>33208.39</v>
      </c>
      <c r="C71" s="344">
        <v>33070.54</v>
      </c>
      <c r="D71" s="344">
        <v>40894.6</v>
      </c>
      <c r="E71" s="344">
        <v>34694.519999999997</v>
      </c>
      <c r="F71" s="344">
        <v>34261.94</v>
      </c>
      <c r="G71" s="344">
        <v>36500.29</v>
      </c>
      <c r="H71" s="344">
        <v>28457.98</v>
      </c>
      <c r="I71" s="344">
        <v>34371.620000000003</v>
      </c>
      <c r="J71" s="344">
        <v>32442.67</v>
      </c>
      <c r="K71" s="344">
        <v>32773.879999999997</v>
      </c>
      <c r="L71" s="344">
        <v>43684.35</v>
      </c>
      <c r="M71" s="344">
        <v>42302.74</v>
      </c>
      <c r="N71" s="365">
        <v>0</v>
      </c>
      <c r="O71" s="365">
        <v>0</v>
      </c>
      <c r="P71" s="365">
        <v>0</v>
      </c>
      <c r="Q71" s="365">
        <v>0</v>
      </c>
      <c r="R71" s="365">
        <v>0</v>
      </c>
      <c r="S71" s="365">
        <v>0</v>
      </c>
      <c r="T71" s="365">
        <v>0</v>
      </c>
      <c r="U71" s="365">
        <v>0</v>
      </c>
      <c r="V71" s="365">
        <v>0</v>
      </c>
      <c r="W71" s="365">
        <v>3983.41</v>
      </c>
      <c r="X71" s="365">
        <v>-3634.48</v>
      </c>
      <c r="Y71" s="366">
        <v>-1996.69</v>
      </c>
      <c r="Z71" s="365">
        <v>0</v>
      </c>
      <c r="AA71" s="365">
        <v>0</v>
      </c>
      <c r="AB71" s="365">
        <v>0</v>
      </c>
      <c r="AC71" s="365">
        <v>0</v>
      </c>
      <c r="AD71" s="365">
        <v>0</v>
      </c>
      <c r="AE71" s="365">
        <v>0</v>
      </c>
      <c r="AF71" s="365">
        <v>0</v>
      </c>
      <c r="AG71" s="365">
        <v>0</v>
      </c>
      <c r="AH71" s="365">
        <v>0</v>
      </c>
      <c r="AI71" s="365">
        <v>904.82</v>
      </c>
      <c r="AJ71" s="365">
        <v>23.73</v>
      </c>
      <c r="AK71" s="366">
        <v>85.3</v>
      </c>
      <c r="AL71" s="365">
        <v>0</v>
      </c>
      <c r="AM71" s="365">
        <v>0</v>
      </c>
      <c r="AN71" s="365">
        <v>0</v>
      </c>
      <c r="AO71" s="365">
        <v>0</v>
      </c>
      <c r="AP71" s="365">
        <v>0</v>
      </c>
      <c r="AQ71" s="365">
        <v>0</v>
      </c>
      <c r="AR71" s="365">
        <v>0</v>
      </c>
      <c r="AS71" s="365">
        <v>0</v>
      </c>
      <c r="AT71" s="365">
        <v>0</v>
      </c>
      <c r="AU71" s="365">
        <v>0</v>
      </c>
      <c r="AV71" s="365">
        <v>0</v>
      </c>
      <c r="AW71" s="366">
        <v>0</v>
      </c>
      <c r="AX71" s="365">
        <v>0</v>
      </c>
      <c r="AY71" s="365">
        <v>0</v>
      </c>
      <c r="AZ71" s="365">
        <v>0</v>
      </c>
      <c r="BA71" s="365">
        <v>0</v>
      </c>
      <c r="BB71" s="365">
        <v>0</v>
      </c>
      <c r="BC71" s="365">
        <v>0</v>
      </c>
      <c r="BD71" s="365">
        <v>0</v>
      </c>
      <c r="BE71" s="365">
        <v>0</v>
      </c>
      <c r="BF71" s="365">
        <v>0</v>
      </c>
      <c r="BG71" s="365">
        <v>0</v>
      </c>
      <c r="BH71" s="365">
        <v>0</v>
      </c>
      <c r="BI71" s="366">
        <v>0</v>
      </c>
      <c r="BJ71" s="365">
        <v>0</v>
      </c>
      <c r="BK71" s="365">
        <v>0</v>
      </c>
      <c r="BL71" s="365">
        <v>0</v>
      </c>
      <c r="BM71" s="365">
        <v>0</v>
      </c>
      <c r="BN71" s="365">
        <v>0</v>
      </c>
      <c r="BO71" s="365">
        <v>0</v>
      </c>
      <c r="BP71" s="365">
        <v>0</v>
      </c>
      <c r="BQ71" s="365">
        <v>0</v>
      </c>
      <c r="BR71" s="365">
        <v>0</v>
      </c>
      <c r="BS71" s="365">
        <v>0</v>
      </c>
      <c r="BT71" s="365">
        <v>0</v>
      </c>
      <c r="BU71" s="366">
        <v>0</v>
      </c>
      <c r="BV71" s="365">
        <v>0</v>
      </c>
      <c r="BW71" s="365">
        <v>0</v>
      </c>
      <c r="BX71" s="365">
        <v>0</v>
      </c>
      <c r="BY71" s="365">
        <v>0</v>
      </c>
      <c r="BZ71" s="365">
        <v>0</v>
      </c>
      <c r="CA71" s="365">
        <v>0</v>
      </c>
      <c r="CB71" s="365">
        <v>0</v>
      </c>
      <c r="CC71" s="365">
        <v>0</v>
      </c>
      <c r="CD71" s="365">
        <v>0</v>
      </c>
      <c r="CE71" s="365">
        <v>0</v>
      </c>
      <c r="CF71" s="365">
        <v>0</v>
      </c>
      <c r="CG71" s="366">
        <v>0</v>
      </c>
      <c r="CH71" s="365">
        <v>0</v>
      </c>
      <c r="CI71" s="365">
        <v>0</v>
      </c>
      <c r="CJ71" s="365">
        <v>0</v>
      </c>
      <c r="CK71" s="365">
        <v>0</v>
      </c>
      <c r="CL71" s="365">
        <v>0</v>
      </c>
      <c r="CM71" s="365">
        <v>0</v>
      </c>
      <c r="CN71" s="365">
        <v>0</v>
      </c>
      <c r="CO71" s="365">
        <v>0</v>
      </c>
      <c r="CP71" s="365">
        <v>0</v>
      </c>
      <c r="CQ71" s="365">
        <v>0</v>
      </c>
      <c r="CR71" s="365">
        <v>0</v>
      </c>
      <c r="CS71" s="366">
        <v>0</v>
      </c>
      <c r="CT71" s="365">
        <v>0</v>
      </c>
      <c r="CU71" s="365">
        <v>0</v>
      </c>
      <c r="CV71" s="365">
        <v>0</v>
      </c>
      <c r="CW71" s="365">
        <v>0</v>
      </c>
      <c r="CX71" s="365">
        <v>0</v>
      </c>
      <c r="CY71" s="365">
        <v>0</v>
      </c>
      <c r="CZ71" s="365">
        <v>0</v>
      </c>
      <c r="DA71" s="365">
        <v>0</v>
      </c>
      <c r="DB71" s="365">
        <v>0</v>
      </c>
      <c r="DC71" s="365">
        <v>0</v>
      </c>
      <c r="DD71" s="365">
        <v>0</v>
      </c>
      <c r="DE71" s="366">
        <v>0</v>
      </c>
      <c r="DF71" s="365">
        <v>0</v>
      </c>
      <c r="DG71" s="365">
        <v>0</v>
      </c>
      <c r="DH71" s="365">
        <v>0</v>
      </c>
      <c r="DI71" s="365">
        <v>0</v>
      </c>
      <c r="DJ71" s="365">
        <v>0</v>
      </c>
      <c r="DK71" s="365">
        <v>0</v>
      </c>
      <c r="DL71" s="365">
        <v>0</v>
      </c>
      <c r="DM71" s="365">
        <v>0</v>
      </c>
      <c r="DN71" s="365">
        <v>0</v>
      </c>
      <c r="DO71" s="365">
        <v>0</v>
      </c>
      <c r="DP71" s="365">
        <v>0</v>
      </c>
      <c r="DQ71" s="366">
        <v>0</v>
      </c>
      <c r="DR71" s="347">
        <f t="shared" si="7"/>
        <v>33208.39</v>
      </c>
      <c r="DS71" s="347">
        <f t="shared" si="7"/>
        <v>33070.54</v>
      </c>
      <c r="DT71" s="347">
        <f t="shared" si="7"/>
        <v>40894.6</v>
      </c>
      <c r="DU71" s="347">
        <f t="shared" si="6"/>
        <v>34694.519999999997</v>
      </c>
      <c r="DV71" s="347">
        <f t="shared" si="6"/>
        <v>34261.94</v>
      </c>
      <c r="DW71" s="347">
        <f t="shared" si="6"/>
        <v>36500.29</v>
      </c>
      <c r="DX71" s="347">
        <f t="shared" si="6"/>
        <v>28457.98</v>
      </c>
      <c r="DY71" s="347">
        <f t="shared" si="6"/>
        <v>34371.620000000003</v>
      </c>
      <c r="DZ71" s="347">
        <f t="shared" si="6"/>
        <v>32442.67</v>
      </c>
      <c r="EA71" s="347">
        <f t="shared" si="6"/>
        <v>37662.109999999993</v>
      </c>
      <c r="EB71" s="347">
        <f t="shared" si="6"/>
        <v>40073.599999999999</v>
      </c>
      <c r="EC71" s="347">
        <f t="shared" si="6"/>
        <v>40391.35</v>
      </c>
      <c r="ED71" s="348">
        <f t="shared" si="8"/>
        <v>426029.60999999993</v>
      </c>
      <c r="EF71" s="347"/>
      <c r="EG71" s="347"/>
      <c r="EI71" s="347"/>
      <c r="EJ71" s="347"/>
      <c r="EK71" s="347">
        <f t="shared" si="9"/>
        <v>426029.60999999993</v>
      </c>
      <c r="EL71" s="347">
        <v>389415.81999999995</v>
      </c>
      <c r="EM71" s="347">
        <f t="shared" si="10"/>
        <v>36613.789999999979</v>
      </c>
    </row>
    <row r="72" spans="1:143" ht="15.75" x14ac:dyDescent="0.3">
      <c r="A72" s="335" t="s">
        <v>167</v>
      </c>
      <c r="B72" s="344">
        <v>116712.21</v>
      </c>
      <c r="C72" s="344">
        <v>118988.61</v>
      </c>
      <c r="D72" s="344">
        <v>137358.79</v>
      </c>
      <c r="E72" s="344">
        <v>136014.14000000001</v>
      </c>
      <c r="F72" s="344">
        <v>121817.86</v>
      </c>
      <c r="G72" s="344">
        <v>138238.1</v>
      </c>
      <c r="H72" s="344">
        <v>96894.05</v>
      </c>
      <c r="I72" s="344">
        <v>89955.04</v>
      </c>
      <c r="J72" s="344">
        <v>98860.61</v>
      </c>
      <c r="K72" s="344">
        <v>105671.61</v>
      </c>
      <c r="L72" s="344">
        <v>97460.91</v>
      </c>
      <c r="M72" s="344">
        <v>107103.92</v>
      </c>
      <c r="N72" s="365">
        <v>0</v>
      </c>
      <c r="O72" s="365">
        <v>0</v>
      </c>
      <c r="P72" s="365">
        <v>-70.61</v>
      </c>
      <c r="Q72" s="365">
        <v>-153.53</v>
      </c>
      <c r="R72" s="365">
        <v>-132.84</v>
      </c>
      <c r="S72" s="365">
        <v>-171.67</v>
      </c>
      <c r="T72" s="365">
        <v>81.760000000000048</v>
      </c>
      <c r="U72" s="365">
        <v>-53.25</v>
      </c>
      <c r="V72" s="365">
        <v>139.67000000000002</v>
      </c>
      <c r="W72" s="365">
        <v>-704.31000000000006</v>
      </c>
      <c r="X72" s="365">
        <v>-2677.0599999999995</v>
      </c>
      <c r="Y72" s="366">
        <v>-3580.28</v>
      </c>
      <c r="Z72" s="365">
        <v>-413.27</v>
      </c>
      <c r="AA72" s="365">
        <v>-378.18</v>
      </c>
      <c r="AB72" s="365">
        <v>-1539.9099999999999</v>
      </c>
      <c r="AC72" s="365">
        <v>-3051</v>
      </c>
      <c r="AD72" s="365">
        <v>-3106.64</v>
      </c>
      <c r="AE72" s="365">
        <v>-3230.6800000000003</v>
      </c>
      <c r="AF72" s="365">
        <v>-3343.74</v>
      </c>
      <c r="AG72" s="365">
        <v>-4063.0299999999997</v>
      </c>
      <c r="AH72" s="365">
        <v>-3370.2699999999995</v>
      </c>
      <c r="AI72" s="365">
        <v>-4690.01</v>
      </c>
      <c r="AJ72" s="365">
        <v>-3949.2700000000004</v>
      </c>
      <c r="AK72" s="366">
        <v>-4463.9400000000005</v>
      </c>
      <c r="AL72" s="365">
        <v>0</v>
      </c>
      <c r="AM72" s="365">
        <v>0</v>
      </c>
      <c r="AN72" s="365">
        <v>0</v>
      </c>
      <c r="AO72" s="365">
        <v>0</v>
      </c>
      <c r="AP72" s="365">
        <v>0</v>
      </c>
      <c r="AQ72" s="365">
        <v>0</v>
      </c>
      <c r="AR72" s="365">
        <v>0</v>
      </c>
      <c r="AS72" s="365">
        <v>0</v>
      </c>
      <c r="AT72" s="365">
        <v>0</v>
      </c>
      <c r="AU72" s="365">
        <v>0</v>
      </c>
      <c r="AV72" s="365">
        <v>0</v>
      </c>
      <c r="AW72" s="366">
        <v>0</v>
      </c>
      <c r="AX72" s="365">
        <v>0</v>
      </c>
      <c r="AY72" s="365">
        <v>0</v>
      </c>
      <c r="AZ72" s="365">
        <v>0</v>
      </c>
      <c r="BA72" s="365">
        <v>0</v>
      </c>
      <c r="BB72" s="365">
        <v>0</v>
      </c>
      <c r="BC72" s="365">
        <v>0</v>
      </c>
      <c r="BD72" s="365">
        <v>0</v>
      </c>
      <c r="BE72" s="365">
        <v>0</v>
      </c>
      <c r="BF72" s="365">
        <v>0</v>
      </c>
      <c r="BG72" s="365">
        <v>0</v>
      </c>
      <c r="BH72" s="365">
        <v>0</v>
      </c>
      <c r="BI72" s="366">
        <v>0</v>
      </c>
      <c r="BJ72" s="365">
        <v>0</v>
      </c>
      <c r="BK72" s="365">
        <v>0</v>
      </c>
      <c r="BL72" s="365">
        <v>0</v>
      </c>
      <c r="BM72" s="365">
        <v>0</v>
      </c>
      <c r="BN72" s="365">
        <v>0</v>
      </c>
      <c r="BO72" s="365">
        <v>0</v>
      </c>
      <c r="BP72" s="365">
        <v>0</v>
      </c>
      <c r="BQ72" s="365">
        <v>0</v>
      </c>
      <c r="BR72" s="365">
        <v>0</v>
      </c>
      <c r="BS72" s="365">
        <v>0</v>
      </c>
      <c r="BT72" s="365">
        <v>0</v>
      </c>
      <c r="BU72" s="366">
        <v>0</v>
      </c>
      <c r="BV72" s="365">
        <v>0</v>
      </c>
      <c r="BW72" s="365">
        <v>0</v>
      </c>
      <c r="BX72" s="365">
        <v>0</v>
      </c>
      <c r="BY72" s="365">
        <v>0</v>
      </c>
      <c r="BZ72" s="365">
        <v>0</v>
      </c>
      <c r="CA72" s="365">
        <v>0</v>
      </c>
      <c r="CB72" s="365">
        <v>0</v>
      </c>
      <c r="CC72" s="365">
        <v>0</v>
      </c>
      <c r="CD72" s="365">
        <v>0</v>
      </c>
      <c r="CE72" s="365">
        <v>0</v>
      </c>
      <c r="CF72" s="365">
        <v>0</v>
      </c>
      <c r="CG72" s="366">
        <v>0</v>
      </c>
      <c r="CH72" s="365">
        <v>0</v>
      </c>
      <c r="CI72" s="365">
        <v>0</v>
      </c>
      <c r="CJ72" s="365">
        <v>0</v>
      </c>
      <c r="CK72" s="365">
        <v>0</v>
      </c>
      <c r="CL72" s="365">
        <v>0</v>
      </c>
      <c r="CM72" s="365">
        <v>0</v>
      </c>
      <c r="CN72" s="365">
        <v>0</v>
      </c>
      <c r="CO72" s="365">
        <v>0</v>
      </c>
      <c r="CP72" s="365">
        <v>0</v>
      </c>
      <c r="CQ72" s="365">
        <v>0</v>
      </c>
      <c r="CR72" s="365">
        <v>0</v>
      </c>
      <c r="CS72" s="366">
        <v>0</v>
      </c>
      <c r="CT72" s="365">
        <v>0</v>
      </c>
      <c r="CU72" s="365">
        <v>0</v>
      </c>
      <c r="CV72" s="365">
        <v>0</v>
      </c>
      <c r="CW72" s="365">
        <v>0</v>
      </c>
      <c r="CX72" s="365">
        <v>0</v>
      </c>
      <c r="CY72" s="365">
        <v>0</v>
      </c>
      <c r="CZ72" s="365">
        <v>0</v>
      </c>
      <c r="DA72" s="365">
        <v>0</v>
      </c>
      <c r="DB72" s="365">
        <v>0</v>
      </c>
      <c r="DC72" s="365">
        <v>0</v>
      </c>
      <c r="DD72" s="365">
        <v>0</v>
      </c>
      <c r="DE72" s="366">
        <v>0</v>
      </c>
      <c r="DF72" s="365">
        <v>0</v>
      </c>
      <c r="DG72" s="365">
        <v>0</v>
      </c>
      <c r="DH72" s="365">
        <v>0</v>
      </c>
      <c r="DI72" s="365">
        <v>0</v>
      </c>
      <c r="DJ72" s="365">
        <v>0</v>
      </c>
      <c r="DK72" s="365">
        <v>0</v>
      </c>
      <c r="DL72" s="365">
        <v>0</v>
      </c>
      <c r="DM72" s="365">
        <v>0</v>
      </c>
      <c r="DN72" s="365">
        <v>0</v>
      </c>
      <c r="DO72" s="365">
        <v>0</v>
      </c>
      <c r="DP72" s="365">
        <v>0</v>
      </c>
      <c r="DQ72" s="366">
        <v>0</v>
      </c>
      <c r="DR72" s="347">
        <f t="shared" si="7"/>
        <v>116298.94</v>
      </c>
      <c r="DS72" s="347">
        <f t="shared" si="7"/>
        <v>118610.43000000001</v>
      </c>
      <c r="DT72" s="347">
        <f t="shared" si="7"/>
        <v>135748.27000000002</v>
      </c>
      <c r="DU72" s="347">
        <f t="shared" si="6"/>
        <v>132809.61000000002</v>
      </c>
      <c r="DV72" s="347">
        <f t="shared" si="6"/>
        <v>118578.38</v>
      </c>
      <c r="DW72" s="347">
        <f t="shared" si="6"/>
        <v>134835.75</v>
      </c>
      <c r="DX72" s="347">
        <f t="shared" si="6"/>
        <v>93632.069999999992</v>
      </c>
      <c r="DY72" s="347">
        <f t="shared" si="6"/>
        <v>85838.76</v>
      </c>
      <c r="DZ72" s="347">
        <f t="shared" si="6"/>
        <v>95630.01</v>
      </c>
      <c r="EA72" s="347">
        <f t="shared" si="6"/>
        <v>100277.29000000001</v>
      </c>
      <c r="EB72" s="347">
        <f t="shared" si="6"/>
        <v>90834.58</v>
      </c>
      <c r="EC72" s="347">
        <f t="shared" si="6"/>
        <v>99059.7</v>
      </c>
      <c r="ED72" s="348">
        <f t="shared" si="8"/>
        <v>1322153.79</v>
      </c>
      <c r="EF72" s="347"/>
      <c r="EG72" s="347"/>
      <c r="EI72" s="347"/>
      <c r="EJ72" s="347"/>
      <c r="EK72" s="347">
        <f t="shared" si="9"/>
        <v>1322153.79</v>
      </c>
      <c r="EL72" s="347">
        <v>1357753.73</v>
      </c>
      <c r="EM72" s="347">
        <f t="shared" si="10"/>
        <v>-35599.939999999944</v>
      </c>
    </row>
    <row r="73" spans="1:143" ht="15.75" x14ac:dyDescent="0.3">
      <c r="A73" s="335" t="s">
        <v>168</v>
      </c>
      <c r="B73" s="344">
        <v>100111.26</v>
      </c>
      <c r="C73" s="344">
        <v>102738.75</v>
      </c>
      <c r="D73" s="344">
        <v>108682.5</v>
      </c>
      <c r="E73" s="344">
        <v>117175.73</v>
      </c>
      <c r="F73" s="344">
        <v>95349.96</v>
      </c>
      <c r="G73" s="344">
        <v>99946.87</v>
      </c>
      <c r="H73" s="344">
        <v>96014.14</v>
      </c>
      <c r="I73" s="344">
        <v>102248.57</v>
      </c>
      <c r="J73" s="344">
        <v>101247.82</v>
      </c>
      <c r="K73" s="344">
        <v>95995.26</v>
      </c>
      <c r="L73" s="344">
        <v>108273.4</v>
      </c>
      <c r="M73" s="344">
        <v>102382.64</v>
      </c>
      <c r="N73" s="365">
        <v>0</v>
      </c>
      <c r="O73" s="365">
        <v>0</v>
      </c>
      <c r="P73" s="365">
        <v>0</v>
      </c>
      <c r="Q73" s="365">
        <v>0</v>
      </c>
      <c r="R73" s="365">
        <v>0</v>
      </c>
      <c r="S73" s="365">
        <v>0</v>
      </c>
      <c r="T73" s="365">
        <v>0</v>
      </c>
      <c r="U73" s="365">
        <v>0</v>
      </c>
      <c r="V73" s="365">
        <v>0</v>
      </c>
      <c r="W73" s="365">
        <v>0</v>
      </c>
      <c r="X73" s="365">
        <v>-62.71</v>
      </c>
      <c r="Y73" s="366">
        <v>-9.6000000000000014</v>
      </c>
      <c r="Z73" s="365">
        <v>0</v>
      </c>
      <c r="AA73" s="365">
        <v>0</v>
      </c>
      <c r="AB73" s="365">
        <v>0</v>
      </c>
      <c r="AC73" s="365">
        <v>0</v>
      </c>
      <c r="AD73" s="365">
        <v>0</v>
      </c>
      <c r="AE73" s="365">
        <v>0</v>
      </c>
      <c r="AF73" s="365">
        <v>0</v>
      </c>
      <c r="AG73" s="365">
        <v>0</v>
      </c>
      <c r="AH73" s="365">
        <v>0</v>
      </c>
      <c r="AI73" s="365">
        <v>0</v>
      </c>
      <c r="AJ73" s="365">
        <v>0</v>
      </c>
      <c r="AK73" s="366">
        <v>0</v>
      </c>
      <c r="AL73" s="365">
        <v>0</v>
      </c>
      <c r="AM73" s="365">
        <v>0</v>
      </c>
      <c r="AN73" s="365">
        <v>0</v>
      </c>
      <c r="AO73" s="365">
        <v>0</v>
      </c>
      <c r="AP73" s="365">
        <v>0</v>
      </c>
      <c r="AQ73" s="365">
        <v>0</v>
      </c>
      <c r="AR73" s="365">
        <v>0</v>
      </c>
      <c r="AS73" s="365">
        <v>0</v>
      </c>
      <c r="AT73" s="365">
        <v>0</v>
      </c>
      <c r="AU73" s="365">
        <v>0</v>
      </c>
      <c r="AV73" s="365">
        <v>0</v>
      </c>
      <c r="AW73" s="366">
        <v>0</v>
      </c>
      <c r="AX73" s="365">
        <v>0</v>
      </c>
      <c r="AY73" s="365">
        <v>0</v>
      </c>
      <c r="AZ73" s="365">
        <v>0</v>
      </c>
      <c r="BA73" s="365">
        <v>0</v>
      </c>
      <c r="BB73" s="365">
        <v>0</v>
      </c>
      <c r="BC73" s="365">
        <v>0</v>
      </c>
      <c r="BD73" s="365">
        <v>0</v>
      </c>
      <c r="BE73" s="365">
        <v>0</v>
      </c>
      <c r="BF73" s="365">
        <v>0</v>
      </c>
      <c r="BG73" s="365">
        <v>0</v>
      </c>
      <c r="BH73" s="365">
        <v>0</v>
      </c>
      <c r="BI73" s="366">
        <v>0</v>
      </c>
      <c r="BJ73" s="365">
        <v>0</v>
      </c>
      <c r="BK73" s="365">
        <v>0</v>
      </c>
      <c r="BL73" s="365">
        <v>0</v>
      </c>
      <c r="BM73" s="365">
        <v>0</v>
      </c>
      <c r="BN73" s="365">
        <v>0</v>
      </c>
      <c r="BO73" s="365">
        <v>0</v>
      </c>
      <c r="BP73" s="365">
        <v>0</v>
      </c>
      <c r="BQ73" s="365">
        <v>0</v>
      </c>
      <c r="BR73" s="365">
        <v>0</v>
      </c>
      <c r="BS73" s="365">
        <v>0</v>
      </c>
      <c r="BT73" s="365">
        <v>0</v>
      </c>
      <c r="BU73" s="366">
        <v>0</v>
      </c>
      <c r="BV73" s="365">
        <v>0</v>
      </c>
      <c r="BW73" s="365">
        <v>0</v>
      </c>
      <c r="BX73" s="365">
        <v>0</v>
      </c>
      <c r="BY73" s="365">
        <v>0</v>
      </c>
      <c r="BZ73" s="365">
        <v>0</v>
      </c>
      <c r="CA73" s="365">
        <v>0</v>
      </c>
      <c r="CB73" s="365">
        <v>0</v>
      </c>
      <c r="CC73" s="365">
        <v>0</v>
      </c>
      <c r="CD73" s="365">
        <v>0</v>
      </c>
      <c r="CE73" s="365">
        <v>0</v>
      </c>
      <c r="CF73" s="365">
        <v>0</v>
      </c>
      <c r="CG73" s="366">
        <v>0</v>
      </c>
      <c r="CH73" s="365">
        <v>0</v>
      </c>
      <c r="CI73" s="365">
        <v>0</v>
      </c>
      <c r="CJ73" s="365">
        <v>0</v>
      </c>
      <c r="CK73" s="365">
        <v>0</v>
      </c>
      <c r="CL73" s="365">
        <v>0</v>
      </c>
      <c r="CM73" s="365">
        <v>0</v>
      </c>
      <c r="CN73" s="365">
        <v>0</v>
      </c>
      <c r="CO73" s="365">
        <v>0</v>
      </c>
      <c r="CP73" s="365">
        <v>0</v>
      </c>
      <c r="CQ73" s="365">
        <v>0</v>
      </c>
      <c r="CR73" s="365">
        <v>0</v>
      </c>
      <c r="CS73" s="366">
        <v>0</v>
      </c>
      <c r="CT73" s="365">
        <v>0</v>
      </c>
      <c r="CU73" s="365">
        <v>0</v>
      </c>
      <c r="CV73" s="365">
        <v>0</v>
      </c>
      <c r="CW73" s="365">
        <v>0</v>
      </c>
      <c r="CX73" s="365">
        <v>0</v>
      </c>
      <c r="CY73" s="365">
        <v>0</v>
      </c>
      <c r="CZ73" s="365">
        <v>0</v>
      </c>
      <c r="DA73" s="365">
        <v>0</v>
      </c>
      <c r="DB73" s="365">
        <v>0</v>
      </c>
      <c r="DC73" s="365">
        <v>0</v>
      </c>
      <c r="DD73" s="365">
        <v>0</v>
      </c>
      <c r="DE73" s="366">
        <v>0</v>
      </c>
      <c r="DF73" s="365">
        <v>0</v>
      </c>
      <c r="DG73" s="365">
        <v>0</v>
      </c>
      <c r="DH73" s="365">
        <v>0</v>
      </c>
      <c r="DI73" s="365">
        <v>0</v>
      </c>
      <c r="DJ73" s="365">
        <v>0</v>
      </c>
      <c r="DK73" s="365">
        <v>0</v>
      </c>
      <c r="DL73" s="365">
        <v>0</v>
      </c>
      <c r="DM73" s="365">
        <v>0</v>
      </c>
      <c r="DN73" s="365">
        <v>0</v>
      </c>
      <c r="DO73" s="365">
        <v>0</v>
      </c>
      <c r="DP73" s="365">
        <v>0</v>
      </c>
      <c r="DQ73" s="366">
        <v>0</v>
      </c>
      <c r="DR73" s="347">
        <f t="shared" si="7"/>
        <v>100111.26</v>
      </c>
      <c r="DS73" s="347">
        <f t="shared" si="7"/>
        <v>102738.75</v>
      </c>
      <c r="DT73" s="347">
        <f t="shared" si="7"/>
        <v>108682.5</v>
      </c>
      <c r="DU73" s="347">
        <f t="shared" si="6"/>
        <v>117175.73</v>
      </c>
      <c r="DV73" s="347">
        <f t="shared" si="6"/>
        <v>95349.96</v>
      </c>
      <c r="DW73" s="347">
        <f t="shared" si="6"/>
        <v>99946.87</v>
      </c>
      <c r="DX73" s="347">
        <f t="shared" si="6"/>
        <v>96014.14</v>
      </c>
      <c r="DY73" s="347">
        <f t="shared" si="6"/>
        <v>102248.57</v>
      </c>
      <c r="DZ73" s="347">
        <f t="shared" si="6"/>
        <v>101247.82</v>
      </c>
      <c r="EA73" s="347">
        <f t="shared" si="6"/>
        <v>95995.26</v>
      </c>
      <c r="EB73" s="347">
        <f t="shared" si="6"/>
        <v>108210.68999999999</v>
      </c>
      <c r="EC73" s="347">
        <f t="shared" si="6"/>
        <v>102373.04</v>
      </c>
      <c r="ED73" s="348">
        <f t="shared" si="8"/>
        <v>1230094.5900000001</v>
      </c>
      <c r="EE73" s="353" t="s">
        <v>99</v>
      </c>
      <c r="EF73" s="347">
        <f>EC73</f>
        <v>102373.04</v>
      </c>
      <c r="EG73" s="347">
        <f>'[1]FY 2017 - kWh'!EC73</f>
        <v>427140.50400000007</v>
      </c>
      <c r="EH73" s="350">
        <f>EF73/EG73</f>
        <v>0.23967064476751185</v>
      </c>
      <c r="EI73" s="347">
        <f>ROUND(EH73*'[1]FY 2017 - kWh'!EI73,2)</f>
        <v>38638.42</v>
      </c>
      <c r="EJ73" s="347">
        <f>(EC73-EI73)</f>
        <v>63734.619999999995</v>
      </c>
      <c r="EK73" s="347">
        <f t="shared" si="9"/>
        <v>1166359.9700000002</v>
      </c>
      <c r="EL73" s="347">
        <v>1166339.68</v>
      </c>
      <c r="EM73" s="347">
        <f t="shared" si="10"/>
        <v>20.290000000270084</v>
      </c>
    </row>
    <row r="74" spans="1:143" ht="15.75" x14ac:dyDescent="0.3">
      <c r="A74" s="335" t="s">
        <v>169</v>
      </c>
      <c r="B74" s="344">
        <v>38276.94</v>
      </c>
      <c r="C74" s="344">
        <v>33973.65</v>
      </c>
      <c r="D74" s="344">
        <v>43199.73</v>
      </c>
      <c r="E74" s="344">
        <v>40494.910000000003</v>
      </c>
      <c r="F74" s="344">
        <v>42053.32</v>
      </c>
      <c r="G74" s="344">
        <v>42594.07</v>
      </c>
      <c r="H74" s="344">
        <v>38590.6</v>
      </c>
      <c r="I74" s="344">
        <v>39813.53</v>
      </c>
      <c r="J74" s="344">
        <v>45292.45</v>
      </c>
      <c r="K74" s="344">
        <v>42306.42</v>
      </c>
      <c r="L74" s="344">
        <v>39655.949999999997</v>
      </c>
      <c r="M74" s="344">
        <v>44410.14</v>
      </c>
      <c r="N74" s="365">
        <v>0</v>
      </c>
      <c r="O74" s="365">
        <v>0</v>
      </c>
      <c r="P74" s="365">
        <v>0</v>
      </c>
      <c r="Q74" s="365">
        <v>0</v>
      </c>
      <c r="R74" s="365">
        <v>-2.5499999999999998</v>
      </c>
      <c r="S74" s="365">
        <v>-3.77</v>
      </c>
      <c r="T74" s="365">
        <v>-3.23</v>
      </c>
      <c r="U74" s="365">
        <v>-3.17</v>
      </c>
      <c r="V74" s="365">
        <v>-3.12</v>
      </c>
      <c r="W74" s="365">
        <v>-3</v>
      </c>
      <c r="X74" s="365">
        <v>-3.2</v>
      </c>
      <c r="Y74" s="366">
        <v>-287.93</v>
      </c>
      <c r="Z74" s="365">
        <v>0</v>
      </c>
      <c r="AA74" s="365">
        <v>0</v>
      </c>
      <c r="AB74" s="365">
        <v>0</v>
      </c>
      <c r="AC74" s="365">
        <v>0</v>
      </c>
      <c r="AD74" s="365">
        <v>0</v>
      </c>
      <c r="AE74" s="365">
        <v>0</v>
      </c>
      <c r="AF74" s="365">
        <v>0</v>
      </c>
      <c r="AG74" s="365">
        <v>0</v>
      </c>
      <c r="AH74" s="365">
        <v>0</v>
      </c>
      <c r="AI74" s="365">
        <v>-29.77</v>
      </c>
      <c r="AJ74" s="365">
        <v>-81.59</v>
      </c>
      <c r="AK74" s="366">
        <v>-91.61</v>
      </c>
      <c r="AL74" s="365">
        <v>-399.8</v>
      </c>
      <c r="AM74" s="365">
        <v>-451.92</v>
      </c>
      <c r="AN74" s="365">
        <v>-410.17</v>
      </c>
      <c r="AO74" s="365">
        <v>-354.7</v>
      </c>
      <c r="AP74" s="365">
        <v>-523.84</v>
      </c>
      <c r="AQ74" s="365">
        <v>-585.01</v>
      </c>
      <c r="AR74" s="365">
        <v>-5956.4099999999989</v>
      </c>
      <c r="AS74" s="365">
        <v>-6174.51</v>
      </c>
      <c r="AT74" s="365">
        <v>-6457.3099999999995</v>
      </c>
      <c r="AU74" s="365">
        <v>-6769.94</v>
      </c>
      <c r="AV74" s="365">
        <v>-6885.25</v>
      </c>
      <c r="AW74" s="366">
        <v>-7232.79</v>
      </c>
      <c r="AX74" s="365">
        <v>0</v>
      </c>
      <c r="AY74" s="365">
        <v>0</v>
      </c>
      <c r="AZ74" s="365">
        <v>0</v>
      </c>
      <c r="BA74" s="365">
        <v>0</v>
      </c>
      <c r="BB74" s="365">
        <v>0</v>
      </c>
      <c r="BC74" s="365">
        <v>0</v>
      </c>
      <c r="BD74" s="365">
        <v>0</v>
      </c>
      <c r="BE74" s="365">
        <v>0</v>
      </c>
      <c r="BF74" s="365">
        <v>0</v>
      </c>
      <c r="BG74" s="365">
        <v>0</v>
      </c>
      <c r="BH74" s="365">
        <v>0</v>
      </c>
      <c r="BI74" s="366">
        <v>0</v>
      </c>
      <c r="BJ74" s="365">
        <v>0</v>
      </c>
      <c r="BK74" s="365">
        <v>0</v>
      </c>
      <c r="BL74" s="365">
        <v>0</v>
      </c>
      <c r="BM74" s="365">
        <v>0</v>
      </c>
      <c r="BN74" s="365">
        <v>0</v>
      </c>
      <c r="BO74" s="365">
        <v>0</v>
      </c>
      <c r="BP74" s="365">
        <v>0</v>
      </c>
      <c r="BQ74" s="365">
        <v>0</v>
      </c>
      <c r="BR74" s="365">
        <v>0</v>
      </c>
      <c r="BS74" s="365">
        <v>0</v>
      </c>
      <c r="BT74" s="365">
        <v>0</v>
      </c>
      <c r="BU74" s="366">
        <v>0</v>
      </c>
      <c r="BV74" s="365">
        <v>0</v>
      </c>
      <c r="BW74" s="365">
        <v>0</v>
      </c>
      <c r="BX74" s="365">
        <v>0</v>
      </c>
      <c r="BY74" s="365">
        <v>0</v>
      </c>
      <c r="BZ74" s="365">
        <v>0</v>
      </c>
      <c r="CA74" s="365">
        <v>0</v>
      </c>
      <c r="CB74" s="365">
        <v>0</v>
      </c>
      <c r="CC74" s="365">
        <v>0</v>
      </c>
      <c r="CD74" s="365">
        <v>0</v>
      </c>
      <c r="CE74" s="365">
        <v>0</v>
      </c>
      <c r="CF74" s="365">
        <v>0</v>
      </c>
      <c r="CG74" s="366">
        <v>0</v>
      </c>
      <c r="CH74" s="365">
        <v>0</v>
      </c>
      <c r="CI74" s="365">
        <v>0</v>
      </c>
      <c r="CJ74" s="365">
        <v>0</v>
      </c>
      <c r="CK74" s="365">
        <v>0</v>
      </c>
      <c r="CL74" s="365">
        <v>0</v>
      </c>
      <c r="CM74" s="365">
        <v>0</v>
      </c>
      <c r="CN74" s="365">
        <v>0</v>
      </c>
      <c r="CO74" s="365">
        <v>0</v>
      </c>
      <c r="CP74" s="365">
        <v>0</v>
      </c>
      <c r="CQ74" s="365">
        <v>0</v>
      </c>
      <c r="CR74" s="365">
        <v>0</v>
      </c>
      <c r="CS74" s="366">
        <v>0</v>
      </c>
      <c r="CT74" s="365">
        <v>0</v>
      </c>
      <c r="CU74" s="365">
        <v>0</v>
      </c>
      <c r="CV74" s="365">
        <v>0</v>
      </c>
      <c r="CW74" s="365">
        <v>0</v>
      </c>
      <c r="CX74" s="365">
        <v>0</v>
      </c>
      <c r="CY74" s="365">
        <v>0</v>
      </c>
      <c r="CZ74" s="365">
        <v>0</v>
      </c>
      <c r="DA74" s="365">
        <v>0</v>
      </c>
      <c r="DB74" s="365">
        <v>0</v>
      </c>
      <c r="DC74" s="365">
        <v>0</v>
      </c>
      <c r="DD74" s="365">
        <v>0</v>
      </c>
      <c r="DE74" s="366">
        <v>0</v>
      </c>
      <c r="DF74" s="365">
        <v>0</v>
      </c>
      <c r="DG74" s="365">
        <v>0</v>
      </c>
      <c r="DH74" s="365">
        <v>0</v>
      </c>
      <c r="DI74" s="365">
        <v>0</v>
      </c>
      <c r="DJ74" s="365">
        <v>0</v>
      </c>
      <c r="DK74" s="365">
        <v>0</v>
      </c>
      <c r="DL74" s="365">
        <v>0</v>
      </c>
      <c r="DM74" s="365">
        <v>0</v>
      </c>
      <c r="DN74" s="365">
        <v>0</v>
      </c>
      <c r="DO74" s="365">
        <v>0</v>
      </c>
      <c r="DP74" s="365">
        <v>0</v>
      </c>
      <c r="DQ74" s="366">
        <v>0</v>
      </c>
      <c r="DR74" s="347">
        <f t="shared" si="7"/>
        <v>37877.14</v>
      </c>
      <c r="DS74" s="347">
        <f t="shared" si="7"/>
        <v>33521.730000000003</v>
      </c>
      <c r="DT74" s="347">
        <f t="shared" si="7"/>
        <v>42789.560000000005</v>
      </c>
      <c r="DU74" s="347">
        <f t="shared" si="6"/>
        <v>40140.210000000006</v>
      </c>
      <c r="DV74" s="347">
        <f t="shared" si="6"/>
        <v>41526.93</v>
      </c>
      <c r="DW74" s="347">
        <f t="shared" si="6"/>
        <v>42005.29</v>
      </c>
      <c r="DX74" s="347">
        <f t="shared" si="6"/>
        <v>32630.959999999995</v>
      </c>
      <c r="DY74" s="347">
        <f t="shared" si="6"/>
        <v>33635.85</v>
      </c>
      <c r="DZ74" s="347">
        <f t="shared" si="6"/>
        <v>38832.019999999997</v>
      </c>
      <c r="EA74" s="347">
        <f t="shared" si="6"/>
        <v>35503.71</v>
      </c>
      <c r="EB74" s="347">
        <f t="shared" si="6"/>
        <v>32685.910000000003</v>
      </c>
      <c r="EC74" s="347">
        <f t="shared" si="6"/>
        <v>36797.81</v>
      </c>
      <c r="ED74" s="348">
        <f t="shared" si="8"/>
        <v>447947.12000000005</v>
      </c>
      <c r="EE74" s="356" t="s">
        <v>94</v>
      </c>
      <c r="EF74" s="347">
        <f>EB74</f>
        <v>32685.910000000003</v>
      </c>
      <c r="EG74" s="347">
        <f>'[1]FY 2017 - kWh'!EB74</f>
        <v>135139.04999999999</v>
      </c>
      <c r="EH74" s="350">
        <f>EF74/EG74</f>
        <v>0.24186872706297705</v>
      </c>
      <c r="EI74" s="347">
        <f>ROUND(EH74*'[1]FY 2017 - kWh'!EI74,2)</f>
        <v>15993.92</v>
      </c>
      <c r="EJ74" s="347">
        <f>(EB74-EI74)+SUM(EC74)</f>
        <v>53489.8</v>
      </c>
      <c r="EK74" s="347">
        <f t="shared" si="9"/>
        <v>394457.32000000007</v>
      </c>
      <c r="EL74" s="347">
        <v>403917.16000000003</v>
      </c>
      <c r="EM74" s="347">
        <f t="shared" si="10"/>
        <v>-9459.8399999999674</v>
      </c>
    </row>
    <row r="75" spans="1:143" ht="15.75" x14ac:dyDescent="0.3">
      <c r="A75" s="335" t="s">
        <v>170</v>
      </c>
      <c r="B75" s="344">
        <v>58978.47</v>
      </c>
      <c r="C75" s="344">
        <v>56314.1</v>
      </c>
      <c r="D75" s="344">
        <v>63507.66</v>
      </c>
      <c r="E75" s="344">
        <v>59914.51</v>
      </c>
      <c r="F75" s="344">
        <v>53707.34</v>
      </c>
      <c r="G75" s="344">
        <v>58583.35</v>
      </c>
      <c r="H75" s="344">
        <v>55117.06</v>
      </c>
      <c r="I75" s="344">
        <v>74371.899999999994</v>
      </c>
      <c r="J75" s="344">
        <v>73219.67</v>
      </c>
      <c r="K75" s="344">
        <v>58265.42</v>
      </c>
      <c r="L75" s="344">
        <v>56361.97</v>
      </c>
      <c r="M75" s="344">
        <v>61784.62</v>
      </c>
      <c r="N75" s="365">
        <v>-44.07</v>
      </c>
      <c r="O75" s="365">
        <v>-114.28</v>
      </c>
      <c r="P75" s="365">
        <v>-349.44</v>
      </c>
      <c r="Q75" s="365">
        <v>-337.77</v>
      </c>
      <c r="R75" s="365">
        <v>-287.63</v>
      </c>
      <c r="S75" s="365">
        <v>-315.67</v>
      </c>
      <c r="T75" s="365">
        <v>-283.20999999999998</v>
      </c>
      <c r="U75" s="365">
        <v>-305.05</v>
      </c>
      <c r="V75" s="365">
        <v>-355.53</v>
      </c>
      <c r="W75" s="365">
        <v>-583.41000000000008</v>
      </c>
      <c r="X75" s="365">
        <v>-1469.46</v>
      </c>
      <c r="Y75" s="366">
        <v>-1712.9900000000002</v>
      </c>
      <c r="Z75" s="365">
        <v>0</v>
      </c>
      <c r="AA75" s="365">
        <v>0</v>
      </c>
      <c r="AB75" s="365">
        <v>0</v>
      </c>
      <c r="AC75" s="365">
        <v>0</v>
      </c>
      <c r="AD75" s="365">
        <v>0</v>
      </c>
      <c r="AE75" s="365">
        <v>0</v>
      </c>
      <c r="AF75" s="365">
        <v>0</v>
      </c>
      <c r="AG75" s="365">
        <v>0</v>
      </c>
      <c r="AH75" s="365">
        <v>0</v>
      </c>
      <c r="AI75" s="365">
        <v>0</v>
      </c>
      <c r="AJ75" s="365">
        <v>0</v>
      </c>
      <c r="AK75" s="366">
        <v>0</v>
      </c>
      <c r="AL75" s="365">
        <v>0</v>
      </c>
      <c r="AM75" s="365">
        <v>0</v>
      </c>
      <c r="AN75" s="365">
        <v>0</v>
      </c>
      <c r="AO75" s="365">
        <v>0</v>
      </c>
      <c r="AP75" s="365">
        <v>0</v>
      </c>
      <c r="AQ75" s="365">
        <v>0</v>
      </c>
      <c r="AR75" s="365">
        <v>0</v>
      </c>
      <c r="AS75" s="365">
        <v>0</v>
      </c>
      <c r="AT75" s="365">
        <v>0</v>
      </c>
      <c r="AU75" s="365">
        <v>0</v>
      </c>
      <c r="AV75" s="365">
        <v>0</v>
      </c>
      <c r="AW75" s="366">
        <v>0</v>
      </c>
      <c r="AX75" s="365">
        <v>0</v>
      </c>
      <c r="AY75" s="365">
        <v>0</v>
      </c>
      <c r="AZ75" s="365">
        <v>0</v>
      </c>
      <c r="BA75" s="365">
        <v>0</v>
      </c>
      <c r="BB75" s="365">
        <v>0</v>
      </c>
      <c r="BC75" s="365">
        <v>0</v>
      </c>
      <c r="BD75" s="365">
        <v>0</v>
      </c>
      <c r="BE75" s="365">
        <v>0</v>
      </c>
      <c r="BF75" s="365">
        <v>0</v>
      </c>
      <c r="BG75" s="365">
        <v>0</v>
      </c>
      <c r="BH75" s="365">
        <v>0</v>
      </c>
      <c r="BI75" s="366">
        <v>0</v>
      </c>
      <c r="BJ75" s="365">
        <v>0</v>
      </c>
      <c r="BK75" s="365">
        <v>0</v>
      </c>
      <c r="BL75" s="365">
        <v>0</v>
      </c>
      <c r="BM75" s="365">
        <v>0</v>
      </c>
      <c r="BN75" s="365">
        <v>0</v>
      </c>
      <c r="BO75" s="365">
        <v>0</v>
      </c>
      <c r="BP75" s="365">
        <v>0</v>
      </c>
      <c r="BQ75" s="365">
        <v>0</v>
      </c>
      <c r="BR75" s="365">
        <v>0</v>
      </c>
      <c r="BS75" s="365">
        <v>0</v>
      </c>
      <c r="BT75" s="365">
        <v>0</v>
      </c>
      <c r="BU75" s="366">
        <v>0</v>
      </c>
      <c r="BV75" s="365">
        <v>0</v>
      </c>
      <c r="BW75" s="365">
        <v>0</v>
      </c>
      <c r="BX75" s="365">
        <v>0</v>
      </c>
      <c r="BY75" s="365">
        <v>0</v>
      </c>
      <c r="BZ75" s="365">
        <v>0</v>
      </c>
      <c r="CA75" s="365">
        <v>0</v>
      </c>
      <c r="CB75" s="365">
        <v>0</v>
      </c>
      <c r="CC75" s="365">
        <v>0</v>
      </c>
      <c r="CD75" s="365">
        <v>0</v>
      </c>
      <c r="CE75" s="365">
        <v>0</v>
      </c>
      <c r="CF75" s="365">
        <v>0</v>
      </c>
      <c r="CG75" s="366">
        <v>0</v>
      </c>
      <c r="CH75" s="365">
        <v>0</v>
      </c>
      <c r="CI75" s="365">
        <v>0</v>
      </c>
      <c r="CJ75" s="365">
        <v>0</v>
      </c>
      <c r="CK75" s="365">
        <v>0</v>
      </c>
      <c r="CL75" s="365">
        <v>0</v>
      </c>
      <c r="CM75" s="365">
        <v>0</v>
      </c>
      <c r="CN75" s="365">
        <v>0</v>
      </c>
      <c r="CO75" s="365">
        <v>0</v>
      </c>
      <c r="CP75" s="365">
        <v>0</v>
      </c>
      <c r="CQ75" s="365">
        <v>0</v>
      </c>
      <c r="CR75" s="365">
        <v>0</v>
      </c>
      <c r="CS75" s="366">
        <v>0</v>
      </c>
      <c r="CT75" s="365">
        <v>0</v>
      </c>
      <c r="CU75" s="365">
        <v>0</v>
      </c>
      <c r="CV75" s="365">
        <v>0</v>
      </c>
      <c r="CW75" s="365">
        <v>0</v>
      </c>
      <c r="CX75" s="365">
        <v>0</v>
      </c>
      <c r="CY75" s="365">
        <v>0</v>
      </c>
      <c r="CZ75" s="365">
        <v>0</v>
      </c>
      <c r="DA75" s="365">
        <v>0</v>
      </c>
      <c r="DB75" s="365">
        <v>0</v>
      </c>
      <c r="DC75" s="365">
        <v>0</v>
      </c>
      <c r="DD75" s="365">
        <v>0</v>
      </c>
      <c r="DE75" s="366">
        <v>0</v>
      </c>
      <c r="DF75" s="365">
        <v>0</v>
      </c>
      <c r="DG75" s="365">
        <v>0</v>
      </c>
      <c r="DH75" s="365">
        <v>0</v>
      </c>
      <c r="DI75" s="365">
        <v>0</v>
      </c>
      <c r="DJ75" s="365">
        <v>0</v>
      </c>
      <c r="DK75" s="365">
        <v>0</v>
      </c>
      <c r="DL75" s="365">
        <v>0</v>
      </c>
      <c r="DM75" s="365">
        <v>0</v>
      </c>
      <c r="DN75" s="365">
        <v>0</v>
      </c>
      <c r="DO75" s="365">
        <v>0</v>
      </c>
      <c r="DP75" s="365">
        <v>0</v>
      </c>
      <c r="DQ75" s="366">
        <v>0</v>
      </c>
      <c r="DR75" s="347">
        <f t="shared" si="7"/>
        <v>58934.400000000001</v>
      </c>
      <c r="DS75" s="347">
        <f t="shared" si="7"/>
        <v>56199.82</v>
      </c>
      <c r="DT75" s="347">
        <f t="shared" si="7"/>
        <v>63158.22</v>
      </c>
      <c r="DU75" s="347">
        <f t="shared" si="6"/>
        <v>59576.740000000005</v>
      </c>
      <c r="DV75" s="347">
        <f t="shared" si="6"/>
        <v>53419.71</v>
      </c>
      <c r="DW75" s="347">
        <f t="shared" si="6"/>
        <v>58267.68</v>
      </c>
      <c r="DX75" s="347">
        <f t="shared" si="6"/>
        <v>54833.85</v>
      </c>
      <c r="DY75" s="347">
        <f t="shared" si="6"/>
        <v>74066.849999999991</v>
      </c>
      <c r="DZ75" s="347">
        <f t="shared" si="6"/>
        <v>72864.14</v>
      </c>
      <c r="EA75" s="347">
        <f t="shared" si="6"/>
        <v>57682.009999999995</v>
      </c>
      <c r="EB75" s="347">
        <f t="shared" si="6"/>
        <v>54892.51</v>
      </c>
      <c r="EC75" s="347">
        <f t="shared" si="6"/>
        <v>60071.630000000005</v>
      </c>
      <c r="ED75" s="348">
        <f t="shared" si="8"/>
        <v>723967.55999999994</v>
      </c>
      <c r="EF75" s="347"/>
      <c r="EG75" s="347"/>
      <c r="EI75" s="347"/>
      <c r="EJ75" s="347"/>
      <c r="EK75" s="347">
        <f t="shared" si="9"/>
        <v>723967.55999999994</v>
      </c>
      <c r="EL75" s="347">
        <v>723967.56</v>
      </c>
      <c r="EM75" s="347">
        <f t="shared" si="10"/>
        <v>0</v>
      </c>
    </row>
    <row r="76" spans="1:143" ht="15.75" x14ac:dyDescent="0.3">
      <c r="A76" s="335" t="s">
        <v>171</v>
      </c>
      <c r="B76" s="344">
        <v>75296.37</v>
      </c>
      <c r="C76" s="344">
        <v>65296.11</v>
      </c>
      <c r="D76" s="344">
        <v>68454.42</v>
      </c>
      <c r="E76" s="344">
        <v>63815.73</v>
      </c>
      <c r="F76" s="344">
        <v>96665.39</v>
      </c>
      <c r="G76" s="344">
        <v>94400.31</v>
      </c>
      <c r="H76" s="344">
        <v>68607.289999999994</v>
      </c>
      <c r="I76" s="344">
        <v>75208.350000000006</v>
      </c>
      <c r="J76" s="344">
        <v>69733.31</v>
      </c>
      <c r="K76" s="344">
        <v>72764.22</v>
      </c>
      <c r="L76" s="344">
        <v>75214.12</v>
      </c>
      <c r="M76" s="344">
        <v>88978.67</v>
      </c>
      <c r="N76" s="365">
        <v>0</v>
      </c>
      <c r="O76" s="365">
        <v>0</v>
      </c>
      <c r="P76" s="365">
        <v>0</v>
      </c>
      <c r="Q76" s="365">
        <v>-437.38</v>
      </c>
      <c r="R76" s="365">
        <v>-42.58</v>
      </c>
      <c r="S76" s="365">
        <v>-32.950000000000003</v>
      </c>
      <c r="T76" s="365">
        <v>-190.15</v>
      </c>
      <c r="U76" s="365">
        <v>214.72</v>
      </c>
      <c r="V76" s="365">
        <v>-87.27000000000001</v>
      </c>
      <c r="W76" s="365">
        <v>-28.150000000000006</v>
      </c>
      <c r="X76" s="365">
        <v>-27.639999999999986</v>
      </c>
      <c r="Y76" s="366">
        <v>-100.14999999999999</v>
      </c>
      <c r="Z76" s="365">
        <v>0</v>
      </c>
      <c r="AA76" s="365">
        <v>0</v>
      </c>
      <c r="AB76" s="365">
        <v>0</v>
      </c>
      <c r="AC76" s="365">
        <v>0</v>
      </c>
      <c r="AD76" s="365">
        <v>0</v>
      </c>
      <c r="AE76" s="365">
        <v>0</v>
      </c>
      <c r="AF76" s="365">
        <v>0</v>
      </c>
      <c r="AG76" s="365">
        <v>0</v>
      </c>
      <c r="AH76" s="365">
        <v>0</v>
      </c>
      <c r="AI76" s="365">
        <v>0</v>
      </c>
      <c r="AJ76" s="365">
        <v>0</v>
      </c>
      <c r="AK76" s="366">
        <v>0</v>
      </c>
      <c r="AL76" s="365">
        <v>0</v>
      </c>
      <c r="AM76" s="365">
        <v>0</v>
      </c>
      <c r="AN76" s="365">
        <v>0</v>
      </c>
      <c r="AO76" s="365">
        <v>0</v>
      </c>
      <c r="AP76" s="365">
        <v>0</v>
      </c>
      <c r="AQ76" s="365">
        <v>0</v>
      </c>
      <c r="AR76" s="365">
        <v>0</v>
      </c>
      <c r="AS76" s="365">
        <v>0</v>
      </c>
      <c r="AT76" s="365">
        <v>0</v>
      </c>
      <c r="AU76" s="365">
        <v>0</v>
      </c>
      <c r="AV76" s="365">
        <v>0</v>
      </c>
      <c r="AW76" s="366">
        <v>0</v>
      </c>
      <c r="AX76" s="365">
        <v>0</v>
      </c>
      <c r="AY76" s="365">
        <v>0</v>
      </c>
      <c r="AZ76" s="365">
        <v>0</v>
      </c>
      <c r="BA76" s="365">
        <v>0</v>
      </c>
      <c r="BB76" s="365">
        <v>0</v>
      </c>
      <c r="BC76" s="365">
        <v>0</v>
      </c>
      <c r="BD76" s="365">
        <v>0</v>
      </c>
      <c r="BE76" s="365">
        <v>0</v>
      </c>
      <c r="BF76" s="365">
        <v>0</v>
      </c>
      <c r="BG76" s="365">
        <v>0</v>
      </c>
      <c r="BH76" s="365">
        <v>0</v>
      </c>
      <c r="BI76" s="366">
        <v>0</v>
      </c>
      <c r="BJ76" s="365">
        <v>0</v>
      </c>
      <c r="BK76" s="365">
        <v>0</v>
      </c>
      <c r="BL76" s="365">
        <v>0</v>
      </c>
      <c r="BM76" s="365">
        <v>0</v>
      </c>
      <c r="BN76" s="365">
        <v>0</v>
      </c>
      <c r="BO76" s="365">
        <v>0</v>
      </c>
      <c r="BP76" s="365">
        <v>0</v>
      </c>
      <c r="BQ76" s="365">
        <v>0</v>
      </c>
      <c r="BR76" s="365">
        <v>0</v>
      </c>
      <c r="BS76" s="365">
        <v>0</v>
      </c>
      <c r="BT76" s="365">
        <v>0</v>
      </c>
      <c r="BU76" s="366">
        <v>0</v>
      </c>
      <c r="BV76" s="365">
        <v>0</v>
      </c>
      <c r="BW76" s="365">
        <v>0</v>
      </c>
      <c r="BX76" s="365">
        <v>0</v>
      </c>
      <c r="BY76" s="365">
        <v>0</v>
      </c>
      <c r="BZ76" s="365">
        <v>0</v>
      </c>
      <c r="CA76" s="365">
        <v>0</v>
      </c>
      <c r="CB76" s="365">
        <v>0</v>
      </c>
      <c r="CC76" s="365">
        <v>0</v>
      </c>
      <c r="CD76" s="365">
        <v>0</v>
      </c>
      <c r="CE76" s="365">
        <v>0</v>
      </c>
      <c r="CF76" s="365">
        <v>0</v>
      </c>
      <c r="CG76" s="366">
        <v>0</v>
      </c>
      <c r="CH76" s="365">
        <v>0</v>
      </c>
      <c r="CI76" s="365">
        <v>0</v>
      </c>
      <c r="CJ76" s="365">
        <v>0</v>
      </c>
      <c r="CK76" s="365">
        <v>0</v>
      </c>
      <c r="CL76" s="365">
        <v>0</v>
      </c>
      <c r="CM76" s="365">
        <v>0</v>
      </c>
      <c r="CN76" s="365">
        <v>0</v>
      </c>
      <c r="CO76" s="365">
        <v>0</v>
      </c>
      <c r="CP76" s="365">
        <v>0</v>
      </c>
      <c r="CQ76" s="365">
        <v>0</v>
      </c>
      <c r="CR76" s="365">
        <v>0</v>
      </c>
      <c r="CS76" s="366">
        <v>0</v>
      </c>
      <c r="CT76" s="365">
        <v>0</v>
      </c>
      <c r="CU76" s="365">
        <v>0</v>
      </c>
      <c r="CV76" s="365">
        <v>0</v>
      </c>
      <c r="CW76" s="365">
        <v>0</v>
      </c>
      <c r="CX76" s="365">
        <v>0</v>
      </c>
      <c r="CY76" s="365">
        <v>0</v>
      </c>
      <c r="CZ76" s="365">
        <v>0</v>
      </c>
      <c r="DA76" s="365">
        <v>0</v>
      </c>
      <c r="DB76" s="365">
        <v>0</v>
      </c>
      <c r="DC76" s="365">
        <v>0</v>
      </c>
      <c r="DD76" s="365">
        <v>0</v>
      </c>
      <c r="DE76" s="366">
        <v>0</v>
      </c>
      <c r="DF76" s="365">
        <v>0</v>
      </c>
      <c r="DG76" s="365">
        <v>0</v>
      </c>
      <c r="DH76" s="365">
        <v>0</v>
      </c>
      <c r="DI76" s="365">
        <v>0</v>
      </c>
      <c r="DJ76" s="365">
        <v>0</v>
      </c>
      <c r="DK76" s="365">
        <v>0</v>
      </c>
      <c r="DL76" s="365">
        <v>0</v>
      </c>
      <c r="DM76" s="365">
        <v>0</v>
      </c>
      <c r="DN76" s="365">
        <v>0</v>
      </c>
      <c r="DO76" s="365">
        <v>0</v>
      </c>
      <c r="DP76" s="365">
        <v>0</v>
      </c>
      <c r="DQ76" s="366">
        <v>0</v>
      </c>
      <c r="DR76" s="347">
        <f t="shared" si="7"/>
        <v>75296.37</v>
      </c>
      <c r="DS76" s="347">
        <f t="shared" si="7"/>
        <v>65296.11</v>
      </c>
      <c r="DT76" s="347">
        <f t="shared" si="7"/>
        <v>68454.42</v>
      </c>
      <c r="DU76" s="347">
        <f t="shared" si="6"/>
        <v>63378.350000000006</v>
      </c>
      <c r="DV76" s="347">
        <f t="shared" si="6"/>
        <v>96622.81</v>
      </c>
      <c r="DW76" s="347">
        <f t="shared" si="6"/>
        <v>94367.360000000001</v>
      </c>
      <c r="DX76" s="347">
        <f t="shared" si="6"/>
        <v>68417.14</v>
      </c>
      <c r="DY76" s="347">
        <f t="shared" si="6"/>
        <v>75423.070000000007</v>
      </c>
      <c r="DZ76" s="347">
        <f t="shared" si="6"/>
        <v>69646.039999999994</v>
      </c>
      <c r="EA76" s="347">
        <f t="shared" si="6"/>
        <v>72736.070000000007</v>
      </c>
      <c r="EB76" s="347">
        <f t="shared" si="6"/>
        <v>75186.48</v>
      </c>
      <c r="EC76" s="347">
        <f t="shared" si="6"/>
        <v>88878.52</v>
      </c>
      <c r="ED76" s="348">
        <f t="shared" si="8"/>
        <v>913702.74</v>
      </c>
      <c r="EE76" s="356" t="s">
        <v>94</v>
      </c>
      <c r="EF76" s="347">
        <f>EB76</f>
        <v>75186.48</v>
      </c>
      <c r="EG76" s="347">
        <f>'[1]FY 2017 - kWh'!EB76</f>
        <v>312423.00799999997</v>
      </c>
      <c r="EH76" s="350">
        <f>EF76/EG76</f>
        <v>0.24065602748437787</v>
      </c>
      <c r="EI76" s="347">
        <f>ROUND(EH76*'[1]FY 2017 - kWh'!EI76,2)</f>
        <v>30749.01</v>
      </c>
      <c r="EJ76" s="347">
        <f>(EB76-EI76)+SUM(EC76)</f>
        <v>133315.99</v>
      </c>
      <c r="EK76" s="347">
        <f t="shared" si="9"/>
        <v>780386.75</v>
      </c>
      <c r="EL76" s="347">
        <v>779058.44</v>
      </c>
      <c r="EM76" s="347">
        <f t="shared" si="10"/>
        <v>1328.3100000000559</v>
      </c>
    </row>
    <row r="77" spans="1:143" ht="15.75" x14ac:dyDescent="0.3">
      <c r="A77" s="335" t="s">
        <v>172</v>
      </c>
      <c r="B77" s="344">
        <v>26587.24</v>
      </c>
      <c r="C77" s="344">
        <v>27287.8</v>
      </c>
      <c r="D77" s="344">
        <v>32851.379999999997</v>
      </c>
      <c r="E77" s="344">
        <v>29031.200000000001</v>
      </c>
      <c r="F77" s="344">
        <v>26739.96</v>
      </c>
      <c r="G77" s="344">
        <v>28921.51</v>
      </c>
      <c r="H77" s="344">
        <v>24554.2</v>
      </c>
      <c r="I77" s="344">
        <v>25755.38</v>
      </c>
      <c r="J77" s="344">
        <v>26178.99</v>
      </c>
      <c r="K77" s="344">
        <v>26116.05</v>
      </c>
      <c r="L77" s="344">
        <v>26776.53</v>
      </c>
      <c r="M77" s="344">
        <v>27467.93</v>
      </c>
      <c r="N77" s="365">
        <v>0</v>
      </c>
      <c r="O77" s="365">
        <v>0</v>
      </c>
      <c r="P77" s="365">
        <v>0</v>
      </c>
      <c r="Q77" s="365">
        <v>0</v>
      </c>
      <c r="R77" s="365">
        <v>0</v>
      </c>
      <c r="S77" s="365">
        <v>0</v>
      </c>
      <c r="T77" s="365">
        <v>0</v>
      </c>
      <c r="U77" s="365">
        <v>0</v>
      </c>
      <c r="V77" s="365">
        <v>0</v>
      </c>
      <c r="W77" s="365">
        <v>0</v>
      </c>
      <c r="X77" s="365">
        <v>19.78</v>
      </c>
      <c r="Y77" s="366">
        <v>-140.37</v>
      </c>
      <c r="Z77" s="365">
        <v>0</v>
      </c>
      <c r="AA77" s="365">
        <v>0</v>
      </c>
      <c r="AB77" s="365">
        <v>0</v>
      </c>
      <c r="AC77" s="365">
        <v>0</v>
      </c>
      <c r="AD77" s="365">
        <v>0</v>
      </c>
      <c r="AE77" s="365">
        <v>0</v>
      </c>
      <c r="AF77" s="365">
        <v>0</v>
      </c>
      <c r="AG77" s="365">
        <v>0</v>
      </c>
      <c r="AH77" s="365">
        <v>0</v>
      </c>
      <c r="AI77" s="365">
        <v>0</v>
      </c>
      <c r="AJ77" s="365">
        <v>0</v>
      </c>
      <c r="AK77" s="366">
        <v>0</v>
      </c>
      <c r="AL77" s="365">
        <v>0</v>
      </c>
      <c r="AM77" s="365">
        <v>0</v>
      </c>
      <c r="AN77" s="365">
        <v>0</v>
      </c>
      <c r="AO77" s="365">
        <v>0</v>
      </c>
      <c r="AP77" s="365">
        <v>0</v>
      </c>
      <c r="AQ77" s="365">
        <v>0</v>
      </c>
      <c r="AR77" s="365">
        <v>0</v>
      </c>
      <c r="AS77" s="365">
        <v>0</v>
      </c>
      <c r="AT77" s="365">
        <v>0</v>
      </c>
      <c r="AU77" s="365">
        <v>0</v>
      </c>
      <c r="AV77" s="365">
        <v>0</v>
      </c>
      <c r="AW77" s="366">
        <v>0</v>
      </c>
      <c r="AX77" s="365">
        <v>0</v>
      </c>
      <c r="AY77" s="365">
        <v>0</v>
      </c>
      <c r="AZ77" s="365">
        <v>0</v>
      </c>
      <c r="BA77" s="365">
        <v>0</v>
      </c>
      <c r="BB77" s="365">
        <v>0</v>
      </c>
      <c r="BC77" s="365">
        <v>0</v>
      </c>
      <c r="BD77" s="365">
        <v>0</v>
      </c>
      <c r="BE77" s="365">
        <v>0</v>
      </c>
      <c r="BF77" s="365">
        <v>0</v>
      </c>
      <c r="BG77" s="365">
        <v>0</v>
      </c>
      <c r="BH77" s="365">
        <v>0</v>
      </c>
      <c r="BI77" s="366">
        <v>0</v>
      </c>
      <c r="BJ77" s="365">
        <v>0</v>
      </c>
      <c r="BK77" s="365">
        <v>0</v>
      </c>
      <c r="BL77" s="365">
        <v>0</v>
      </c>
      <c r="BM77" s="365">
        <v>0</v>
      </c>
      <c r="BN77" s="365">
        <v>0</v>
      </c>
      <c r="BO77" s="365">
        <v>0</v>
      </c>
      <c r="BP77" s="365">
        <v>0</v>
      </c>
      <c r="BQ77" s="365">
        <v>0</v>
      </c>
      <c r="BR77" s="365">
        <v>0</v>
      </c>
      <c r="BS77" s="365">
        <v>0</v>
      </c>
      <c r="BT77" s="365">
        <v>0</v>
      </c>
      <c r="BU77" s="366">
        <v>0</v>
      </c>
      <c r="BV77" s="365">
        <v>0</v>
      </c>
      <c r="BW77" s="365">
        <v>0</v>
      </c>
      <c r="BX77" s="365">
        <v>0</v>
      </c>
      <c r="BY77" s="365">
        <v>0</v>
      </c>
      <c r="BZ77" s="365">
        <v>0</v>
      </c>
      <c r="CA77" s="365">
        <v>0</v>
      </c>
      <c r="CB77" s="365">
        <v>0</v>
      </c>
      <c r="CC77" s="365">
        <v>0</v>
      </c>
      <c r="CD77" s="365">
        <v>0</v>
      </c>
      <c r="CE77" s="365">
        <v>0</v>
      </c>
      <c r="CF77" s="365">
        <v>0</v>
      </c>
      <c r="CG77" s="366">
        <v>0</v>
      </c>
      <c r="CH77" s="365">
        <v>0</v>
      </c>
      <c r="CI77" s="365">
        <v>0</v>
      </c>
      <c r="CJ77" s="365">
        <v>0</v>
      </c>
      <c r="CK77" s="365">
        <v>0</v>
      </c>
      <c r="CL77" s="365">
        <v>0</v>
      </c>
      <c r="CM77" s="365">
        <v>0</v>
      </c>
      <c r="CN77" s="365">
        <v>0</v>
      </c>
      <c r="CO77" s="365">
        <v>0</v>
      </c>
      <c r="CP77" s="365">
        <v>0</v>
      </c>
      <c r="CQ77" s="365">
        <v>0</v>
      </c>
      <c r="CR77" s="365">
        <v>0</v>
      </c>
      <c r="CS77" s="366">
        <v>0</v>
      </c>
      <c r="CT77" s="365">
        <v>0</v>
      </c>
      <c r="CU77" s="365">
        <v>0</v>
      </c>
      <c r="CV77" s="365">
        <v>0</v>
      </c>
      <c r="CW77" s="365">
        <v>0</v>
      </c>
      <c r="CX77" s="365">
        <v>0</v>
      </c>
      <c r="CY77" s="365">
        <v>0</v>
      </c>
      <c r="CZ77" s="365">
        <v>0</v>
      </c>
      <c r="DA77" s="365">
        <v>0</v>
      </c>
      <c r="DB77" s="365">
        <v>0</v>
      </c>
      <c r="DC77" s="365">
        <v>0</v>
      </c>
      <c r="DD77" s="365">
        <v>0</v>
      </c>
      <c r="DE77" s="366">
        <v>0</v>
      </c>
      <c r="DF77" s="365">
        <v>0</v>
      </c>
      <c r="DG77" s="365">
        <v>0</v>
      </c>
      <c r="DH77" s="365">
        <v>0</v>
      </c>
      <c r="DI77" s="365">
        <v>0</v>
      </c>
      <c r="DJ77" s="365">
        <v>0</v>
      </c>
      <c r="DK77" s="365">
        <v>0</v>
      </c>
      <c r="DL77" s="365">
        <v>0</v>
      </c>
      <c r="DM77" s="365">
        <v>0</v>
      </c>
      <c r="DN77" s="365">
        <v>0</v>
      </c>
      <c r="DO77" s="365">
        <v>0</v>
      </c>
      <c r="DP77" s="365">
        <v>0</v>
      </c>
      <c r="DQ77" s="366">
        <v>0</v>
      </c>
      <c r="DR77" s="347">
        <f t="shared" si="7"/>
        <v>26587.24</v>
      </c>
      <c r="DS77" s="347">
        <f t="shared" si="7"/>
        <v>27287.8</v>
      </c>
      <c r="DT77" s="347">
        <f t="shared" si="7"/>
        <v>32851.379999999997</v>
      </c>
      <c r="DU77" s="347">
        <f t="shared" si="6"/>
        <v>29031.200000000001</v>
      </c>
      <c r="DV77" s="347">
        <f t="shared" si="6"/>
        <v>26739.96</v>
      </c>
      <c r="DW77" s="347">
        <f t="shared" si="6"/>
        <v>28921.51</v>
      </c>
      <c r="DX77" s="347">
        <f t="shared" si="6"/>
        <v>24554.2</v>
      </c>
      <c r="DY77" s="347">
        <f t="shared" si="6"/>
        <v>25755.38</v>
      </c>
      <c r="DZ77" s="347">
        <f t="shared" si="6"/>
        <v>26178.99</v>
      </c>
      <c r="EA77" s="347">
        <f t="shared" si="6"/>
        <v>26116.05</v>
      </c>
      <c r="EB77" s="347">
        <f t="shared" si="6"/>
        <v>26796.309999999998</v>
      </c>
      <c r="EC77" s="347">
        <f t="shared" si="6"/>
        <v>27327.56</v>
      </c>
      <c r="ED77" s="348">
        <f t="shared" si="8"/>
        <v>328147.58</v>
      </c>
      <c r="EF77" s="347"/>
      <c r="EG77" s="347"/>
      <c r="EI77" s="347"/>
      <c r="EJ77" s="347"/>
      <c r="EK77" s="347">
        <f t="shared" si="9"/>
        <v>328147.58</v>
      </c>
      <c r="EL77" s="347">
        <v>328147.57999999996</v>
      </c>
      <c r="EM77" s="347">
        <f t="shared" si="10"/>
        <v>0</v>
      </c>
    </row>
    <row r="78" spans="1:143" ht="15.75" x14ac:dyDescent="0.3">
      <c r="A78" s="335" t="s">
        <v>173</v>
      </c>
      <c r="B78" s="344">
        <v>27945.55</v>
      </c>
      <c r="C78" s="344">
        <v>28554.35</v>
      </c>
      <c r="D78" s="344">
        <v>34623.839999999997</v>
      </c>
      <c r="E78" s="344">
        <v>34185.33</v>
      </c>
      <c r="F78" s="344">
        <v>33214.93</v>
      </c>
      <c r="G78" s="344">
        <v>31840.78</v>
      </c>
      <c r="H78" s="344">
        <v>28483.93</v>
      </c>
      <c r="I78" s="344">
        <v>32086.53</v>
      </c>
      <c r="J78" s="344">
        <v>32743.45</v>
      </c>
      <c r="K78" s="344">
        <v>30741.89</v>
      </c>
      <c r="L78" s="344">
        <v>33240.32</v>
      </c>
      <c r="M78" s="344">
        <v>34632.65</v>
      </c>
      <c r="N78" s="365">
        <v>0</v>
      </c>
      <c r="O78" s="365">
        <v>0</v>
      </c>
      <c r="P78" s="365">
        <v>0</v>
      </c>
      <c r="Q78" s="365">
        <v>-774.49</v>
      </c>
      <c r="R78" s="365">
        <v>-680.07999999999993</v>
      </c>
      <c r="S78" s="365">
        <v>-746.42000000000007</v>
      </c>
      <c r="T78" s="365">
        <v>-670.1400000000001</v>
      </c>
      <c r="U78" s="365">
        <v>-730.83999999999992</v>
      </c>
      <c r="V78" s="365">
        <v>-678.72</v>
      </c>
      <c r="W78" s="365">
        <v>-684.81000000000006</v>
      </c>
      <c r="X78" s="365">
        <v>-770.09</v>
      </c>
      <c r="Y78" s="366">
        <v>-1122.94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6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365">
        <v>0</v>
      </c>
      <c r="AW78" s="366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6">
        <v>0</v>
      </c>
      <c r="BJ78" s="365">
        <v>0</v>
      </c>
      <c r="BK78" s="365">
        <v>0</v>
      </c>
      <c r="BL78" s="365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365">
        <v>0</v>
      </c>
      <c r="BS78" s="365">
        <v>0</v>
      </c>
      <c r="BT78" s="365">
        <v>0</v>
      </c>
      <c r="BU78" s="366">
        <v>0</v>
      </c>
      <c r="BV78" s="365">
        <v>0</v>
      </c>
      <c r="BW78" s="365">
        <v>0</v>
      </c>
      <c r="BX78" s="365">
        <v>0</v>
      </c>
      <c r="BY78" s="365">
        <v>0</v>
      </c>
      <c r="BZ78" s="365">
        <v>0</v>
      </c>
      <c r="CA78" s="365">
        <v>0</v>
      </c>
      <c r="CB78" s="365">
        <v>0</v>
      </c>
      <c r="CC78" s="365">
        <v>0</v>
      </c>
      <c r="CD78" s="365">
        <v>0</v>
      </c>
      <c r="CE78" s="365">
        <v>0</v>
      </c>
      <c r="CF78" s="365">
        <v>0</v>
      </c>
      <c r="CG78" s="366">
        <v>0</v>
      </c>
      <c r="CH78" s="365">
        <v>0</v>
      </c>
      <c r="CI78" s="365">
        <v>0</v>
      </c>
      <c r="CJ78" s="365">
        <v>0</v>
      </c>
      <c r="CK78" s="365">
        <v>0</v>
      </c>
      <c r="CL78" s="365">
        <v>0</v>
      </c>
      <c r="CM78" s="365">
        <v>0</v>
      </c>
      <c r="CN78" s="365">
        <v>0</v>
      </c>
      <c r="CO78" s="365">
        <v>0</v>
      </c>
      <c r="CP78" s="365">
        <v>0</v>
      </c>
      <c r="CQ78" s="365">
        <v>0</v>
      </c>
      <c r="CR78" s="365">
        <v>0</v>
      </c>
      <c r="CS78" s="366">
        <v>0</v>
      </c>
      <c r="CT78" s="365">
        <v>0</v>
      </c>
      <c r="CU78" s="365">
        <v>0</v>
      </c>
      <c r="CV78" s="365">
        <v>0</v>
      </c>
      <c r="CW78" s="365">
        <v>0</v>
      </c>
      <c r="CX78" s="365">
        <v>0</v>
      </c>
      <c r="CY78" s="365">
        <v>0</v>
      </c>
      <c r="CZ78" s="365">
        <v>0</v>
      </c>
      <c r="DA78" s="365">
        <v>0</v>
      </c>
      <c r="DB78" s="365">
        <v>0</v>
      </c>
      <c r="DC78" s="365">
        <v>0</v>
      </c>
      <c r="DD78" s="365">
        <v>0</v>
      </c>
      <c r="DE78" s="366">
        <v>0</v>
      </c>
      <c r="DF78" s="365">
        <v>0</v>
      </c>
      <c r="DG78" s="365">
        <v>0</v>
      </c>
      <c r="DH78" s="365">
        <v>0</v>
      </c>
      <c r="DI78" s="365">
        <v>0</v>
      </c>
      <c r="DJ78" s="365">
        <v>0</v>
      </c>
      <c r="DK78" s="365">
        <v>0</v>
      </c>
      <c r="DL78" s="365">
        <v>0</v>
      </c>
      <c r="DM78" s="365">
        <v>0</v>
      </c>
      <c r="DN78" s="365">
        <v>0</v>
      </c>
      <c r="DO78" s="365">
        <v>0</v>
      </c>
      <c r="DP78" s="365">
        <v>0</v>
      </c>
      <c r="DQ78" s="366">
        <v>0</v>
      </c>
      <c r="DR78" s="347">
        <f t="shared" si="7"/>
        <v>27945.55</v>
      </c>
      <c r="DS78" s="347">
        <f t="shared" si="7"/>
        <v>28554.35</v>
      </c>
      <c r="DT78" s="347">
        <f t="shared" si="7"/>
        <v>34623.839999999997</v>
      </c>
      <c r="DU78" s="347">
        <f t="shared" si="6"/>
        <v>33410.840000000004</v>
      </c>
      <c r="DV78" s="347">
        <f t="shared" si="6"/>
        <v>32534.85</v>
      </c>
      <c r="DW78" s="347">
        <f t="shared" si="6"/>
        <v>31094.36</v>
      </c>
      <c r="DX78" s="347">
        <f t="shared" si="6"/>
        <v>27813.79</v>
      </c>
      <c r="DY78" s="347">
        <f t="shared" si="6"/>
        <v>31355.69</v>
      </c>
      <c r="DZ78" s="347">
        <f t="shared" si="6"/>
        <v>32064.73</v>
      </c>
      <c r="EA78" s="347">
        <f t="shared" si="6"/>
        <v>30057.079999999998</v>
      </c>
      <c r="EB78" s="347">
        <f t="shared" si="6"/>
        <v>32470.23</v>
      </c>
      <c r="EC78" s="347">
        <f t="shared" si="6"/>
        <v>33509.71</v>
      </c>
      <c r="ED78" s="348">
        <f t="shared" si="8"/>
        <v>375435.02</v>
      </c>
      <c r="EF78" s="347"/>
      <c r="EG78" s="347"/>
      <c r="EI78" s="347"/>
      <c r="EJ78" s="347"/>
      <c r="EK78" s="347">
        <f t="shared" si="9"/>
        <v>375435.02</v>
      </c>
      <c r="EL78" s="347">
        <v>375435.02</v>
      </c>
      <c r="EM78" s="347">
        <f t="shared" si="10"/>
        <v>0</v>
      </c>
    </row>
    <row r="79" spans="1:143" ht="15.75" x14ac:dyDescent="0.3">
      <c r="A79" s="335" t="s">
        <v>174</v>
      </c>
      <c r="B79" s="344">
        <v>59636.800000000003</v>
      </c>
      <c r="C79" s="344">
        <v>59848.26</v>
      </c>
      <c r="D79" s="344">
        <v>73230.539999999994</v>
      </c>
      <c r="E79" s="344">
        <v>66588.490000000005</v>
      </c>
      <c r="F79" s="344">
        <v>65565.070000000007</v>
      </c>
      <c r="G79" s="344">
        <v>71865.59</v>
      </c>
      <c r="H79" s="344">
        <v>59514.5</v>
      </c>
      <c r="I79" s="344">
        <v>71288.84</v>
      </c>
      <c r="J79" s="344">
        <v>67080.399999999994</v>
      </c>
      <c r="K79" s="344">
        <v>67799.12</v>
      </c>
      <c r="L79" s="344">
        <v>68465.570000000007</v>
      </c>
      <c r="M79" s="344">
        <v>76470.080000000002</v>
      </c>
      <c r="N79" s="365">
        <v>0</v>
      </c>
      <c r="O79" s="365">
        <v>0</v>
      </c>
      <c r="P79" s="365">
        <v>0</v>
      </c>
      <c r="Q79" s="365">
        <v>0</v>
      </c>
      <c r="R79" s="365">
        <v>0</v>
      </c>
      <c r="S79" s="365">
        <v>0</v>
      </c>
      <c r="T79" s="365">
        <v>0</v>
      </c>
      <c r="U79" s="365">
        <v>0</v>
      </c>
      <c r="V79" s="365">
        <v>0</v>
      </c>
      <c r="W79" s="365">
        <v>0</v>
      </c>
      <c r="X79" s="365">
        <v>0</v>
      </c>
      <c r="Y79" s="366">
        <v>0</v>
      </c>
      <c r="Z79" s="365">
        <v>0</v>
      </c>
      <c r="AA79" s="365">
        <v>0</v>
      </c>
      <c r="AB79" s="365">
        <v>0</v>
      </c>
      <c r="AC79" s="365">
        <v>0</v>
      </c>
      <c r="AD79" s="365">
        <v>0</v>
      </c>
      <c r="AE79" s="365">
        <v>0</v>
      </c>
      <c r="AF79" s="365">
        <v>0</v>
      </c>
      <c r="AG79" s="365">
        <v>0</v>
      </c>
      <c r="AH79" s="365">
        <v>0</v>
      </c>
      <c r="AI79" s="365">
        <v>0</v>
      </c>
      <c r="AJ79" s="365">
        <v>0</v>
      </c>
      <c r="AK79" s="366">
        <v>0</v>
      </c>
      <c r="AL79" s="365">
        <v>0</v>
      </c>
      <c r="AM79" s="365">
        <v>0</v>
      </c>
      <c r="AN79" s="365">
        <v>0</v>
      </c>
      <c r="AO79" s="365">
        <v>0</v>
      </c>
      <c r="AP79" s="365">
        <v>0</v>
      </c>
      <c r="AQ79" s="365">
        <v>0</v>
      </c>
      <c r="AR79" s="365">
        <v>-560.17999999999995</v>
      </c>
      <c r="AS79" s="365">
        <v>-585.1</v>
      </c>
      <c r="AT79" s="365">
        <v>-501.46</v>
      </c>
      <c r="AU79" s="365">
        <v>-476.57</v>
      </c>
      <c r="AV79" s="365">
        <v>-413.47</v>
      </c>
      <c r="AW79" s="366">
        <v>-426.62</v>
      </c>
      <c r="AX79" s="365">
        <v>0</v>
      </c>
      <c r="AY79" s="365">
        <v>0</v>
      </c>
      <c r="AZ79" s="365">
        <v>0</v>
      </c>
      <c r="BA79" s="365">
        <v>0</v>
      </c>
      <c r="BB79" s="365">
        <v>0</v>
      </c>
      <c r="BC79" s="365">
        <v>0</v>
      </c>
      <c r="BD79" s="365">
        <v>0</v>
      </c>
      <c r="BE79" s="365">
        <v>0</v>
      </c>
      <c r="BF79" s="365">
        <v>0</v>
      </c>
      <c r="BG79" s="365">
        <v>0</v>
      </c>
      <c r="BH79" s="365">
        <v>0</v>
      </c>
      <c r="BI79" s="366">
        <v>0</v>
      </c>
      <c r="BJ79" s="365">
        <v>0</v>
      </c>
      <c r="BK79" s="365">
        <v>0</v>
      </c>
      <c r="BL79" s="365">
        <v>0</v>
      </c>
      <c r="BM79" s="365">
        <v>0</v>
      </c>
      <c r="BN79" s="365">
        <v>0</v>
      </c>
      <c r="BO79" s="365">
        <v>0</v>
      </c>
      <c r="BP79" s="365">
        <v>0</v>
      </c>
      <c r="BQ79" s="365">
        <v>0</v>
      </c>
      <c r="BR79" s="365">
        <v>0</v>
      </c>
      <c r="BS79" s="365">
        <v>0</v>
      </c>
      <c r="BT79" s="365">
        <v>0</v>
      </c>
      <c r="BU79" s="366">
        <v>0</v>
      </c>
      <c r="BV79" s="365">
        <v>0</v>
      </c>
      <c r="BW79" s="365">
        <v>0</v>
      </c>
      <c r="BX79" s="365">
        <v>0</v>
      </c>
      <c r="BY79" s="365">
        <v>0</v>
      </c>
      <c r="BZ79" s="365">
        <v>0</v>
      </c>
      <c r="CA79" s="365">
        <v>0</v>
      </c>
      <c r="CB79" s="365">
        <v>0</v>
      </c>
      <c r="CC79" s="365">
        <v>0</v>
      </c>
      <c r="CD79" s="365">
        <v>0</v>
      </c>
      <c r="CE79" s="365">
        <v>0</v>
      </c>
      <c r="CF79" s="365">
        <v>0</v>
      </c>
      <c r="CG79" s="366">
        <v>0</v>
      </c>
      <c r="CH79" s="365">
        <v>0</v>
      </c>
      <c r="CI79" s="365">
        <v>0</v>
      </c>
      <c r="CJ79" s="365">
        <v>0</v>
      </c>
      <c r="CK79" s="365">
        <v>0</v>
      </c>
      <c r="CL79" s="365">
        <v>0</v>
      </c>
      <c r="CM79" s="365">
        <v>0</v>
      </c>
      <c r="CN79" s="365">
        <v>0</v>
      </c>
      <c r="CO79" s="365">
        <v>0</v>
      </c>
      <c r="CP79" s="365">
        <v>0</v>
      </c>
      <c r="CQ79" s="365">
        <v>0</v>
      </c>
      <c r="CR79" s="365">
        <v>0</v>
      </c>
      <c r="CS79" s="366">
        <v>0</v>
      </c>
      <c r="CT79" s="365">
        <v>0</v>
      </c>
      <c r="CU79" s="365">
        <v>0</v>
      </c>
      <c r="CV79" s="365">
        <v>0</v>
      </c>
      <c r="CW79" s="365">
        <v>0</v>
      </c>
      <c r="CX79" s="365">
        <v>0</v>
      </c>
      <c r="CY79" s="365">
        <v>0</v>
      </c>
      <c r="CZ79" s="365">
        <v>0</v>
      </c>
      <c r="DA79" s="365">
        <v>0</v>
      </c>
      <c r="DB79" s="365">
        <v>0</v>
      </c>
      <c r="DC79" s="365">
        <v>0</v>
      </c>
      <c r="DD79" s="365">
        <v>0</v>
      </c>
      <c r="DE79" s="366">
        <v>0</v>
      </c>
      <c r="DF79" s="365">
        <v>0</v>
      </c>
      <c r="DG79" s="365">
        <v>0</v>
      </c>
      <c r="DH79" s="365">
        <v>0</v>
      </c>
      <c r="DI79" s="365">
        <v>0</v>
      </c>
      <c r="DJ79" s="365">
        <v>0</v>
      </c>
      <c r="DK79" s="365">
        <v>0</v>
      </c>
      <c r="DL79" s="365">
        <v>0</v>
      </c>
      <c r="DM79" s="365">
        <v>0</v>
      </c>
      <c r="DN79" s="365">
        <v>0</v>
      </c>
      <c r="DO79" s="365">
        <v>0</v>
      </c>
      <c r="DP79" s="365">
        <v>0</v>
      </c>
      <c r="DQ79" s="366">
        <v>0</v>
      </c>
      <c r="DR79" s="347">
        <f t="shared" si="7"/>
        <v>59636.800000000003</v>
      </c>
      <c r="DS79" s="347">
        <f t="shared" si="7"/>
        <v>59848.26</v>
      </c>
      <c r="DT79" s="347">
        <f t="shared" si="7"/>
        <v>73230.539999999994</v>
      </c>
      <c r="DU79" s="347">
        <f t="shared" si="6"/>
        <v>66588.490000000005</v>
      </c>
      <c r="DV79" s="347">
        <f t="shared" si="6"/>
        <v>65565.070000000007</v>
      </c>
      <c r="DW79" s="347">
        <f t="shared" si="6"/>
        <v>71865.59</v>
      </c>
      <c r="DX79" s="347">
        <f t="shared" si="6"/>
        <v>58954.32</v>
      </c>
      <c r="DY79" s="347">
        <f t="shared" si="6"/>
        <v>70703.739999999991</v>
      </c>
      <c r="DZ79" s="347">
        <f t="shared" si="6"/>
        <v>66578.939999999988</v>
      </c>
      <c r="EA79" s="347">
        <f t="shared" si="6"/>
        <v>67322.549999999988</v>
      </c>
      <c r="EB79" s="347">
        <f t="shared" si="6"/>
        <v>68052.100000000006</v>
      </c>
      <c r="EC79" s="347">
        <f t="shared" si="6"/>
        <v>76043.460000000006</v>
      </c>
      <c r="ED79" s="348">
        <f t="shared" si="8"/>
        <v>804389.86</v>
      </c>
      <c r="EE79" s="352" t="s">
        <v>96</v>
      </c>
      <c r="EF79" s="347">
        <f>EA79</f>
        <v>67322.549999999988</v>
      </c>
      <c r="EG79" s="347">
        <f>'[1]FY 2017 - kWh'!EA79</f>
        <v>274775.14399999997</v>
      </c>
      <c r="EH79" s="350">
        <f>EF79/EG79</f>
        <v>0.24500960683692699</v>
      </c>
      <c r="EI79" s="347">
        <f>ROUND(EH79*'[1]FY 2017 - kWh'!EI79,2)</f>
        <v>55503.1</v>
      </c>
      <c r="EJ79" s="347">
        <f>(EA79-EI79)+SUM(EB79:EC79)</f>
        <v>155915.00999999998</v>
      </c>
      <c r="EK79" s="347">
        <f t="shared" si="9"/>
        <v>648474.85</v>
      </c>
      <c r="EL79" s="347">
        <v>648343.17000000004</v>
      </c>
      <c r="EM79" s="347">
        <f t="shared" si="10"/>
        <v>131.67999999993481</v>
      </c>
    </row>
    <row r="80" spans="1:143" ht="15.75" x14ac:dyDescent="0.3">
      <c r="A80" s="335" t="s">
        <v>175</v>
      </c>
      <c r="B80" s="344">
        <v>26348.25</v>
      </c>
      <c r="C80" s="344">
        <v>25546.79</v>
      </c>
      <c r="D80" s="344">
        <v>29276.75</v>
      </c>
      <c r="E80" s="344">
        <v>28989.439999999999</v>
      </c>
      <c r="F80" s="344">
        <v>28119.14</v>
      </c>
      <c r="G80" s="344">
        <v>27551.41</v>
      </c>
      <c r="H80" s="344">
        <v>25062.11</v>
      </c>
      <c r="I80" s="344">
        <v>26630.61</v>
      </c>
      <c r="J80" s="344">
        <v>28893.279999999999</v>
      </c>
      <c r="K80" s="344">
        <v>29417.31</v>
      </c>
      <c r="L80" s="344">
        <v>29392.16</v>
      </c>
      <c r="M80" s="344">
        <v>31910.76</v>
      </c>
      <c r="N80" s="365">
        <v>0</v>
      </c>
      <c r="O80" s="365">
        <v>0</v>
      </c>
      <c r="P80" s="365">
        <v>0</v>
      </c>
      <c r="Q80" s="365">
        <v>0</v>
      </c>
      <c r="R80" s="365">
        <v>-8.51</v>
      </c>
      <c r="S80" s="365">
        <v>-14.12</v>
      </c>
      <c r="T80" s="365">
        <v>-10.79</v>
      </c>
      <c r="U80" s="365">
        <v>-12.18</v>
      </c>
      <c r="V80" s="365">
        <v>-11.14</v>
      </c>
      <c r="W80" s="365">
        <v>-5</v>
      </c>
      <c r="X80" s="365">
        <v>1.6500000000000012</v>
      </c>
      <c r="Y80" s="366">
        <v>-43.339999999999996</v>
      </c>
      <c r="Z80" s="365">
        <v>-4.05</v>
      </c>
      <c r="AA80" s="365">
        <v>4.09</v>
      </c>
      <c r="AB80" s="365">
        <v>-2.2599999999999998</v>
      </c>
      <c r="AC80" s="365">
        <v>-4.41</v>
      </c>
      <c r="AD80" s="365">
        <v>6.4</v>
      </c>
      <c r="AE80" s="365">
        <v>4.7</v>
      </c>
      <c r="AF80" s="365">
        <v>-4.32</v>
      </c>
      <c r="AG80" s="365">
        <v>7.31</v>
      </c>
      <c r="AH80" s="365">
        <v>-2.2200000000000002</v>
      </c>
      <c r="AI80" s="365">
        <v>-2.31</v>
      </c>
      <c r="AJ80" s="365">
        <v>0</v>
      </c>
      <c r="AK80" s="366">
        <v>-4.66</v>
      </c>
      <c r="AL80" s="365">
        <v>0</v>
      </c>
      <c r="AM80" s="365">
        <v>0</v>
      </c>
      <c r="AN80" s="365">
        <v>0</v>
      </c>
      <c r="AO80" s="365">
        <v>0</v>
      </c>
      <c r="AP80" s="365">
        <v>0</v>
      </c>
      <c r="AQ80" s="365">
        <v>0</v>
      </c>
      <c r="AR80" s="365">
        <v>0</v>
      </c>
      <c r="AS80" s="365">
        <v>0</v>
      </c>
      <c r="AT80" s="365">
        <v>0</v>
      </c>
      <c r="AU80" s="365">
        <v>0</v>
      </c>
      <c r="AV80" s="365">
        <v>0</v>
      </c>
      <c r="AW80" s="366">
        <v>0</v>
      </c>
      <c r="AX80" s="365">
        <v>0</v>
      </c>
      <c r="AY80" s="365">
        <v>0</v>
      </c>
      <c r="AZ80" s="365">
        <v>0</v>
      </c>
      <c r="BA80" s="365">
        <v>0</v>
      </c>
      <c r="BB80" s="365">
        <v>0</v>
      </c>
      <c r="BC80" s="365">
        <v>0</v>
      </c>
      <c r="BD80" s="365">
        <v>0</v>
      </c>
      <c r="BE80" s="365">
        <v>0</v>
      </c>
      <c r="BF80" s="365">
        <v>0</v>
      </c>
      <c r="BG80" s="365">
        <v>0</v>
      </c>
      <c r="BH80" s="365">
        <v>0</v>
      </c>
      <c r="BI80" s="366">
        <v>0</v>
      </c>
      <c r="BJ80" s="365">
        <v>0</v>
      </c>
      <c r="BK80" s="365">
        <v>0</v>
      </c>
      <c r="BL80" s="365">
        <v>0</v>
      </c>
      <c r="BM80" s="365">
        <v>0</v>
      </c>
      <c r="BN80" s="365">
        <v>0</v>
      </c>
      <c r="BO80" s="365">
        <v>0</v>
      </c>
      <c r="BP80" s="365">
        <v>0</v>
      </c>
      <c r="BQ80" s="365">
        <v>0</v>
      </c>
      <c r="BR80" s="365">
        <v>0</v>
      </c>
      <c r="BS80" s="365">
        <v>0</v>
      </c>
      <c r="BT80" s="365">
        <v>0</v>
      </c>
      <c r="BU80" s="366">
        <v>0</v>
      </c>
      <c r="BV80" s="365">
        <v>0</v>
      </c>
      <c r="BW80" s="365">
        <v>0</v>
      </c>
      <c r="BX80" s="365">
        <v>0</v>
      </c>
      <c r="BY80" s="365">
        <v>0</v>
      </c>
      <c r="BZ80" s="365">
        <v>0</v>
      </c>
      <c r="CA80" s="365">
        <v>0</v>
      </c>
      <c r="CB80" s="365">
        <v>0</v>
      </c>
      <c r="CC80" s="365">
        <v>0</v>
      </c>
      <c r="CD80" s="365">
        <v>0</v>
      </c>
      <c r="CE80" s="365">
        <v>0</v>
      </c>
      <c r="CF80" s="365">
        <v>0</v>
      </c>
      <c r="CG80" s="366">
        <v>0</v>
      </c>
      <c r="CH80" s="365">
        <v>0</v>
      </c>
      <c r="CI80" s="365">
        <v>0</v>
      </c>
      <c r="CJ80" s="365">
        <v>0</v>
      </c>
      <c r="CK80" s="365">
        <v>0</v>
      </c>
      <c r="CL80" s="365">
        <v>0</v>
      </c>
      <c r="CM80" s="365">
        <v>0</v>
      </c>
      <c r="CN80" s="365">
        <v>0</v>
      </c>
      <c r="CO80" s="365">
        <v>0</v>
      </c>
      <c r="CP80" s="365">
        <v>0</v>
      </c>
      <c r="CQ80" s="365">
        <v>0</v>
      </c>
      <c r="CR80" s="365">
        <v>0</v>
      </c>
      <c r="CS80" s="366">
        <v>0</v>
      </c>
      <c r="CT80" s="365">
        <v>0</v>
      </c>
      <c r="CU80" s="365">
        <v>0</v>
      </c>
      <c r="CV80" s="365">
        <v>0</v>
      </c>
      <c r="CW80" s="365">
        <v>0</v>
      </c>
      <c r="CX80" s="365">
        <v>0</v>
      </c>
      <c r="CY80" s="365">
        <v>0</v>
      </c>
      <c r="CZ80" s="365">
        <v>0</v>
      </c>
      <c r="DA80" s="365">
        <v>0</v>
      </c>
      <c r="DB80" s="365">
        <v>0</v>
      </c>
      <c r="DC80" s="365">
        <v>0</v>
      </c>
      <c r="DD80" s="365">
        <v>0</v>
      </c>
      <c r="DE80" s="366">
        <v>0</v>
      </c>
      <c r="DF80" s="365">
        <v>0</v>
      </c>
      <c r="DG80" s="365">
        <v>0</v>
      </c>
      <c r="DH80" s="365">
        <v>0</v>
      </c>
      <c r="DI80" s="365">
        <v>0</v>
      </c>
      <c r="DJ80" s="365">
        <v>0</v>
      </c>
      <c r="DK80" s="365">
        <v>0</v>
      </c>
      <c r="DL80" s="365">
        <v>0</v>
      </c>
      <c r="DM80" s="365">
        <v>0</v>
      </c>
      <c r="DN80" s="365">
        <v>0</v>
      </c>
      <c r="DO80" s="365">
        <v>0</v>
      </c>
      <c r="DP80" s="365">
        <v>0</v>
      </c>
      <c r="DQ80" s="366">
        <v>0</v>
      </c>
      <c r="DR80" s="347">
        <f t="shared" si="7"/>
        <v>26344.2</v>
      </c>
      <c r="DS80" s="347">
        <f t="shared" si="7"/>
        <v>25550.880000000001</v>
      </c>
      <c r="DT80" s="347">
        <f t="shared" si="7"/>
        <v>29274.49</v>
      </c>
      <c r="DU80" s="347">
        <f t="shared" si="6"/>
        <v>28985.03</v>
      </c>
      <c r="DV80" s="347">
        <f t="shared" si="6"/>
        <v>28117.030000000002</v>
      </c>
      <c r="DW80" s="347">
        <f t="shared" si="6"/>
        <v>27541.99</v>
      </c>
      <c r="DX80" s="347">
        <f t="shared" si="6"/>
        <v>25047</v>
      </c>
      <c r="DY80" s="347">
        <f t="shared" si="6"/>
        <v>26625.74</v>
      </c>
      <c r="DZ80" s="347">
        <f t="shared" si="6"/>
        <v>28879.919999999998</v>
      </c>
      <c r="EA80" s="347">
        <f t="shared" si="6"/>
        <v>29410</v>
      </c>
      <c r="EB80" s="347">
        <f t="shared" si="6"/>
        <v>29393.81</v>
      </c>
      <c r="EC80" s="347">
        <f t="shared" si="6"/>
        <v>31862.76</v>
      </c>
      <c r="ED80" s="348">
        <f t="shared" si="8"/>
        <v>337032.85</v>
      </c>
      <c r="EF80" s="347"/>
      <c r="EG80" s="347"/>
      <c r="EI80" s="347"/>
      <c r="EJ80" s="347"/>
      <c r="EK80" s="347">
        <f t="shared" si="9"/>
        <v>337032.85</v>
      </c>
      <c r="EL80" s="347">
        <v>337136.28</v>
      </c>
      <c r="EM80" s="347">
        <f t="shared" si="10"/>
        <v>-103.43000000005122</v>
      </c>
    </row>
    <row r="81" spans="139:143" ht="15.75" x14ac:dyDescent="0.3">
      <c r="EI81" s="347"/>
      <c r="EJ81" s="347"/>
      <c r="EK81" s="347">
        <f>SUM(EK3:EK80)</f>
        <v>81706887.788108632</v>
      </c>
      <c r="EL81" s="347">
        <f>SUM(EL3:EL80)</f>
        <v>81112770.64377968</v>
      </c>
      <c r="EM81" s="347">
        <f t="shared" si="10"/>
        <v>594117.14432895184</v>
      </c>
    </row>
    <row r="83" spans="139:143" x14ac:dyDescent="0.25">
      <c r="EM83" s="35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65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31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211"/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B38" s="50" t="s">
        <v>262</v>
      </c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50"/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285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266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267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ht="14.25" x14ac:dyDescent="0.2">
      <c r="A53" s="62"/>
      <c r="B53" s="62"/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66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28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199"/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B30" s="50" t="s">
        <v>262</v>
      </c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50"/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285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266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267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/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67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28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211"/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B38" s="50" t="s">
        <v>262</v>
      </c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50"/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285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266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267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ht="14.25" x14ac:dyDescent="0.2">
      <c r="A53" s="62"/>
      <c r="B53" s="62"/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68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199"/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B30" s="50" t="s">
        <v>262</v>
      </c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50"/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277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286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 t="s">
        <v>264</v>
      </c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279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280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 t="s">
        <v>281</v>
      </c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69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31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50" t="s">
        <v>262</v>
      </c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B38" s="50"/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193" t="s">
        <v>277</v>
      </c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286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51" t="s">
        <v>265</v>
      </c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193"/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 t="s">
        <v>279</v>
      </c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280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281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ht="14.25" x14ac:dyDescent="0.2">
      <c r="A53" s="62"/>
      <c r="B53" s="62"/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70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30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50" t="s">
        <v>262</v>
      </c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193" t="s">
        <v>277</v>
      </c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286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282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283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 t="s">
        <v>267</v>
      </c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71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30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50" t="s">
        <v>262</v>
      </c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193" t="s">
        <v>277</v>
      </c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286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282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283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x14ac:dyDescent="0.2">
      <c r="A53" s="62"/>
      <c r="B53" s="193" t="s">
        <v>267</v>
      </c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72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50" t="s">
        <v>262</v>
      </c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193" t="s">
        <v>277</v>
      </c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286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282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283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 t="s">
        <v>267</v>
      </c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73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31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50" t="s">
        <v>262</v>
      </c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193" t="s">
        <v>277</v>
      </c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286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282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283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x14ac:dyDescent="0.2">
      <c r="A53" s="62"/>
      <c r="B53" s="193" t="s">
        <v>267</v>
      </c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74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30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50" t="s">
        <v>262</v>
      </c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193" t="s">
        <v>277</v>
      </c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286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282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283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 t="s">
        <v>267</v>
      </c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EAD7-661A-4906-BFC8-B288D3B75E3F}">
  <dimension ref="A1:EA81"/>
  <sheetViews>
    <sheetView zoomScale="115" zoomScaleNormal="115" workbookViewId="0">
      <pane xSplit="1" ySplit="2" topLeftCell="DN63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" x14ac:dyDescent="0.25"/>
  <cols>
    <col min="1" max="13" width="14.42578125" style="335" customWidth="1"/>
    <col min="14" max="17" width="11" style="335" bestFit="1" customWidth="1"/>
    <col min="18" max="21" width="11.85546875" style="335" bestFit="1" customWidth="1"/>
    <col min="22" max="23" width="11" style="335" bestFit="1" customWidth="1"/>
    <col min="24" max="25" width="11.85546875" style="335" bestFit="1" customWidth="1"/>
    <col min="26" max="29" width="9.85546875" style="335" bestFit="1" customWidth="1"/>
    <col min="30" max="30" width="9.28515625" style="335" bestFit="1" customWidth="1"/>
    <col min="31" max="33" width="11" style="335" bestFit="1" customWidth="1"/>
    <col min="34" max="36" width="9.85546875" style="335" bestFit="1" customWidth="1"/>
    <col min="37" max="37" width="10.28515625" style="335" bestFit="1" customWidth="1"/>
    <col min="38" max="42" width="11.42578125" style="335" bestFit="1" customWidth="1"/>
    <col min="43" max="43" width="10.28515625" style="335" bestFit="1" customWidth="1"/>
    <col min="44" max="44" width="11" style="335" bestFit="1" customWidth="1"/>
    <col min="45" max="49" width="11.42578125" style="335" bestFit="1" customWidth="1"/>
    <col min="50" max="52" width="8.85546875" style="335" bestFit="1" customWidth="1"/>
    <col min="53" max="53" width="9.85546875" style="335" bestFit="1" customWidth="1"/>
    <col min="54" max="64" width="8.85546875" style="335" bestFit="1" customWidth="1"/>
    <col min="65" max="65" width="9.28515625" style="335" bestFit="1" customWidth="1"/>
    <col min="66" max="88" width="8.85546875" style="335" bestFit="1" customWidth="1"/>
    <col min="89" max="97" width="9.85546875" style="335" bestFit="1" customWidth="1"/>
    <col min="98" max="101" width="10.28515625" style="335" bestFit="1" customWidth="1"/>
    <col min="102" max="102" width="9.28515625" style="335" bestFit="1" customWidth="1"/>
    <col min="103" max="109" width="10.28515625" style="335" bestFit="1" customWidth="1"/>
    <col min="110" max="112" width="13" style="337" bestFit="1" customWidth="1"/>
    <col min="113" max="117" width="11.42578125" style="337" bestFit="1" customWidth="1"/>
    <col min="118" max="118" width="13" style="337" bestFit="1" customWidth="1"/>
    <col min="119" max="121" width="11.42578125" style="337" bestFit="1" customWidth="1"/>
    <col min="122" max="122" width="11.42578125" style="337" customWidth="1"/>
    <col min="123" max="123" width="9.140625" style="337"/>
    <col min="124" max="125" width="11.7109375" style="337" bestFit="1" customWidth="1"/>
    <col min="126" max="126" width="11.42578125" style="337" customWidth="1"/>
    <col min="127" max="128" width="10.42578125" style="337" bestFit="1" customWidth="1"/>
    <col min="129" max="129" width="14.42578125" style="337" bestFit="1" customWidth="1"/>
    <col min="130" max="130" width="14.42578125" style="337" customWidth="1"/>
    <col min="131" max="131" width="15.5703125" style="337" customWidth="1"/>
    <col min="132" max="16384" width="9.140625" style="337"/>
  </cols>
  <sheetData>
    <row r="1" spans="1:131" x14ac:dyDescent="0.25">
      <c r="B1" s="335" t="s">
        <v>60</v>
      </c>
      <c r="C1" s="335" t="s">
        <v>60</v>
      </c>
      <c r="D1" s="335" t="s">
        <v>60</v>
      </c>
      <c r="E1" s="335" t="s">
        <v>60</v>
      </c>
      <c r="F1" s="335" t="s">
        <v>60</v>
      </c>
      <c r="G1" s="335" t="s">
        <v>60</v>
      </c>
      <c r="H1" s="335" t="s">
        <v>60</v>
      </c>
      <c r="I1" s="335" t="s">
        <v>60</v>
      </c>
      <c r="J1" s="335" t="s">
        <v>60</v>
      </c>
      <c r="K1" s="335" t="s">
        <v>60</v>
      </c>
      <c r="L1" s="335" t="s">
        <v>60</v>
      </c>
      <c r="M1" s="335" t="s">
        <v>60</v>
      </c>
      <c r="N1" s="335" t="s">
        <v>61</v>
      </c>
      <c r="O1" s="335" t="s">
        <v>61</v>
      </c>
      <c r="P1" s="335" t="s">
        <v>61</v>
      </c>
      <c r="Q1" s="335" t="s">
        <v>61</v>
      </c>
      <c r="R1" s="335" t="s">
        <v>61</v>
      </c>
      <c r="S1" s="335" t="s">
        <v>61</v>
      </c>
      <c r="T1" s="335" t="s">
        <v>61</v>
      </c>
      <c r="U1" s="335" t="s">
        <v>61</v>
      </c>
      <c r="V1" s="335" t="s">
        <v>61</v>
      </c>
      <c r="W1" s="335" t="s">
        <v>61</v>
      </c>
      <c r="X1" s="335" t="s">
        <v>61</v>
      </c>
      <c r="Y1" s="336" t="s">
        <v>61</v>
      </c>
      <c r="Z1" s="335" t="s">
        <v>62</v>
      </c>
      <c r="AA1" s="335" t="s">
        <v>62</v>
      </c>
      <c r="AB1" s="335" t="s">
        <v>62</v>
      </c>
      <c r="AC1" s="335" t="s">
        <v>62</v>
      </c>
      <c r="AD1" s="335" t="s">
        <v>62</v>
      </c>
      <c r="AE1" s="335" t="s">
        <v>62</v>
      </c>
      <c r="AF1" s="335" t="s">
        <v>62</v>
      </c>
      <c r="AG1" s="335" t="s">
        <v>62</v>
      </c>
      <c r="AH1" s="335" t="s">
        <v>62</v>
      </c>
      <c r="AI1" s="335" t="s">
        <v>62</v>
      </c>
      <c r="AJ1" s="335" t="s">
        <v>62</v>
      </c>
      <c r="AK1" s="336" t="s">
        <v>62</v>
      </c>
      <c r="AL1" s="335" t="s">
        <v>63</v>
      </c>
      <c r="AM1" s="335" t="s">
        <v>63</v>
      </c>
      <c r="AN1" s="335" t="s">
        <v>63</v>
      </c>
      <c r="AO1" s="335" t="s">
        <v>63</v>
      </c>
      <c r="AP1" s="335" t="s">
        <v>63</v>
      </c>
      <c r="AQ1" s="335" t="s">
        <v>63</v>
      </c>
      <c r="AR1" s="335" t="s">
        <v>63</v>
      </c>
      <c r="AS1" s="335" t="s">
        <v>63</v>
      </c>
      <c r="AT1" s="335" t="s">
        <v>63</v>
      </c>
      <c r="AU1" s="335" t="s">
        <v>63</v>
      </c>
      <c r="AV1" s="335" t="s">
        <v>63</v>
      </c>
      <c r="AW1" s="336" t="s">
        <v>63</v>
      </c>
      <c r="AX1" s="335" t="s">
        <v>64</v>
      </c>
      <c r="AY1" s="335" t="s">
        <v>64</v>
      </c>
      <c r="AZ1" s="335" t="s">
        <v>64</v>
      </c>
      <c r="BA1" s="335" t="s">
        <v>64</v>
      </c>
      <c r="BB1" s="335" t="s">
        <v>64</v>
      </c>
      <c r="BC1" s="335" t="s">
        <v>64</v>
      </c>
      <c r="BD1" s="335" t="s">
        <v>64</v>
      </c>
      <c r="BE1" s="335" t="s">
        <v>64</v>
      </c>
      <c r="BF1" s="335" t="s">
        <v>64</v>
      </c>
      <c r="BG1" s="335" t="s">
        <v>64</v>
      </c>
      <c r="BH1" s="335" t="s">
        <v>64</v>
      </c>
      <c r="BI1" s="336" t="s">
        <v>64</v>
      </c>
      <c r="BJ1" s="335" t="s">
        <v>65</v>
      </c>
      <c r="BK1" s="335" t="s">
        <v>65</v>
      </c>
      <c r="BL1" s="335" t="s">
        <v>65</v>
      </c>
      <c r="BM1" s="335" t="s">
        <v>65</v>
      </c>
      <c r="BN1" s="335" t="s">
        <v>65</v>
      </c>
      <c r="BO1" s="335" t="s">
        <v>65</v>
      </c>
      <c r="BP1" s="335" t="s">
        <v>65</v>
      </c>
      <c r="BQ1" s="335" t="s">
        <v>65</v>
      </c>
      <c r="BR1" s="335" t="s">
        <v>65</v>
      </c>
      <c r="BS1" s="335" t="s">
        <v>65</v>
      </c>
      <c r="BT1" s="335" t="s">
        <v>65</v>
      </c>
      <c r="BU1" s="336" t="s">
        <v>65</v>
      </c>
      <c r="BV1" s="335" t="s">
        <v>66</v>
      </c>
      <c r="BW1" s="335" t="s">
        <v>66</v>
      </c>
      <c r="BX1" s="335" t="s">
        <v>66</v>
      </c>
      <c r="BY1" s="335" t="s">
        <v>66</v>
      </c>
      <c r="BZ1" s="335" t="s">
        <v>66</v>
      </c>
      <c r="CA1" s="335" t="s">
        <v>66</v>
      </c>
      <c r="CB1" s="335" t="s">
        <v>66</v>
      </c>
      <c r="CC1" s="335" t="s">
        <v>66</v>
      </c>
      <c r="CD1" s="335" t="s">
        <v>66</v>
      </c>
      <c r="CE1" s="335" t="s">
        <v>66</v>
      </c>
      <c r="CF1" s="335" t="s">
        <v>66</v>
      </c>
      <c r="CG1" s="336" t="s">
        <v>66</v>
      </c>
      <c r="CH1" s="335" t="s">
        <v>67</v>
      </c>
      <c r="CI1" s="335" t="s">
        <v>67</v>
      </c>
      <c r="CJ1" s="335" t="s">
        <v>67</v>
      </c>
      <c r="CK1" s="335" t="s">
        <v>67</v>
      </c>
      <c r="CL1" s="335" t="s">
        <v>67</v>
      </c>
      <c r="CM1" s="335" t="s">
        <v>67</v>
      </c>
      <c r="CN1" s="335" t="s">
        <v>67</v>
      </c>
      <c r="CO1" s="335" t="s">
        <v>67</v>
      </c>
      <c r="CP1" s="335" t="s">
        <v>67</v>
      </c>
      <c r="CQ1" s="335" t="s">
        <v>67</v>
      </c>
      <c r="CR1" s="335" t="s">
        <v>67</v>
      </c>
      <c r="CS1" s="336" t="s">
        <v>67</v>
      </c>
      <c r="CT1" s="335" t="s">
        <v>68</v>
      </c>
      <c r="CU1" s="335" t="s">
        <v>68</v>
      </c>
      <c r="CV1" s="335" t="s">
        <v>68</v>
      </c>
      <c r="CW1" s="335" t="s">
        <v>68</v>
      </c>
      <c r="CX1" s="335" t="s">
        <v>68</v>
      </c>
      <c r="CY1" s="335" t="s">
        <v>68</v>
      </c>
      <c r="CZ1" s="335" t="s">
        <v>68</v>
      </c>
      <c r="DA1" s="335" t="s">
        <v>68</v>
      </c>
      <c r="DB1" s="335" t="s">
        <v>68</v>
      </c>
      <c r="DC1" s="335" t="s">
        <v>68</v>
      </c>
      <c r="DD1" s="335" t="s">
        <v>68</v>
      </c>
      <c r="DE1" s="336" t="s">
        <v>68</v>
      </c>
      <c r="DF1" s="335" t="s">
        <v>176</v>
      </c>
    </row>
    <row r="2" spans="1:131" s="343" customFormat="1" ht="75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68" t="s">
        <v>71</v>
      </c>
      <c r="O2" s="368" t="s">
        <v>72</v>
      </c>
      <c r="P2" s="368" t="s">
        <v>73</v>
      </c>
      <c r="Q2" s="368" t="s">
        <v>74</v>
      </c>
      <c r="R2" s="368" t="s">
        <v>75</v>
      </c>
      <c r="S2" s="368" t="s">
        <v>76</v>
      </c>
      <c r="T2" s="368" t="s">
        <v>77</v>
      </c>
      <c r="U2" s="368" t="s">
        <v>78</v>
      </c>
      <c r="V2" s="368" t="s">
        <v>79</v>
      </c>
      <c r="W2" s="368" t="s">
        <v>80</v>
      </c>
      <c r="X2" s="368" t="s">
        <v>81</v>
      </c>
      <c r="Y2" s="369" t="s">
        <v>82</v>
      </c>
      <c r="Z2" s="368" t="s">
        <v>71</v>
      </c>
      <c r="AA2" s="368" t="s">
        <v>72</v>
      </c>
      <c r="AB2" s="368" t="s">
        <v>73</v>
      </c>
      <c r="AC2" s="368" t="s">
        <v>74</v>
      </c>
      <c r="AD2" s="368" t="s">
        <v>75</v>
      </c>
      <c r="AE2" s="368" t="s">
        <v>76</v>
      </c>
      <c r="AF2" s="368" t="s">
        <v>77</v>
      </c>
      <c r="AG2" s="368" t="s">
        <v>78</v>
      </c>
      <c r="AH2" s="368" t="s">
        <v>79</v>
      </c>
      <c r="AI2" s="368" t="s">
        <v>80</v>
      </c>
      <c r="AJ2" s="368" t="s">
        <v>81</v>
      </c>
      <c r="AK2" s="369" t="s">
        <v>82</v>
      </c>
      <c r="AL2" s="368" t="s">
        <v>71</v>
      </c>
      <c r="AM2" s="368" t="s">
        <v>72</v>
      </c>
      <c r="AN2" s="368" t="s">
        <v>73</v>
      </c>
      <c r="AO2" s="368" t="s">
        <v>74</v>
      </c>
      <c r="AP2" s="368" t="s">
        <v>75</v>
      </c>
      <c r="AQ2" s="368" t="s">
        <v>76</v>
      </c>
      <c r="AR2" s="368" t="s">
        <v>77</v>
      </c>
      <c r="AS2" s="368" t="s">
        <v>78</v>
      </c>
      <c r="AT2" s="368" t="s">
        <v>79</v>
      </c>
      <c r="AU2" s="368" t="s">
        <v>80</v>
      </c>
      <c r="AV2" s="368" t="s">
        <v>81</v>
      </c>
      <c r="AW2" s="369" t="s">
        <v>82</v>
      </c>
      <c r="AX2" s="368" t="s">
        <v>71</v>
      </c>
      <c r="AY2" s="368" t="s">
        <v>72</v>
      </c>
      <c r="AZ2" s="368" t="s">
        <v>73</v>
      </c>
      <c r="BA2" s="368" t="s">
        <v>74</v>
      </c>
      <c r="BB2" s="368" t="s">
        <v>75</v>
      </c>
      <c r="BC2" s="368" t="s">
        <v>76</v>
      </c>
      <c r="BD2" s="368" t="s">
        <v>77</v>
      </c>
      <c r="BE2" s="368" t="s">
        <v>78</v>
      </c>
      <c r="BF2" s="368" t="s">
        <v>79</v>
      </c>
      <c r="BG2" s="368" t="s">
        <v>80</v>
      </c>
      <c r="BH2" s="368" t="s">
        <v>81</v>
      </c>
      <c r="BI2" s="369" t="s">
        <v>82</v>
      </c>
      <c r="BJ2" s="368" t="s">
        <v>71</v>
      </c>
      <c r="BK2" s="368" t="s">
        <v>72</v>
      </c>
      <c r="BL2" s="368" t="s">
        <v>73</v>
      </c>
      <c r="BM2" s="368" t="s">
        <v>74</v>
      </c>
      <c r="BN2" s="368" t="s">
        <v>75</v>
      </c>
      <c r="BO2" s="368" t="s">
        <v>76</v>
      </c>
      <c r="BP2" s="368" t="s">
        <v>77</v>
      </c>
      <c r="BQ2" s="368" t="s">
        <v>78</v>
      </c>
      <c r="BR2" s="368" t="s">
        <v>79</v>
      </c>
      <c r="BS2" s="368" t="s">
        <v>80</v>
      </c>
      <c r="BT2" s="368" t="s">
        <v>81</v>
      </c>
      <c r="BU2" s="369" t="s">
        <v>82</v>
      </c>
      <c r="BV2" s="368" t="s">
        <v>71</v>
      </c>
      <c r="BW2" s="368" t="s">
        <v>72</v>
      </c>
      <c r="BX2" s="368" t="s">
        <v>73</v>
      </c>
      <c r="BY2" s="368" t="s">
        <v>74</v>
      </c>
      <c r="BZ2" s="368" t="s">
        <v>75</v>
      </c>
      <c r="CA2" s="368" t="s">
        <v>76</v>
      </c>
      <c r="CB2" s="368" t="s">
        <v>77</v>
      </c>
      <c r="CC2" s="368" t="s">
        <v>78</v>
      </c>
      <c r="CD2" s="368" t="s">
        <v>79</v>
      </c>
      <c r="CE2" s="368" t="s">
        <v>80</v>
      </c>
      <c r="CF2" s="368" t="s">
        <v>81</v>
      </c>
      <c r="CG2" s="369" t="s">
        <v>82</v>
      </c>
      <c r="CH2" s="368" t="s">
        <v>71</v>
      </c>
      <c r="CI2" s="368" t="s">
        <v>72</v>
      </c>
      <c r="CJ2" s="368" t="s">
        <v>73</v>
      </c>
      <c r="CK2" s="368" t="s">
        <v>74</v>
      </c>
      <c r="CL2" s="368" t="s">
        <v>75</v>
      </c>
      <c r="CM2" s="368" t="s">
        <v>76</v>
      </c>
      <c r="CN2" s="368" t="s">
        <v>77</v>
      </c>
      <c r="CO2" s="368" t="s">
        <v>78</v>
      </c>
      <c r="CP2" s="368" t="s">
        <v>79</v>
      </c>
      <c r="CQ2" s="368" t="s">
        <v>80</v>
      </c>
      <c r="CR2" s="368" t="s">
        <v>81</v>
      </c>
      <c r="CS2" s="369" t="s">
        <v>82</v>
      </c>
      <c r="CT2" s="368" t="s">
        <v>71</v>
      </c>
      <c r="CU2" s="368" t="s">
        <v>72</v>
      </c>
      <c r="CV2" s="368" t="s">
        <v>73</v>
      </c>
      <c r="CW2" s="368" t="s">
        <v>74</v>
      </c>
      <c r="CX2" s="368" t="s">
        <v>75</v>
      </c>
      <c r="CY2" s="368" t="s">
        <v>76</v>
      </c>
      <c r="CZ2" s="368" t="s">
        <v>77</v>
      </c>
      <c r="DA2" s="368" t="s">
        <v>78</v>
      </c>
      <c r="DB2" s="368" t="s">
        <v>79</v>
      </c>
      <c r="DC2" s="368" t="s">
        <v>80</v>
      </c>
      <c r="DD2" s="368" t="s">
        <v>81</v>
      </c>
      <c r="DE2" s="369" t="s">
        <v>82</v>
      </c>
      <c r="DF2" s="343" t="s">
        <v>71</v>
      </c>
      <c r="DG2" s="343" t="s">
        <v>72</v>
      </c>
      <c r="DH2" s="343" t="s">
        <v>73</v>
      </c>
      <c r="DI2" s="343" t="s">
        <v>74</v>
      </c>
      <c r="DJ2" s="343" t="s">
        <v>75</v>
      </c>
      <c r="DK2" s="343" t="s">
        <v>76</v>
      </c>
      <c r="DL2" s="343" t="s">
        <v>77</v>
      </c>
      <c r="DM2" s="343" t="s">
        <v>78</v>
      </c>
      <c r="DN2" s="343" t="s">
        <v>79</v>
      </c>
      <c r="DO2" s="343" t="s">
        <v>80</v>
      </c>
      <c r="DP2" s="343" t="s">
        <v>81</v>
      </c>
      <c r="DQ2" s="343" t="s">
        <v>82</v>
      </c>
      <c r="DR2" s="364" t="s">
        <v>83</v>
      </c>
      <c r="DS2" s="343" t="s">
        <v>84</v>
      </c>
      <c r="DT2" s="343" t="s">
        <v>85</v>
      </c>
      <c r="DU2" s="343" t="s">
        <v>86</v>
      </c>
      <c r="DV2" s="343" t="s">
        <v>87</v>
      </c>
      <c r="DW2" s="343" t="s">
        <v>88</v>
      </c>
      <c r="DX2" s="343" t="s">
        <v>89</v>
      </c>
      <c r="DY2" s="343" t="s">
        <v>90</v>
      </c>
      <c r="DZ2" s="343" t="s">
        <v>91</v>
      </c>
      <c r="EA2" s="343" t="s">
        <v>92</v>
      </c>
    </row>
    <row r="3" spans="1:131" ht="15.75" x14ac:dyDescent="0.3">
      <c r="A3" s="335" t="s">
        <v>93</v>
      </c>
      <c r="B3" s="344">
        <v>14426.08</v>
      </c>
      <c r="C3" s="344">
        <v>13796.62</v>
      </c>
      <c r="D3" s="344">
        <v>13312.88</v>
      </c>
      <c r="E3" s="344">
        <v>8421.27</v>
      </c>
      <c r="F3" s="344">
        <v>7943.33</v>
      </c>
      <c r="G3" s="344">
        <v>7868.03</v>
      </c>
      <c r="H3" s="344">
        <v>8331.08</v>
      </c>
      <c r="I3" s="344">
        <v>9546.6200000000008</v>
      </c>
      <c r="J3" s="344">
        <v>13880.08</v>
      </c>
      <c r="K3" s="344">
        <v>19572.53</v>
      </c>
      <c r="L3" s="344">
        <v>17911.810000000001</v>
      </c>
      <c r="M3" s="344">
        <v>19335.990000000002</v>
      </c>
      <c r="N3" s="370">
        <v>84.519999999999982</v>
      </c>
      <c r="O3" s="370">
        <v>75.220000000000027</v>
      </c>
      <c r="P3" s="370">
        <v>-504.05999999999995</v>
      </c>
      <c r="Q3" s="370">
        <v>260.69999999999993</v>
      </c>
      <c r="R3" s="370">
        <v>-3934.28</v>
      </c>
      <c r="S3" s="370">
        <v>-3646.45</v>
      </c>
      <c r="T3" s="370">
        <v>2488.0499999999997</v>
      </c>
      <c r="U3" s="370">
        <v>-440.75</v>
      </c>
      <c r="V3" s="370">
        <v>-535.26</v>
      </c>
      <c r="W3" s="370">
        <v>-665.64</v>
      </c>
      <c r="X3" s="370">
        <v>-781.21</v>
      </c>
      <c r="Y3" s="371">
        <v>-908.44999999999993</v>
      </c>
      <c r="Z3" s="370">
        <v>-185.49</v>
      </c>
      <c r="AA3" s="370">
        <v>-193.35000000000002</v>
      </c>
      <c r="AB3" s="370">
        <v>-87.06</v>
      </c>
      <c r="AC3" s="370">
        <v>-73.23</v>
      </c>
      <c r="AD3" s="370">
        <v>0</v>
      </c>
      <c r="AE3" s="370">
        <v>0</v>
      </c>
      <c r="AF3" s="370">
        <v>-213.42000000000002</v>
      </c>
      <c r="AG3" s="370">
        <v>-157.82999999999998</v>
      </c>
      <c r="AH3" s="370">
        <v>-129.72999999999999</v>
      </c>
      <c r="AI3" s="370">
        <v>-126.8</v>
      </c>
      <c r="AJ3" s="370">
        <v>-122.21000000000001</v>
      </c>
      <c r="AK3" s="371">
        <v>-105.48</v>
      </c>
      <c r="AL3" s="370">
        <v>0</v>
      </c>
      <c r="AM3" s="370">
        <v>0</v>
      </c>
      <c r="AN3" s="370">
        <v>0</v>
      </c>
      <c r="AO3" s="370">
        <v>0</v>
      </c>
      <c r="AP3" s="370">
        <v>0</v>
      </c>
      <c r="AQ3" s="370">
        <v>0</v>
      </c>
      <c r="AR3" s="370">
        <v>0</v>
      </c>
      <c r="AS3" s="370">
        <v>0</v>
      </c>
      <c r="AT3" s="370">
        <v>0</v>
      </c>
      <c r="AU3" s="370">
        <v>0</v>
      </c>
      <c r="AV3" s="370">
        <v>0</v>
      </c>
      <c r="AW3" s="371">
        <v>0</v>
      </c>
      <c r="AX3" s="370">
        <v>0</v>
      </c>
      <c r="AY3" s="370">
        <v>0</v>
      </c>
      <c r="AZ3" s="370">
        <v>0</v>
      </c>
      <c r="BA3" s="370">
        <v>0</v>
      </c>
      <c r="BB3" s="370">
        <v>0</v>
      </c>
      <c r="BC3" s="370">
        <v>0</v>
      </c>
      <c r="BD3" s="370">
        <v>0</v>
      </c>
      <c r="BE3" s="370">
        <v>0</v>
      </c>
      <c r="BF3" s="370">
        <v>0</v>
      </c>
      <c r="BG3" s="370">
        <v>0</v>
      </c>
      <c r="BH3" s="370">
        <v>0</v>
      </c>
      <c r="BI3" s="371">
        <v>0</v>
      </c>
      <c r="BJ3" s="370">
        <v>0</v>
      </c>
      <c r="BK3" s="370">
        <v>0</v>
      </c>
      <c r="BL3" s="370">
        <v>0</v>
      </c>
      <c r="BM3" s="370">
        <v>0</v>
      </c>
      <c r="BN3" s="370">
        <v>0</v>
      </c>
      <c r="BO3" s="370">
        <v>0</v>
      </c>
      <c r="BP3" s="370">
        <v>0</v>
      </c>
      <c r="BQ3" s="370">
        <v>0</v>
      </c>
      <c r="BR3" s="370">
        <v>0</v>
      </c>
      <c r="BS3" s="370">
        <v>0</v>
      </c>
      <c r="BT3" s="370">
        <v>0</v>
      </c>
      <c r="BU3" s="371">
        <v>0</v>
      </c>
      <c r="BV3" s="370">
        <v>0</v>
      </c>
      <c r="BW3" s="370">
        <v>0</v>
      </c>
      <c r="BX3" s="370">
        <v>0</v>
      </c>
      <c r="BY3" s="370">
        <v>0</v>
      </c>
      <c r="BZ3" s="370">
        <v>0</v>
      </c>
      <c r="CA3" s="370">
        <v>0</v>
      </c>
      <c r="CB3" s="370">
        <v>0</v>
      </c>
      <c r="CC3" s="370">
        <v>0</v>
      </c>
      <c r="CD3" s="370">
        <v>0</v>
      </c>
      <c r="CE3" s="370">
        <v>0</v>
      </c>
      <c r="CF3" s="370">
        <v>0</v>
      </c>
      <c r="CG3" s="371">
        <v>0</v>
      </c>
      <c r="CH3" s="370">
        <v>0</v>
      </c>
      <c r="CI3" s="370">
        <v>0</v>
      </c>
      <c r="CJ3" s="370">
        <v>0</v>
      </c>
      <c r="CK3" s="370">
        <v>0</v>
      </c>
      <c r="CL3" s="370">
        <v>0</v>
      </c>
      <c r="CM3" s="370">
        <v>0</v>
      </c>
      <c r="CN3" s="370">
        <v>0</v>
      </c>
      <c r="CO3" s="370">
        <v>0</v>
      </c>
      <c r="CP3" s="370">
        <v>0</v>
      </c>
      <c r="CQ3" s="370">
        <v>0</v>
      </c>
      <c r="CR3" s="370">
        <v>0</v>
      </c>
      <c r="CS3" s="371">
        <v>0</v>
      </c>
      <c r="CT3" s="370">
        <v>0</v>
      </c>
      <c r="CU3" s="370">
        <v>0</v>
      </c>
      <c r="CV3" s="370">
        <v>0</v>
      </c>
      <c r="CW3" s="370">
        <v>0</v>
      </c>
      <c r="CX3" s="370">
        <v>0</v>
      </c>
      <c r="CY3" s="370">
        <v>0</v>
      </c>
      <c r="CZ3" s="370">
        <v>0</v>
      </c>
      <c r="DA3" s="370">
        <v>0</v>
      </c>
      <c r="DB3" s="370">
        <v>0</v>
      </c>
      <c r="DC3" s="370">
        <v>0</v>
      </c>
      <c r="DD3" s="370">
        <v>0</v>
      </c>
      <c r="DE3" s="371">
        <v>0</v>
      </c>
      <c r="DF3" s="347">
        <f>B3+N3+Z3+AL3+AX3+BJ3+BV3+CH3+CT3</f>
        <v>14325.11</v>
      </c>
      <c r="DG3" s="347">
        <f t="shared" ref="DG3:DQ18" si="0">C3+O3+AA3+AM3+AY3+BK3+BW3+CI3+CU3</f>
        <v>13678.49</v>
      </c>
      <c r="DH3" s="347">
        <f t="shared" si="0"/>
        <v>12721.76</v>
      </c>
      <c r="DI3" s="347">
        <f t="shared" si="0"/>
        <v>8608.7400000000016</v>
      </c>
      <c r="DJ3" s="347">
        <f t="shared" si="0"/>
        <v>4009.0499999999997</v>
      </c>
      <c r="DK3" s="347">
        <f t="shared" si="0"/>
        <v>4221.58</v>
      </c>
      <c r="DL3" s="347">
        <f t="shared" si="0"/>
        <v>10605.71</v>
      </c>
      <c r="DM3" s="347">
        <f t="shared" si="0"/>
        <v>8948.0400000000009</v>
      </c>
      <c r="DN3" s="347">
        <f t="shared" si="0"/>
        <v>13215.09</v>
      </c>
      <c r="DO3" s="347">
        <f t="shared" si="0"/>
        <v>18780.09</v>
      </c>
      <c r="DP3" s="347">
        <f t="shared" si="0"/>
        <v>17008.390000000003</v>
      </c>
      <c r="DQ3" s="347">
        <f t="shared" si="0"/>
        <v>18322.060000000001</v>
      </c>
      <c r="DR3" s="348">
        <f>SUM(DF3:DQ3)</f>
        <v>144444.11000000002</v>
      </c>
      <c r="DY3" s="351">
        <f>+DR3-DX3</f>
        <v>144444.11000000002</v>
      </c>
      <c r="DZ3" s="351">
        <v>144444.11000000002</v>
      </c>
      <c r="EA3" s="351">
        <f>DY3-DZ3</f>
        <v>0</v>
      </c>
    </row>
    <row r="4" spans="1:131" ht="15.75" x14ac:dyDescent="0.3">
      <c r="A4" s="335" t="s">
        <v>95</v>
      </c>
      <c r="B4" s="344">
        <v>54189.72</v>
      </c>
      <c r="C4" s="344">
        <v>57072.44</v>
      </c>
      <c r="D4" s="344">
        <v>52523.66</v>
      </c>
      <c r="E4" s="344">
        <v>37313.86</v>
      </c>
      <c r="F4" s="344">
        <v>23334.61</v>
      </c>
      <c r="G4" s="344">
        <v>28793.66</v>
      </c>
      <c r="H4" s="344">
        <v>34290.53</v>
      </c>
      <c r="I4" s="344">
        <v>30735.05</v>
      </c>
      <c r="J4" s="344">
        <v>47466.32</v>
      </c>
      <c r="K4" s="344">
        <v>39899.4</v>
      </c>
      <c r="L4" s="344">
        <v>52425.27</v>
      </c>
      <c r="M4" s="344">
        <v>57983.8</v>
      </c>
      <c r="N4" s="370">
        <v>0</v>
      </c>
      <c r="O4" s="370">
        <v>0</v>
      </c>
      <c r="P4" s="370">
        <v>193.72</v>
      </c>
      <c r="Q4" s="370">
        <v>-6604.0700000000006</v>
      </c>
      <c r="R4" s="370">
        <v>-10306.840000000002</v>
      </c>
      <c r="S4" s="370">
        <v>-762.60000000000014</v>
      </c>
      <c r="T4" s="370">
        <v>4081.6300000000006</v>
      </c>
      <c r="U4" s="370">
        <v>3592.4100000000003</v>
      </c>
      <c r="V4" s="370">
        <v>842.58000000000038</v>
      </c>
      <c r="W4" s="370">
        <v>685.90000000000009</v>
      </c>
      <c r="X4" s="370">
        <v>-1127.2799999999997</v>
      </c>
      <c r="Y4" s="371">
        <v>-154.74000000000007</v>
      </c>
      <c r="Z4" s="370">
        <v>0</v>
      </c>
      <c r="AA4" s="370">
        <v>0</v>
      </c>
      <c r="AB4" s="370">
        <v>0</v>
      </c>
      <c r="AC4" s="370">
        <v>0</v>
      </c>
      <c r="AD4" s="370">
        <v>0</v>
      </c>
      <c r="AE4" s="370">
        <v>0</v>
      </c>
      <c r="AF4" s="370">
        <v>0</v>
      </c>
      <c r="AG4" s="370">
        <v>0</v>
      </c>
      <c r="AH4" s="370">
        <v>0</v>
      </c>
      <c r="AI4" s="370">
        <v>0</v>
      </c>
      <c r="AJ4" s="370">
        <v>0</v>
      </c>
      <c r="AK4" s="371">
        <v>0</v>
      </c>
      <c r="AL4" s="370">
        <v>0</v>
      </c>
      <c r="AM4" s="370">
        <v>0</v>
      </c>
      <c r="AN4" s="370">
        <v>0</v>
      </c>
      <c r="AO4" s="370">
        <v>0</v>
      </c>
      <c r="AP4" s="370">
        <v>-1690</v>
      </c>
      <c r="AQ4" s="370">
        <v>0</v>
      </c>
      <c r="AR4" s="370">
        <v>-856.1</v>
      </c>
      <c r="AS4" s="370">
        <v>-856.1</v>
      </c>
      <c r="AT4" s="370">
        <v>-856.1</v>
      </c>
      <c r="AU4" s="370">
        <v>-856.1</v>
      </c>
      <c r="AV4" s="370">
        <v>0</v>
      </c>
      <c r="AW4" s="371">
        <v>0</v>
      </c>
      <c r="AX4" s="370">
        <v>0</v>
      </c>
      <c r="AY4" s="370">
        <v>0</v>
      </c>
      <c r="AZ4" s="370">
        <v>0</v>
      </c>
      <c r="BA4" s="370">
        <v>0</v>
      </c>
      <c r="BB4" s="370">
        <v>0</v>
      </c>
      <c r="BC4" s="370">
        <v>0</v>
      </c>
      <c r="BD4" s="370">
        <v>0</v>
      </c>
      <c r="BE4" s="370">
        <v>0</v>
      </c>
      <c r="BF4" s="370">
        <v>0</v>
      </c>
      <c r="BG4" s="370">
        <v>0</v>
      </c>
      <c r="BH4" s="370">
        <v>0</v>
      </c>
      <c r="BI4" s="371">
        <v>0</v>
      </c>
      <c r="BJ4" s="370">
        <v>0</v>
      </c>
      <c r="BK4" s="370">
        <v>0</v>
      </c>
      <c r="BL4" s="370">
        <v>0</v>
      </c>
      <c r="BM4" s="370">
        <v>0</v>
      </c>
      <c r="BN4" s="370">
        <v>0</v>
      </c>
      <c r="BO4" s="370">
        <v>0</v>
      </c>
      <c r="BP4" s="370">
        <v>0</v>
      </c>
      <c r="BQ4" s="370">
        <v>0</v>
      </c>
      <c r="BR4" s="370">
        <v>0</v>
      </c>
      <c r="BS4" s="370">
        <v>0</v>
      </c>
      <c r="BT4" s="370">
        <v>0</v>
      </c>
      <c r="BU4" s="371">
        <v>0</v>
      </c>
      <c r="BV4" s="370">
        <v>0</v>
      </c>
      <c r="BW4" s="370">
        <v>0</v>
      </c>
      <c r="BX4" s="370">
        <v>0</v>
      </c>
      <c r="BY4" s="370">
        <v>0</v>
      </c>
      <c r="BZ4" s="370">
        <v>0</v>
      </c>
      <c r="CA4" s="370">
        <v>0</v>
      </c>
      <c r="CB4" s="370">
        <v>0</v>
      </c>
      <c r="CC4" s="370">
        <v>0</v>
      </c>
      <c r="CD4" s="370">
        <v>0</v>
      </c>
      <c r="CE4" s="370">
        <v>0</v>
      </c>
      <c r="CF4" s="370">
        <v>0</v>
      </c>
      <c r="CG4" s="371">
        <v>0</v>
      </c>
      <c r="CH4" s="370">
        <v>0</v>
      </c>
      <c r="CI4" s="370">
        <v>0</v>
      </c>
      <c r="CJ4" s="370">
        <v>0</v>
      </c>
      <c r="CK4" s="370">
        <v>0</v>
      </c>
      <c r="CL4" s="370">
        <v>0</v>
      </c>
      <c r="CM4" s="370">
        <v>0</v>
      </c>
      <c r="CN4" s="370">
        <v>0</v>
      </c>
      <c r="CO4" s="370">
        <v>0</v>
      </c>
      <c r="CP4" s="370">
        <v>0</v>
      </c>
      <c r="CQ4" s="370">
        <v>0</v>
      </c>
      <c r="CR4" s="370">
        <v>0</v>
      </c>
      <c r="CS4" s="371">
        <v>0</v>
      </c>
      <c r="CT4" s="370">
        <v>0</v>
      </c>
      <c r="CU4" s="370">
        <v>0</v>
      </c>
      <c r="CV4" s="370">
        <v>0</v>
      </c>
      <c r="CW4" s="370">
        <v>0</v>
      </c>
      <c r="CX4" s="370">
        <v>0</v>
      </c>
      <c r="CY4" s="370">
        <v>0</v>
      </c>
      <c r="CZ4" s="370">
        <v>0</v>
      </c>
      <c r="DA4" s="370">
        <v>0</v>
      </c>
      <c r="DB4" s="370">
        <v>0</v>
      </c>
      <c r="DC4" s="370">
        <v>0</v>
      </c>
      <c r="DD4" s="370">
        <v>0</v>
      </c>
      <c r="DE4" s="371">
        <v>0</v>
      </c>
      <c r="DF4" s="347">
        <f t="shared" ref="DF4:DQ38" si="1">B4+N4+Z4+AL4+AX4+BJ4+BV4+CH4+CT4</f>
        <v>54189.72</v>
      </c>
      <c r="DG4" s="347">
        <f t="shared" si="0"/>
        <v>57072.44</v>
      </c>
      <c r="DH4" s="347">
        <f t="shared" si="0"/>
        <v>52717.380000000005</v>
      </c>
      <c r="DI4" s="347">
        <f t="shared" si="0"/>
        <v>30709.79</v>
      </c>
      <c r="DJ4" s="347">
        <f t="shared" si="0"/>
        <v>11337.769999999999</v>
      </c>
      <c r="DK4" s="347">
        <f t="shared" si="0"/>
        <v>28031.06</v>
      </c>
      <c r="DL4" s="347">
        <f t="shared" si="0"/>
        <v>37516.06</v>
      </c>
      <c r="DM4" s="347">
        <f t="shared" si="0"/>
        <v>33471.360000000001</v>
      </c>
      <c r="DN4" s="347">
        <f t="shared" si="0"/>
        <v>47452.800000000003</v>
      </c>
      <c r="DO4" s="347">
        <f t="shared" si="0"/>
        <v>39729.200000000004</v>
      </c>
      <c r="DP4" s="347">
        <f t="shared" si="0"/>
        <v>51297.99</v>
      </c>
      <c r="DQ4" s="347">
        <f t="shared" si="0"/>
        <v>57829.060000000005</v>
      </c>
      <c r="DR4" s="348">
        <f t="shared" ref="DR4:DR67" si="2">SUM(DF4:DQ4)</f>
        <v>501354.62999999995</v>
      </c>
      <c r="DY4" s="351">
        <f t="shared" ref="DY4:DY67" si="3">+DR4-DX4</f>
        <v>501354.62999999995</v>
      </c>
      <c r="DZ4" s="351">
        <v>501354.63</v>
      </c>
      <c r="EA4" s="351">
        <f t="shared" ref="EA4:EA67" si="4">DY4-DZ4</f>
        <v>0</v>
      </c>
    </row>
    <row r="5" spans="1:131" ht="15.75" x14ac:dyDescent="0.3">
      <c r="A5" s="335" t="s">
        <v>97</v>
      </c>
      <c r="B5" s="344">
        <v>80166.509999999995</v>
      </c>
      <c r="C5" s="344">
        <v>75713.279999999999</v>
      </c>
      <c r="D5" s="344">
        <v>87025.83</v>
      </c>
      <c r="E5" s="344">
        <v>42067.51</v>
      </c>
      <c r="F5" s="344">
        <v>40665.120000000003</v>
      </c>
      <c r="G5" s="344">
        <v>46181.73</v>
      </c>
      <c r="H5" s="344">
        <v>49349.34</v>
      </c>
      <c r="I5" s="344">
        <v>46800.06</v>
      </c>
      <c r="J5" s="344">
        <v>53455.13</v>
      </c>
      <c r="K5" s="344">
        <v>75175.210000000006</v>
      </c>
      <c r="L5" s="344">
        <v>73121.850000000006</v>
      </c>
      <c r="M5" s="344">
        <v>68256.06</v>
      </c>
      <c r="N5" s="370">
        <v>1528.54</v>
      </c>
      <c r="O5" s="370">
        <v>1400.83</v>
      </c>
      <c r="P5" s="370">
        <v>1453.88</v>
      </c>
      <c r="Q5" s="370">
        <v>-3640.49</v>
      </c>
      <c r="R5" s="370">
        <v>-14845.730000000005</v>
      </c>
      <c r="S5" s="370">
        <v>-4841.1600000000017</v>
      </c>
      <c r="T5" s="370">
        <v>1270.01</v>
      </c>
      <c r="U5" s="370">
        <v>3788.8599999999997</v>
      </c>
      <c r="V5" s="370">
        <v>-1160.7200000000003</v>
      </c>
      <c r="W5" s="370">
        <v>-4568.7199999999993</v>
      </c>
      <c r="X5" s="370">
        <v>-967.73000000000025</v>
      </c>
      <c r="Y5" s="371">
        <v>1923.36</v>
      </c>
      <c r="Z5" s="370">
        <v>0</v>
      </c>
      <c r="AA5" s="370">
        <v>0</v>
      </c>
      <c r="AB5" s="370">
        <v>0</v>
      </c>
      <c r="AC5" s="370">
        <v>0</v>
      </c>
      <c r="AD5" s="370">
        <v>5</v>
      </c>
      <c r="AE5" s="370">
        <v>5</v>
      </c>
      <c r="AF5" s="370">
        <v>0</v>
      </c>
      <c r="AG5" s="370">
        <v>0</v>
      </c>
      <c r="AH5" s="370">
        <v>0</v>
      </c>
      <c r="AI5" s="370">
        <v>0</v>
      </c>
      <c r="AJ5" s="370">
        <v>0</v>
      </c>
      <c r="AK5" s="371">
        <v>0</v>
      </c>
      <c r="AL5" s="370">
        <v>0</v>
      </c>
      <c r="AM5" s="370">
        <v>-138.97999999999999</v>
      </c>
      <c r="AN5" s="370">
        <v>-177.06</v>
      </c>
      <c r="AO5" s="370">
        <v>606.6</v>
      </c>
      <c r="AP5" s="370">
        <v>-426.93</v>
      </c>
      <c r="AQ5" s="370">
        <v>-207.39</v>
      </c>
      <c r="AR5" s="370">
        <v>-241.87</v>
      </c>
      <c r="AS5" s="370">
        <v>-161.1</v>
      </c>
      <c r="AT5" s="370">
        <v>-136.02000000000001</v>
      </c>
      <c r="AU5" s="370">
        <v>606.6</v>
      </c>
      <c r="AV5" s="370">
        <v>606.6</v>
      </c>
      <c r="AW5" s="371">
        <v>-167.96</v>
      </c>
      <c r="AX5" s="370">
        <v>0</v>
      </c>
      <c r="AY5" s="370">
        <v>0</v>
      </c>
      <c r="AZ5" s="370">
        <v>0</v>
      </c>
      <c r="BA5" s="370">
        <v>0</v>
      </c>
      <c r="BB5" s="370">
        <v>0</v>
      </c>
      <c r="BC5" s="370">
        <v>0</v>
      </c>
      <c r="BD5" s="370">
        <v>0</v>
      </c>
      <c r="BE5" s="370">
        <v>0</v>
      </c>
      <c r="BF5" s="370">
        <v>0</v>
      </c>
      <c r="BG5" s="370">
        <v>0</v>
      </c>
      <c r="BH5" s="370">
        <v>0</v>
      </c>
      <c r="BI5" s="371">
        <v>0</v>
      </c>
      <c r="BJ5" s="370">
        <v>0</v>
      </c>
      <c r="BK5" s="370">
        <v>0</v>
      </c>
      <c r="BL5" s="370">
        <v>0</v>
      </c>
      <c r="BM5" s="370">
        <v>0</v>
      </c>
      <c r="BN5" s="370">
        <v>0</v>
      </c>
      <c r="BO5" s="370">
        <v>0</v>
      </c>
      <c r="BP5" s="370">
        <v>0</v>
      </c>
      <c r="BQ5" s="370">
        <v>0</v>
      </c>
      <c r="BR5" s="370">
        <v>0</v>
      </c>
      <c r="BS5" s="370">
        <v>0</v>
      </c>
      <c r="BT5" s="370">
        <v>0</v>
      </c>
      <c r="BU5" s="371">
        <v>0</v>
      </c>
      <c r="BV5" s="370">
        <v>0</v>
      </c>
      <c r="BW5" s="370">
        <v>0</v>
      </c>
      <c r="BX5" s="370">
        <v>0</v>
      </c>
      <c r="BY5" s="370">
        <v>0</v>
      </c>
      <c r="BZ5" s="370">
        <v>0</v>
      </c>
      <c r="CA5" s="370">
        <v>0</v>
      </c>
      <c r="CB5" s="370">
        <v>0</v>
      </c>
      <c r="CC5" s="370">
        <v>0</v>
      </c>
      <c r="CD5" s="370">
        <v>0</v>
      </c>
      <c r="CE5" s="370">
        <v>0</v>
      </c>
      <c r="CF5" s="370">
        <v>0</v>
      </c>
      <c r="CG5" s="371">
        <v>0</v>
      </c>
      <c r="CH5" s="370">
        <v>0</v>
      </c>
      <c r="CI5" s="370">
        <v>0</v>
      </c>
      <c r="CJ5" s="370">
        <v>0</v>
      </c>
      <c r="CK5" s="370">
        <v>0</v>
      </c>
      <c r="CL5" s="370">
        <v>0</v>
      </c>
      <c r="CM5" s="370">
        <v>0</v>
      </c>
      <c r="CN5" s="370">
        <v>0</v>
      </c>
      <c r="CO5" s="370">
        <v>0</v>
      </c>
      <c r="CP5" s="370">
        <v>0</v>
      </c>
      <c r="CQ5" s="370">
        <v>0</v>
      </c>
      <c r="CR5" s="370">
        <v>0</v>
      </c>
      <c r="CS5" s="371">
        <v>0</v>
      </c>
      <c r="CT5" s="370">
        <v>0</v>
      </c>
      <c r="CU5" s="370">
        <v>0</v>
      </c>
      <c r="CV5" s="370">
        <v>0</v>
      </c>
      <c r="CW5" s="370">
        <v>0</v>
      </c>
      <c r="CX5" s="370">
        <v>0</v>
      </c>
      <c r="CY5" s="370">
        <v>0</v>
      </c>
      <c r="CZ5" s="370">
        <v>0</v>
      </c>
      <c r="DA5" s="370">
        <v>0</v>
      </c>
      <c r="DB5" s="370">
        <v>0</v>
      </c>
      <c r="DC5" s="370">
        <v>0</v>
      </c>
      <c r="DD5" s="370">
        <v>0</v>
      </c>
      <c r="DE5" s="371">
        <v>0</v>
      </c>
      <c r="DF5" s="347">
        <f t="shared" si="1"/>
        <v>81695.049999999988</v>
      </c>
      <c r="DG5" s="347">
        <f t="shared" si="0"/>
        <v>76975.13</v>
      </c>
      <c r="DH5" s="347">
        <f t="shared" si="0"/>
        <v>88302.650000000009</v>
      </c>
      <c r="DI5" s="347">
        <f t="shared" si="0"/>
        <v>39033.620000000003</v>
      </c>
      <c r="DJ5" s="347">
        <f t="shared" si="0"/>
        <v>25397.46</v>
      </c>
      <c r="DK5" s="347">
        <f t="shared" si="0"/>
        <v>41138.18</v>
      </c>
      <c r="DL5" s="347">
        <f t="shared" si="0"/>
        <v>50377.479999999996</v>
      </c>
      <c r="DM5" s="347">
        <f t="shared" si="0"/>
        <v>50427.82</v>
      </c>
      <c r="DN5" s="347">
        <f t="shared" si="0"/>
        <v>52158.39</v>
      </c>
      <c r="DO5" s="347">
        <f t="shared" si="0"/>
        <v>71213.090000000011</v>
      </c>
      <c r="DP5" s="347">
        <f t="shared" si="0"/>
        <v>72760.720000000016</v>
      </c>
      <c r="DQ5" s="347">
        <f t="shared" si="0"/>
        <v>70011.459999999992</v>
      </c>
      <c r="DR5" s="348">
        <f t="shared" si="2"/>
        <v>719491.04999999993</v>
      </c>
      <c r="DY5" s="351">
        <f t="shared" si="3"/>
        <v>719491.04999999993</v>
      </c>
      <c r="DZ5" s="351">
        <v>719491.04999999981</v>
      </c>
      <c r="EA5" s="351">
        <f t="shared" si="4"/>
        <v>0</v>
      </c>
    </row>
    <row r="6" spans="1:131" ht="15.75" x14ac:dyDescent="0.3">
      <c r="A6" s="335" t="s">
        <v>98</v>
      </c>
      <c r="B6" s="344">
        <v>48879.58</v>
      </c>
      <c r="C6" s="344">
        <v>42640.25</v>
      </c>
      <c r="D6" s="344">
        <v>41767.49</v>
      </c>
      <c r="E6" s="344">
        <v>25753.37</v>
      </c>
      <c r="F6" s="344">
        <v>20896.330000000002</v>
      </c>
      <c r="G6" s="344">
        <v>18595.55</v>
      </c>
      <c r="H6" s="344">
        <v>26333.22</v>
      </c>
      <c r="I6" s="344">
        <v>24415.77</v>
      </c>
      <c r="J6" s="344">
        <v>30847.49</v>
      </c>
      <c r="K6" s="344">
        <v>22002.18</v>
      </c>
      <c r="L6" s="344">
        <v>49222.6</v>
      </c>
      <c r="M6" s="344">
        <v>42933.760000000002</v>
      </c>
      <c r="N6" s="370">
        <v>-14287.85</v>
      </c>
      <c r="O6" s="370">
        <v>0</v>
      </c>
      <c r="P6" s="370">
        <v>0</v>
      </c>
      <c r="Q6" s="370">
        <v>-3925.48</v>
      </c>
      <c r="R6" s="370">
        <v>-13088.699999999995</v>
      </c>
      <c r="S6" s="370">
        <v>-11054.67</v>
      </c>
      <c r="T6" s="370">
        <v>-2240.1699999999996</v>
      </c>
      <c r="U6" s="370">
        <v>-1040.5299999999995</v>
      </c>
      <c r="V6" s="370">
        <v>-850.35000000000014</v>
      </c>
      <c r="W6" s="370">
        <v>-355.14999999999992</v>
      </c>
      <c r="X6" s="370">
        <v>2386.3399999999997</v>
      </c>
      <c r="Y6" s="371">
        <v>2190.37</v>
      </c>
      <c r="Z6" s="370">
        <v>0</v>
      </c>
      <c r="AA6" s="370">
        <v>0</v>
      </c>
      <c r="AB6" s="370">
        <v>0</v>
      </c>
      <c r="AC6" s="370">
        <v>0</v>
      </c>
      <c r="AD6" s="370">
        <v>0</v>
      </c>
      <c r="AE6" s="370">
        <v>0</v>
      </c>
      <c r="AF6" s="370">
        <v>0</v>
      </c>
      <c r="AG6" s="370">
        <v>0</v>
      </c>
      <c r="AH6" s="370">
        <v>0</v>
      </c>
      <c r="AI6" s="370">
        <v>0</v>
      </c>
      <c r="AJ6" s="370">
        <v>-1106.83</v>
      </c>
      <c r="AK6" s="371">
        <v>-163.76</v>
      </c>
      <c r="AL6" s="370">
        <v>0</v>
      </c>
      <c r="AM6" s="370">
        <v>0</v>
      </c>
      <c r="AN6" s="370">
        <v>0</v>
      </c>
      <c r="AO6" s="370">
        <v>0</v>
      </c>
      <c r="AP6" s="370">
        <v>0</v>
      </c>
      <c r="AQ6" s="370">
        <v>0</v>
      </c>
      <c r="AR6" s="370">
        <v>0</v>
      </c>
      <c r="AS6" s="370">
        <v>0</v>
      </c>
      <c r="AT6" s="370">
        <v>0</v>
      </c>
      <c r="AU6" s="370">
        <v>0</v>
      </c>
      <c r="AV6" s="370">
        <v>0</v>
      </c>
      <c r="AW6" s="371">
        <v>0</v>
      </c>
      <c r="AX6" s="370">
        <v>0</v>
      </c>
      <c r="AY6" s="370">
        <v>0</v>
      </c>
      <c r="AZ6" s="370">
        <v>0</v>
      </c>
      <c r="BA6" s="370">
        <v>0</v>
      </c>
      <c r="BB6" s="370">
        <v>0</v>
      </c>
      <c r="BC6" s="370">
        <v>0</v>
      </c>
      <c r="BD6" s="370">
        <v>0</v>
      </c>
      <c r="BE6" s="370">
        <v>0</v>
      </c>
      <c r="BF6" s="370">
        <v>0</v>
      </c>
      <c r="BG6" s="370">
        <v>0</v>
      </c>
      <c r="BH6" s="370">
        <v>0</v>
      </c>
      <c r="BI6" s="371">
        <v>0</v>
      </c>
      <c r="BJ6" s="370">
        <v>0</v>
      </c>
      <c r="BK6" s="370">
        <v>0</v>
      </c>
      <c r="BL6" s="370">
        <v>0</v>
      </c>
      <c r="BM6" s="370">
        <v>0</v>
      </c>
      <c r="BN6" s="370">
        <v>0</v>
      </c>
      <c r="BO6" s="370">
        <v>0</v>
      </c>
      <c r="BP6" s="370">
        <v>0</v>
      </c>
      <c r="BQ6" s="370">
        <v>0</v>
      </c>
      <c r="BR6" s="370">
        <v>0</v>
      </c>
      <c r="BS6" s="370">
        <v>0</v>
      </c>
      <c r="BT6" s="370">
        <v>0</v>
      </c>
      <c r="BU6" s="371">
        <v>0</v>
      </c>
      <c r="BV6" s="370">
        <v>0</v>
      </c>
      <c r="BW6" s="370">
        <v>0</v>
      </c>
      <c r="BX6" s="370">
        <v>0</v>
      </c>
      <c r="BY6" s="370">
        <v>0</v>
      </c>
      <c r="BZ6" s="370">
        <v>0</v>
      </c>
      <c r="CA6" s="370">
        <v>0</v>
      </c>
      <c r="CB6" s="370">
        <v>0</v>
      </c>
      <c r="CC6" s="370">
        <v>0</v>
      </c>
      <c r="CD6" s="370">
        <v>0</v>
      </c>
      <c r="CE6" s="370">
        <v>0</v>
      </c>
      <c r="CF6" s="370">
        <v>0</v>
      </c>
      <c r="CG6" s="371">
        <v>0</v>
      </c>
      <c r="CH6" s="370">
        <v>0</v>
      </c>
      <c r="CI6" s="370">
        <v>0</v>
      </c>
      <c r="CJ6" s="370">
        <v>0</v>
      </c>
      <c r="CK6" s="370">
        <v>0</v>
      </c>
      <c r="CL6" s="370">
        <v>0</v>
      </c>
      <c r="CM6" s="370">
        <v>0</v>
      </c>
      <c r="CN6" s="370">
        <v>0</v>
      </c>
      <c r="CO6" s="370">
        <v>0</v>
      </c>
      <c r="CP6" s="370">
        <v>0</v>
      </c>
      <c r="CQ6" s="370">
        <v>0</v>
      </c>
      <c r="CR6" s="370">
        <v>0</v>
      </c>
      <c r="CS6" s="371">
        <v>0</v>
      </c>
      <c r="CT6" s="370">
        <v>0</v>
      </c>
      <c r="CU6" s="370">
        <v>0</v>
      </c>
      <c r="CV6" s="370">
        <v>0</v>
      </c>
      <c r="CW6" s="370">
        <v>0</v>
      </c>
      <c r="CX6" s="370">
        <v>0</v>
      </c>
      <c r="CY6" s="370">
        <v>0</v>
      </c>
      <c r="CZ6" s="370">
        <v>0</v>
      </c>
      <c r="DA6" s="370">
        <v>0</v>
      </c>
      <c r="DB6" s="370">
        <v>0</v>
      </c>
      <c r="DC6" s="370">
        <v>0</v>
      </c>
      <c r="DD6" s="370">
        <v>0</v>
      </c>
      <c r="DE6" s="371">
        <v>0</v>
      </c>
      <c r="DF6" s="347">
        <f t="shared" si="1"/>
        <v>34591.730000000003</v>
      </c>
      <c r="DG6" s="347">
        <f t="shared" si="0"/>
        <v>42640.25</v>
      </c>
      <c r="DH6" s="347">
        <f t="shared" si="0"/>
        <v>41767.49</v>
      </c>
      <c r="DI6" s="347">
        <f t="shared" si="0"/>
        <v>21827.89</v>
      </c>
      <c r="DJ6" s="347">
        <f t="shared" si="0"/>
        <v>7807.6300000000065</v>
      </c>
      <c r="DK6" s="347">
        <f t="shared" si="0"/>
        <v>7540.8799999999992</v>
      </c>
      <c r="DL6" s="347">
        <f t="shared" si="0"/>
        <v>24093.050000000003</v>
      </c>
      <c r="DM6" s="347">
        <f t="shared" si="0"/>
        <v>23375.24</v>
      </c>
      <c r="DN6" s="347">
        <f t="shared" si="0"/>
        <v>29997.140000000003</v>
      </c>
      <c r="DO6" s="347">
        <f t="shared" si="0"/>
        <v>21647.03</v>
      </c>
      <c r="DP6" s="347">
        <f t="shared" si="0"/>
        <v>50502.109999999993</v>
      </c>
      <c r="DQ6" s="347">
        <f t="shared" si="0"/>
        <v>44960.37</v>
      </c>
      <c r="DR6" s="348">
        <f t="shared" si="2"/>
        <v>350750.81</v>
      </c>
      <c r="DY6" s="351">
        <f t="shared" si="3"/>
        <v>350750.81</v>
      </c>
      <c r="DZ6" s="351">
        <v>350750.80999999994</v>
      </c>
      <c r="EA6" s="351">
        <f t="shared" si="4"/>
        <v>0</v>
      </c>
    </row>
    <row r="7" spans="1:131" ht="15.75" x14ac:dyDescent="0.3">
      <c r="A7" s="335" t="s">
        <v>100</v>
      </c>
      <c r="B7" s="344">
        <v>27098.17</v>
      </c>
      <c r="C7" s="344">
        <v>26966.84</v>
      </c>
      <c r="D7" s="344">
        <v>26100.91</v>
      </c>
      <c r="E7" s="344">
        <v>17220.169999999998</v>
      </c>
      <c r="F7" s="344">
        <v>18682.38</v>
      </c>
      <c r="G7" s="344">
        <v>19198.740000000002</v>
      </c>
      <c r="H7" s="344">
        <v>23376.43</v>
      </c>
      <c r="I7" s="344">
        <v>19470.61</v>
      </c>
      <c r="J7" s="344">
        <v>32158.97</v>
      </c>
      <c r="K7" s="344">
        <v>34707.24</v>
      </c>
      <c r="L7" s="344">
        <v>19412.16</v>
      </c>
      <c r="M7" s="344">
        <v>29105.91</v>
      </c>
      <c r="N7" s="370">
        <v>336.52</v>
      </c>
      <c r="O7" s="370">
        <v>330.72</v>
      </c>
      <c r="P7" s="370">
        <v>481.77000000000032</v>
      </c>
      <c r="Q7" s="370">
        <v>-6693.64</v>
      </c>
      <c r="R7" s="370">
        <v>-11138.990000000003</v>
      </c>
      <c r="S7" s="370">
        <v>-6597.9600000000009</v>
      </c>
      <c r="T7" s="370">
        <v>-846.20999999999992</v>
      </c>
      <c r="U7" s="370">
        <v>1114.8700000000001</v>
      </c>
      <c r="V7" s="370">
        <v>-12134.989999999998</v>
      </c>
      <c r="W7" s="370">
        <v>-13492.180000000004</v>
      </c>
      <c r="X7" s="370">
        <v>-2218.3000000000002</v>
      </c>
      <c r="Y7" s="371">
        <v>-1670.7900000000004</v>
      </c>
      <c r="Z7" s="370">
        <v>0</v>
      </c>
      <c r="AA7" s="370">
        <v>0</v>
      </c>
      <c r="AB7" s="370">
        <v>0</v>
      </c>
      <c r="AC7" s="370">
        <v>0</v>
      </c>
      <c r="AD7" s="370">
        <v>0</v>
      </c>
      <c r="AE7" s="370">
        <v>0</v>
      </c>
      <c r="AF7" s="370">
        <v>0</v>
      </c>
      <c r="AG7" s="370">
        <v>0</v>
      </c>
      <c r="AH7" s="370">
        <v>0</v>
      </c>
      <c r="AI7" s="370">
        <v>0</v>
      </c>
      <c r="AJ7" s="370">
        <v>0</v>
      </c>
      <c r="AK7" s="371">
        <v>0</v>
      </c>
      <c r="AL7" s="370">
        <v>0</v>
      </c>
      <c r="AM7" s="370">
        <v>0</v>
      </c>
      <c r="AN7" s="370">
        <v>0</v>
      </c>
      <c r="AO7" s="370">
        <v>-109.21</v>
      </c>
      <c r="AP7" s="370">
        <v>-83.9</v>
      </c>
      <c r="AQ7" s="370">
        <v>-56.27</v>
      </c>
      <c r="AR7" s="370">
        <v>-58.32</v>
      </c>
      <c r="AS7" s="370">
        <v>-50.41</v>
      </c>
      <c r="AT7" s="370">
        <v>-79.56</v>
      </c>
      <c r="AU7" s="370">
        <v>0</v>
      </c>
      <c r="AV7" s="370">
        <v>-181.39</v>
      </c>
      <c r="AW7" s="371">
        <v>-112.2</v>
      </c>
      <c r="AX7" s="370">
        <v>0</v>
      </c>
      <c r="AY7" s="370">
        <v>0</v>
      </c>
      <c r="AZ7" s="370">
        <v>0</v>
      </c>
      <c r="BA7" s="370">
        <v>0</v>
      </c>
      <c r="BB7" s="370">
        <v>0</v>
      </c>
      <c r="BC7" s="370">
        <v>0</v>
      </c>
      <c r="BD7" s="370">
        <v>0</v>
      </c>
      <c r="BE7" s="370">
        <v>0</v>
      </c>
      <c r="BF7" s="370">
        <v>0</v>
      </c>
      <c r="BG7" s="370">
        <v>0</v>
      </c>
      <c r="BH7" s="370">
        <v>0</v>
      </c>
      <c r="BI7" s="371">
        <v>0</v>
      </c>
      <c r="BJ7" s="370">
        <v>0</v>
      </c>
      <c r="BK7" s="370">
        <v>0</v>
      </c>
      <c r="BL7" s="370">
        <v>0</v>
      </c>
      <c r="BM7" s="370">
        <v>0</v>
      </c>
      <c r="BN7" s="370">
        <v>0</v>
      </c>
      <c r="BO7" s="370">
        <v>0</v>
      </c>
      <c r="BP7" s="370">
        <v>0</v>
      </c>
      <c r="BQ7" s="370">
        <v>0</v>
      </c>
      <c r="BR7" s="370">
        <v>0</v>
      </c>
      <c r="BS7" s="370">
        <v>0</v>
      </c>
      <c r="BT7" s="370">
        <v>0</v>
      </c>
      <c r="BU7" s="371">
        <v>0</v>
      </c>
      <c r="BV7" s="370">
        <v>0</v>
      </c>
      <c r="BW7" s="370">
        <v>0</v>
      </c>
      <c r="BX7" s="370">
        <v>0</v>
      </c>
      <c r="BY7" s="370">
        <v>0</v>
      </c>
      <c r="BZ7" s="370">
        <v>0</v>
      </c>
      <c r="CA7" s="370">
        <v>0</v>
      </c>
      <c r="CB7" s="370">
        <v>0</v>
      </c>
      <c r="CC7" s="370">
        <v>0</v>
      </c>
      <c r="CD7" s="370">
        <v>0</v>
      </c>
      <c r="CE7" s="370">
        <v>0</v>
      </c>
      <c r="CF7" s="370">
        <v>0</v>
      </c>
      <c r="CG7" s="371">
        <v>0</v>
      </c>
      <c r="CH7" s="370">
        <v>0</v>
      </c>
      <c r="CI7" s="370">
        <v>0</v>
      </c>
      <c r="CJ7" s="370">
        <v>0</v>
      </c>
      <c r="CK7" s="370">
        <v>0</v>
      </c>
      <c r="CL7" s="370">
        <v>0</v>
      </c>
      <c r="CM7" s="370">
        <v>0</v>
      </c>
      <c r="CN7" s="370">
        <v>0</v>
      </c>
      <c r="CO7" s="370">
        <v>0</v>
      </c>
      <c r="CP7" s="370">
        <v>0</v>
      </c>
      <c r="CQ7" s="370">
        <v>0</v>
      </c>
      <c r="CR7" s="370">
        <v>0</v>
      </c>
      <c r="CS7" s="371">
        <v>0</v>
      </c>
      <c r="CT7" s="370">
        <v>0</v>
      </c>
      <c r="CU7" s="370">
        <v>0</v>
      </c>
      <c r="CV7" s="370">
        <v>0</v>
      </c>
      <c r="CW7" s="370">
        <v>0</v>
      </c>
      <c r="CX7" s="370">
        <v>0</v>
      </c>
      <c r="CY7" s="370">
        <v>0</v>
      </c>
      <c r="CZ7" s="370">
        <v>0</v>
      </c>
      <c r="DA7" s="370">
        <v>0</v>
      </c>
      <c r="DB7" s="370">
        <v>0</v>
      </c>
      <c r="DC7" s="370">
        <v>0</v>
      </c>
      <c r="DD7" s="370">
        <v>0</v>
      </c>
      <c r="DE7" s="371">
        <v>0</v>
      </c>
      <c r="DF7" s="347">
        <f t="shared" si="1"/>
        <v>27434.69</v>
      </c>
      <c r="DG7" s="347">
        <f t="shared" si="0"/>
        <v>27297.56</v>
      </c>
      <c r="DH7" s="347">
        <f t="shared" si="0"/>
        <v>26582.68</v>
      </c>
      <c r="DI7" s="347">
        <f t="shared" si="0"/>
        <v>10417.32</v>
      </c>
      <c r="DJ7" s="347">
        <f t="shared" si="0"/>
        <v>7459.489999999998</v>
      </c>
      <c r="DK7" s="347">
        <f t="shared" si="0"/>
        <v>12544.51</v>
      </c>
      <c r="DL7" s="347">
        <f t="shared" si="0"/>
        <v>22471.9</v>
      </c>
      <c r="DM7" s="347">
        <f t="shared" si="0"/>
        <v>20535.07</v>
      </c>
      <c r="DN7" s="347">
        <f t="shared" si="0"/>
        <v>19944.420000000002</v>
      </c>
      <c r="DO7" s="347">
        <f t="shared" si="0"/>
        <v>21215.059999999994</v>
      </c>
      <c r="DP7" s="347">
        <f t="shared" si="0"/>
        <v>17012.47</v>
      </c>
      <c r="DQ7" s="347">
        <f t="shared" si="0"/>
        <v>27322.92</v>
      </c>
      <c r="DR7" s="348">
        <f t="shared" si="2"/>
        <v>240238.09000000003</v>
      </c>
      <c r="DY7" s="351">
        <f t="shared" si="3"/>
        <v>240238.09000000003</v>
      </c>
      <c r="DZ7" s="351">
        <v>239734.24999999997</v>
      </c>
      <c r="EA7" s="351">
        <f t="shared" si="4"/>
        <v>503.84000000005472</v>
      </c>
    </row>
    <row r="8" spans="1:131" ht="15.75" x14ac:dyDescent="0.3">
      <c r="A8" s="335" t="s">
        <v>101</v>
      </c>
      <c r="B8" s="344">
        <v>37848</v>
      </c>
      <c r="C8" s="344">
        <v>37311.360000000001</v>
      </c>
      <c r="D8" s="344">
        <v>37499.15</v>
      </c>
      <c r="E8" s="344">
        <v>25076.44</v>
      </c>
      <c r="F8" s="344">
        <v>24081</v>
      </c>
      <c r="G8" s="344">
        <v>23765.78</v>
      </c>
      <c r="H8" s="344">
        <v>16961.420000000002</v>
      </c>
      <c r="I8" s="344">
        <v>13882.62</v>
      </c>
      <c r="J8" s="344">
        <v>16824.760000000002</v>
      </c>
      <c r="K8" s="344">
        <v>30679.91</v>
      </c>
      <c r="L8" s="344">
        <v>28804.11</v>
      </c>
      <c r="M8" s="344">
        <v>30736.300000000003</v>
      </c>
      <c r="N8" s="370">
        <v>0</v>
      </c>
      <c r="O8" s="370">
        <v>0</v>
      </c>
      <c r="P8" s="370">
        <v>-21.020000000000003</v>
      </c>
      <c r="Q8" s="370">
        <v>-4648.5699999999988</v>
      </c>
      <c r="R8" s="370">
        <v>-10937.53</v>
      </c>
      <c r="S8" s="370">
        <v>-2225.4599999999996</v>
      </c>
      <c r="T8" s="370">
        <v>5932.2999999999984</v>
      </c>
      <c r="U8" s="370">
        <v>3649</v>
      </c>
      <c r="V8" s="370">
        <v>2965.7000000000003</v>
      </c>
      <c r="W8" s="370">
        <v>1275.6000000000001</v>
      </c>
      <c r="X8" s="370">
        <v>-94.52</v>
      </c>
      <c r="Y8" s="371">
        <v>0</v>
      </c>
      <c r="Z8" s="370">
        <v>-372.96999999999997</v>
      </c>
      <c r="AA8" s="370">
        <v>-295.75</v>
      </c>
      <c r="AB8" s="370">
        <v>-251.7</v>
      </c>
      <c r="AC8" s="370">
        <v>0</v>
      </c>
      <c r="AD8" s="370">
        <v>0</v>
      </c>
      <c r="AE8" s="370">
        <v>-292.95999999999998</v>
      </c>
      <c r="AF8" s="370">
        <v>-370.69</v>
      </c>
      <c r="AG8" s="370">
        <v>-54.04</v>
      </c>
      <c r="AH8" s="370">
        <v>-291.43</v>
      </c>
      <c r="AI8" s="370">
        <v>-281.46000000000004</v>
      </c>
      <c r="AJ8" s="370">
        <v>-260.38</v>
      </c>
      <c r="AK8" s="371">
        <v>-253.06</v>
      </c>
      <c r="AL8" s="370">
        <v>0</v>
      </c>
      <c r="AM8" s="370">
        <v>0</v>
      </c>
      <c r="AN8" s="370">
        <v>0</v>
      </c>
      <c r="AO8" s="370">
        <v>0</v>
      </c>
      <c r="AP8" s="370">
        <v>0</v>
      </c>
      <c r="AQ8" s="370">
        <v>0</v>
      </c>
      <c r="AR8" s="370">
        <v>0</v>
      </c>
      <c r="AS8" s="370">
        <v>0</v>
      </c>
      <c r="AT8" s="370">
        <v>0</v>
      </c>
      <c r="AU8" s="370">
        <v>0</v>
      </c>
      <c r="AV8" s="370">
        <v>0</v>
      </c>
      <c r="AW8" s="371">
        <v>0</v>
      </c>
      <c r="AX8" s="370">
        <v>0</v>
      </c>
      <c r="AY8" s="370">
        <v>0</v>
      </c>
      <c r="AZ8" s="370">
        <v>0</v>
      </c>
      <c r="BA8" s="370">
        <v>0</v>
      </c>
      <c r="BB8" s="370">
        <v>0</v>
      </c>
      <c r="BC8" s="370">
        <v>0</v>
      </c>
      <c r="BD8" s="370">
        <v>0</v>
      </c>
      <c r="BE8" s="370">
        <v>0</v>
      </c>
      <c r="BF8" s="370">
        <v>0</v>
      </c>
      <c r="BG8" s="370">
        <v>0</v>
      </c>
      <c r="BH8" s="370">
        <v>0</v>
      </c>
      <c r="BI8" s="371">
        <v>0</v>
      </c>
      <c r="BJ8" s="370">
        <v>0</v>
      </c>
      <c r="BK8" s="370">
        <v>0</v>
      </c>
      <c r="BL8" s="370">
        <v>0</v>
      </c>
      <c r="BM8" s="370">
        <v>0</v>
      </c>
      <c r="BN8" s="370">
        <v>0</v>
      </c>
      <c r="BO8" s="370">
        <v>0</v>
      </c>
      <c r="BP8" s="370">
        <v>0</v>
      </c>
      <c r="BQ8" s="370">
        <v>0</v>
      </c>
      <c r="BR8" s="370">
        <v>0</v>
      </c>
      <c r="BS8" s="370">
        <v>0</v>
      </c>
      <c r="BT8" s="370">
        <v>0</v>
      </c>
      <c r="BU8" s="371">
        <v>0</v>
      </c>
      <c r="BV8" s="370">
        <v>0</v>
      </c>
      <c r="BW8" s="370">
        <v>0</v>
      </c>
      <c r="BX8" s="370">
        <v>0</v>
      </c>
      <c r="BY8" s="370">
        <v>0</v>
      </c>
      <c r="BZ8" s="370">
        <v>0</v>
      </c>
      <c r="CA8" s="370">
        <v>0</v>
      </c>
      <c r="CB8" s="370">
        <v>0</v>
      </c>
      <c r="CC8" s="370">
        <v>0</v>
      </c>
      <c r="CD8" s="370">
        <v>0</v>
      </c>
      <c r="CE8" s="370">
        <v>0</v>
      </c>
      <c r="CF8" s="370">
        <v>0</v>
      </c>
      <c r="CG8" s="371">
        <v>0</v>
      </c>
      <c r="CH8" s="370">
        <v>0</v>
      </c>
      <c r="CI8" s="370">
        <v>0</v>
      </c>
      <c r="CJ8" s="370">
        <v>0</v>
      </c>
      <c r="CK8" s="370">
        <v>0</v>
      </c>
      <c r="CL8" s="370">
        <v>0</v>
      </c>
      <c r="CM8" s="370">
        <v>0</v>
      </c>
      <c r="CN8" s="370">
        <v>0</v>
      </c>
      <c r="CO8" s="370">
        <v>0</v>
      </c>
      <c r="CP8" s="370">
        <v>0</v>
      </c>
      <c r="CQ8" s="370">
        <v>0</v>
      </c>
      <c r="CR8" s="370">
        <v>0</v>
      </c>
      <c r="CS8" s="371">
        <v>0</v>
      </c>
      <c r="CT8" s="370">
        <v>0</v>
      </c>
      <c r="CU8" s="370">
        <v>0</v>
      </c>
      <c r="CV8" s="370">
        <v>0</v>
      </c>
      <c r="CW8" s="370">
        <v>0</v>
      </c>
      <c r="CX8" s="370">
        <v>0</v>
      </c>
      <c r="CY8" s="370">
        <v>0</v>
      </c>
      <c r="CZ8" s="370">
        <v>0</v>
      </c>
      <c r="DA8" s="370">
        <v>0</v>
      </c>
      <c r="DB8" s="370">
        <v>0</v>
      </c>
      <c r="DC8" s="370">
        <v>0</v>
      </c>
      <c r="DD8" s="370">
        <v>0</v>
      </c>
      <c r="DE8" s="371">
        <v>0</v>
      </c>
      <c r="DF8" s="347">
        <f t="shared" si="1"/>
        <v>37475.03</v>
      </c>
      <c r="DG8" s="347">
        <f t="shared" si="0"/>
        <v>37015.61</v>
      </c>
      <c r="DH8" s="347">
        <f t="shared" si="0"/>
        <v>37226.430000000008</v>
      </c>
      <c r="DI8" s="347">
        <f t="shared" si="0"/>
        <v>20427.87</v>
      </c>
      <c r="DJ8" s="347">
        <f t="shared" si="0"/>
        <v>13143.47</v>
      </c>
      <c r="DK8" s="347">
        <f t="shared" si="0"/>
        <v>21247.360000000001</v>
      </c>
      <c r="DL8" s="347">
        <f t="shared" si="0"/>
        <v>22523.030000000002</v>
      </c>
      <c r="DM8" s="347">
        <f t="shared" si="0"/>
        <v>17477.580000000002</v>
      </c>
      <c r="DN8" s="347">
        <f t="shared" si="0"/>
        <v>19499.030000000002</v>
      </c>
      <c r="DO8" s="347">
        <f t="shared" si="0"/>
        <v>31674.05</v>
      </c>
      <c r="DP8" s="347">
        <f t="shared" si="0"/>
        <v>28449.21</v>
      </c>
      <c r="DQ8" s="347">
        <f t="shared" si="0"/>
        <v>30483.24</v>
      </c>
      <c r="DR8" s="348">
        <f t="shared" si="2"/>
        <v>316641.90999999997</v>
      </c>
      <c r="DY8" s="351">
        <f t="shared" si="3"/>
        <v>316641.90999999997</v>
      </c>
      <c r="DZ8" s="351">
        <v>316641.90999999997</v>
      </c>
      <c r="EA8" s="351">
        <f t="shared" si="4"/>
        <v>0</v>
      </c>
    </row>
    <row r="9" spans="1:131" ht="15.75" x14ac:dyDescent="0.3">
      <c r="A9" s="335" t="s">
        <v>102</v>
      </c>
      <c r="B9" s="344">
        <v>176322.22</v>
      </c>
      <c r="C9" s="344">
        <v>167315.79999999999</v>
      </c>
      <c r="D9" s="344">
        <v>169585.7</v>
      </c>
      <c r="E9" s="344">
        <v>90161.04</v>
      </c>
      <c r="F9" s="344">
        <v>88180.800000000003</v>
      </c>
      <c r="G9" s="344">
        <v>89872.98</v>
      </c>
      <c r="H9" s="344">
        <v>116662</v>
      </c>
      <c r="I9" s="344">
        <v>98880.09</v>
      </c>
      <c r="J9" s="344">
        <v>98758.06</v>
      </c>
      <c r="K9" s="344">
        <v>98665.48</v>
      </c>
      <c r="L9" s="344">
        <v>135457.16</v>
      </c>
      <c r="M9" s="344">
        <v>158435.71</v>
      </c>
      <c r="N9" s="370">
        <v>15898.35</v>
      </c>
      <c r="O9" s="370">
        <v>16163.09</v>
      </c>
      <c r="P9" s="370">
        <v>21681.49</v>
      </c>
      <c r="Q9" s="370">
        <v>-10366.39000000001</v>
      </c>
      <c r="R9" s="370">
        <v>-20389.580000000002</v>
      </c>
      <c r="S9" s="370">
        <v>16419.210000000003</v>
      </c>
      <c r="T9" s="370">
        <v>20673.25</v>
      </c>
      <c r="U9" s="370">
        <v>21348.3</v>
      </c>
      <c r="V9" s="370">
        <v>18902.670000000002</v>
      </c>
      <c r="W9" s="370">
        <v>20885.279999999995</v>
      </c>
      <c r="X9" s="370">
        <v>14814.6</v>
      </c>
      <c r="Y9" s="371">
        <v>19177.560000000001</v>
      </c>
      <c r="Z9" s="370">
        <v>0</v>
      </c>
      <c r="AA9" s="370">
        <v>0</v>
      </c>
      <c r="AB9" s="370">
        <v>0</v>
      </c>
      <c r="AC9" s="370">
        <v>0</v>
      </c>
      <c r="AD9" s="370">
        <v>0</v>
      </c>
      <c r="AE9" s="370">
        <v>0</v>
      </c>
      <c r="AF9" s="370">
        <v>0</v>
      </c>
      <c r="AG9" s="370">
        <v>0</v>
      </c>
      <c r="AH9" s="370">
        <v>0</v>
      </c>
      <c r="AI9" s="370">
        <v>0</v>
      </c>
      <c r="AJ9" s="370">
        <v>0</v>
      </c>
      <c r="AK9" s="371">
        <v>0</v>
      </c>
      <c r="AL9" s="370">
        <v>0</v>
      </c>
      <c r="AM9" s="370">
        <v>0</v>
      </c>
      <c r="AN9" s="370">
        <v>0</v>
      </c>
      <c r="AO9" s="370">
        <v>0</v>
      </c>
      <c r="AP9" s="370">
        <v>0</v>
      </c>
      <c r="AQ9" s="370">
        <v>-58</v>
      </c>
      <c r="AR9" s="370">
        <v>-48.66</v>
      </c>
      <c r="AS9" s="370">
        <v>-39.68</v>
      </c>
      <c r="AT9" s="370">
        <v>-57.92</v>
      </c>
      <c r="AU9" s="370">
        <v>-26.17</v>
      </c>
      <c r="AV9" s="370">
        <v>-99.37</v>
      </c>
      <c r="AW9" s="371">
        <v>-70.989999999999995</v>
      </c>
      <c r="AX9" s="370">
        <v>0</v>
      </c>
      <c r="AY9" s="370">
        <v>0</v>
      </c>
      <c r="AZ9" s="370">
        <v>0</v>
      </c>
      <c r="BA9" s="370">
        <v>0</v>
      </c>
      <c r="BB9" s="370">
        <v>0</v>
      </c>
      <c r="BC9" s="370">
        <v>0</v>
      </c>
      <c r="BD9" s="370">
        <v>0</v>
      </c>
      <c r="BE9" s="370">
        <v>0</v>
      </c>
      <c r="BF9" s="370">
        <v>0</v>
      </c>
      <c r="BG9" s="370">
        <v>0</v>
      </c>
      <c r="BH9" s="370">
        <v>0</v>
      </c>
      <c r="BI9" s="371">
        <v>0</v>
      </c>
      <c r="BJ9" s="370">
        <v>0</v>
      </c>
      <c r="BK9" s="370">
        <v>0</v>
      </c>
      <c r="BL9" s="370">
        <v>0</v>
      </c>
      <c r="BM9" s="370">
        <v>0</v>
      </c>
      <c r="BN9" s="370">
        <v>0</v>
      </c>
      <c r="BO9" s="370">
        <v>0</v>
      </c>
      <c r="BP9" s="370">
        <v>0</v>
      </c>
      <c r="BQ9" s="370">
        <v>0</v>
      </c>
      <c r="BR9" s="370">
        <v>0</v>
      </c>
      <c r="BS9" s="370">
        <v>0</v>
      </c>
      <c r="BT9" s="370">
        <v>0</v>
      </c>
      <c r="BU9" s="371">
        <v>0</v>
      </c>
      <c r="BV9" s="370">
        <v>0</v>
      </c>
      <c r="BW9" s="370">
        <v>0</v>
      </c>
      <c r="BX9" s="370">
        <v>0</v>
      </c>
      <c r="BY9" s="370">
        <v>0</v>
      </c>
      <c r="BZ9" s="370">
        <v>0</v>
      </c>
      <c r="CA9" s="370">
        <v>0</v>
      </c>
      <c r="CB9" s="370">
        <v>0</v>
      </c>
      <c r="CC9" s="370">
        <v>0</v>
      </c>
      <c r="CD9" s="370">
        <v>0</v>
      </c>
      <c r="CE9" s="370">
        <v>0</v>
      </c>
      <c r="CF9" s="370">
        <v>0</v>
      </c>
      <c r="CG9" s="371">
        <v>0</v>
      </c>
      <c r="CH9" s="370">
        <v>0</v>
      </c>
      <c r="CI9" s="370">
        <v>0</v>
      </c>
      <c r="CJ9" s="370">
        <v>0</v>
      </c>
      <c r="CK9" s="370">
        <v>0</v>
      </c>
      <c r="CL9" s="370">
        <v>0</v>
      </c>
      <c r="CM9" s="370">
        <v>0</v>
      </c>
      <c r="CN9" s="370">
        <v>0</v>
      </c>
      <c r="CO9" s="370">
        <v>0</v>
      </c>
      <c r="CP9" s="370">
        <v>0</v>
      </c>
      <c r="CQ9" s="370">
        <v>0</v>
      </c>
      <c r="CR9" s="370">
        <v>0</v>
      </c>
      <c r="CS9" s="371">
        <v>0</v>
      </c>
      <c r="CT9" s="370">
        <v>0</v>
      </c>
      <c r="CU9" s="370">
        <v>0</v>
      </c>
      <c r="CV9" s="370">
        <v>0</v>
      </c>
      <c r="CW9" s="370">
        <v>0</v>
      </c>
      <c r="CX9" s="370">
        <v>0</v>
      </c>
      <c r="CY9" s="370">
        <v>0</v>
      </c>
      <c r="CZ9" s="370">
        <v>0</v>
      </c>
      <c r="DA9" s="370">
        <v>0</v>
      </c>
      <c r="DB9" s="370">
        <v>0</v>
      </c>
      <c r="DC9" s="370">
        <v>0</v>
      </c>
      <c r="DD9" s="370">
        <v>0</v>
      </c>
      <c r="DE9" s="371">
        <v>0</v>
      </c>
      <c r="DF9" s="347">
        <f t="shared" si="1"/>
        <v>192220.57</v>
      </c>
      <c r="DG9" s="347">
        <f t="shared" si="0"/>
        <v>183478.88999999998</v>
      </c>
      <c r="DH9" s="347">
        <f t="shared" si="0"/>
        <v>191267.19</v>
      </c>
      <c r="DI9" s="347">
        <f t="shared" si="0"/>
        <v>79794.64999999998</v>
      </c>
      <c r="DJ9" s="347">
        <f t="shared" si="0"/>
        <v>67791.22</v>
      </c>
      <c r="DK9" s="347">
        <f t="shared" si="0"/>
        <v>106234.19</v>
      </c>
      <c r="DL9" s="347">
        <f t="shared" si="0"/>
        <v>137286.59</v>
      </c>
      <c r="DM9" s="347">
        <f t="shared" si="0"/>
        <v>120188.71</v>
      </c>
      <c r="DN9" s="347">
        <f t="shared" si="0"/>
        <v>117602.81</v>
      </c>
      <c r="DO9" s="347">
        <f t="shared" si="0"/>
        <v>119524.59</v>
      </c>
      <c r="DP9" s="347">
        <f t="shared" si="0"/>
        <v>150172.39000000001</v>
      </c>
      <c r="DQ9" s="347">
        <f t="shared" si="0"/>
        <v>177542.28</v>
      </c>
      <c r="DR9" s="348">
        <f t="shared" si="2"/>
        <v>1643104.0800000003</v>
      </c>
      <c r="DY9" s="351">
        <f t="shared" si="3"/>
        <v>1643104.0800000003</v>
      </c>
      <c r="DZ9" s="351">
        <v>1643104.0799999998</v>
      </c>
      <c r="EA9" s="351">
        <f t="shared" si="4"/>
        <v>0</v>
      </c>
    </row>
    <row r="10" spans="1:131" ht="15.75" x14ac:dyDescent="0.3">
      <c r="A10" s="335" t="s">
        <v>103</v>
      </c>
      <c r="B10" s="344">
        <v>27926.38</v>
      </c>
      <c r="C10" s="344">
        <v>28130.69</v>
      </c>
      <c r="D10" s="344">
        <v>29046.87</v>
      </c>
      <c r="E10" s="344">
        <v>19465.310000000001</v>
      </c>
      <c r="F10" s="344">
        <v>20543.259999999998</v>
      </c>
      <c r="G10" s="344">
        <v>20207.12</v>
      </c>
      <c r="H10" s="344">
        <v>23131.5</v>
      </c>
      <c r="I10" s="344">
        <v>19055.39</v>
      </c>
      <c r="J10" s="344">
        <v>18045.23</v>
      </c>
      <c r="K10" s="344">
        <v>25625.43</v>
      </c>
      <c r="L10" s="344">
        <v>24505.46</v>
      </c>
      <c r="M10" s="344">
        <v>23703.33</v>
      </c>
      <c r="N10" s="370">
        <v>0</v>
      </c>
      <c r="O10" s="370">
        <v>-732.34</v>
      </c>
      <c r="P10" s="370">
        <v>-687.38</v>
      </c>
      <c r="Q10" s="370">
        <v>-3476.3500000000004</v>
      </c>
      <c r="R10" s="370">
        <v>-6242.630000000001</v>
      </c>
      <c r="S10" s="370">
        <v>-4790.4399999999987</v>
      </c>
      <c r="T10" s="370">
        <v>1401.6800000000003</v>
      </c>
      <c r="U10" s="370">
        <v>801.68000000000018</v>
      </c>
      <c r="V10" s="370">
        <v>1208.7300000000002</v>
      </c>
      <c r="W10" s="370">
        <v>-3761.48</v>
      </c>
      <c r="X10" s="370">
        <v>-1041.5399999999997</v>
      </c>
      <c r="Y10" s="371">
        <v>-867.57999999999993</v>
      </c>
      <c r="Z10" s="370">
        <v>0</v>
      </c>
      <c r="AA10" s="370">
        <v>0</v>
      </c>
      <c r="AB10" s="370">
        <v>0</v>
      </c>
      <c r="AC10" s="370">
        <v>0</v>
      </c>
      <c r="AD10" s="370">
        <v>0</v>
      </c>
      <c r="AE10" s="370">
        <v>0</v>
      </c>
      <c r="AF10" s="370">
        <v>0</v>
      </c>
      <c r="AG10" s="370">
        <v>0</v>
      </c>
      <c r="AH10" s="370">
        <v>0</v>
      </c>
      <c r="AI10" s="370">
        <v>0</v>
      </c>
      <c r="AJ10" s="370">
        <v>0</v>
      </c>
      <c r="AK10" s="371">
        <v>21.07</v>
      </c>
      <c r="AL10" s="370">
        <v>0</v>
      </c>
      <c r="AM10" s="370">
        <v>0</v>
      </c>
      <c r="AN10" s="370">
        <v>0</v>
      </c>
      <c r="AO10" s="370">
        <v>0</v>
      </c>
      <c r="AP10" s="370">
        <v>0</v>
      </c>
      <c r="AQ10" s="370">
        <v>0</v>
      </c>
      <c r="AR10" s="370">
        <v>0</v>
      </c>
      <c r="AS10" s="370">
        <v>0</v>
      </c>
      <c r="AT10" s="370">
        <v>0</v>
      </c>
      <c r="AU10" s="370">
        <v>0</v>
      </c>
      <c r="AV10" s="370">
        <v>0</v>
      </c>
      <c r="AW10" s="371">
        <v>0</v>
      </c>
      <c r="AX10" s="370">
        <v>0</v>
      </c>
      <c r="AY10" s="370">
        <v>0</v>
      </c>
      <c r="AZ10" s="370">
        <v>0</v>
      </c>
      <c r="BA10" s="370">
        <v>0</v>
      </c>
      <c r="BB10" s="370">
        <v>0</v>
      </c>
      <c r="BC10" s="370">
        <v>0</v>
      </c>
      <c r="BD10" s="370">
        <v>0</v>
      </c>
      <c r="BE10" s="370">
        <v>0</v>
      </c>
      <c r="BF10" s="370">
        <v>0</v>
      </c>
      <c r="BG10" s="370">
        <v>0</v>
      </c>
      <c r="BH10" s="370">
        <v>0</v>
      </c>
      <c r="BI10" s="371">
        <v>0</v>
      </c>
      <c r="BJ10" s="370">
        <v>0</v>
      </c>
      <c r="BK10" s="370">
        <v>0</v>
      </c>
      <c r="BL10" s="370">
        <v>0</v>
      </c>
      <c r="BM10" s="370">
        <v>0</v>
      </c>
      <c r="BN10" s="370">
        <v>0</v>
      </c>
      <c r="BO10" s="370">
        <v>0</v>
      </c>
      <c r="BP10" s="370">
        <v>0</v>
      </c>
      <c r="BQ10" s="370">
        <v>0</v>
      </c>
      <c r="BR10" s="370">
        <v>0</v>
      </c>
      <c r="BS10" s="370">
        <v>0</v>
      </c>
      <c r="BT10" s="370">
        <v>0</v>
      </c>
      <c r="BU10" s="371">
        <v>0</v>
      </c>
      <c r="BV10" s="370">
        <v>0</v>
      </c>
      <c r="BW10" s="370">
        <v>0</v>
      </c>
      <c r="BX10" s="370">
        <v>0</v>
      </c>
      <c r="BY10" s="370">
        <v>0</v>
      </c>
      <c r="BZ10" s="370">
        <v>0</v>
      </c>
      <c r="CA10" s="370">
        <v>0</v>
      </c>
      <c r="CB10" s="370">
        <v>0</v>
      </c>
      <c r="CC10" s="370">
        <v>0</v>
      </c>
      <c r="CD10" s="370">
        <v>0</v>
      </c>
      <c r="CE10" s="370">
        <v>0</v>
      </c>
      <c r="CF10" s="370">
        <v>0</v>
      </c>
      <c r="CG10" s="371">
        <v>0</v>
      </c>
      <c r="CH10" s="370">
        <v>0</v>
      </c>
      <c r="CI10" s="370">
        <v>0</v>
      </c>
      <c r="CJ10" s="370">
        <v>0</v>
      </c>
      <c r="CK10" s="370">
        <v>-4918.09</v>
      </c>
      <c r="CL10" s="370">
        <v>-7411.54</v>
      </c>
      <c r="CM10" s="370">
        <v>-7431.02</v>
      </c>
      <c r="CN10" s="370">
        <v>-8657.5400000000009</v>
      </c>
      <c r="CO10" s="370">
        <v>-5804.21</v>
      </c>
      <c r="CP10" s="370">
        <v>-5006.29</v>
      </c>
      <c r="CQ10" s="370">
        <v>-4923.72</v>
      </c>
      <c r="CR10" s="370">
        <v>-6071.91</v>
      </c>
      <c r="CS10" s="371">
        <v>-4288.21</v>
      </c>
      <c r="CT10" s="370">
        <v>0</v>
      </c>
      <c r="CU10" s="370">
        <v>0</v>
      </c>
      <c r="CV10" s="370">
        <v>0</v>
      </c>
      <c r="CW10" s="370">
        <v>0</v>
      </c>
      <c r="CX10" s="370">
        <v>0</v>
      </c>
      <c r="CY10" s="370">
        <v>0</v>
      </c>
      <c r="CZ10" s="370">
        <v>0</v>
      </c>
      <c r="DA10" s="370">
        <v>0</v>
      </c>
      <c r="DB10" s="370">
        <v>0</v>
      </c>
      <c r="DC10" s="370">
        <v>0</v>
      </c>
      <c r="DD10" s="370">
        <v>0</v>
      </c>
      <c r="DE10" s="371">
        <v>0</v>
      </c>
      <c r="DF10" s="347">
        <f t="shared" si="1"/>
        <v>27926.38</v>
      </c>
      <c r="DG10" s="347">
        <f t="shared" si="0"/>
        <v>27398.35</v>
      </c>
      <c r="DH10" s="347">
        <f t="shared" si="0"/>
        <v>28359.489999999998</v>
      </c>
      <c r="DI10" s="347">
        <f t="shared" si="0"/>
        <v>11070.87</v>
      </c>
      <c r="DJ10" s="347">
        <f t="shared" si="0"/>
        <v>6889.0899999999974</v>
      </c>
      <c r="DK10" s="347">
        <f t="shared" si="0"/>
        <v>7985.66</v>
      </c>
      <c r="DL10" s="347">
        <f t="shared" si="0"/>
        <v>15875.64</v>
      </c>
      <c r="DM10" s="347">
        <f t="shared" si="0"/>
        <v>14052.86</v>
      </c>
      <c r="DN10" s="347">
        <f t="shared" si="0"/>
        <v>14247.669999999998</v>
      </c>
      <c r="DO10" s="347">
        <f t="shared" si="0"/>
        <v>16940.23</v>
      </c>
      <c r="DP10" s="347">
        <f t="shared" si="0"/>
        <v>17392.009999999998</v>
      </c>
      <c r="DQ10" s="347">
        <f t="shared" si="0"/>
        <v>18568.61</v>
      </c>
      <c r="DR10" s="348">
        <f t="shared" si="2"/>
        <v>206706.86000000004</v>
      </c>
      <c r="DY10" s="351">
        <f t="shared" si="3"/>
        <v>206706.86000000004</v>
      </c>
      <c r="DZ10" s="351">
        <v>261219.39000000004</v>
      </c>
      <c r="EA10" s="351">
        <f t="shared" si="4"/>
        <v>-54512.53</v>
      </c>
    </row>
    <row r="11" spans="1:131" ht="15.75" x14ac:dyDescent="0.3">
      <c r="A11" s="335" t="s">
        <v>104</v>
      </c>
      <c r="B11" s="344">
        <v>71104.460000000006</v>
      </c>
      <c r="C11" s="344">
        <v>65221.8</v>
      </c>
      <c r="D11" s="344">
        <v>68249.25</v>
      </c>
      <c r="E11" s="344">
        <v>35553.89</v>
      </c>
      <c r="F11" s="344">
        <v>27449.87</v>
      </c>
      <c r="G11" s="344">
        <v>40250.76</v>
      </c>
      <c r="H11" s="344">
        <v>42414.32</v>
      </c>
      <c r="I11" s="344">
        <v>45816.1</v>
      </c>
      <c r="J11" s="344">
        <v>47764.28</v>
      </c>
      <c r="K11" s="344">
        <v>53633.77</v>
      </c>
      <c r="L11" s="344">
        <v>56553.2</v>
      </c>
      <c r="M11" s="344">
        <v>64635.08</v>
      </c>
      <c r="N11" s="370">
        <v>-73.89</v>
      </c>
      <c r="O11" s="370">
        <v>-84.03</v>
      </c>
      <c r="P11" s="370">
        <v>632.91000000000008</v>
      </c>
      <c r="Q11" s="370">
        <v>-8134.2399999999989</v>
      </c>
      <c r="R11" s="370">
        <v>-19828.799999999996</v>
      </c>
      <c r="S11" s="370">
        <v>749.37999999999988</v>
      </c>
      <c r="T11" s="370">
        <v>6000.6499999999987</v>
      </c>
      <c r="U11" s="370">
        <v>3036.0000000000005</v>
      </c>
      <c r="V11" s="370">
        <v>2025.6600000000008</v>
      </c>
      <c r="W11" s="370">
        <v>2661.58</v>
      </c>
      <c r="X11" s="370">
        <v>-183.72000000000003</v>
      </c>
      <c r="Y11" s="371">
        <v>-2520.35</v>
      </c>
      <c r="Z11" s="370">
        <v>0</v>
      </c>
      <c r="AA11" s="370">
        <v>0</v>
      </c>
      <c r="AB11" s="370">
        <v>0</v>
      </c>
      <c r="AC11" s="370">
        <v>0</v>
      </c>
      <c r="AD11" s="370">
        <v>0</v>
      </c>
      <c r="AE11" s="370">
        <v>0</v>
      </c>
      <c r="AF11" s="370">
        <v>0</v>
      </c>
      <c r="AG11" s="370">
        <v>0</v>
      </c>
      <c r="AH11" s="370">
        <v>0</v>
      </c>
      <c r="AI11" s="370">
        <v>0</v>
      </c>
      <c r="AJ11" s="370">
        <v>0</v>
      </c>
      <c r="AK11" s="371">
        <v>434.26</v>
      </c>
      <c r="AL11" s="370">
        <v>0</v>
      </c>
      <c r="AM11" s="370">
        <v>0</v>
      </c>
      <c r="AN11" s="370">
        <v>0</v>
      </c>
      <c r="AO11" s="370">
        <v>0</v>
      </c>
      <c r="AP11" s="370">
        <v>0</v>
      </c>
      <c r="AQ11" s="370">
        <v>0</v>
      </c>
      <c r="AR11" s="370">
        <v>0</v>
      </c>
      <c r="AS11" s="370">
        <v>0</v>
      </c>
      <c r="AT11" s="370">
        <v>0</v>
      </c>
      <c r="AU11" s="370">
        <v>0</v>
      </c>
      <c r="AV11" s="370">
        <v>0</v>
      </c>
      <c r="AW11" s="371">
        <v>0</v>
      </c>
      <c r="AX11" s="370">
        <v>0</v>
      </c>
      <c r="AY11" s="370">
        <v>0</v>
      </c>
      <c r="AZ11" s="370">
        <v>0</v>
      </c>
      <c r="BA11" s="370">
        <v>0</v>
      </c>
      <c r="BB11" s="370">
        <v>0</v>
      </c>
      <c r="BC11" s="370">
        <v>0</v>
      </c>
      <c r="BD11" s="370">
        <v>0</v>
      </c>
      <c r="BE11" s="370">
        <v>0</v>
      </c>
      <c r="BF11" s="370">
        <v>0</v>
      </c>
      <c r="BG11" s="370">
        <v>0</v>
      </c>
      <c r="BH11" s="370">
        <v>0</v>
      </c>
      <c r="BI11" s="371">
        <v>0</v>
      </c>
      <c r="BJ11" s="370">
        <v>0</v>
      </c>
      <c r="BK11" s="370">
        <v>0</v>
      </c>
      <c r="BL11" s="370">
        <v>0</v>
      </c>
      <c r="BM11" s="370">
        <v>0</v>
      </c>
      <c r="BN11" s="370">
        <v>0</v>
      </c>
      <c r="BO11" s="370">
        <v>0</v>
      </c>
      <c r="BP11" s="370">
        <v>0</v>
      </c>
      <c r="BQ11" s="370">
        <v>0</v>
      </c>
      <c r="BR11" s="370">
        <v>0</v>
      </c>
      <c r="BS11" s="370">
        <v>0</v>
      </c>
      <c r="BT11" s="370">
        <v>0</v>
      </c>
      <c r="BU11" s="371">
        <v>0</v>
      </c>
      <c r="BV11" s="370">
        <v>0</v>
      </c>
      <c r="BW11" s="370">
        <v>0</v>
      </c>
      <c r="BX11" s="370">
        <v>0</v>
      </c>
      <c r="BY11" s="370">
        <v>0</v>
      </c>
      <c r="BZ11" s="370">
        <v>0</v>
      </c>
      <c r="CA11" s="370">
        <v>0</v>
      </c>
      <c r="CB11" s="370">
        <v>0</v>
      </c>
      <c r="CC11" s="370">
        <v>0</v>
      </c>
      <c r="CD11" s="370">
        <v>0</v>
      </c>
      <c r="CE11" s="370">
        <v>0</v>
      </c>
      <c r="CF11" s="370">
        <v>0</v>
      </c>
      <c r="CG11" s="371">
        <v>0</v>
      </c>
      <c r="CH11" s="370">
        <v>0</v>
      </c>
      <c r="CI11" s="370">
        <v>0</v>
      </c>
      <c r="CJ11" s="370">
        <v>0</v>
      </c>
      <c r="CK11" s="370">
        <v>0</v>
      </c>
      <c r="CL11" s="370">
        <v>0</v>
      </c>
      <c r="CM11" s="370">
        <v>0</v>
      </c>
      <c r="CN11" s="370">
        <v>0</v>
      </c>
      <c r="CO11" s="370">
        <v>0</v>
      </c>
      <c r="CP11" s="370">
        <v>0</v>
      </c>
      <c r="CQ11" s="370">
        <v>0</v>
      </c>
      <c r="CR11" s="370">
        <v>0</v>
      </c>
      <c r="CS11" s="371">
        <v>0</v>
      </c>
      <c r="CT11" s="370">
        <v>0</v>
      </c>
      <c r="CU11" s="370">
        <v>0</v>
      </c>
      <c r="CV11" s="370">
        <v>0</v>
      </c>
      <c r="CW11" s="370">
        <v>0</v>
      </c>
      <c r="CX11" s="370">
        <v>0</v>
      </c>
      <c r="CY11" s="370">
        <v>0</v>
      </c>
      <c r="CZ11" s="370">
        <v>0</v>
      </c>
      <c r="DA11" s="370">
        <v>0</v>
      </c>
      <c r="DB11" s="370">
        <v>0</v>
      </c>
      <c r="DC11" s="370">
        <v>0</v>
      </c>
      <c r="DD11" s="370">
        <v>0</v>
      </c>
      <c r="DE11" s="371">
        <v>0</v>
      </c>
      <c r="DF11" s="347">
        <f t="shared" si="1"/>
        <v>71030.570000000007</v>
      </c>
      <c r="DG11" s="347">
        <f t="shared" si="0"/>
        <v>65137.770000000004</v>
      </c>
      <c r="DH11" s="347">
        <f t="shared" si="0"/>
        <v>68882.16</v>
      </c>
      <c r="DI11" s="347">
        <f t="shared" si="0"/>
        <v>27419.65</v>
      </c>
      <c r="DJ11" s="347">
        <f t="shared" si="0"/>
        <v>7621.0700000000033</v>
      </c>
      <c r="DK11" s="347">
        <f t="shared" si="0"/>
        <v>41000.14</v>
      </c>
      <c r="DL11" s="347">
        <f t="shared" si="0"/>
        <v>48414.97</v>
      </c>
      <c r="DM11" s="347">
        <f t="shared" si="0"/>
        <v>48852.1</v>
      </c>
      <c r="DN11" s="347">
        <f t="shared" si="0"/>
        <v>49789.94</v>
      </c>
      <c r="DO11" s="347">
        <f t="shared" si="0"/>
        <v>56295.35</v>
      </c>
      <c r="DP11" s="347">
        <f t="shared" si="0"/>
        <v>56369.479999999996</v>
      </c>
      <c r="DQ11" s="347">
        <f t="shared" si="0"/>
        <v>62548.990000000005</v>
      </c>
      <c r="DR11" s="348">
        <f t="shared" si="2"/>
        <v>603362.19000000006</v>
      </c>
      <c r="DY11" s="351">
        <f t="shared" si="3"/>
        <v>603362.19000000006</v>
      </c>
      <c r="DZ11" s="351">
        <v>603362.18999999994</v>
      </c>
      <c r="EA11" s="351">
        <f t="shared" si="4"/>
        <v>0</v>
      </c>
    </row>
    <row r="12" spans="1:131" ht="15.75" x14ac:dyDescent="0.3">
      <c r="A12" s="335" t="s">
        <v>105</v>
      </c>
      <c r="B12" s="344">
        <v>27660.07</v>
      </c>
      <c r="C12" s="344">
        <v>27460.57</v>
      </c>
      <c r="D12" s="344">
        <v>26442.36</v>
      </c>
      <c r="E12" s="344">
        <v>18365.8</v>
      </c>
      <c r="F12" s="344">
        <v>15525.88</v>
      </c>
      <c r="G12" s="344">
        <v>15521.49</v>
      </c>
      <c r="H12" s="344">
        <v>22329.01</v>
      </c>
      <c r="I12" s="344">
        <v>28280.720000000001</v>
      </c>
      <c r="J12" s="344">
        <v>21066.7</v>
      </c>
      <c r="K12" s="344">
        <v>21531.61</v>
      </c>
      <c r="L12" s="344">
        <v>23803.72</v>
      </c>
      <c r="M12" s="344">
        <v>26463.200000000001</v>
      </c>
      <c r="N12" s="370">
        <v>0</v>
      </c>
      <c r="O12" s="370">
        <v>0</v>
      </c>
      <c r="P12" s="370">
        <v>1367.1399999999999</v>
      </c>
      <c r="Q12" s="370">
        <v>-2271.2399999999998</v>
      </c>
      <c r="R12" s="370">
        <v>-10172.64</v>
      </c>
      <c r="S12" s="370">
        <v>-7200.04</v>
      </c>
      <c r="T12" s="370">
        <v>-1806.88</v>
      </c>
      <c r="U12" s="370">
        <v>-2206.61</v>
      </c>
      <c r="V12" s="370">
        <v>-1604.6999999999998</v>
      </c>
      <c r="W12" s="370">
        <v>9.5399999999999565</v>
      </c>
      <c r="X12" s="370">
        <v>-1143.0400000000002</v>
      </c>
      <c r="Y12" s="371">
        <v>-1136.9700000000003</v>
      </c>
      <c r="Z12" s="370">
        <v>0</v>
      </c>
      <c r="AA12" s="370">
        <v>0</v>
      </c>
      <c r="AB12" s="370">
        <v>0</v>
      </c>
      <c r="AC12" s="370">
        <v>0</v>
      </c>
      <c r="AD12" s="370">
        <v>0</v>
      </c>
      <c r="AE12" s="370">
        <v>0</v>
      </c>
      <c r="AF12" s="370">
        <v>0</v>
      </c>
      <c r="AG12" s="370">
        <v>0</v>
      </c>
      <c r="AH12" s="370">
        <v>0</v>
      </c>
      <c r="AI12" s="370">
        <v>0</v>
      </c>
      <c r="AJ12" s="370">
        <v>0</v>
      </c>
      <c r="AK12" s="371">
        <v>0</v>
      </c>
      <c r="AL12" s="370">
        <v>0</v>
      </c>
      <c r="AM12" s="370">
        <v>0</v>
      </c>
      <c r="AN12" s="370">
        <v>0</v>
      </c>
      <c r="AO12" s="370">
        <v>0</v>
      </c>
      <c r="AP12" s="370">
        <v>0</v>
      </c>
      <c r="AQ12" s="370">
        <v>0</v>
      </c>
      <c r="AR12" s="370">
        <v>0</v>
      </c>
      <c r="AS12" s="370">
        <v>0</v>
      </c>
      <c r="AT12" s="370">
        <v>0</v>
      </c>
      <c r="AU12" s="370">
        <v>0</v>
      </c>
      <c r="AV12" s="370">
        <v>0</v>
      </c>
      <c r="AW12" s="371">
        <v>0</v>
      </c>
      <c r="AX12" s="370">
        <v>-133.93</v>
      </c>
      <c r="AY12" s="370">
        <v>-123.86</v>
      </c>
      <c r="AZ12" s="370">
        <v>-140.56</v>
      </c>
      <c r="BA12" s="370">
        <v>-126.02</v>
      </c>
      <c r="BB12" s="370">
        <v>201.29</v>
      </c>
      <c r="BC12" s="370">
        <v>191.6</v>
      </c>
      <c r="BD12" s="370">
        <v>2.4300000000000002</v>
      </c>
      <c r="BE12" s="370">
        <v>-36.36</v>
      </c>
      <c r="BF12" s="370">
        <v>-92.08</v>
      </c>
      <c r="BG12" s="370">
        <v>-111.48</v>
      </c>
      <c r="BH12" s="370">
        <v>-145.4</v>
      </c>
      <c r="BI12" s="371">
        <v>-152.66</v>
      </c>
      <c r="BJ12" s="370">
        <v>0</v>
      </c>
      <c r="BK12" s="370">
        <v>0</v>
      </c>
      <c r="BL12" s="370">
        <v>0</v>
      </c>
      <c r="BM12" s="370">
        <v>0</v>
      </c>
      <c r="BN12" s="370">
        <v>0</v>
      </c>
      <c r="BO12" s="370">
        <v>0</v>
      </c>
      <c r="BP12" s="370">
        <v>0</v>
      </c>
      <c r="BQ12" s="370">
        <v>0</v>
      </c>
      <c r="BR12" s="370">
        <v>0</v>
      </c>
      <c r="BS12" s="370">
        <v>0</v>
      </c>
      <c r="BT12" s="370">
        <v>0</v>
      </c>
      <c r="BU12" s="371">
        <v>0</v>
      </c>
      <c r="BV12" s="370">
        <v>0</v>
      </c>
      <c r="BW12" s="370">
        <v>0</v>
      </c>
      <c r="BX12" s="370">
        <v>0</v>
      </c>
      <c r="BY12" s="370">
        <v>0</v>
      </c>
      <c r="BZ12" s="370">
        <v>0</v>
      </c>
      <c r="CA12" s="370">
        <v>0</v>
      </c>
      <c r="CB12" s="370">
        <v>0</v>
      </c>
      <c r="CC12" s="370">
        <v>0</v>
      </c>
      <c r="CD12" s="370">
        <v>0</v>
      </c>
      <c r="CE12" s="370">
        <v>0</v>
      </c>
      <c r="CF12" s="370">
        <v>0</v>
      </c>
      <c r="CG12" s="371">
        <v>0</v>
      </c>
      <c r="CH12" s="370">
        <v>0</v>
      </c>
      <c r="CI12" s="370">
        <v>0</v>
      </c>
      <c r="CJ12" s="370">
        <v>0</v>
      </c>
      <c r="CK12" s="370">
        <v>0</v>
      </c>
      <c r="CL12" s="370">
        <v>0</v>
      </c>
      <c r="CM12" s="370">
        <v>0</v>
      </c>
      <c r="CN12" s="370">
        <v>0</v>
      </c>
      <c r="CO12" s="370">
        <v>0</v>
      </c>
      <c r="CP12" s="370">
        <v>0</v>
      </c>
      <c r="CQ12" s="370">
        <v>0</v>
      </c>
      <c r="CR12" s="370">
        <v>0</v>
      </c>
      <c r="CS12" s="371">
        <v>0</v>
      </c>
      <c r="CT12" s="370">
        <v>0</v>
      </c>
      <c r="CU12" s="370">
        <v>0</v>
      </c>
      <c r="CV12" s="370">
        <v>0</v>
      </c>
      <c r="CW12" s="370">
        <v>0</v>
      </c>
      <c r="CX12" s="370">
        <v>0</v>
      </c>
      <c r="CY12" s="370">
        <v>0</v>
      </c>
      <c r="CZ12" s="370">
        <v>0</v>
      </c>
      <c r="DA12" s="370">
        <v>0</v>
      </c>
      <c r="DB12" s="370">
        <v>0</v>
      </c>
      <c r="DC12" s="370">
        <v>0</v>
      </c>
      <c r="DD12" s="370">
        <v>0</v>
      </c>
      <c r="DE12" s="371">
        <v>0</v>
      </c>
      <c r="DF12" s="347">
        <f t="shared" si="1"/>
        <v>27526.14</v>
      </c>
      <c r="DG12" s="347">
        <f t="shared" si="0"/>
        <v>27336.71</v>
      </c>
      <c r="DH12" s="347">
        <f t="shared" si="0"/>
        <v>27668.94</v>
      </c>
      <c r="DI12" s="347">
        <f t="shared" si="0"/>
        <v>15968.539999999999</v>
      </c>
      <c r="DJ12" s="347">
        <f t="shared" si="0"/>
        <v>5554.53</v>
      </c>
      <c r="DK12" s="347">
        <f t="shared" si="0"/>
        <v>8513.0500000000011</v>
      </c>
      <c r="DL12" s="347">
        <f t="shared" si="0"/>
        <v>20524.559999999998</v>
      </c>
      <c r="DM12" s="347">
        <f t="shared" si="0"/>
        <v>26037.75</v>
      </c>
      <c r="DN12" s="347">
        <f t="shared" si="0"/>
        <v>19369.919999999998</v>
      </c>
      <c r="DO12" s="347">
        <f t="shared" si="0"/>
        <v>21429.670000000002</v>
      </c>
      <c r="DP12" s="347">
        <f t="shared" si="0"/>
        <v>22515.279999999999</v>
      </c>
      <c r="DQ12" s="347">
        <f t="shared" si="0"/>
        <v>25173.57</v>
      </c>
      <c r="DR12" s="348">
        <f t="shared" si="2"/>
        <v>247618.65999999997</v>
      </c>
      <c r="DY12" s="351">
        <f t="shared" si="3"/>
        <v>247618.65999999997</v>
      </c>
      <c r="DZ12" s="351">
        <v>248118.15</v>
      </c>
      <c r="EA12" s="351">
        <f t="shared" si="4"/>
        <v>-499.49000000001979</v>
      </c>
    </row>
    <row r="13" spans="1:131" ht="15.75" x14ac:dyDescent="0.3">
      <c r="A13" s="335" t="s">
        <v>106</v>
      </c>
      <c r="B13" s="344">
        <v>419848.64</v>
      </c>
      <c r="C13" s="344">
        <v>393207.89</v>
      </c>
      <c r="D13" s="344">
        <v>411042.83</v>
      </c>
      <c r="E13" s="344">
        <v>263214.53000000003</v>
      </c>
      <c r="F13" s="344">
        <v>266101.33</v>
      </c>
      <c r="G13" s="344">
        <v>335486.28000000003</v>
      </c>
      <c r="H13" s="344">
        <v>249084.54</v>
      </c>
      <c r="I13" s="344">
        <v>470677.96</v>
      </c>
      <c r="J13" s="344">
        <v>214391.02</v>
      </c>
      <c r="K13" s="344">
        <v>459779</v>
      </c>
      <c r="L13" s="344">
        <v>347095.74</v>
      </c>
      <c r="M13" s="344">
        <v>404505.24</v>
      </c>
      <c r="N13" s="370">
        <v>8080.8500000000022</v>
      </c>
      <c r="O13" s="370">
        <v>8594.7699999999986</v>
      </c>
      <c r="P13" s="370">
        <v>10629.150000000001</v>
      </c>
      <c r="Q13" s="370">
        <v>-30551.000000000007</v>
      </c>
      <c r="R13" s="370">
        <v>-49714.630000000019</v>
      </c>
      <c r="S13" s="370">
        <v>-32305.199999999993</v>
      </c>
      <c r="T13" s="370">
        <v>22969.77</v>
      </c>
      <c r="U13" s="370">
        <v>-45284.230000000025</v>
      </c>
      <c r="V13" s="370">
        <v>14239.14</v>
      </c>
      <c r="W13" s="370">
        <v>-8366.35</v>
      </c>
      <c r="X13" s="370">
        <v>13601.470000000001</v>
      </c>
      <c r="Y13" s="371">
        <v>-19278.32</v>
      </c>
      <c r="Z13" s="370">
        <v>0</v>
      </c>
      <c r="AA13" s="370">
        <v>0</v>
      </c>
      <c r="AB13" s="370">
        <v>0</v>
      </c>
      <c r="AC13" s="370">
        <v>-26.64</v>
      </c>
      <c r="AD13" s="370">
        <v>0</v>
      </c>
      <c r="AE13" s="370">
        <v>0</v>
      </c>
      <c r="AF13" s="370">
        <v>-24.5</v>
      </c>
      <c r="AG13" s="370">
        <v>-18.809999999999999</v>
      </c>
      <c r="AH13" s="370">
        <v>-21.48</v>
      </c>
      <c r="AI13" s="370">
        <v>-23.17</v>
      </c>
      <c r="AJ13" s="370">
        <v>976.75000000000011</v>
      </c>
      <c r="AK13" s="371">
        <v>1129.33</v>
      </c>
      <c r="AL13" s="370">
        <v>0</v>
      </c>
      <c r="AM13" s="370">
        <v>0</v>
      </c>
      <c r="AN13" s="370">
        <v>0</v>
      </c>
      <c r="AO13" s="370">
        <v>0</v>
      </c>
      <c r="AP13" s="370">
        <v>0</v>
      </c>
      <c r="AQ13" s="370">
        <v>-16.62</v>
      </c>
      <c r="AR13" s="370">
        <v>-16.66</v>
      </c>
      <c r="AS13" s="370">
        <v>-13.24</v>
      </c>
      <c r="AT13" s="370">
        <v>-15.18</v>
      </c>
      <c r="AU13" s="370">
        <v>-15.9</v>
      </c>
      <c r="AV13" s="370">
        <v>-16.16</v>
      </c>
      <c r="AW13" s="371">
        <v>-13.32</v>
      </c>
      <c r="AX13" s="370">
        <v>0</v>
      </c>
      <c r="AY13" s="370">
        <v>0</v>
      </c>
      <c r="AZ13" s="370">
        <v>0</v>
      </c>
      <c r="BA13" s="370">
        <v>0</v>
      </c>
      <c r="BB13" s="370">
        <v>0</v>
      </c>
      <c r="BC13" s="370">
        <v>0</v>
      </c>
      <c r="BD13" s="370">
        <v>0</v>
      </c>
      <c r="BE13" s="370">
        <v>0</v>
      </c>
      <c r="BF13" s="370">
        <v>0</v>
      </c>
      <c r="BG13" s="370">
        <v>0</v>
      </c>
      <c r="BH13" s="370">
        <v>0</v>
      </c>
      <c r="BI13" s="371">
        <v>0</v>
      </c>
      <c r="BJ13" s="370">
        <v>0</v>
      </c>
      <c r="BK13" s="370">
        <v>0</v>
      </c>
      <c r="BL13" s="370">
        <v>0</v>
      </c>
      <c r="BM13" s="370">
        <v>0</v>
      </c>
      <c r="BN13" s="370">
        <v>0</v>
      </c>
      <c r="BO13" s="370">
        <v>0</v>
      </c>
      <c r="BP13" s="370">
        <v>0</v>
      </c>
      <c r="BQ13" s="370">
        <v>0</v>
      </c>
      <c r="BR13" s="370">
        <v>0</v>
      </c>
      <c r="BS13" s="370">
        <v>0</v>
      </c>
      <c r="BT13" s="370">
        <v>0</v>
      </c>
      <c r="BU13" s="371">
        <v>0</v>
      </c>
      <c r="BV13" s="370">
        <v>0</v>
      </c>
      <c r="BW13" s="370">
        <v>0</v>
      </c>
      <c r="BX13" s="370">
        <v>0</v>
      </c>
      <c r="BY13" s="370">
        <v>0</v>
      </c>
      <c r="BZ13" s="370">
        <v>0</v>
      </c>
      <c r="CA13" s="370">
        <v>0</v>
      </c>
      <c r="CB13" s="370">
        <v>0</v>
      </c>
      <c r="CC13" s="370">
        <v>0</v>
      </c>
      <c r="CD13" s="370">
        <v>0</v>
      </c>
      <c r="CE13" s="370">
        <v>0</v>
      </c>
      <c r="CF13" s="370">
        <v>0</v>
      </c>
      <c r="CG13" s="371">
        <v>0</v>
      </c>
      <c r="CH13" s="370">
        <v>0</v>
      </c>
      <c r="CI13" s="370">
        <v>0</v>
      </c>
      <c r="CJ13" s="370">
        <v>0</v>
      </c>
      <c r="CK13" s="370">
        <v>0</v>
      </c>
      <c r="CL13" s="370">
        <v>0</v>
      </c>
      <c r="CM13" s="370">
        <v>0</v>
      </c>
      <c r="CN13" s="370">
        <v>0</v>
      </c>
      <c r="CO13" s="370">
        <v>0</v>
      </c>
      <c r="CP13" s="370">
        <v>0</v>
      </c>
      <c r="CQ13" s="370">
        <v>0</v>
      </c>
      <c r="CR13" s="370">
        <v>0</v>
      </c>
      <c r="CS13" s="371">
        <v>0</v>
      </c>
      <c r="CT13" s="370">
        <v>75472.06</v>
      </c>
      <c r="CU13" s="370">
        <v>64198.39</v>
      </c>
      <c r="CV13" s="370">
        <v>64841.03</v>
      </c>
      <c r="CW13" s="370">
        <v>40377.17</v>
      </c>
      <c r="CX13" s="370">
        <v>0</v>
      </c>
      <c r="CY13" s="370">
        <v>0</v>
      </c>
      <c r="CZ13" s="370">
        <v>0</v>
      </c>
      <c r="DA13" s="370">
        <v>0</v>
      </c>
      <c r="DB13" s="370">
        <v>23064.76</v>
      </c>
      <c r="DC13" s="370">
        <v>17549.43</v>
      </c>
      <c r="DD13" s="370">
        <v>16087.19</v>
      </c>
      <c r="DE13" s="371">
        <v>15706.04</v>
      </c>
      <c r="DF13" s="347">
        <f t="shared" si="1"/>
        <v>503401.55</v>
      </c>
      <c r="DG13" s="347">
        <f t="shared" si="0"/>
        <v>466001.05000000005</v>
      </c>
      <c r="DH13" s="347">
        <f t="shared" si="0"/>
        <v>486513.01</v>
      </c>
      <c r="DI13" s="347">
        <f t="shared" si="0"/>
        <v>273014.06</v>
      </c>
      <c r="DJ13" s="347">
        <f t="shared" si="0"/>
        <v>216386.7</v>
      </c>
      <c r="DK13" s="347">
        <f t="shared" si="0"/>
        <v>303164.46000000002</v>
      </c>
      <c r="DL13" s="347">
        <f t="shared" si="0"/>
        <v>272013.15000000002</v>
      </c>
      <c r="DM13" s="347">
        <f t="shared" si="0"/>
        <v>425361.68</v>
      </c>
      <c r="DN13" s="347">
        <f t="shared" si="0"/>
        <v>251658.25999999998</v>
      </c>
      <c r="DO13" s="347">
        <f t="shared" si="0"/>
        <v>468923.01</v>
      </c>
      <c r="DP13" s="347">
        <f t="shared" si="0"/>
        <v>377744.99</v>
      </c>
      <c r="DQ13" s="347">
        <f t="shared" si="0"/>
        <v>402048.97</v>
      </c>
      <c r="DR13" s="348">
        <f t="shared" si="2"/>
        <v>4446230.8899999997</v>
      </c>
      <c r="DY13" s="351">
        <f t="shared" si="3"/>
        <v>4446230.8899999997</v>
      </c>
      <c r="DZ13" s="351">
        <v>4128354.4699999997</v>
      </c>
      <c r="EA13" s="351">
        <f t="shared" si="4"/>
        <v>317876.41999999993</v>
      </c>
    </row>
    <row r="14" spans="1:131" ht="15.75" x14ac:dyDescent="0.3">
      <c r="A14" s="335" t="s">
        <v>107</v>
      </c>
      <c r="B14" s="344">
        <v>72084.52</v>
      </c>
      <c r="C14" s="344">
        <v>65889.88</v>
      </c>
      <c r="D14" s="344">
        <v>64443.91</v>
      </c>
      <c r="E14" s="344">
        <v>29846.01</v>
      </c>
      <c r="F14" s="344">
        <v>605</v>
      </c>
      <c r="G14" s="344">
        <v>65169.84</v>
      </c>
      <c r="H14" s="344">
        <v>85310.78</v>
      </c>
      <c r="I14" s="344">
        <v>19835.72</v>
      </c>
      <c r="J14" s="344">
        <v>97543.66</v>
      </c>
      <c r="K14" s="344">
        <v>57799.55</v>
      </c>
      <c r="L14" s="344">
        <v>60177.41</v>
      </c>
      <c r="M14" s="344">
        <v>68539.62</v>
      </c>
      <c r="N14" s="370">
        <v>-246.49</v>
      </c>
      <c r="O14" s="370">
        <v>-159.44</v>
      </c>
      <c r="P14" s="370">
        <v>-1248.3299999999997</v>
      </c>
      <c r="Q14" s="370">
        <v>10107.680000000002</v>
      </c>
      <c r="R14" s="370">
        <v>4257.67</v>
      </c>
      <c r="S14" s="370">
        <v>-26958.42</v>
      </c>
      <c r="T14" s="370">
        <v>-6674.7200000000012</v>
      </c>
      <c r="U14" s="370">
        <v>4565.1200000000017</v>
      </c>
      <c r="V14" s="370">
        <v>-2801.4099999999994</v>
      </c>
      <c r="W14" s="370">
        <v>252.2600000000001</v>
      </c>
      <c r="X14" s="370">
        <v>-586.72999999999979</v>
      </c>
      <c r="Y14" s="371">
        <v>82.449999999999989</v>
      </c>
      <c r="Z14" s="370">
        <v>0</v>
      </c>
      <c r="AA14" s="370">
        <v>156.28</v>
      </c>
      <c r="AB14" s="370">
        <v>478.01</v>
      </c>
      <c r="AC14" s="370">
        <v>606.86</v>
      </c>
      <c r="AD14" s="370">
        <v>0</v>
      </c>
      <c r="AE14" s="370">
        <v>0</v>
      </c>
      <c r="AF14" s="370">
        <v>0</v>
      </c>
      <c r="AG14" s="370">
        <v>0</v>
      </c>
      <c r="AH14" s="370">
        <v>0</v>
      </c>
      <c r="AI14" s="370">
        <v>2900.79</v>
      </c>
      <c r="AJ14" s="370">
        <v>584.66</v>
      </c>
      <c r="AK14" s="371">
        <v>629.04999999999995</v>
      </c>
      <c r="AL14" s="370">
        <v>0</v>
      </c>
      <c r="AM14" s="370">
        <v>0</v>
      </c>
      <c r="AN14" s="370">
        <v>0</v>
      </c>
      <c r="AO14" s="370">
        <v>0</v>
      </c>
      <c r="AP14" s="370">
        <v>0</v>
      </c>
      <c r="AQ14" s="370">
        <v>0</v>
      </c>
      <c r="AR14" s="370">
        <v>0</v>
      </c>
      <c r="AS14" s="370">
        <v>0</v>
      </c>
      <c r="AT14" s="370">
        <v>0</v>
      </c>
      <c r="AU14" s="370">
        <v>0</v>
      </c>
      <c r="AV14" s="370">
        <v>0</v>
      </c>
      <c r="AW14" s="371">
        <v>0</v>
      </c>
      <c r="AX14" s="370">
        <v>0</v>
      </c>
      <c r="AY14" s="370">
        <v>0</v>
      </c>
      <c r="AZ14" s="370">
        <v>0</v>
      </c>
      <c r="BA14" s="370">
        <v>0</v>
      </c>
      <c r="BB14" s="370">
        <v>0</v>
      </c>
      <c r="BC14" s="370">
        <v>0</v>
      </c>
      <c r="BD14" s="370">
        <v>0</v>
      </c>
      <c r="BE14" s="370">
        <v>0</v>
      </c>
      <c r="BF14" s="370">
        <v>0</v>
      </c>
      <c r="BG14" s="370">
        <v>0</v>
      </c>
      <c r="BH14" s="370">
        <v>0</v>
      </c>
      <c r="BI14" s="371">
        <v>0</v>
      </c>
      <c r="BJ14" s="370">
        <v>0</v>
      </c>
      <c r="BK14" s="370">
        <v>0</v>
      </c>
      <c r="BL14" s="370">
        <v>0</v>
      </c>
      <c r="BM14" s="370">
        <v>0</v>
      </c>
      <c r="BN14" s="370">
        <v>0</v>
      </c>
      <c r="BO14" s="370">
        <v>0</v>
      </c>
      <c r="BP14" s="370">
        <v>0</v>
      </c>
      <c r="BQ14" s="370">
        <v>0</v>
      </c>
      <c r="BR14" s="370">
        <v>0</v>
      </c>
      <c r="BS14" s="370">
        <v>0</v>
      </c>
      <c r="BT14" s="370">
        <v>0</v>
      </c>
      <c r="BU14" s="371">
        <v>0</v>
      </c>
      <c r="BV14" s="370">
        <v>0</v>
      </c>
      <c r="BW14" s="370">
        <v>0</v>
      </c>
      <c r="BX14" s="370">
        <v>0</v>
      </c>
      <c r="BY14" s="370">
        <v>0</v>
      </c>
      <c r="BZ14" s="370">
        <v>0</v>
      </c>
      <c r="CA14" s="370">
        <v>0</v>
      </c>
      <c r="CB14" s="370">
        <v>0</v>
      </c>
      <c r="CC14" s="370">
        <v>0</v>
      </c>
      <c r="CD14" s="370">
        <v>0</v>
      </c>
      <c r="CE14" s="370">
        <v>0</v>
      </c>
      <c r="CF14" s="370">
        <v>0</v>
      </c>
      <c r="CG14" s="371">
        <v>0</v>
      </c>
      <c r="CH14" s="370">
        <v>0</v>
      </c>
      <c r="CI14" s="370">
        <v>0</v>
      </c>
      <c r="CJ14" s="370">
        <v>0</v>
      </c>
      <c r="CK14" s="370">
        <v>0</v>
      </c>
      <c r="CL14" s="370">
        <v>0</v>
      </c>
      <c r="CM14" s="370">
        <v>0</v>
      </c>
      <c r="CN14" s="370">
        <v>0</v>
      </c>
      <c r="CO14" s="370">
        <v>0</v>
      </c>
      <c r="CP14" s="370">
        <v>0</v>
      </c>
      <c r="CQ14" s="370">
        <v>0</v>
      </c>
      <c r="CR14" s="370">
        <v>0</v>
      </c>
      <c r="CS14" s="371">
        <v>0</v>
      </c>
      <c r="CT14" s="370">
        <v>0</v>
      </c>
      <c r="CU14" s="370">
        <v>0</v>
      </c>
      <c r="CV14" s="370">
        <v>0</v>
      </c>
      <c r="CW14" s="370">
        <v>0</v>
      </c>
      <c r="CX14" s="370">
        <v>0</v>
      </c>
      <c r="CY14" s="370">
        <v>0</v>
      </c>
      <c r="CZ14" s="370">
        <v>0</v>
      </c>
      <c r="DA14" s="370">
        <v>0</v>
      </c>
      <c r="DB14" s="370">
        <v>0</v>
      </c>
      <c r="DC14" s="370">
        <v>0</v>
      </c>
      <c r="DD14" s="370">
        <v>0</v>
      </c>
      <c r="DE14" s="371">
        <v>0</v>
      </c>
      <c r="DF14" s="347">
        <f t="shared" si="1"/>
        <v>71838.03</v>
      </c>
      <c r="DG14" s="347">
        <f t="shared" si="0"/>
        <v>65886.720000000001</v>
      </c>
      <c r="DH14" s="347">
        <f t="shared" si="0"/>
        <v>63673.590000000004</v>
      </c>
      <c r="DI14" s="347">
        <f t="shared" si="0"/>
        <v>40560.550000000003</v>
      </c>
      <c r="DJ14" s="347">
        <f t="shared" si="0"/>
        <v>4862.67</v>
      </c>
      <c r="DK14" s="347">
        <f t="shared" si="0"/>
        <v>38211.42</v>
      </c>
      <c r="DL14" s="347">
        <f t="shared" si="0"/>
        <v>78636.06</v>
      </c>
      <c r="DM14" s="347">
        <f t="shared" si="0"/>
        <v>24400.840000000004</v>
      </c>
      <c r="DN14" s="347">
        <f t="shared" si="0"/>
        <v>94742.25</v>
      </c>
      <c r="DO14" s="347">
        <f t="shared" si="0"/>
        <v>60952.600000000006</v>
      </c>
      <c r="DP14" s="347">
        <f t="shared" si="0"/>
        <v>60175.340000000004</v>
      </c>
      <c r="DQ14" s="347">
        <f t="shared" si="0"/>
        <v>69251.12</v>
      </c>
      <c r="DR14" s="348">
        <f t="shared" si="2"/>
        <v>673191.19000000006</v>
      </c>
      <c r="DY14" s="351">
        <f t="shared" si="3"/>
        <v>673191.19000000006</v>
      </c>
      <c r="DZ14" s="351">
        <v>670650.20000000019</v>
      </c>
      <c r="EA14" s="351">
        <f t="shared" si="4"/>
        <v>2540.9899999998743</v>
      </c>
    </row>
    <row r="15" spans="1:131" ht="15.75" x14ac:dyDescent="0.3">
      <c r="A15" s="335" t="s">
        <v>108</v>
      </c>
      <c r="B15" s="344">
        <v>416384.8</v>
      </c>
      <c r="C15" s="344">
        <v>367473.59</v>
      </c>
      <c r="D15" s="344">
        <v>323096.71000000002</v>
      </c>
      <c r="E15" s="344">
        <v>263247.90000000002</v>
      </c>
      <c r="F15" s="344">
        <v>203512.8</v>
      </c>
      <c r="G15" s="344">
        <v>46767.59</v>
      </c>
      <c r="H15" s="344">
        <v>434027.68</v>
      </c>
      <c r="I15" s="344">
        <v>504791.01</v>
      </c>
      <c r="J15" s="344">
        <v>248930.78</v>
      </c>
      <c r="K15" s="344">
        <v>444927.69</v>
      </c>
      <c r="L15" s="344">
        <v>666391.68000000005</v>
      </c>
      <c r="M15" s="344">
        <v>636545.57999999996</v>
      </c>
      <c r="N15" s="370">
        <v>188.74</v>
      </c>
      <c r="O15" s="370">
        <v>38629.29</v>
      </c>
      <c r="P15" s="370">
        <v>15974.380000000001</v>
      </c>
      <c r="Q15" s="370">
        <v>-47794.409999999996</v>
      </c>
      <c r="R15" s="370">
        <v>-123732.82999999996</v>
      </c>
      <c r="S15" s="370">
        <v>-6997.8300000000027</v>
      </c>
      <c r="T15" s="370">
        <v>-156354.62</v>
      </c>
      <c r="U15" s="370">
        <v>-158751.04000000012</v>
      </c>
      <c r="V15" s="370">
        <v>-7163.2300000000087</v>
      </c>
      <c r="W15" s="370">
        <v>-68955.009999999995</v>
      </c>
      <c r="X15" s="370">
        <v>-347531.38999999996</v>
      </c>
      <c r="Y15" s="371">
        <v>-222619.9</v>
      </c>
      <c r="Z15" s="370">
        <v>-3593.97</v>
      </c>
      <c r="AA15" s="370">
        <v>-3660.6399999999994</v>
      </c>
      <c r="AB15" s="370">
        <v>-3979.0999999999995</v>
      </c>
      <c r="AC15" s="370">
        <v>-305.23</v>
      </c>
      <c r="AD15" s="370">
        <v>0</v>
      </c>
      <c r="AE15" s="370">
        <v>-5148.07</v>
      </c>
      <c r="AF15" s="370">
        <v>-1741.32</v>
      </c>
      <c r="AG15" s="370">
        <v>-4756.8500000000004</v>
      </c>
      <c r="AH15" s="370">
        <v>-2801.7</v>
      </c>
      <c r="AI15" s="370">
        <v>-3242.25</v>
      </c>
      <c r="AJ15" s="370">
        <v>-3432.2200000000003</v>
      </c>
      <c r="AK15" s="371">
        <v>-3093.8399999999992</v>
      </c>
      <c r="AL15" s="370">
        <v>0</v>
      </c>
      <c r="AM15" s="370">
        <v>0</v>
      </c>
      <c r="AN15" s="370">
        <v>0</v>
      </c>
      <c r="AO15" s="370">
        <v>0</v>
      </c>
      <c r="AP15" s="370">
        <v>0</v>
      </c>
      <c r="AQ15" s="370">
        <v>0</v>
      </c>
      <c r="AR15" s="370">
        <v>0</v>
      </c>
      <c r="AS15" s="370">
        <v>0</v>
      </c>
      <c r="AT15" s="370">
        <v>0</v>
      </c>
      <c r="AU15" s="370">
        <v>0</v>
      </c>
      <c r="AV15" s="370">
        <v>0</v>
      </c>
      <c r="AW15" s="371">
        <v>0</v>
      </c>
      <c r="AX15" s="370">
        <v>0</v>
      </c>
      <c r="AY15" s="370">
        <v>0</v>
      </c>
      <c r="AZ15" s="370">
        <v>0</v>
      </c>
      <c r="BA15" s="370">
        <v>0</v>
      </c>
      <c r="BB15" s="370">
        <v>0</v>
      </c>
      <c r="BC15" s="370">
        <v>0</v>
      </c>
      <c r="BD15" s="370">
        <v>0</v>
      </c>
      <c r="BE15" s="370">
        <v>0</v>
      </c>
      <c r="BF15" s="370">
        <v>0</v>
      </c>
      <c r="BG15" s="370">
        <v>0</v>
      </c>
      <c r="BH15" s="370">
        <v>0</v>
      </c>
      <c r="BI15" s="371">
        <v>0</v>
      </c>
      <c r="BJ15" s="370">
        <v>0</v>
      </c>
      <c r="BK15" s="370">
        <v>0</v>
      </c>
      <c r="BL15" s="370">
        <v>0</v>
      </c>
      <c r="BM15" s="370">
        <v>0</v>
      </c>
      <c r="BN15" s="370">
        <v>0</v>
      </c>
      <c r="BO15" s="370">
        <v>0</v>
      </c>
      <c r="BP15" s="370">
        <v>0</v>
      </c>
      <c r="BQ15" s="370">
        <v>0</v>
      </c>
      <c r="BR15" s="370">
        <v>0</v>
      </c>
      <c r="BS15" s="370">
        <v>0</v>
      </c>
      <c r="BT15" s="370">
        <v>0</v>
      </c>
      <c r="BU15" s="371">
        <v>0</v>
      </c>
      <c r="BV15" s="370">
        <v>0</v>
      </c>
      <c r="BW15" s="370">
        <v>0</v>
      </c>
      <c r="BX15" s="370">
        <v>0</v>
      </c>
      <c r="BY15" s="370">
        <v>0</v>
      </c>
      <c r="BZ15" s="370">
        <v>0</v>
      </c>
      <c r="CA15" s="370">
        <v>0</v>
      </c>
      <c r="CB15" s="370">
        <v>0</v>
      </c>
      <c r="CC15" s="370">
        <v>0</v>
      </c>
      <c r="CD15" s="370">
        <v>0</v>
      </c>
      <c r="CE15" s="370">
        <v>0</v>
      </c>
      <c r="CF15" s="370">
        <v>0</v>
      </c>
      <c r="CG15" s="371">
        <v>0</v>
      </c>
      <c r="CH15" s="370">
        <v>0</v>
      </c>
      <c r="CI15" s="370">
        <v>0</v>
      </c>
      <c r="CJ15" s="370">
        <v>0</v>
      </c>
      <c r="CK15" s="370">
        <v>0</v>
      </c>
      <c r="CL15" s="370">
        <v>0</v>
      </c>
      <c r="CM15" s="370">
        <v>0</v>
      </c>
      <c r="CN15" s="370">
        <v>0</v>
      </c>
      <c r="CO15" s="370">
        <v>0</v>
      </c>
      <c r="CP15" s="370">
        <v>0</v>
      </c>
      <c r="CQ15" s="370">
        <v>0</v>
      </c>
      <c r="CR15" s="370">
        <v>0</v>
      </c>
      <c r="CS15" s="371">
        <v>0</v>
      </c>
      <c r="CT15" s="370">
        <v>0</v>
      </c>
      <c r="CU15" s="370">
        <v>0</v>
      </c>
      <c r="CV15" s="370">
        <v>0</v>
      </c>
      <c r="CW15" s="370">
        <v>0</v>
      </c>
      <c r="CX15" s="370">
        <v>0</v>
      </c>
      <c r="CY15" s="370">
        <v>0</v>
      </c>
      <c r="CZ15" s="370">
        <v>0</v>
      </c>
      <c r="DA15" s="370">
        <v>0</v>
      </c>
      <c r="DB15" s="370">
        <v>0</v>
      </c>
      <c r="DC15" s="370">
        <v>0</v>
      </c>
      <c r="DD15" s="370">
        <v>0</v>
      </c>
      <c r="DE15" s="371">
        <v>0</v>
      </c>
      <c r="DF15" s="347">
        <f t="shared" si="1"/>
        <v>412979.57</v>
      </c>
      <c r="DG15" s="347">
        <f t="shared" si="0"/>
        <v>402442.23999999999</v>
      </c>
      <c r="DH15" s="347">
        <f t="shared" si="0"/>
        <v>335091.99000000005</v>
      </c>
      <c r="DI15" s="347">
        <f t="shared" si="0"/>
        <v>215148.26</v>
      </c>
      <c r="DJ15" s="347">
        <f t="shared" si="0"/>
        <v>79779.97000000003</v>
      </c>
      <c r="DK15" s="347">
        <f t="shared" si="0"/>
        <v>34621.689999999995</v>
      </c>
      <c r="DL15" s="347">
        <f t="shared" si="0"/>
        <v>275931.74</v>
      </c>
      <c r="DM15" s="347">
        <f t="shared" si="0"/>
        <v>341283.11999999988</v>
      </c>
      <c r="DN15" s="347">
        <f t="shared" si="0"/>
        <v>238965.84999999998</v>
      </c>
      <c r="DO15" s="347">
        <f t="shared" si="0"/>
        <v>372730.43</v>
      </c>
      <c r="DP15" s="347">
        <f t="shared" si="0"/>
        <v>315428.07000000012</v>
      </c>
      <c r="DQ15" s="347">
        <f t="shared" si="0"/>
        <v>410831.83999999991</v>
      </c>
      <c r="DR15" s="348">
        <f t="shared" si="2"/>
        <v>3435234.7700000005</v>
      </c>
      <c r="DY15" s="351">
        <f t="shared" si="3"/>
        <v>3435234.7700000005</v>
      </c>
      <c r="DZ15" s="351">
        <v>3343406.69</v>
      </c>
      <c r="EA15" s="351">
        <f t="shared" si="4"/>
        <v>91828.08000000054</v>
      </c>
    </row>
    <row r="16" spans="1:131" ht="15.75" x14ac:dyDescent="0.3">
      <c r="A16" s="335" t="s">
        <v>109</v>
      </c>
      <c r="B16" s="344">
        <v>36179.050000000003</v>
      </c>
      <c r="C16" s="344">
        <v>35568.199999999997</v>
      </c>
      <c r="D16" s="344">
        <v>35529.35</v>
      </c>
      <c r="E16" s="344">
        <v>23019.15</v>
      </c>
      <c r="F16" s="344">
        <v>4618.37</v>
      </c>
      <c r="G16" s="344">
        <v>5731.56</v>
      </c>
      <c r="H16" s="344">
        <v>46120.42</v>
      </c>
      <c r="I16" s="344">
        <v>21020.639999999999</v>
      </c>
      <c r="J16" s="344">
        <v>55632.12</v>
      </c>
      <c r="K16" s="344">
        <v>44467.57</v>
      </c>
      <c r="L16" s="344">
        <v>29390.07</v>
      </c>
      <c r="M16" s="344">
        <v>31129.83</v>
      </c>
      <c r="N16" s="370">
        <v>0</v>
      </c>
      <c r="O16" s="370">
        <v>-184.48</v>
      </c>
      <c r="P16" s="370">
        <v>356.73</v>
      </c>
      <c r="Q16" s="370">
        <v>1872.7000000000003</v>
      </c>
      <c r="R16" s="370">
        <v>-2467.3599999999997</v>
      </c>
      <c r="S16" s="370">
        <v>2523.6200000000003</v>
      </c>
      <c r="T16" s="370">
        <v>-15170.9</v>
      </c>
      <c r="U16" s="370">
        <v>1.2999999999999545</v>
      </c>
      <c r="V16" s="370">
        <v>-2754.09</v>
      </c>
      <c r="W16" s="370">
        <v>-1374.3000000000002</v>
      </c>
      <c r="X16" s="370">
        <v>-73.419999999999987</v>
      </c>
      <c r="Y16" s="371">
        <v>-624.25</v>
      </c>
      <c r="Z16" s="370">
        <v>0</v>
      </c>
      <c r="AA16" s="370">
        <v>0</v>
      </c>
      <c r="AB16" s="370">
        <v>0</v>
      </c>
      <c r="AC16" s="370">
        <v>0</v>
      </c>
      <c r="AD16" s="370">
        <v>0</v>
      </c>
      <c r="AE16" s="370">
        <v>0</v>
      </c>
      <c r="AF16" s="370">
        <v>0</v>
      </c>
      <c r="AG16" s="370">
        <v>0</v>
      </c>
      <c r="AH16" s="370">
        <v>0</v>
      </c>
      <c r="AI16" s="370">
        <v>0</v>
      </c>
      <c r="AJ16" s="370">
        <v>0</v>
      </c>
      <c r="AK16" s="371">
        <v>0</v>
      </c>
      <c r="AL16" s="370">
        <v>0</v>
      </c>
      <c r="AM16" s="370">
        <v>0</v>
      </c>
      <c r="AN16" s="370">
        <v>0</v>
      </c>
      <c r="AO16" s="370">
        <v>0</v>
      </c>
      <c r="AP16" s="370">
        <v>0</v>
      </c>
      <c r="AQ16" s="370">
        <v>0</v>
      </c>
      <c r="AR16" s="370">
        <v>0</v>
      </c>
      <c r="AS16" s="370">
        <v>0</v>
      </c>
      <c r="AT16" s="370">
        <v>0</v>
      </c>
      <c r="AU16" s="370">
        <v>0</v>
      </c>
      <c r="AV16" s="370">
        <v>0</v>
      </c>
      <c r="AW16" s="371">
        <v>0</v>
      </c>
      <c r="AX16" s="370">
        <v>0</v>
      </c>
      <c r="AY16" s="370">
        <v>0</v>
      </c>
      <c r="AZ16" s="370">
        <v>0</v>
      </c>
      <c r="BA16" s="370">
        <v>0</v>
      </c>
      <c r="BB16" s="370">
        <v>0</v>
      </c>
      <c r="BC16" s="370">
        <v>0</v>
      </c>
      <c r="BD16" s="370">
        <v>0</v>
      </c>
      <c r="BE16" s="370">
        <v>0</v>
      </c>
      <c r="BF16" s="370">
        <v>0</v>
      </c>
      <c r="BG16" s="370">
        <v>0</v>
      </c>
      <c r="BH16" s="370">
        <v>0</v>
      </c>
      <c r="BI16" s="371">
        <v>0</v>
      </c>
      <c r="BJ16" s="370">
        <v>0</v>
      </c>
      <c r="BK16" s="370">
        <v>0</v>
      </c>
      <c r="BL16" s="370">
        <v>0</v>
      </c>
      <c r="BM16" s="370">
        <v>0</v>
      </c>
      <c r="BN16" s="370">
        <v>0</v>
      </c>
      <c r="BO16" s="370">
        <v>0</v>
      </c>
      <c r="BP16" s="370">
        <v>0</v>
      </c>
      <c r="BQ16" s="370">
        <v>0</v>
      </c>
      <c r="BR16" s="370">
        <v>0</v>
      </c>
      <c r="BS16" s="370">
        <v>0</v>
      </c>
      <c r="BT16" s="370">
        <v>0</v>
      </c>
      <c r="BU16" s="371">
        <v>0</v>
      </c>
      <c r="BV16" s="370">
        <v>0</v>
      </c>
      <c r="BW16" s="370">
        <v>0</v>
      </c>
      <c r="BX16" s="370">
        <v>0</v>
      </c>
      <c r="BY16" s="370">
        <v>0</v>
      </c>
      <c r="BZ16" s="370">
        <v>0</v>
      </c>
      <c r="CA16" s="370">
        <v>0</v>
      </c>
      <c r="CB16" s="370">
        <v>0</v>
      </c>
      <c r="CC16" s="370">
        <v>0</v>
      </c>
      <c r="CD16" s="370">
        <v>0</v>
      </c>
      <c r="CE16" s="370">
        <v>0</v>
      </c>
      <c r="CF16" s="370">
        <v>0</v>
      </c>
      <c r="CG16" s="371">
        <v>0</v>
      </c>
      <c r="CH16" s="370">
        <v>0</v>
      </c>
      <c r="CI16" s="370">
        <v>0</v>
      </c>
      <c r="CJ16" s="370">
        <v>0</v>
      </c>
      <c r="CK16" s="370">
        <v>0</v>
      </c>
      <c r="CL16" s="370">
        <v>0</v>
      </c>
      <c r="CM16" s="370">
        <v>0</v>
      </c>
      <c r="CN16" s="370">
        <v>0</v>
      </c>
      <c r="CO16" s="370">
        <v>0</v>
      </c>
      <c r="CP16" s="370">
        <v>0</v>
      </c>
      <c r="CQ16" s="370">
        <v>0</v>
      </c>
      <c r="CR16" s="370">
        <v>0</v>
      </c>
      <c r="CS16" s="371">
        <v>0</v>
      </c>
      <c r="CT16" s="370">
        <v>0</v>
      </c>
      <c r="CU16" s="370">
        <v>0</v>
      </c>
      <c r="CV16" s="370">
        <v>0</v>
      </c>
      <c r="CW16" s="370">
        <v>0</v>
      </c>
      <c r="CX16" s="370">
        <v>0</v>
      </c>
      <c r="CY16" s="370">
        <v>0</v>
      </c>
      <c r="CZ16" s="370">
        <v>0</v>
      </c>
      <c r="DA16" s="370">
        <v>0</v>
      </c>
      <c r="DB16" s="370">
        <v>0</v>
      </c>
      <c r="DC16" s="370">
        <v>0</v>
      </c>
      <c r="DD16" s="370">
        <v>0</v>
      </c>
      <c r="DE16" s="371">
        <v>0</v>
      </c>
      <c r="DF16" s="347">
        <f t="shared" si="1"/>
        <v>36179.050000000003</v>
      </c>
      <c r="DG16" s="347">
        <f t="shared" si="0"/>
        <v>35383.719999999994</v>
      </c>
      <c r="DH16" s="347">
        <f t="shared" si="0"/>
        <v>35886.080000000002</v>
      </c>
      <c r="DI16" s="347">
        <f t="shared" si="0"/>
        <v>24891.850000000002</v>
      </c>
      <c r="DJ16" s="347">
        <f t="shared" si="0"/>
        <v>2151.0100000000002</v>
      </c>
      <c r="DK16" s="347">
        <f t="shared" si="0"/>
        <v>8255.18</v>
      </c>
      <c r="DL16" s="347">
        <f t="shared" si="0"/>
        <v>30949.519999999997</v>
      </c>
      <c r="DM16" s="347">
        <f t="shared" si="0"/>
        <v>21021.94</v>
      </c>
      <c r="DN16" s="347">
        <f t="shared" si="0"/>
        <v>52878.03</v>
      </c>
      <c r="DO16" s="347">
        <f t="shared" si="0"/>
        <v>43093.27</v>
      </c>
      <c r="DP16" s="347">
        <f t="shared" si="0"/>
        <v>29316.65</v>
      </c>
      <c r="DQ16" s="347">
        <f t="shared" si="0"/>
        <v>30505.58</v>
      </c>
      <c r="DR16" s="348">
        <f t="shared" si="2"/>
        <v>350511.88</v>
      </c>
      <c r="DY16" s="351">
        <f t="shared" si="3"/>
        <v>350511.88</v>
      </c>
      <c r="DZ16" s="351">
        <v>350511.88</v>
      </c>
      <c r="EA16" s="351">
        <f t="shared" si="4"/>
        <v>0</v>
      </c>
    </row>
    <row r="17" spans="1:131" ht="15.75" x14ac:dyDescent="0.3">
      <c r="A17" s="335" t="s">
        <v>110</v>
      </c>
      <c r="B17" s="344">
        <v>59634.07</v>
      </c>
      <c r="C17" s="344">
        <v>55339.24</v>
      </c>
      <c r="D17" s="344">
        <v>50141.21</v>
      </c>
      <c r="E17" s="344">
        <v>10357.42</v>
      </c>
      <c r="F17" s="344">
        <v>953.3</v>
      </c>
      <c r="G17" s="344"/>
      <c r="H17" s="344">
        <v>121073.08</v>
      </c>
      <c r="I17" s="344">
        <v>65165.05</v>
      </c>
      <c r="J17" s="344">
        <v>40552.15</v>
      </c>
      <c r="K17" s="344">
        <v>52452.47</v>
      </c>
      <c r="L17" s="344">
        <v>47349.31</v>
      </c>
      <c r="M17" s="344">
        <v>41510.57</v>
      </c>
      <c r="N17" s="370">
        <v>-289.31</v>
      </c>
      <c r="O17" s="370">
        <v>-423.31</v>
      </c>
      <c r="P17" s="370">
        <v>-917.47</v>
      </c>
      <c r="Q17" s="370">
        <v>12145.01</v>
      </c>
      <c r="R17" s="370">
        <v>671.24</v>
      </c>
      <c r="S17" s="370">
        <v>8433.3100000000013</v>
      </c>
      <c r="T17" s="370">
        <v>-84220.709999999992</v>
      </c>
      <c r="U17" s="370">
        <v>-25935.53</v>
      </c>
      <c r="V17" s="370">
        <v>-6847.0400000000009</v>
      </c>
      <c r="W17" s="370">
        <v>-4271.1699999999992</v>
      </c>
      <c r="X17" s="370">
        <v>-3331.6399999999994</v>
      </c>
      <c r="Y17" s="371">
        <v>566.65000000000032</v>
      </c>
      <c r="Z17" s="370">
        <v>0</v>
      </c>
      <c r="AA17" s="370">
        <v>0</v>
      </c>
      <c r="AB17" s="370">
        <v>0</v>
      </c>
      <c r="AC17" s="370">
        <v>249.66</v>
      </c>
      <c r="AD17" s="370">
        <v>0</v>
      </c>
      <c r="AE17" s="370">
        <v>0</v>
      </c>
      <c r="AF17" s="370">
        <v>951.51</v>
      </c>
      <c r="AG17" s="370">
        <v>-1589.49</v>
      </c>
      <c r="AH17" s="370">
        <v>346.51</v>
      </c>
      <c r="AI17" s="370">
        <v>297.98</v>
      </c>
      <c r="AJ17" s="370">
        <v>346.51</v>
      </c>
      <c r="AK17" s="371">
        <v>951.51</v>
      </c>
      <c r="AL17" s="370">
        <v>0</v>
      </c>
      <c r="AM17" s="370">
        <v>0</v>
      </c>
      <c r="AN17" s="370">
        <v>0</v>
      </c>
      <c r="AO17" s="370">
        <v>0</v>
      </c>
      <c r="AP17" s="370">
        <v>-953.3</v>
      </c>
      <c r="AQ17" s="370">
        <v>0</v>
      </c>
      <c r="AR17" s="370">
        <v>0</v>
      </c>
      <c r="AS17" s="370">
        <v>0</v>
      </c>
      <c r="AT17" s="370">
        <v>0</v>
      </c>
      <c r="AU17" s="370">
        <v>0</v>
      </c>
      <c r="AV17" s="370">
        <v>0</v>
      </c>
      <c r="AW17" s="371">
        <v>0</v>
      </c>
      <c r="AX17" s="370">
        <v>0</v>
      </c>
      <c r="AY17" s="370">
        <v>0</v>
      </c>
      <c r="AZ17" s="370">
        <v>0</v>
      </c>
      <c r="BA17" s="370">
        <v>0</v>
      </c>
      <c r="BB17" s="370">
        <v>0</v>
      </c>
      <c r="BC17" s="370">
        <v>0</v>
      </c>
      <c r="BD17" s="370">
        <v>0</v>
      </c>
      <c r="BE17" s="370">
        <v>0</v>
      </c>
      <c r="BF17" s="370">
        <v>0</v>
      </c>
      <c r="BG17" s="370">
        <v>0</v>
      </c>
      <c r="BH17" s="370">
        <v>0</v>
      </c>
      <c r="BI17" s="371">
        <v>0</v>
      </c>
      <c r="BJ17" s="370">
        <v>0</v>
      </c>
      <c r="BK17" s="370">
        <v>0</v>
      </c>
      <c r="BL17" s="370">
        <v>0</v>
      </c>
      <c r="BM17" s="370">
        <v>0</v>
      </c>
      <c r="BN17" s="370">
        <v>0</v>
      </c>
      <c r="BO17" s="370">
        <v>0</v>
      </c>
      <c r="BP17" s="370">
        <v>0</v>
      </c>
      <c r="BQ17" s="370">
        <v>0</v>
      </c>
      <c r="BR17" s="370">
        <v>0</v>
      </c>
      <c r="BS17" s="370">
        <v>0</v>
      </c>
      <c r="BT17" s="370">
        <v>0</v>
      </c>
      <c r="BU17" s="371">
        <v>0</v>
      </c>
      <c r="BV17" s="370">
        <v>0</v>
      </c>
      <c r="BW17" s="370">
        <v>0</v>
      </c>
      <c r="BX17" s="370">
        <v>0</v>
      </c>
      <c r="BY17" s="370">
        <v>0</v>
      </c>
      <c r="BZ17" s="370">
        <v>0</v>
      </c>
      <c r="CA17" s="370">
        <v>0</v>
      </c>
      <c r="CB17" s="370">
        <v>0</v>
      </c>
      <c r="CC17" s="370">
        <v>0</v>
      </c>
      <c r="CD17" s="370">
        <v>0</v>
      </c>
      <c r="CE17" s="370">
        <v>0</v>
      </c>
      <c r="CF17" s="370">
        <v>0</v>
      </c>
      <c r="CG17" s="371">
        <v>0</v>
      </c>
      <c r="CH17" s="370">
        <v>0</v>
      </c>
      <c r="CI17" s="370">
        <v>0</v>
      </c>
      <c r="CJ17" s="370">
        <v>0</v>
      </c>
      <c r="CK17" s="370">
        <v>0</v>
      </c>
      <c r="CL17" s="370">
        <v>0</v>
      </c>
      <c r="CM17" s="370">
        <v>0</v>
      </c>
      <c r="CN17" s="370">
        <v>0</v>
      </c>
      <c r="CO17" s="370">
        <v>0</v>
      </c>
      <c r="CP17" s="370">
        <v>0</v>
      </c>
      <c r="CQ17" s="370">
        <v>0</v>
      </c>
      <c r="CR17" s="370">
        <v>0</v>
      </c>
      <c r="CS17" s="371">
        <v>0</v>
      </c>
      <c r="CT17" s="370">
        <v>0</v>
      </c>
      <c r="CU17" s="370">
        <v>0</v>
      </c>
      <c r="CV17" s="370">
        <v>0</v>
      </c>
      <c r="CW17" s="370">
        <v>0</v>
      </c>
      <c r="CX17" s="370">
        <v>0</v>
      </c>
      <c r="CY17" s="370">
        <v>0</v>
      </c>
      <c r="CZ17" s="370">
        <v>0</v>
      </c>
      <c r="DA17" s="370">
        <v>0</v>
      </c>
      <c r="DB17" s="370">
        <v>0</v>
      </c>
      <c r="DC17" s="370">
        <v>0</v>
      </c>
      <c r="DD17" s="370">
        <v>0</v>
      </c>
      <c r="DE17" s="371">
        <v>0</v>
      </c>
      <c r="DF17" s="347">
        <f t="shared" si="1"/>
        <v>59344.76</v>
      </c>
      <c r="DG17" s="347">
        <f t="shared" si="0"/>
        <v>54915.93</v>
      </c>
      <c r="DH17" s="347">
        <f t="shared" si="0"/>
        <v>49223.74</v>
      </c>
      <c r="DI17" s="347">
        <f t="shared" si="0"/>
        <v>22752.09</v>
      </c>
      <c r="DJ17" s="347">
        <f t="shared" si="0"/>
        <v>671.24</v>
      </c>
      <c r="DK17" s="347">
        <f t="shared" si="0"/>
        <v>8433.3100000000013</v>
      </c>
      <c r="DL17" s="347">
        <f t="shared" si="0"/>
        <v>37803.880000000012</v>
      </c>
      <c r="DM17" s="347">
        <f t="shared" si="0"/>
        <v>37640.030000000006</v>
      </c>
      <c r="DN17" s="347">
        <f t="shared" si="0"/>
        <v>34051.620000000003</v>
      </c>
      <c r="DO17" s="347">
        <f t="shared" si="0"/>
        <v>48479.280000000006</v>
      </c>
      <c r="DP17" s="347">
        <f t="shared" si="0"/>
        <v>44364.18</v>
      </c>
      <c r="DQ17" s="347">
        <f t="shared" si="0"/>
        <v>43028.73</v>
      </c>
      <c r="DR17" s="348">
        <f t="shared" si="2"/>
        <v>440708.79</v>
      </c>
      <c r="DY17" s="351">
        <f t="shared" si="3"/>
        <v>440708.79</v>
      </c>
      <c r="DZ17" s="351">
        <v>440448.97000000009</v>
      </c>
      <c r="EA17" s="351">
        <f t="shared" si="4"/>
        <v>259.81999999989057</v>
      </c>
    </row>
    <row r="18" spans="1:131" ht="15.75" x14ac:dyDescent="0.3">
      <c r="A18" s="335" t="s">
        <v>111</v>
      </c>
      <c r="B18" s="344">
        <v>502837.43</v>
      </c>
      <c r="C18" s="344">
        <v>479004.97</v>
      </c>
      <c r="D18" s="344">
        <v>496863.18</v>
      </c>
      <c r="E18" s="344">
        <v>60928.89</v>
      </c>
      <c r="F18" s="344">
        <v>32512.45</v>
      </c>
      <c r="G18" s="344">
        <v>58516.97</v>
      </c>
      <c r="H18" s="344">
        <v>827394.01</v>
      </c>
      <c r="I18" s="344">
        <v>270725.73</v>
      </c>
      <c r="J18" s="344">
        <v>515150.26</v>
      </c>
      <c r="K18" s="344">
        <v>428184.33</v>
      </c>
      <c r="L18" s="344">
        <v>430198.95</v>
      </c>
      <c r="M18" s="344">
        <v>413516.08</v>
      </c>
      <c r="N18" s="370">
        <v>-130.69</v>
      </c>
      <c r="O18" s="370">
        <v>351.65</v>
      </c>
      <c r="P18" s="370">
        <v>-271.67999999999995</v>
      </c>
      <c r="Q18" s="370">
        <v>46811.69000000001</v>
      </c>
      <c r="R18" s="370">
        <v>7653.3099999999995</v>
      </c>
      <c r="S18" s="370">
        <v>48864.67</v>
      </c>
      <c r="T18" s="370">
        <v>-255625.45</v>
      </c>
      <c r="U18" s="370">
        <v>-19100.559999999998</v>
      </c>
      <c r="V18" s="370">
        <v>-45144.480000000018</v>
      </c>
      <c r="W18" s="370">
        <v>-35196.39</v>
      </c>
      <c r="X18" s="370">
        <v>-36758.28</v>
      </c>
      <c r="Y18" s="371">
        <v>-7371.3400000000011</v>
      </c>
      <c r="Z18" s="370">
        <v>-4849.6699999999992</v>
      </c>
      <c r="AA18" s="370">
        <v>-4678.3499999999995</v>
      </c>
      <c r="AB18" s="370">
        <v>-4490.34</v>
      </c>
      <c r="AC18" s="370">
        <v>8235.7700000000023</v>
      </c>
      <c r="AD18" s="370">
        <v>5</v>
      </c>
      <c r="AE18" s="370">
        <v>-1541.1499999999999</v>
      </c>
      <c r="AF18" s="370">
        <v>-26612.86</v>
      </c>
      <c r="AG18" s="370">
        <v>-1390.17</v>
      </c>
      <c r="AH18" s="370">
        <v>-2872.3899999999994</v>
      </c>
      <c r="AI18" s="370">
        <v>-2794.7300000000005</v>
      </c>
      <c r="AJ18" s="370">
        <v>-2019.2899999999997</v>
      </c>
      <c r="AK18" s="371">
        <v>1528.47</v>
      </c>
      <c r="AL18" s="370">
        <v>0</v>
      </c>
      <c r="AM18" s="370">
        <v>0</v>
      </c>
      <c r="AN18" s="370">
        <v>1191.74</v>
      </c>
      <c r="AO18" s="370">
        <v>5018.93</v>
      </c>
      <c r="AP18" s="370">
        <v>-2198.1999999999998</v>
      </c>
      <c r="AQ18" s="370">
        <v>3494.9300000000003</v>
      </c>
      <c r="AR18" s="370">
        <v>-11330.07</v>
      </c>
      <c r="AS18" s="370">
        <v>231.22999999999956</v>
      </c>
      <c r="AT18" s="370">
        <v>-3365.71</v>
      </c>
      <c r="AU18" s="370">
        <v>-4165.4100000000008</v>
      </c>
      <c r="AV18" s="370">
        <v>-1970.91</v>
      </c>
      <c r="AW18" s="371">
        <v>-2808.83</v>
      </c>
      <c r="AX18" s="370">
        <v>0</v>
      </c>
      <c r="AY18" s="370">
        <v>0</v>
      </c>
      <c r="AZ18" s="370">
        <v>0</v>
      </c>
      <c r="BA18" s="370">
        <v>0</v>
      </c>
      <c r="BB18" s="370">
        <v>0</v>
      </c>
      <c r="BC18" s="370">
        <v>0</v>
      </c>
      <c r="BD18" s="370">
        <v>0</v>
      </c>
      <c r="BE18" s="370">
        <v>0</v>
      </c>
      <c r="BF18" s="370">
        <v>0</v>
      </c>
      <c r="BG18" s="370">
        <v>0</v>
      </c>
      <c r="BH18" s="370">
        <v>0</v>
      </c>
      <c r="BI18" s="371">
        <v>0</v>
      </c>
      <c r="BJ18" s="370">
        <v>0</v>
      </c>
      <c r="BK18" s="370">
        <v>0</v>
      </c>
      <c r="BL18" s="370">
        <v>0</v>
      </c>
      <c r="BM18" s="370">
        <v>0</v>
      </c>
      <c r="BN18" s="370">
        <v>0</v>
      </c>
      <c r="BO18" s="370">
        <v>0</v>
      </c>
      <c r="BP18" s="370">
        <v>0</v>
      </c>
      <c r="BQ18" s="370">
        <v>0</v>
      </c>
      <c r="BR18" s="370">
        <v>0</v>
      </c>
      <c r="BS18" s="370">
        <v>0</v>
      </c>
      <c r="BT18" s="370">
        <v>0</v>
      </c>
      <c r="BU18" s="371">
        <v>0</v>
      </c>
      <c r="BV18" s="370">
        <v>0</v>
      </c>
      <c r="BW18" s="370">
        <v>0</v>
      </c>
      <c r="BX18" s="370">
        <v>0</v>
      </c>
      <c r="BY18" s="370">
        <v>0</v>
      </c>
      <c r="BZ18" s="370">
        <v>0</v>
      </c>
      <c r="CA18" s="370">
        <v>0</v>
      </c>
      <c r="CB18" s="370">
        <v>0</v>
      </c>
      <c r="CC18" s="370">
        <v>0</v>
      </c>
      <c r="CD18" s="370">
        <v>0</v>
      </c>
      <c r="CE18" s="370">
        <v>0</v>
      </c>
      <c r="CF18" s="370">
        <v>0</v>
      </c>
      <c r="CG18" s="371">
        <v>0</v>
      </c>
      <c r="CH18" s="370">
        <v>0</v>
      </c>
      <c r="CI18" s="370">
        <v>0</v>
      </c>
      <c r="CJ18" s="370">
        <v>0</v>
      </c>
      <c r="CK18" s="370">
        <v>0</v>
      </c>
      <c r="CL18" s="370">
        <v>0</v>
      </c>
      <c r="CM18" s="370">
        <v>0</v>
      </c>
      <c r="CN18" s="370">
        <v>0</v>
      </c>
      <c r="CO18" s="370">
        <v>0</v>
      </c>
      <c r="CP18" s="370">
        <v>0</v>
      </c>
      <c r="CQ18" s="370">
        <v>0</v>
      </c>
      <c r="CR18" s="370">
        <v>0</v>
      </c>
      <c r="CS18" s="371">
        <v>0</v>
      </c>
      <c r="CT18" s="370">
        <v>0</v>
      </c>
      <c r="CU18" s="370">
        <v>0</v>
      </c>
      <c r="CV18" s="370">
        <v>0</v>
      </c>
      <c r="CW18" s="370">
        <v>0</v>
      </c>
      <c r="CX18" s="370">
        <v>0</v>
      </c>
      <c r="CY18" s="370">
        <v>0</v>
      </c>
      <c r="CZ18" s="370">
        <v>0</v>
      </c>
      <c r="DA18" s="370">
        <v>0</v>
      </c>
      <c r="DB18" s="370">
        <v>0</v>
      </c>
      <c r="DC18" s="370">
        <v>0</v>
      </c>
      <c r="DD18" s="370">
        <v>0</v>
      </c>
      <c r="DE18" s="371">
        <v>0</v>
      </c>
      <c r="DF18" s="347">
        <f t="shared" si="1"/>
        <v>497857.07</v>
      </c>
      <c r="DG18" s="347">
        <f t="shared" si="0"/>
        <v>474678.27</v>
      </c>
      <c r="DH18" s="347">
        <f t="shared" si="0"/>
        <v>493292.89999999997</v>
      </c>
      <c r="DI18" s="347">
        <f t="shared" si="0"/>
        <v>120995.28000000003</v>
      </c>
      <c r="DJ18" s="347">
        <f t="shared" si="0"/>
        <v>37972.560000000005</v>
      </c>
      <c r="DK18" s="347">
        <f t="shared" si="0"/>
        <v>109335.42000000001</v>
      </c>
      <c r="DL18" s="347">
        <f t="shared" si="0"/>
        <v>533825.63000000012</v>
      </c>
      <c r="DM18" s="347">
        <f t="shared" si="0"/>
        <v>250466.22999999998</v>
      </c>
      <c r="DN18" s="347">
        <f t="shared" si="0"/>
        <v>463767.67999999993</v>
      </c>
      <c r="DO18" s="347">
        <f t="shared" si="0"/>
        <v>386027.80000000005</v>
      </c>
      <c r="DP18" s="347">
        <f t="shared" si="0"/>
        <v>389450.47000000009</v>
      </c>
      <c r="DQ18" s="347">
        <f t="shared" si="0"/>
        <v>404864.37999999995</v>
      </c>
      <c r="DR18" s="348">
        <f t="shared" si="2"/>
        <v>4162533.69</v>
      </c>
      <c r="DY18" s="351">
        <f t="shared" si="3"/>
        <v>4162533.69</v>
      </c>
      <c r="DZ18" s="351">
        <v>4152646.2800000003</v>
      </c>
      <c r="EA18" s="351">
        <f t="shared" si="4"/>
        <v>9887.4099999996834</v>
      </c>
    </row>
    <row r="19" spans="1:131" ht="15.75" x14ac:dyDescent="0.3">
      <c r="A19" s="335" t="s">
        <v>112</v>
      </c>
      <c r="B19" s="344">
        <v>138599.43</v>
      </c>
      <c r="C19" s="344">
        <v>123840.29</v>
      </c>
      <c r="D19" s="344">
        <v>130599.65</v>
      </c>
      <c r="E19" s="344">
        <v>26987.919999999998</v>
      </c>
      <c r="F19" s="344">
        <v>859.87</v>
      </c>
      <c r="G19" s="344">
        <v>80.010000000000005</v>
      </c>
      <c r="H19" s="344">
        <v>118887.18</v>
      </c>
      <c r="I19" s="344">
        <v>161851.79999999999</v>
      </c>
      <c r="J19" s="344">
        <v>94886.69</v>
      </c>
      <c r="K19" s="344">
        <v>126964.31</v>
      </c>
      <c r="L19" s="344">
        <v>129332.4</v>
      </c>
      <c r="M19" s="344">
        <v>126845.32</v>
      </c>
      <c r="N19" s="370">
        <v>-1704.5500000000002</v>
      </c>
      <c r="O19" s="370">
        <v>-2633.66</v>
      </c>
      <c r="P19" s="370">
        <v>-2541.4100000000003</v>
      </c>
      <c r="Q19" s="370">
        <v>17365.630000000005</v>
      </c>
      <c r="R19" s="370">
        <v>539.9</v>
      </c>
      <c r="S19" s="370">
        <v>4961.9399999999996</v>
      </c>
      <c r="T19" s="370">
        <v>-46743.72</v>
      </c>
      <c r="U19" s="370">
        <v>-1876.8399999999995</v>
      </c>
      <c r="V19" s="370">
        <v>3127.7</v>
      </c>
      <c r="W19" s="370">
        <v>-1976.8100000000004</v>
      </c>
      <c r="X19" s="370">
        <v>-884.7600000000001</v>
      </c>
      <c r="Y19" s="371">
        <v>-2250.8000000000002</v>
      </c>
      <c r="Z19" s="370">
        <v>0</v>
      </c>
      <c r="AA19" s="370">
        <v>0</v>
      </c>
      <c r="AB19" s="370">
        <v>0</v>
      </c>
      <c r="AC19" s="370">
        <v>0</v>
      </c>
      <c r="AD19" s="370">
        <v>0</v>
      </c>
      <c r="AE19" s="370">
        <v>0</v>
      </c>
      <c r="AF19" s="370">
        <v>0</v>
      </c>
      <c r="AG19" s="370">
        <v>0</v>
      </c>
      <c r="AH19" s="370">
        <v>0</v>
      </c>
      <c r="AI19" s="370">
        <v>0</v>
      </c>
      <c r="AJ19" s="370">
        <v>0</v>
      </c>
      <c r="AK19" s="371">
        <v>0</v>
      </c>
      <c r="AL19" s="370">
        <v>-31988.11</v>
      </c>
      <c r="AM19" s="370">
        <v>-27004.49</v>
      </c>
      <c r="AN19" s="370">
        <v>-31073.07</v>
      </c>
      <c r="AO19" s="370">
        <v>0</v>
      </c>
      <c r="AP19" s="370">
        <v>-613.1</v>
      </c>
      <c r="AQ19" s="370">
        <v>0</v>
      </c>
      <c r="AR19" s="370">
        <v>0</v>
      </c>
      <c r="AS19" s="370">
        <v>0</v>
      </c>
      <c r="AT19" s="370">
        <v>0</v>
      </c>
      <c r="AU19" s="370">
        <v>-29154.71</v>
      </c>
      <c r="AV19" s="370">
        <v>-27255.25</v>
      </c>
      <c r="AW19" s="371">
        <v>-28355.09</v>
      </c>
      <c r="AX19" s="370">
        <v>0</v>
      </c>
      <c r="AY19" s="370">
        <v>0</v>
      </c>
      <c r="AZ19" s="370">
        <v>0</v>
      </c>
      <c r="BA19" s="370">
        <v>0</v>
      </c>
      <c r="BB19" s="370">
        <v>0</v>
      </c>
      <c r="BC19" s="370">
        <v>0</v>
      </c>
      <c r="BD19" s="370">
        <v>0</v>
      </c>
      <c r="BE19" s="370">
        <v>0</v>
      </c>
      <c r="BF19" s="370">
        <v>0</v>
      </c>
      <c r="BG19" s="370">
        <v>0</v>
      </c>
      <c r="BH19" s="370">
        <v>0</v>
      </c>
      <c r="BI19" s="371">
        <v>0</v>
      </c>
      <c r="BJ19" s="370">
        <v>0</v>
      </c>
      <c r="BK19" s="370">
        <v>0</v>
      </c>
      <c r="BL19" s="370">
        <v>0</v>
      </c>
      <c r="BM19" s="370">
        <v>0</v>
      </c>
      <c r="BN19" s="370">
        <v>0</v>
      </c>
      <c r="BO19" s="370">
        <v>0</v>
      </c>
      <c r="BP19" s="370">
        <v>0</v>
      </c>
      <c r="BQ19" s="370">
        <v>0</v>
      </c>
      <c r="BR19" s="370">
        <v>0</v>
      </c>
      <c r="BS19" s="370">
        <v>0</v>
      </c>
      <c r="BT19" s="370">
        <v>0</v>
      </c>
      <c r="BU19" s="371">
        <v>0</v>
      </c>
      <c r="BV19" s="370">
        <v>0</v>
      </c>
      <c r="BW19" s="370">
        <v>0</v>
      </c>
      <c r="BX19" s="370">
        <v>0</v>
      </c>
      <c r="BY19" s="370">
        <v>0</v>
      </c>
      <c r="BZ19" s="370">
        <v>0</v>
      </c>
      <c r="CA19" s="370">
        <v>0</v>
      </c>
      <c r="CB19" s="370">
        <v>0</v>
      </c>
      <c r="CC19" s="370">
        <v>0</v>
      </c>
      <c r="CD19" s="370">
        <v>0</v>
      </c>
      <c r="CE19" s="370">
        <v>0</v>
      </c>
      <c r="CF19" s="370">
        <v>0</v>
      </c>
      <c r="CG19" s="371">
        <v>0</v>
      </c>
      <c r="CH19" s="370">
        <v>0</v>
      </c>
      <c r="CI19" s="370">
        <v>0</v>
      </c>
      <c r="CJ19" s="370">
        <v>0</v>
      </c>
      <c r="CK19" s="370">
        <v>0</v>
      </c>
      <c r="CL19" s="370">
        <v>0</v>
      </c>
      <c r="CM19" s="370">
        <v>0</v>
      </c>
      <c r="CN19" s="370">
        <v>0</v>
      </c>
      <c r="CO19" s="370">
        <v>0</v>
      </c>
      <c r="CP19" s="370">
        <v>0</v>
      </c>
      <c r="CQ19" s="370">
        <v>0</v>
      </c>
      <c r="CR19" s="370">
        <v>0</v>
      </c>
      <c r="CS19" s="371">
        <v>0</v>
      </c>
      <c r="CT19" s="370">
        <v>0</v>
      </c>
      <c r="CU19" s="370">
        <v>0</v>
      </c>
      <c r="CV19" s="370">
        <v>0</v>
      </c>
      <c r="CW19" s="370">
        <v>0</v>
      </c>
      <c r="CX19" s="370">
        <v>0</v>
      </c>
      <c r="CY19" s="370">
        <v>0</v>
      </c>
      <c r="CZ19" s="370">
        <v>0</v>
      </c>
      <c r="DA19" s="370">
        <v>0</v>
      </c>
      <c r="DB19" s="370">
        <v>0</v>
      </c>
      <c r="DC19" s="370">
        <v>0</v>
      </c>
      <c r="DD19" s="370">
        <v>0</v>
      </c>
      <c r="DE19" s="371">
        <v>0</v>
      </c>
      <c r="DF19" s="347">
        <f t="shared" si="1"/>
        <v>104906.77</v>
      </c>
      <c r="DG19" s="347">
        <f t="shared" si="1"/>
        <v>94202.139999999985</v>
      </c>
      <c r="DH19" s="347">
        <f t="shared" si="1"/>
        <v>96985.169999999984</v>
      </c>
      <c r="DI19" s="347">
        <f t="shared" si="1"/>
        <v>44353.55</v>
      </c>
      <c r="DJ19" s="347">
        <f t="shared" si="1"/>
        <v>786.67</v>
      </c>
      <c r="DK19" s="347">
        <f t="shared" si="1"/>
        <v>5041.95</v>
      </c>
      <c r="DL19" s="347">
        <f t="shared" si="1"/>
        <v>72143.459999999992</v>
      </c>
      <c r="DM19" s="347">
        <f t="shared" si="1"/>
        <v>159974.96</v>
      </c>
      <c r="DN19" s="347">
        <f t="shared" si="1"/>
        <v>98014.39</v>
      </c>
      <c r="DO19" s="347">
        <f t="shared" si="1"/>
        <v>95832.790000000008</v>
      </c>
      <c r="DP19" s="347">
        <f t="shared" si="1"/>
        <v>101192.39</v>
      </c>
      <c r="DQ19" s="347">
        <f t="shared" si="1"/>
        <v>96239.430000000008</v>
      </c>
      <c r="DR19" s="348">
        <f t="shared" si="2"/>
        <v>969673.67</v>
      </c>
      <c r="DY19" s="351">
        <f t="shared" si="3"/>
        <v>969673.67</v>
      </c>
      <c r="DZ19" s="351">
        <v>969673.66999999969</v>
      </c>
      <c r="EA19" s="351">
        <f t="shared" si="4"/>
        <v>0</v>
      </c>
    </row>
    <row r="20" spans="1:131" ht="15.75" x14ac:dyDescent="0.3">
      <c r="A20" s="335" t="s">
        <v>113</v>
      </c>
      <c r="B20" s="344">
        <v>79264.02</v>
      </c>
      <c r="C20" s="344">
        <v>73640.97</v>
      </c>
      <c r="D20" s="344">
        <v>85125.99</v>
      </c>
      <c r="E20" s="344">
        <v>44099.58</v>
      </c>
      <c r="F20" s="344">
        <v>35148.65</v>
      </c>
      <c r="G20" s="344">
        <v>90393.19</v>
      </c>
      <c r="H20" s="344">
        <v>21706.83</v>
      </c>
      <c r="I20" s="344">
        <v>34935.269999999997</v>
      </c>
      <c r="J20" s="344">
        <v>73940.289999999994</v>
      </c>
      <c r="K20" s="344">
        <v>182596.6</v>
      </c>
      <c r="L20" s="344">
        <v>72730.259999999995</v>
      </c>
      <c r="M20" s="344">
        <v>62259.89</v>
      </c>
      <c r="N20" s="370">
        <v>2.2000000000000028</v>
      </c>
      <c r="O20" s="370">
        <v>2877.35</v>
      </c>
      <c r="P20" s="370">
        <v>-7718.1</v>
      </c>
      <c r="Q20" s="370">
        <v>-5707.7900000000009</v>
      </c>
      <c r="R20" s="370">
        <v>-12263.929999999997</v>
      </c>
      <c r="S20" s="370">
        <v>-5310.5199999999986</v>
      </c>
      <c r="T20" s="370">
        <v>960.17000000000007</v>
      </c>
      <c r="U20" s="370">
        <v>-1847.5299999999997</v>
      </c>
      <c r="V20" s="370">
        <v>-18202.090000000004</v>
      </c>
      <c r="W20" s="370">
        <v>-5217.8499999999985</v>
      </c>
      <c r="X20" s="370">
        <v>-5062.07</v>
      </c>
      <c r="Y20" s="371">
        <v>-4944.68</v>
      </c>
      <c r="Z20" s="370">
        <v>-148.93</v>
      </c>
      <c r="AA20" s="370">
        <v>-136.68</v>
      </c>
      <c r="AB20" s="370">
        <v>-148.55000000000001</v>
      </c>
      <c r="AC20" s="370">
        <v>-93.79</v>
      </c>
      <c r="AD20" s="370">
        <v>0</v>
      </c>
      <c r="AE20" s="370">
        <v>-631.1</v>
      </c>
      <c r="AF20" s="370">
        <v>0</v>
      </c>
      <c r="AG20" s="370">
        <v>0</v>
      </c>
      <c r="AH20" s="370">
        <v>-667.62</v>
      </c>
      <c r="AI20" s="370">
        <v>-240.64</v>
      </c>
      <c r="AJ20" s="370">
        <v>-224.89</v>
      </c>
      <c r="AK20" s="371">
        <v>-223.9</v>
      </c>
      <c r="AL20" s="370">
        <v>0</v>
      </c>
      <c r="AM20" s="370">
        <v>0</v>
      </c>
      <c r="AN20" s="370">
        <v>0</v>
      </c>
      <c r="AO20" s="370">
        <v>0</v>
      </c>
      <c r="AP20" s="370">
        <v>0</v>
      </c>
      <c r="AQ20" s="370">
        <v>-3248.02</v>
      </c>
      <c r="AR20" s="370">
        <v>0</v>
      </c>
      <c r="AS20" s="370">
        <v>-2283.13</v>
      </c>
      <c r="AT20" s="370">
        <v>-929.04</v>
      </c>
      <c r="AU20" s="370">
        <v>-884.94</v>
      </c>
      <c r="AV20" s="370">
        <v>-1162.4100000000001</v>
      </c>
      <c r="AW20" s="371">
        <v>-390.37</v>
      </c>
      <c r="AX20" s="370">
        <v>0</v>
      </c>
      <c r="AY20" s="370">
        <v>0</v>
      </c>
      <c r="AZ20" s="370">
        <v>0</v>
      </c>
      <c r="BA20" s="370">
        <v>0</v>
      </c>
      <c r="BB20" s="370">
        <v>0</v>
      </c>
      <c r="BC20" s="370">
        <v>0</v>
      </c>
      <c r="BD20" s="370">
        <v>0</v>
      </c>
      <c r="BE20" s="370">
        <v>0</v>
      </c>
      <c r="BF20" s="370">
        <v>0</v>
      </c>
      <c r="BG20" s="370">
        <v>0</v>
      </c>
      <c r="BH20" s="370">
        <v>0</v>
      </c>
      <c r="BI20" s="371">
        <v>0</v>
      </c>
      <c r="BJ20" s="370">
        <v>0</v>
      </c>
      <c r="BK20" s="370">
        <v>0</v>
      </c>
      <c r="BL20" s="370">
        <v>0</v>
      </c>
      <c r="BM20" s="370">
        <v>0</v>
      </c>
      <c r="BN20" s="370">
        <v>0</v>
      </c>
      <c r="BO20" s="370">
        <v>0</v>
      </c>
      <c r="BP20" s="370">
        <v>0</v>
      </c>
      <c r="BQ20" s="370">
        <v>0</v>
      </c>
      <c r="BR20" s="370">
        <v>0</v>
      </c>
      <c r="BS20" s="370">
        <v>0</v>
      </c>
      <c r="BT20" s="370">
        <v>0</v>
      </c>
      <c r="BU20" s="371">
        <v>0</v>
      </c>
      <c r="BV20" s="370">
        <v>0</v>
      </c>
      <c r="BW20" s="370">
        <v>0</v>
      </c>
      <c r="BX20" s="370">
        <v>0</v>
      </c>
      <c r="BY20" s="370">
        <v>0</v>
      </c>
      <c r="BZ20" s="370">
        <v>0</v>
      </c>
      <c r="CA20" s="370">
        <v>0</v>
      </c>
      <c r="CB20" s="370">
        <v>0</v>
      </c>
      <c r="CC20" s="370">
        <v>0</v>
      </c>
      <c r="CD20" s="370">
        <v>0</v>
      </c>
      <c r="CE20" s="370">
        <v>0</v>
      </c>
      <c r="CF20" s="370">
        <v>0</v>
      </c>
      <c r="CG20" s="371">
        <v>0</v>
      </c>
      <c r="CH20" s="370">
        <v>0</v>
      </c>
      <c r="CI20" s="370">
        <v>0</v>
      </c>
      <c r="CJ20" s="370">
        <v>0</v>
      </c>
      <c r="CK20" s="370">
        <v>0</v>
      </c>
      <c r="CL20" s="370">
        <v>0</v>
      </c>
      <c r="CM20" s="370">
        <v>0</v>
      </c>
      <c r="CN20" s="370">
        <v>0</v>
      </c>
      <c r="CO20" s="370">
        <v>0</v>
      </c>
      <c r="CP20" s="370">
        <v>0</v>
      </c>
      <c r="CQ20" s="370">
        <v>0</v>
      </c>
      <c r="CR20" s="370">
        <v>0</v>
      </c>
      <c r="CS20" s="371">
        <v>0</v>
      </c>
      <c r="CT20" s="370">
        <v>0</v>
      </c>
      <c r="CU20" s="370">
        <v>0</v>
      </c>
      <c r="CV20" s="370">
        <v>0</v>
      </c>
      <c r="CW20" s="370">
        <v>0</v>
      </c>
      <c r="CX20" s="370">
        <v>0</v>
      </c>
      <c r="CY20" s="370">
        <v>0</v>
      </c>
      <c r="CZ20" s="370">
        <v>0</v>
      </c>
      <c r="DA20" s="370">
        <v>0</v>
      </c>
      <c r="DB20" s="370">
        <v>0</v>
      </c>
      <c r="DC20" s="370">
        <v>0</v>
      </c>
      <c r="DD20" s="370">
        <v>0</v>
      </c>
      <c r="DE20" s="371">
        <v>0</v>
      </c>
      <c r="DF20" s="347">
        <f t="shared" si="1"/>
        <v>79117.290000000008</v>
      </c>
      <c r="DG20" s="347">
        <f t="shared" si="1"/>
        <v>76381.640000000014</v>
      </c>
      <c r="DH20" s="347">
        <f t="shared" si="1"/>
        <v>77259.34</v>
      </c>
      <c r="DI20" s="347">
        <f t="shared" si="1"/>
        <v>38298</v>
      </c>
      <c r="DJ20" s="347">
        <f t="shared" si="1"/>
        <v>22884.720000000005</v>
      </c>
      <c r="DK20" s="347">
        <f t="shared" si="1"/>
        <v>81203.549999999988</v>
      </c>
      <c r="DL20" s="347">
        <f t="shared" si="1"/>
        <v>22667</v>
      </c>
      <c r="DM20" s="347">
        <f t="shared" si="1"/>
        <v>30804.609999999997</v>
      </c>
      <c r="DN20" s="347">
        <f t="shared" si="1"/>
        <v>54141.539999999986</v>
      </c>
      <c r="DO20" s="347">
        <f t="shared" si="1"/>
        <v>176253.16999999998</v>
      </c>
      <c r="DP20" s="347">
        <f t="shared" si="1"/>
        <v>66280.89</v>
      </c>
      <c r="DQ20" s="347">
        <f t="shared" si="1"/>
        <v>56700.939999999995</v>
      </c>
      <c r="DR20" s="348">
        <f t="shared" si="2"/>
        <v>781992.69</v>
      </c>
      <c r="DY20" s="351">
        <f t="shared" si="3"/>
        <v>781992.69</v>
      </c>
      <c r="DZ20" s="351">
        <v>765714.58000000007</v>
      </c>
      <c r="EA20" s="351">
        <f t="shared" si="4"/>
        <v>16278.10999999987</v>
      </c>
    </row>
    <row r="21" spans="1:131" ht="15.75" x14ac:dyDescent="0.3">
      <c r="A21" s="335" t="s">
        <v>114</v>
      </c>
      <c r="B21" s="344">
        <v>16048.96</v>
      </c>
      <c r="C21" s="344">
        <v>14103.48</v>
      </c>
      <c r="D21" s="344">
        <v>15678.87</v>
      </c>
      <c r="E21" s="344">
        <v>0</v>
      </c>
      <c r="F21" s="344"/>
      <c r="G21" s="344">
        <v>54356.3</v>
      </c>
      <c r="H21" s="344">
        <v>17419.099999999999</v>
      </c>
      <c r="I21" s="344">
        <v>14989.09</v>
      </c>
      <c r="J21" s="344">
        <v>11505.04</v>
      </c>
      <c r="K21" s="344">
        <v>11262.79</v>
      </c>
      <c r="L21" s="344">
        <v>12782.07</v>
      </c>
      <c r="M21" s="344">
        <v>15037.86</v>
      </c>
      <c r="N21" s="370">
        <v>0</v>
      </c>
      <c r="O21" s="370">
        <v>0</v>
      </c>
      <c r="P21" s="370">
        <v>0</v>
      </c>
      <c r="Q21" s="370">
        <v>386.25</v>
      </c>
      <c r="R21" s="370">
        <v>0</v>
      </c>
      <c r="S21" s="370">
        <v>-5581.34</v>
      </c>
      <c r="T21" s="370">
        <v>294.64999999999998</v>
      </c>
      <c r="U21" s="370">
        <v>447.5</v>
      </c>
      <c r="V21" s="370">
        <v>432.4500000000001</v>
      </c>
      <c r="W21" s="370">
        <v>766.41000000000008</v>
      </c>
      <c r="X21" s="370">
        <v>715.53</v>
      </c>
      <c r="Y21" s="371">
        <v>689.2</v>
      </c>
      <c r="Z21" s="370">
        <v>0</v>
      </c>
      <c r="AA21" s="370">
        <v>0</v>
      </c>
      <c r="AB21" s="370">
        <v>0</v>
      </c>
      <c r="AC21" s="370">
        <v>0</v>
      </c>
      <c r="AD21" s="370">
        <v>0</v>
      </c>
      <c r="AE21" s="370">
        <v>0</v>
      </c>
      <c r="AF21" s="370">
        <v>0</v>
      </c>
      <c r="AG21" s="370">
        <v>0</v>
      </c>
      <c r="AH21" s="370">
        <v>0</v>
      </c>
      <c r="AI21" s="370">
        <v>0</v>
      </c>
      <c r="AJ21" s="370">
        <v>0</v>
      </c>
      <c r="AK21" s="371">
        <v>0</v>
      </c>
      <c r="AL21" s="370">
        <v>0</v>
      </c>
      <c r="AM21" s="370">
        <v>0</v>
      </c>
      <c r="AN21" s="370">
        <v>0</v>
      </c>
      <c r="AO21" s="370">
        <v>0</v>
      </c>
      <c r="AP21" s="370">
        <v>0</v>
      </c>
      <c r="AQ21" s="370">
        <v>0</v>
      </c>
      <c r="AR21" s="370">
        <v>0</v>
      </c>
      <c r="AS21" s="370">
        <v>0</v>
      </c>
      <c r="AT21" s="370">
        <v>0</v>
      </c>
      <c r="AU21" s="370">
        <v>0</v>
      </c>
      <c r="AV21" s="370">
        <v>0</v>
      </c>
      <c r="AW21" s="371">
        <v>0</v>
      </c>
      <c r="AX21" s="370">
        <v>0</v>
      </c>
      <c r="AY21" s="370">
        <v>0</v>
      </c>
      <c r="AZ21" s="370">
        <v>0</v>
      </c>
      <c r="BA21" s="370">
        <v>0</v>
      </c>
      <c r="BB21" s="370">
        <v>0</v>
      </c>
      <c r="BC21" s="370">
        <v>0</v>
      </c>
      <c r="BD21" s="370">
        <v>0</v>
      </c>
      <c r="BE21" s="370">
        <v>0</v>
      </c>
      <c r="BF21" s="370">
        <v>0</v>
      </c>
      <c r="BG21" s="370">
        <v>0</v>
      </c>
      <c r="BH21" s="370">
        <v>0</v>
      </c>
      <c r="BI21" s="371">
        <v>0</v>
      </c>
      <c r="BJ21" s="370">
        <v>0</v>
      </c>
      <c r="BK21" s="370">
        <v>0</v>
      </c>
      <c r="BL21" s="370">
        <v>0</v>
      </c>
      <c r="BM21" s="370">
        <v>0</v>
      </c>
      <c r="BN21" s="370">
        <v>0</v>
      </c>
      <c r="BO21" s="370">
        <v>0</v>
      </c>
      <c r="BP21" s="370">
        <v>0</v>
      </c>
      <c r="BQ21" s="370">
        <v>0</v>
      </c>
      <c r="BR21" s="370">
        <v>0</v>
      </c>
      <c r="BS21" s="370">
        <v>0</v>
      </c>
      <c r="BT21" s="370">
        <v>0</v>
      </c>
      <c r="BU21" s="371">
        <v>0</v>
      </c>
      <c r="BV21" s="370">
        <v>0</v>
      </c>
      <c r="BW21" s="370">
        <v>0</v>
      </c>
      <c r="BX21" s="370">
        <v>0</v>
      </c>
      <c r="BY21" s="370">
        <v>0</v>
      </c>
      <c r="BZ21" s="370">
        <v>0</v>
      </c>
      <c r="CA21" s="370">
        <v>0</v>
      </c>
      <c r="CB21" s="370">
        <v>0</v>
      </c>
      <c r="CC21" s="370">
        <v>0</v>
      </c>
      <c r="CD21" s="370">
        <v>0</v>
      </c>
      <c r="CE21" s="370">
        <v>0</v>
      </c>
      <c r="CF21" s="370">
        <v>0</v>
      </c>
      <c r="CG21" s="371">
        <v>0</v>
      </c>
      <c r="CH21" s="370">
        <v>0</v>
      </c>
      <c r="CI21" s="370">
        <v>0</v>
      </c>
      <c r="CJ21" s="370">
        <v>0</v>
      </c>
      <c r="CK21" s="370">
        <v>0</v>
      </c>
      <c r="CL21" s="370">
        <v>0</v>
      </c>
      <c r="CM21" s="370">
        <v>0</v>
      </c>
      <c r="CN21" s="370">
        <v>0</v>
      </c>
      <c r="CO21" s="370">
        <v>0</v>
      </c>
      <c r="CP21" s="370">
        <v>0</v>
      </c>
      <c r="CQ21" s="370">
        <v>0</v>
      </c>
      <c r="CR21" s="370">
        <v>0</v>
      </c>
      <c r="CS21" s="371">
        <v>0</v>
      </c>
      <c r="CT21" s="370">
        <v>0</v>
      </c>
      <c r="CU21" s="370">
        <v>0</v>
      </c>
      <c r="CV21" s="370">
        <v>0</v>
      </c>
      <c r="CW21" s="370">
        <v>0</v>
      </c>
      <c r="CX21" s="370">
        <v>0</v>
      </c>
      <c r="CY21" s="370">
        <v>0</v>
      </c>
      <c r="CZ21" s="370">
        <v>0</v>
      </c>
      <c r="DA21" s="370">
        <v>0</v>
      </c>
      <c r="DB21" s="370">
        <v>0</v>
      </c>
      <c r="DC21" s="370">
        <v>0</v>
      </c>
      <c r="DD21" s="370">
        <v>0</v>
      </c>
      <c r="DE21" s="371">
        <v>0</v>
      </c>
      <c r="DF21" s="347">
        <f t="shared" si="1"/>
        <v>16048.96</v>
      </c>
      <c r="DG21" s="347">
        <f t="shared" si="1"/>
        <v>14103.48</v>
      </c>
      <c r="DH21" s="347">
        <f t="shared" si="1"/>
        <v>15678.87</v>
      </c>
      <c r="DI21" s="347">
        <f t="shared" si="1"/>
        <v>386.25</v>
      </c>
      <c r="DJ21" s="347">
        <f t="shared" si="1"/>
        <v>0</v>
      </c>
      <c r="DK21" s="347">
        <f t="shared" si="1"/>
        <v>48774.960000000006</v>
      </c>
      <c r="DL21" s="347">
        <f t="shared" si="1"/>
        <v>17713.75</v>
      </c>
      <c r="DM21" s="347">
        <f t="shared" si="1"/>
        <v>15436.59</v>
      </c>
      <c r="DN21" s="347">
        <f t="shared" si="1"/>
        <v>11937.490000000002</v>
      </c>
      <c r="DO21" s="347">
        <f t="shared" si="1"/>
        <v>12029.2</v>
      </c>
      <c r="DP21" s="347">
        <f t="shared" si="1"/>
        <v>13497.6</v>
      </c>
      <c r="DQ21" s="347">
        <f t="shared" si="1"/>
        <v>15727.060000000001</v>
      </c>
      <c r="DR21" s="348">
        <f t="shared" si="2"/>
        <v>181334.21000000002</v>
      </c>
      <c r="DY21" s="351">
        <f t="shared" si="3"/>
        <v>181334.21000000002</v>
      </c>
      <c r="DZ21" s="351">
        <v>157315.51347850219</v>
      </c>
      <c r="EA21" s="351">
        <f t="shared" si="4"/>
        <v>24018.696521497826</v>
      </c>
    </row>
    <row r="22" spans="1:131" ht="15.75" x14ac:dyDescent="0.3">
      <c r="A22" s="335" t="s">
        <v>115</v>
      </c>
      <c r="B22" s="344">
        <v>22051.51</v>
      </c>
      <c r="C22" s="344">
        <v>21457.86</v>
      </c>
      <c r="D22" s="344">
        <v>21950.14</v>
      </c>
      <c r="E22" s="344">
        <v>0</v>
      </c>
      <c r="F22" s="344"/>
      <c r="G22" s="344">
        <v>32218.07</v>
      </c>
      <c r="H22" s="344">
        <v>10460.51</v>
      </c>
      <c r="I22" s="344">
        <v>10871.99</v>
      </c>
      <c r="J22" s="344">
        <v>11379.26</v>
      </c>
      <c r="K22" s="344">
        <v>19604.79</v>
      </c>
      <c r="L22" s="344">
        <v>19373.48</v>
      </c>
      <c r="M22" s="344">
        <v>19832.34</v>
      </c>
      <c r="N22" s="370">
        <v>0</v>
      </c>
      <c r="O22" s="370">
        <v>0</v>
      </c>
      <c r="P22" s="370">
        <v>-3.13</v>
      </c>
      <c r="Q22" s="370">
        <v>5384.2499999999982</v>
      </c>
      <c r="R22" s="370">
        <v>0</v>
      </c>
      <c r="S22" s="370">
        <v>-20112.730000000007</v>
      </c>
      <c r="T22" s="370">
        <v>-835.95000000000039</v>
      </c>
      <c r="U22" s="370">
        <v>-424.28000000000003</v>
      </c>
      <c r="V22" s="370">
        <v>-1312.9000000000003</v>
      </c>
      <c r="W22" s="370">
        <v>-2753.97</v>
      </c>
      <c r="X22" s="370">
        <v>-2494.29</v>
      </c>
      <c r="Y22" s="371">
        <v>-323.62000000000006</v>
      </c>
      <c r="Z22" s="370">
        <v>0</v>
      </c>
      <c r="AA22" s="370">
        <v>0</v>
      </c>
      <c r="AB22" s="370">
        <v>0</v>
      </c>
      <c r="AC22" s="370">
        <v>0</v>
      </c>
      <c r="AD22" s="370">
        <v>0</v>
      </c>
      <c r="AE22" s="370">
        <v>0</v>
      </c>
      <c r="AF22" s="370">
        <v>0</v>
      </c>
      <c r="AG22" s="370">
        <v>0</v>
      </c>
      <c r="AH22" s="370">
        <v>0</v>
      </c>
      <c r="AI22" s="370">
        <v>0</v>
      </c>
      <c r="AJ22" s="370">
        <v>0</v>
      </c>
      <c r="AK22" s="371">
        <v>0</v>
      </c>
      <c r="AL22" s="370">
        <v>0</v>
      </c>
      <c r="AM22" s="370">
        <v>0</v>
      </c>
      <c r="AN22" s="370">
        <v>0</v>
      </c>
      <c r="AO22" s="370">
        <v>0</v>
      </c>
      <c r="AP22" s="370">
        <v>0</v>
      </c>
      <c r="AQ22" s="370">
        <v>0</v>
      </c>
      <c r="AR22" s="370">
        <v>0</v>
      </c>
      <c r="AS22" s="370">
        <v>0</v>
      </c>
      <c r="AT22" s="370">
        <v>0</v>
      </c>
      <c r="AU22" s="370">
        <v>0</v>
      </c>
      <c r="AV22" s="370">
        <v>0</v>
      </c>
      <c r="AW22" s="371">
        <v>0</v>
      </c>
      <c r="AX22" s="370">
        <v>0</v>
      </c>
      <c r="AY22" s="370">
        <v>0</v>
      </c>
      <c r="AZ22" s="370">
        <v>0</v>
      </c>
      <c r="BA22" s="370">
        <v>0</v>
      </c>
      <c r="BB22" s="370">
        <v>0</v>
      </c>
      <c r="BC22" s="370">
        <v>0</v>
      </c>
      <c r="BD22" s="370">
        <v>0</v>
      </c>
      <c r="BE22" s="370">
        <v>0</v>
      </c>
      <c r="BF22" s="370">
        <v>0</v>
      </c>
      <c r="BG22" s="370">
        <v>0</v>
      </c>
      <c r="BH22" s="370">
        <v>0</v>
      </c>
      <c r="BI22" s="371">
        <v>0</v>
      </c>
      <c r="BJ22" s="370">
        <v>0</v>
      </c>
      <c r="BK22" s="370">
        <v>0</v>
      </c>
      <c r="BL22" s="370">
        <v>0</v>
      </c>
      <c r="BM22" s="370">
        <v>0</v>
      </c>
      <c r="BN22" s="370">
        <v>0</v>
      </c>
      <c r="BO22" s="370">
        <v>0</v>
      </c>
      <c r="BP22" s="370">
        <v>0</v>
      </c>
      <c r="BQ22" s="370">
        <v>0</v>
      </c>
      <c r="BR22" s="370">
        <v>0</v>
      </c>
      <c r="BS22" s="370">
        <v>0</v>
      </c>
      <c r="BT22" s="370">
        <v>0</v>
      </c>
      <c r="BU22" s="371">
        <v>0</v>
      </c>
      <c r="BV22" s="370">
        <v>0</v>
      </c>
      <c r="BW22" s="370">
        <v>0</v>
      </c>
      <c r="BX22" s="370">
        <v>0</v>
      </c>
      <c r="BY22" s="370">
        <v>0</v>
      </c>
      <c r="BZ22" s="370">
        <v>0</v>
      </c>
      <c r="CA22" s="370">
        <v>0</v>
      </c>
      <c r="CB22" s="370">
        <v>0</v>
      </c>
      <c r="CC22" s="370">
        <v>0</v>
      </c>
      <c r="CD22" s="370">
        <v>0</v>
      </c>
      <c r="CE22" s="370">
        <v>0</v>
      </c>
      <c r="CF22" s="370">
        <v>0</v>
      </c>
      <c r="CG22" s="371">
        <v>0</v>
      </c>
      <c r="CH22" s="370">
        <v>0</v>
      </c>
      <c r="CI22" s="370">
        <v>0</v>
      </c>
      <c r="CJ22" s="370">
        <v>0</v>
      </c>
      <c r="CK22" s="370">
        <v>0</v>
      </c>
      <c r="CL22" s="370">
        <v>0</v>
      </c>
      <c r="CM22" s="370">
        <v>0</v>
      </c>
      <c r="CN22" s="370">
        <v>0</v>
      </c>
      <c r="CO22" s="370">
        <v>0</v>
      </c>
      <c r="CP22" s="370">
        <v>0</v>
      </c>
      <c r="CQ22" s="370">
        <v>0</v>
      </c>
      <c r="CR22" s="370">
        <v>0</v>
      </c>
      <c r="CS22" s="371">
        <v>0</v>
      </c>
      <c r="CT22" s="370">
        <v>0</v>
      </c>
      <c r="CU22" s="370">
        <v>0</v>
      </c>
      <c r="CV22" s="370">
        <v>0</v>
      </c>
      <c r="CW22" s="370">
        <v>0</v>
      </c>
      <c r="CX22" s="370">
        <v>0</v>
      </c>
      <c r="CY22" s="370">
        <v>0</v>
      </c>
      <c r="CZ22" s="370">
        <v>0</v>
      </c>
      <c r="DA22" s="370">
        <v>0</v>
      </c>
      <c r="DB22" s="370">
        <v>0</v>
      </c>
      <c r="DC22" s="370">
        <v>0</v>
      </c>
      <c r="DD22" s="370">
        <v>0</v>
      </c>
      <c r="DE22" s="371">
        <v>0</v>
      </c>
      <c r="DF22" s="347">
        <f t="shared" si="1"/>
        <v>22051.51</v>
      </c>
      <c r="DG22" s="347">
        <f t="shared" si="1"/>
        <v>21457.86</v>
      </c>
      <c r="DH22" s="347">
        <f t="shared" si="1"/>
        <v>21947.01</v>
      </c>
      <c r="DI22" s="347">
        <f t="shared" si="1"/>
        <v>5384.2499999999982</v>
      </c>
      <c r="DJ22" s="347">
        <f t="shared" si="1"/>
        <v>0</v>
      </c>
      <c r="DK22" s="347">
        <f t="shared" si="1"/>
        <v>12105.339999999993</v>
      </c>
      <c r="DL22" s="347">
        <f t="shared" si="1"/>
        <v>9624.56</v>
      </c>
      <c r="DM22" s="347">
        <f t="shared" si="1"/>
        <v>10447.709999999999</v>
      </c>
      <c r="DN22" s="347">
        <f t="shared" si="1"/>
        <v>10066.36</v>
      </c>
      <c r="DO22" s="347">
        <f t="shared" si="1"/>
        <v>16850.82</v>
      </c>
      <c r="DP22" s="347">
        <f t="shared" si="1"/>
        <v>16879.189999999999</v>
      </c>
      <c r="DQ22" s="347">
        <f t="shared" si="1"/>
        <v>19508.72</v>
      </c>
      <c r="DR22" s="348">
        <f t="shared" si="2"/>
        <v>166323.32999999999</v>
      </c>
      <c r="DY22" s="351">
        <f t="shared" si="3"/>
        <v>166323.32999999999</v>
      </c>
      <c r="DZ22" s="351">
        <v>166323.32999999999</v>
      </c>
      <c r="EA22" s="351">
        <f t="shared" si="4"/>
        <v>0</v>
      </c>
    </row>
    <row r="23" spans="1:131" ht="15.75" x14ac:dyDescent="0.3">
      <c r="A23" s="335" t="s">
        <v>116</v>
      </c>
      <c r="B23" s="344">
        <v>56720.4</v>
      </c>
      <c r="C23" s="344">
        <v>51317.65</v>
      </c>
      <c r="D23" s="344">
        <v>55570.91</v>
      </c>
      <c r="E23" s="344">
        <v>142.96</v>
      </c>
      <c r="F23" s="344"/>
      <c r="G23" s="344">
        <v>63381</v>
      </c>
      <c r="H23" s="344">
        <v>18221.7</v>
      </c>
      <c r="I23" s="344">
        <v>105299.48</v>
      </c>
      <c r="J23" s="344">
        <v>48345.37</v>
      </c>
      <c r="K23" s="344">
        <v>55489.16</v>
      </c>
      <c r="L23" s="344">
        <v>48526.1</v>
      </c>
      <c r="M23" s="344">
        <v>49884.69</v>
      </c>
      <c r="N23" s="370">
        <v>0</v>
      </c>
      <c r="O23" s="370">
        <v>0</v>
      </c>
      <c r="P23" s="370">
        <v>-234.58999999999997</v>
      </c>
      <c r="Q23" s="370">
        <v>1444.21</v>
      </c>
      <c r="R23" s="370">
        <v>658.84</v>
      </c>
      <c r="S23" s="370">
        <v>-17242.66</v>
      </c>
      <c r="T23" s="370">
        <v>-5897.1999999999989</v>
      </c>
      <c r="U23" s="370">
        <v>-3453.1799999999994</v>
      </c>
      <c r="V23" s="370">
        <v>-2840.9500000000003</v>
      </c>
      <c r="W23" s="370">
        <v>-2824.0099999999998</v>
      </c>
      <c r="X23" s="370">
        <v>-3697.3199999999997</v>
      </c>
      <c r="Y23" s="371">
        <v>-985.77</v>
      </c>
      <c r="Z23" s="370">
        <v>-181.75</v>
      </c>
      <c r="AA23" s="370">
        <v>-121.09</v>
      </c>
      <c r="AB23" s="370">
        <v>-122.83000000000001</v>
      </c>
      <c r="AC23" s="370">
        <v>0</v>
      </c>
      <c r="AD23" s="370">
        <v>0</v>
      </c>
      <c r="AE23" s="370">
        <v>-113.39</v>
      </c>
      <c r="AF23" s="370">
        <v>-44.12</v>
      </c>
      <c r="AG23" s="370">
        <v>-38.93</v>
      </c>
      <c r="AH23" s="370">
        <v>-43.980000000000004</v>
      </c>
      <c r="AI23" s="370">
        <v>-57.58</v>
      </c>
      <c r="AJ23" s="370">
        <v>-22.83</v>
      </c>
      <c r="AK23" s="371">
        <v>-31.52</v>
      </c>
      <c r="AL23" s="370">
        <v>0</v>
      </c>
      <c r="AM23" s="370">
        <v>0</v>
      </c>
      <c r="AN23" s="370">
        <v>0</v>
      </c>
      <c r="AO23" s="370">
        <v>0</v>
      </c>
      <c r="AP23" s="370">
        <v>0</v>
      </c>
      <c r="AQ23" s="370">
        <v>0</v>
      </c>
      <c r="AR23" s="370">
        <v>0</v>
      </c>
      <c r="AS23" s="370">
        <v>0</v>
      </c>
      <c r="AT23" s="370">
        <v>0</v>
      </c>
      <c r="AU23" s="370">
        <v>0</v>
      </c>
      <c r="AV23" s="370">
        <v>0</v>
      </c>
      <c r="AW23" s="371">
        <v>0</v>
      </c>
      <c r="AX23" s="370">
        <v>0</v>
      </c>
      <c r="AY23" s="370">
        <v>0</v>
      </c>
      <c r="AZ23" s="370">
        <v>0</v>
      </c>
      <c r="BA23" s="370">
        <v>0</v>
      </c>
      <c r="BB23" s="370">
        <v>0</v>
      </c>
      <c r="BC23" s="370">
        <v>0</v>
      </c>
      <c r="BD23" s="370">
        <v>0</v>
      </c>
      <c r="BE23" s="370">
        <v>0</v>
      </c>
      <c r="BF23" s="370">
        <v>0</v>
      </c>
      <c r="BG23" s="370">
        <v>0</v>
      </c>
      <c r="BH23" s="370">
        <v>0</v>
      </c>
      <c r="BI23" s="371">
        <v>0</v>
      </c>
      <c r="BJ23" s="370">
        <v>0</v>
      </c>
      <c r="BK23" s="370">
        <v>0</v>
      </c>
      <c r="BL23" s="370">
        <v>0</v>
      </c>
      <c r="BM23" s="370">
        <v>0</v>
      </c>
      <c r="BN23" s="370">
        <v>0</v>
      </c>
      <c r="BO23" s="370">
        <v>0</v>
      </c>
      <c r="BP23" s="370">
        <v>0</v>
      </c>
      <c r="BQ23" s="370">
        <v>0</v>
      </c>
      <c r="BR23" s="370">
        <v>0</v>
      </c>
      <c r="BS23" s="370">
        <v>0</v>
      </c>
      <c r="BT23" s="370">
        <v>0</v>
      </c>
      <c r="BU23" s="371">
        <v>0</v>
      </c>
      <c r="BV23" s="370">
        <v>0</v>
      </c>
      <c r="BW23" s="370">
        <v>0</v>
      </c>
      <c r="BX23" s="370">
        <v>0</v>
      </c>
      <c r="BY23" s="370">
        <v>0</v>
      </c>
      <c r="BZ23" s="370">
        <v>0</v>
      </c>
      <c r="CA23" s="370">
        <v>0</v>
      </c>
      <c r="CB23" s="370">
        <v>0</v>
      </c>
      <c r="CC23" s="370">
        <v>0</v>
      </c>
      <c r="CD23" s="370">
        <v>0</v>
      </c>
      <c r="CE23" s="370">
        <v>0</v>
      </c>
      <c r="CF23" s="370">
        <v>0</v>
      </c>
      <c r="CG23" s="371">
        <v>0</v>
      </c>
      <c r="CH23" s="370">
        <v>0</v>
      </c>
      <c r="CI23" s="370">
        <v>0</v>
      </c>
      <c r="CJ23" s="370">
        <v>0</v>
      </c>
      <c r="CK23" s="370">
        <v>0</v>
      </c>
      <c r="CL23" s="370">
        <v>0</v>
      </c>
      <c r="CM23" s="370">
        <v>0</v>
      </c>
      <c r="CN23" s="370">
        <v>0</v>
      </c>
      <c r="CO23" s="370">
        <v>0</v>
      </c>
      <c r="CP23" s="370">
        <v>0</v>
      </c>
      <c r="CQ23" s="370">
        <v>0</v>
      </c>
      <c r="CR23" s="370">
        <v>0</v>
      </c>
      <c r="CS23" s="371">
        <v>0</v>
      </c>
      <c r="CT23" s="370">
        <v>0</v>
      </c>
      <c r="CU23" s="370">
        <v>0</v>
      </c>
      <c r="CV23" s="370">
        <v>0</v>
      </c>
      <c r="CW23" s="370">
        <v>0</v>
      </c>
      <c r="CX23" s="370">
        <v>0</v>
      </c>
      <c r="CY23" s="370">
        <v>0</v>
      </c>
      <c r="CZ23" s="370">
        <v>0</v>
      </c>
      <c r="DA23" s="370">
        <v>0</v>
      </c>
      <c r="DB23" s="370">
        <v>0</v>
      </c>
      <c r="DC23" s="370">
        <v>0</v>
      </c>
      <c r="DD23" s="370">
        <v>0</v>
      </c>
      <c r="DE23" s="371">
        <v>0</v>
      </c>
      <c r="DF23" s="347">
        <f t="shared" si="1"/>
        <v>56538.65</v>
      </c>
      <c r="DG23" s="347">
        <f t="shared" si="1"/>
        <v>51196.560000000005</v>
      </c>
      <c r="DH23" s="347">
        <f t="shared" si="1"/>
        <v>55213.490000000005</v>
      </c>
      <c r="DI23" s="347">
        <f t="shared" si="1"/>
        <v>1587.17</v>
      </c>
      <c r="DJ23" s="347">
        <f t="shared" si="1"/>
        <v>658.84</v>
      </c>
      <c r="DK23" s="347">
        <f t="shared" si="1"/>
        <v>46024.95</v>
      </c>
      <c r="DL23" s="347">
        <f t="shared" si="1"/>
        <v>12280.380000000001</v>
      </c>
      <c r="DM23" s="347">
        <f t="shared" si="1"/>
        <v>101807.37000000001</v>
      </c>
      <c r="DN23" s="347">
        <f t="shared" si="1"/>
        <v>45460.44</v>
      </c>
      <c r="DO23" s="347">
        <f t="shared" si="1"/>
        <v>52607.57</v>
      </c>
      <c r="DP23" s="347">
        <f t="shared" si="1"/>
        <v>44805.95</v>
      </c>
      <c r="DQ23" s="347">
        <f t="shared" si="1"/>
        <v>48867.400000000009</v>
      </c>
      <c r="DR23" s="348">
        <f t="shared" si="2"/>
        <v>517048.77000000008</v>
      </c>
      <c r="DY23" s="351">
        <f t="shared" si="3"/>
        <v>517048.77000000008</v>
      </c>
      <c r="DZ23" s="351">
        <v>498215.73570696556</v>
      </c>
      <c r="EA23" s="351">
        <f t="shared" si="4"/>
        <v>18833.034293034521</v>
      </c>
    </row>
    <row r="24" spans="1:131" ht="15.75" x14ac:dyDescent="0.3">
      <c r="A24" s="335" t="s">
        <v>117</v>
      </c>
      <c r="B24" s="344">
        <v>63429.59</v>
      </c>
      <c r="C24" s="344">
        <v>62938.85</v>
      </c>
      <c r="D24" s="344">
        <v>59221.09</v>
      </c>
      <c r="E24" s="344">
        <v>38673.910000000003</v>
      </c>
      <c r="F24" s="344">
        <v>7456.16</v>
      </c>
      <c r="G24" s="344">
        <v>66558.33</v>
      </c>
      <c r="H24" s="344">
        <v>52205.83</v>
      </c>
      <c r="I24" s="344">
        <v>43059.17</v>
      </c>
      <c r="J24" s="344">
        <v>46647.91</v>
      </c>
      <c r="K24" s="344">
        <v>52180.99</v>
      </c>
      <c r="L24" s="344">
        <v>47254.58</v>
      </c>
      <c r="M24" s="344">
        <v>54759.27</v>
      </c>
      <c r="N24" s="370">
        <v>0</v>
      </c>
      <c r="O24" s="370">
        <v>0</v>
      </c>
      <c r="P24" s="370">
        <v>-7.26</v>
      </c>
      <c r="Q24" s="370">
        <v>-1574.3200000000002</v>
      </c>
      <c r="R24" s="370">
        <v>-929</v>
      </c>
      <c r="S24" s="370">
        <v>-8189.9400000000014</v>
      </c>
      <c r="T24" s="370">
        <v>-3632.1</v>
      </c>
      <c r="U24" s="370">
        <v>-1273.6199999999999</v>
      </c>
      <c r="V24" s="370">
        <v>-1154.46</v>
      </c>
      <c r="W24" s="370">
        <v>-1110.05</v>
      </c>
      <c r="X24" s="370">
        <v>-1961.51</v>
      </c>
      <c r="Y24" s="371">
        <v>-1229.6399999999999</v>
      </c>
      <c r="Z24" s="370">
        <v>0</v>
      </c>
      <c r="AA24" s="370">
        <v>0</v>
      </c>
      <c r="AB24" s="370">
        <v>0</v>
      </c>
      <c r="AC24" s="370">
        <v>0</v>
      </c>
      <c r="AD24" s="370">
        <v>0</v>
      </c>
      <c r="AE24" s="370">
        <v>0</v>
      </c>
      <c r="AF24" s="370">
        <v>0</v>
      </c>
      <c r="AG24" s="370">
        <v>0</v>
      </c>
      <c r="AH24" s="370">
        <v>0</v>
      </c>
      <c r="AI24" s="370">
        <v>0</v>
      </c>
      <c r="AJ24" s="370">
        <v>0</v>
      </c>
      <c r="AK24" s="371">
        <v>0</v>
      </c>
      <c r="AL24" s="370">
        <v>-322.82</v>
      </c>
      <c r="AM24" s="370">
        <v>-303.56</v>
      </c>
      <c r="AN24" s="370">
        <v>-924.67</v>
      </c>
      <c r="AO24" s="370">
        <v>-891.09</v>
      </c>
      <c r="AP24" s="370">
        <v>0</v>
      </c>
      <c r="AQ24" s="370">
        <v>-2253.69</v>
      </c>
      <c r="AR24" s="370">
        <v>-1154.6199999999999</v>
      </c>
      <c r="AS24" s="370">
        <v>0</v>
      </c>
      <c r="AT24" s="370">
        <v>-1641.44</v>
      </c>
      <c r="AU24" s="370">
        <v>-799.62</v>
      </c>
      <c r="AV24" s="370">
        <v>-944.47</v>
      </c>
      <c r="AW24" s="371">
        <v>-245.55</v>
      </c>
      <c r="AX24" s="370">
        <v>0</v>
      </c>
      <c r="AY24" s="370">
        <v>0</v>
      </c>
      <c r="AZ24" s="370">
        <v>0</v>
      </c>
      <c r="BA24" s="370">
        <v>0</v>
      </c>
      <c r="BB24" s="370">
        <v>0</v>
      </c>
      <c r="BC24" s="370">
        <v>0</v>
      </c>
      <c r="BD24" s="370">
        <v>0</v>
      </c>
      <c r="BE24" s="370">
        <v>0</v>
      </c>
      <c r="BF24" s="370">
        <v>0</v>
      </c>
      <c r="BG24" s="370">
        <v>0</v>
      </c>
      <c r="BH24" s="370">
        <v>0</v>
      </c>
      <c r="BI24" s="371">
        <v>0</v>
      </c>
      <c r="BJ24" s="370">
        <v>0</v>
      </c>
      <c r="BK24" s="370">
        <v>0</v>
      </c>
      <c r="BL24" s="370">
        <v>0</v>
      </c>
      <c r="BM24" s="370">
        <v>0</v>
      </c>
      <c r="BN24" s="370">
        <v>0</v>
      </c>
      <c r="BO24" s="370">
        <v>0</v>
      </c>
      <c r="BP24" s="370">
        <v>0</v>
      </c>
      <c r="BQ24" s="370">
        <v>0</v>
      </c>
      <c r="BR24" s="370">
        <v>0</v>
      </c>
      <c r="BS24" s="370">
        <v>0</v>
      </c>
      <c r="BT24" s="370">
        <v>0</v>
      </c>
      <c r="BU24" s="371">
        <v>0</v>
      </c>
      <c r="BV24" s="370">
        <v>0</v>
      </c>
      <c r="BW24" s="370">
        <v>0</v>
      </c>
      <c r="BX24" s="370">
        <v>0</v>
      </c>
      <c r="BY24" s="370">
        <v>0</v>
      </c>
      <c r="BZ24" s="370">
        <v>0</v>
      </c>
      <c r="CA24" s="370">
        <v>0</v>
      </c>
      <c r="CB24" s="370">
        <v>0</v>
      </c>
      <c r="CC24" s="370">
        <v>0</v>
      </c>
      <c r="CD24" s="370">
        <v>0</v>
      </c>
      <c r="CE24" s="370">
        <v>0</v>
      </c>
      <c r="CF24" s="370">
        <v>0</v>
      </c>
      <c r="CG24" s="371">
        <v>0</v>
      </c>
      <c r="CH24" s="370">
        <v>-19.149999999999999</v>
      </c>
      <c r="CI24" s="370">
        <v>-17.920000000000002</v>
      </c>
      <c r="CJ24" s="370">
        <v>-20.6</v>
      </c>
      <c r="CK24" s="370">
        <v>-20.100000000000001</v>
      </c>
      <c r="CL24" s="370">
        <v>16.88</v>
      </c>
      <c r="CM24" s="370">
        <v>-43.61</v>
      </c>
      <c r="CN24" s="370">
        <v>-9.4600000000000009</v>
      </c>
      <c r="CO24" s="370">
        <v>-5.56</v>
      </c>
      <c r="CP24" s="370">
        <v>-6.31</v>
      </c>
      <c r="CQ24" s="370">
        <v>-8.24</v>
      </c>
      <c r="CR24" s="370">
        <v>-9.9499999999999993</v>
      </c>
      <c r="CS24" s="371">
        <v>-13.08</v>
      </c>
      <c r="CT24" s="370">
        <v>0</v>
      </c>
      <c r="CU24" s="370">
        <v>0</v>
      </c>
      <c r="CV24" s="370">
        <v>0</v>
      </c>
      <c r="CW24" s="370">
        <v>0</v>
      </c>
      <c r="CX24" s="370">
        <v>0</v>
      </c>
      <c r="CY24" s="370">
        <v>0</v>
      </c>
      <c r="CZ24" s="370">
        <v>0</v>
      </c>
      <c r="DA24" s="370">
        <v>0</v>
      </c>
      <c r="DB24" s="370">
        <v>0</v>
      </c>
      <c r="DC24" s="370">
        <v>0</v>
      </c>
      <c r="DD24" s="370">
        <v>0</v>
      </c>
      <c r="DE24" s="371">
        <v>0</v>
      </c>
      <c r="DF24" s="347">
        <f t="shared" si="1"/>
        <v>63087.619999999995</v>
      </c>
      <c r="DG24" s="347">
        <f t="shared" si="1"/>
        <v>62617.37</v>
      </c>
      <c r="DH24" s="347">
        <f t="shared" si="1"/>
        <v>58268.56</v>
      </c>
      <c r="DI24" s="347">
        <f t="shared" si="1"/>
        <v>36188.400000000009</v>
      </c>
      <c r="DJ24" s="347">
        <f t="shared" si="1"/>
        <v>6544.04</v>
      </c>
      <c r="DK24" s="347">
        <f t="shared" si="1"/>
        <v>56071.09</v>
      </c>
      <c r="DL24" s="347">
        <f t="shared" si="1"/>
        <v>47409.65</v>
      </c>
      <c r="DM24" s="347">
        <f t="shared" si="1"/>
        <v>41779.99</v>
      </c>
      <c r="DN24" s="347">
        <f t="shared" si="1"/>
        <v>43845.700000000004</v>
      </c>
      <c r="DO24" s="347">
        <f t="shared" si="1"/>
        <v>50263.079999999994</v>
      </c>
      <c r="DP24" s="347">
        <f t="shared" si="1"/>
        <v>44338.65</v>
      </c>
      <c r="DQ24" s="347">
        <f t="shared" si="1"/>
        <v>53270.999999999993</v>
      </c>
      <c r="DR24" s="348">
        <f t="shared" si="2"/>
        <v>563685.15</v>
      </c>
      <c r="DY24" s="351">
        <f t="shared" si="3"/>
        <v>563685.15</v>
      </c>
      <c r="DZ24" s="351">
        <v>559982.43999999983</v>
      </c>
      <c r="EA24" s="351">
        <f t="shared" si="4"/>
        <v>3702.7100000001956</v>
      </c>
    </row>
    <row r="25" spans="1:131" ht="15.75" x14ac:dyDescent="0.3">
      <c r="A25" s="335" t="s">
        <v>119</v>
      </c>
      <c r="B25" s="344">
        <v>56354.92</v>
      </c>
      <c r="C25" s="344">
        <v>51704.959999999999</v>
      </c>
      <c r="D25" s="344">
        <v>51776.98</v>
      </c>
      <c r="E25" s="344">
        <v>0</v>
      </c>
      <c r="F25" s="344"/>
      <c r="G25" s="344">
        <v>75635.34</v>
      </c>
      <c r="H25" s="344">
        <v>3024.12</v>
      </c>
      <c r="I25" s="344">
        <v>46335.87</v>
      </c>
      <c r="J25" s="344">
        <v>24132.720000000001</v>
      </c>
      <c r="K25" s="344">
        <v>123448.09</v>
      </c>
      <c r="L25" s="344">
        <v>53280.7</v>
      </c>
      <c r="M25" s="344">
        <v>58167.99</v>
      </c>
      <c r="N25" s="370">
        <v>-1023.73</v>
      </c>
      <c r="O25" s="370">
        <v>-47.39</v>
      </c>
      <c r="P25" s="370">
        <v>-200.23</v>
      </c>
      <c r="Q25" s="370">
        <v>13352.250000000002</v>
      </c>
      <c r="R25" s="370">
        <v>0</v>
      </c>
      <c r="S25" s="370">
        <v>-11264.149999999996</v>
      </c>
      <c r="T25" s="370">
        <v>18515.04</v>
      </c>
      <c r="U25" s="370">
        <v>6491.53</v>
      </c>
      <c r="V25" s="370">
        <v>12790.980000000001</v>
      </c>
      <c r="W25" s="370">
        <v>-60989.85</v>
      </c>
      <c r="X25" s="370">
        <v>-1342.2799999999997</v>
      </c>
      <c r="Y25" s="371">
        <v>-850.40000000000043</v>
      </c>
      <c r="Z25" s="370">
        <v>0</v>
      </c>
      <c r="AA25" s="370">
        <v>0</v>
      </c>
      <c r="AB25" s="370">
        <v>0</v>
      </c>
      <c r="AC25" s="370">
        <v>0</v>
      </c>
      <c r="AD25" s="370">
        <v>0</v>
      </c>
      <c r="AE25" s="370">
        <v>-144.19</v>
      </c>
      <c r="AF25" s="370">
        <v>0</v>
      </c>
      <c r="AG25" s="370">
        <v>-3.64</v>
      </c>
      <c r="AH25" s="370">
        <v>-14.05</v>
      </c>
      <c r="AI25" s="370">
        <v>-18.899999999999999</v>
      </c>
      <c r="AJ25" s="370">
        <v>-22.53</v>
      </c>
      <c r="AK25" s="371">
        <v>63.64</v>
      </c>
      <c r="AL25" s="370">
        <v>0</v>
      </c>
      <c r="AM25" s="370">
        <v>0</v>
      </c>
      <c r="AN25" s="370">
        <v>0</v>
      </c>
      <c r="AO25" s="370">
        <v>0</v>
      </c>
      <c r="AP25" s="370">
        <v>0</v>
      </c>
      <c r="AQ25" s="370">
        <v>-3684.2</v>
      </c>
      <c r="AR25" s="370">
        <v>0</v>
      </c>
      <c r="AS25" s="370">
        <v>-6243.07</v>
      </c>
      <c r="AT25" s="370">
        <v>-2460.66</v>
      </c>
      <c r="AU25" s="370">
        <v>-2421.4499999999998</v>
      </c>
      <c r="AV25" s="370">
        <v>-3158.19</v>
      </c>
      <c r="AW25" s="371">
        <v>-1349.83</v>
      </c>
      <c r="AX25" s="370">
        <v>0</v>
      </c>
      <c r="AY25" s="370">
        <v>0</v>
      </c>
      <c r="AZ25" s="370">
        <v>0</v>
      </c>
      <c r="BA25" s="370">
        <v>0</v>
      </c>
      <c r="BB25" s="370">
        <v>0</v>
      </c>
      <c r="BC25" s="370">
        <v>0</v>
      </c>
      <c r="BD25" s="370">
        <v>0</v>
      </c>
      <c r="BE25" s="370">
        <v>0</v>
      </c>
      <c r="BF25" s="370">
        <v>0</v>
      </c>
      <c r="BG25" s="370">
        <v>0</v>
      </c>
      <c r="BH25" s="370">
        <v>0</v>
      </c>
      <c r="BI25" s="371">
        <v>0</v>
      </c>
      <c r="BJ25" s="370">
        <v>0</v>
      </c>
      <c r="BK25" s="370">
        <v>0</v>
      </c>
      <c r="BL25" s="370">
        <v>0</v>
      </c>
      <c r="BM25" s="370">
        <v>0</v>
      </c>
      <c r="BN25" s="370">
        <v>0</v>
      </c>
      <c r="BO25" s="370">
        <v>0</v>
      </c>
      <c r="BP25" s="370">
        <v>0</v>
      </c>
      <c r="BQ25" s="370">
        <v>0</v>
      </c>
      <c r="BR25" s="370">
        <v>0</v>
      </c>
      <c r="BS25" s="370">
        <v>0</v>
      </c>
      <c r="BT25" s="370">
        <v>0</v>
      </c>
      <c r="BU25" s="371">
        <v>0</v>
      </c>
      <c r="BV25" s="370">
        <v>0</v>
      </c>
      <c r="BW25" s="370">
        <v>0</v>
      </c>
      <c r="BX25" s="370">
        <v>0</v>
      </c>
      <c r="BY25" s="370">
        <v>0</v>
      </c>
      <c r="BZ25" s="370">
        <v>0</v>
      </c>
      <c r="CA25" s="370">
        <v>0</v>
      </c>
      <c r="CB25" s="370">
        <v>0</v>
      </c>
      <c r="CC25" s="370">
        <v>0</v>
      </c>
      <c r="CD25" s="370">
        <v>0</v>
      </c>
      <c r="CE25" s="370">
        <v>0</v>
      </c>
      <c r="CF25" s="370">
        <v>0</v>
      </c>
      <c r="CG25" s="371">
        <v>0</v>
      </c>
      <c r="CH25" s="370">
        <v>0</v>
      </c>
      <c r="CI25" s="370">
        <v>0</v>
      </c>
      <c r="CJ25" s="370">
        <v>0</v>
      </c>
      <c r="CK25" s="370">
        <v>0</v>
      </c>
      <c r="CL25" s="370">
        <v>0</v>
      </c>
      <c r="CM25" s="370">
        <v>0</v>
      </c>
      <c r="CN25" s="370">
        <v>0</v>
      </c>
      <c r="CO25" s="370">
        <v>0</v>
      </c>
      <c r="CP25" s="370">
        <v>0</v>
      </c>
      <c r="CQ25" s="370">
        <v>0</v>
      </c>
      <c r="CR25" s="370">
        <v>0</v>
      </c>
      <c r="CS25" s="371">
        <v>0</v>
      </c>
      <c r="CT25" s="370">
        <v>0</v>
      </c>
      <c r="CU25" s="370">
        <v>0</v>
      </c>
      <c r="CV25" s="370">
        <v>0</v>
      </c>
      <c r="CW25" s="370">
        <v>0</v>
      </c>
      <c r="CX25" s="370">
        <v>0</v>
      </c>
      <c r="CY25" s="370">
        <v>0</v>
      </c>
      <c r="CZ25" s="370">
        <v>0</v>
      </c>
      <c r="DA25" s="370">
        <v>0</v>
      </c>
      <c r="DB25" s="370">
        <v>0</v>
      </c>
      <c r="DC25" s="370">
        <v>0</v>
      </c>
      <c r="DD25" s="370">
        <v>0</v>
      </c>
      <c r="DE25" s="371">
        <v>0</v>
      </c>
      <c r="DF25" s="347">
        <f t="shared" si="1"/>
        <v>55331.189999999995</v>
      </c>
      <c r="DG25" s="347">
        <f t="shared" si="1"/>
        <v>51657.57</v>
      </c>
      <c r="DH25" s="347">
        <f t="shared" si="1"/>
        <v>51576.75</v>
      </c>
      <c r="DI25" s="347">
        <f t="shared" si="1"/>
        <v>13352.250000000002</v>
      </c>
      <c r="DJ25" s="347">
        <f t="shared" si="1"/>
        <v>0</v>
      </c>
      <c r="DK25" s="347">
        <f t="shared" si="1"/>
        <v>60542.8</v>
      </c>
      <c r="DL25" s="347">
        <f t="shared" si="1"/>
        <v>21539.16</v>
      </c>
      <c r="DM25" s="347">
        <f t="shared" si="1"/>
        <v>46580.69</v>
      </c>
      <c r="DN25" s="347">
        <f t="shared" si="1"/>
        <v>34448.990000000005</v>
      </c>
      <c r="DO25" s="347">
        <f t="shared" si="1"/>
        <v>60017.89</v>
      </c>
      <c r="DP25" s="347">
        <f t="shared" si="1"/>
        <v>48757.7</v>
      </c>
      <c r="DQ25" s="347">
        <f t="shared" si="1"/>
        <v>56031.399999999994</v>
      </c>
      <c r="DR25" s="348">
        <f t="shared" si="2"/>
        <v>499836.39</v>
      </c>
      <c r="DY25" s="351">
        <f t="shared" si="3"/>
        <v>499836.39</v>
      </c>
      <c r="DZ25" s="351">
        <v>499836.39000000007</v>
      </c>
      <c r="EA25" s="351">
        <f t="shared" si="4"/>
        <v>0</v>
      </c>
    </row>
    <row r="26" spans="1:131" ht="15.75" x14ac:dyDescent="0.3">
      <c r="A26" s="335" t="s">
        <v>120</v>
      </c>
      <c r="B26" s="344">
        <v>35974.35</v>
      </c>
      <c r="C26" s="344">
        <v>63368.99</v>
      </c>
      <c r="D26" s="344">
        <v>63471.24</v>
      </c>
      <c r="E26" s="344">
        <v>1975.99</v>
      </c>
      <c r="F26" s="344">
        <v>2183.81</v>
      </c>
      <c r="G26" s="344">
        <v>73699.19</v>
      </c>
      <c r="H26" s="344">
        <v>27571.93</v>
      </c>
      <c r="I26" s="344">
        <v>23174.59</v>
      </c>
      <c r="J26" s="344">
        <v>26562.34</v>
      </c>
      <c r="K26" s="344">
        <v>30672.71</v>
      </c>
      <c r="L26" s="344">
        <v>31058.240000000002</v>
      </c>
      <c r="M26" s="344">
        <v>32811.300000000003</v>
      </c>
      <c r="N26" s="370">
        <v>-387.89</v>
      </c>
      <c r="O26" s="370">
        <v>-28820.080000000002</v>
      </c>
      <c r="P26" s="370">
        <v>-28569.039999999997</v>
      </c>
      <c r="Q26" s="370">
        <v>0</v>
      </c>
      <c r="R26" s="370">
        <v>0</v>
      </c>
      <c r="S26" s="370">
        <v>-41577.170000000013</v>
      </c>
      <c r="T26" s="370">
        <v>-13240.339999999998</v>
      </c>
      <c r="U26" s="370">
        <v>-10181.26</v>
      </c>
      <c r="V26" s="370">
        <v>-11843.72</v>
      </c>
      <c r="W26" s="370">
        <v>-12436.910000000002</v>
      </c>
      <c r="X26" s="370">
        <v>-13725.08</v>
      </c>
      <c r="Y26" s="371">
        <v>-12372.699999999999</v>
      </c>
      <c r="Z26" s="370">
        <v>0</v>
      </c>
      <c r="AA26" s="370">
        <v>0</v>
      </c>
      <c r="AB26" s="370">
        <v>0</v>
      </c>
      <c r="AC26" s="370">
        <v>0</v>
      </c>
      <c r="AD26" s="370">
        <v>0</v>
      </c>
      <c r="AE26" s="370">
        <v>0</v>
      </c>
      <c r="AF26" s="370">
        <v>0</v>
      </c>
      <c r="AG26" s="370">
        <v>0</v>
      </c>
      <c r="AH26" s="370">
        <v>0</v>
      </c>
      <c r="AI26" s="370">
        <v>0</v>
      </c>
      <c r="AJ26" s="370">
        <v>0</v>
      </c>
      <c r="AK26" s="371">
        <v>0</v>
      </c>
      <c r="AL26" s="370">
        <v>0</v>
      </c>
      <c r="AM26" s="370">
        <v>0</v>
      </c>
      <c r="AN26" s="370">
        <v>0</v>
      </c>
      <c r="AO26" s="370">
        <v>0</v>
      </c>
      <c r="AP26" s="370">
        <v>0</v>
      </c>
      <c r="AQ26" s="370">
        <v>0</v>
      </c>
      <c r="AR26" s="370">
        <v>0</v>
      </c>
      <c r="AS26" s="370">
        <v>0</v>
      </c>
      <c r="AT26" s="370">
        <v>0</v>
      </c>
      <c r="AU26" s="370">
        <v>0</v>
      </c>
      <c r="AV26" s="370">
        <v>0</v>
      </c>
      <c r="AW26" s="371">
        <v>0</v>
      </c>
      <c r="AX26" s="370">
        <v>0</v>
      </c>
      <c r="AY26" s="370">
        <v>0</v>
      </c>
      <c r="AZ26" s="370">
        <v>0</v>
      </c>
      <c r="BA26" s="370">
        <v>0</v>
      </c>
      <c r="BB26" s="370">
        <v>0</v>
      </c>
      <c r="BC26" s="370">
        <v>0</v>
      </c>
      <c r="BD26" s="370">
        <v>0</v>
      </c>
      <c r="BE26" s="370">
        <v>0</v>
      </c>
      <c r="BF26" s="370">
        <v>0</v>
      </c>
      <c r="BG26" s="370">
        <v>0</v>
      </c>
      <c r="BH26" s="370">
        <v>0</v>
      </c>
      <c r="BI26" s="371">
        <v>0</v>
      </c>
      <c r="BJ26" s="370">
        <v>0</v>
      </c>
      <c r="BK26" s="370">
        <v>0</v>
      </c>
      <c r="BL26" s="370">
        <v>0</v>
      </c>
      <c r="BM26" s="370">
        <v>0</v>
      </c>
      <c r="BN26" s="370">
        <v>0</v>
      </c>
      <c r="BO26" s="370">
        <v>0</v>
      </c>
      <c r="BP26" s="370">
        <v>0</v>
      </c>
      <c r="BQ26" s="370">
        <v>0</v>
      </c>
      <c r="BR26" s="370">
        <v>0</v>
      </c>
      <c r="BS26" s="370">
        <v>0</v>
      </c>
      <c r="BT26" s="370">
        <v>0</v>
      </c>
      <c r="BU26" s="371">
        <v>0</v>
      </c>
      <c r="BV26" s="370">
        <v>0</v>
      </c>
      <c r="BW26" s="370">
        <v>0</v>
      </c>
      <c r="BX26" s="370">
        <v>0</v>
      </c>
      <c r="BY26" s="370">
        <v>0</v>
      </c>
      <c r="BZ26" s="370">
        <v>0</v>
      </c>
      <c r="CA26" s="370">
        <v>0</v>
      </c>
      <c r="CB26" s="370">
        <v>0</v>
      </c>
      <c r="CC26" s="370">
        <v>0</v>
      </c>
      <c r="CD26" s="370">
        <v>0</v>
      </c>
      <c r="CE26" s="370">
        <v>0</v>
      </c>
      <c r="CF26" s="370">
        <v>0</v>
      </c>
      <c r="CG26" s="371">
        <v>0</v>
      </c>
      <c r="CH26" s="370">
        <v>0</v>
      </c>
      <c r="CI26" s="370">
        <v>0</v>
      </c>
      <c r="CJ26" s="370">
        <v>0</v>
      </c>
      <c r="CK26" s="370">
        <v>0</v>
      </c>
      <c r="CL26" s="370">
        <v>0</v>
      </c>
      <c r="CM26" s="370">
        <v>0</v>
      </c>
      <c r="CN26" s="370">
        <v>0</v>
      </c>
      <c r="CO26" s="370">
        <v>0</v>
      </c>
      <c r="CP26" s="370">
        <v>0</v>
      </c>
      <c r="CQ26" s="370">
        <v>0</v>
      </c>
      <c r="CR26" s="370">
        <v>0</v>
      </c>
      <c r="CS26" s="371">
        <v>0</v>
      </c>
      <c r="CT26" s="370">
        <v>0</v>
      </c>
      <c r="CU26" s="370">
        <v>0</v>
      </c>
      <c r="CV26" s="370">
        <v>0</v>
      </c>
      <c r="CW26" s="370">
        <v>0</v>
      </c>
      <c r="CX26" s="370">
        <v>0</v>
      </c>
      <c r="CY26" s="370">
        <v>0</v>
      </c>
      <c r="CZ26" s="370">
        <v>0</v>
      </c>
      <c r="DA26" s="370">
        <v>0</v>
      </c>
      <c r="DB26" s="370">
        <v>0</v>
      </c>
      <c r="DC26" s="370">
        <v>0</v>
      </c>
      <c r="DD26" s="370">
        <v>0</v>
      </c>
      <c r="DE26" s="371">
        <v>0</v>
      </c>
      <c r="DF26" s="347">
        <f t="shared" si="1"/>
        <v>35586.46</v>
      </c>
      <c r="DG26" s="347">
        <f t="shared" si="1"/>
        <v>34548.909999999996</v>
      </c>
      <c r="DH26" s="347">
        <f t="shared" si="1"/>
        <v>34902.199999999997</v>
      </c>
      <c r="DI26" s="347">
        <f t="shared" si="1"/>
        <v>1975.99</v>
      </c>
      <c r="DJ26" s="347">
        <f t="shared" si="1"/>
        <v>2183.81</v>
      </c>
      <c r="DK26" s="347">
        <f t="shared" si="1"/>
        <v>32122.01999999999</v>
      </c>
      <c r="DL26" s="347">
        <f t="shared" si="1"/>
        <v>14331.590000000002</v>
      </c>
      <c r="DM26" s="347">
        <f t="shared" si="1"/>
        <v>12993.33</v>
      </c>
      <c r="DN26" s="347">
        <f t="shared" si="1"/>
        <v>14718.62</v>
      </c>
      <c r="DO26" s="347">
        <f t="shared" si="1"/>
        <v>18235.799999999996</v>
      </c>
      <c r="DP26" s="347">
        <f t="shared" si="1"/>
        <v>17333.160000000003</v>
      </c>
      <c r="DQ26" s="347">
        <f t="shared" si="1"/>
        <v>20438.600000000006</v>
      </c>
      <c r="DR26" s="348">
        <f t="shared" si="2"/>
        <v>239370.48999999996</v>
      </c>
      <c r="DY26" s="351">
        <f t="shared" si="3"/>
        <v>239370.48999999996</v>
      </c>
      <c r="DZ26" s="351">
        <v>237239.40000000008</v>
      </c>
      <c r="EA26" s="351">
        <f t="shared" si="4"/>
        <v>2131.0899999998801</v>
      </c>
    </row>
    <row r="27" spans="1:131" ht="15.75" x14ac:dyDescent="0.3">
      <c r="A27" s="335" t="s">
        <v>121</v>
      </c>
      <c r="B27" s="344">
        <v>6810.95</v>
      </c>
      <c r="C27" s="344">
        <v>6932.05</v>
      </c>
      <c r="D27" s="344">
        <v>6275.29</v>
      </c>
      <c r="E27" s="344">
        <v>0</v>
      </c>
      <c r="F27" s="344"/>
      <c r="G27" s="344">
        <v>14700.95</v>
      </c>
      <c r="H27" s="344">
        <v>4265.79</v>
      </c>
      <c r="I27" s="344">
        <v>3337.69</v>
      </c>
      <c r="J27" s="344">
        <v>3872.3</v>
      </c>
      <c r="K27" s="344">
        <v>4130.4799999999996</v>
      </c>
      <c r="L27" s="344">
        <v>1960.32</v>
      </c>
      <c r="M27" s="344">
        <v>7343.22</v>
      </c>
      <c r="N27" s="370">
        <v>0</v>
      </c>
      <c r="O27" s="370">
        <v>0</v>
      </c>
      <c r="P27" s="370">
        <v>0</v>
      </c>
      <c r="Q27" s="370">
        <v>46.2</v>
      </c>
      <c r="R27" s="370">
        <v>0</v>
      </c>
      <c r="S27" s="370">
        <v>-6584.5900000000011</v>
      </c>
      <c r="T27" s="370">
        <v>-4248.4599999999991</v>
      </c>
      <c r="U27" s="370">
        <v>-3332.69</v>
      </c>
      <c r="V27" s="370">
        <v>-3601.32</v>
      </c>
      <c r="W27" s="370">
        <v>-2519.8100000000004</v>
      </c>
      <c r="X27" s="370">
        <v>-1669.7099999999996</v>
      </c>
      <c r="Y27" s="371">
        <v>-64.419999999999902</v>
      </c>
      <c r="Z27" s="370">
        <v>-44.03</v>
      </c>
      <c r="AA27" s="370">
        <v>-47.02</v>
      </c>
      <c r="AB27" s="370">
        <v>-45.96</v>
      </c>
      <c r="AC27" s="370">
        <v>0</v>
      </c>
      <c r="AD27" s="370">
        <v>0</v>
      </c>
      <c r="AE27" s="370">
        <v>-29.98</v>
      </c>
      <c r="AF27" s="370">
        <v>0</v>
      </c>
      <c r="AG27" s="370">
        <v>0</v>
      </c>
      <c r="AH27" s="370">
        <v>0</v>
      </c>
      <c r="AI27" s="370">
        <v>0</v>
      </c>
      <c r="AJ27" s="370">
        <v>0</v>
      </c>
      <c r="AK27" s="371">
        <v>10089.049999999999</v>
      </c>
      <c r="AL27" s="370">
        <v>0</v>
      </c>
      <c r="AM27" s="370">
        <v>0</v>
      </c>
      <c r="AN27" s="370">
        <v>0</v>
      </c>
      <c r="AO27" s="370">
        <v>0</v>
      </c>
      <c r="AP27" s="370">
        <v>0</v>
      </c>
      <c r="AQ27" s="370">
        <v>0</v>
      </c>
      <c r="AR27" s="370">
        <v>0</v>
      </c>
      <c r="AS27" s="370">
        <v>0</v>
      </c>
      <c r="AT27" s="370">
        <v>0</v>
      </c>
      <c r="AU27" s="370">
        <v>0</v>
      </c>
      <c r="AV27" s="370">
        <v>0</v>
      </c>
      <c r="AW27" s="371">
        <v>0</v>
      </c>
      <c r="AX27" s="370">
        <v>0</v>
      </c>
      <c r="AY27" s="370">
        <v>0</v>
      </c>
      <c r="AZ27" s="370">
        <v>0</v>
      </c>
      <c r="BA27" s="370">
        <v>0</v>
      </c>
      <c r="BB27" s="370">
        <v>0</v>
      </c>
      <c r="BC27" s="370">
        <v>0</v>
      </c>
      <c r="BD27" s="370">
        <v>0</v>
      </c>
      <c r="BE27" s="370">
        <v>0</v>
      </c>
      <c r="BF27" s="370">
        <v>0</v>
      </c>
      <c r="BG27" s="370">
        <v>0</v>
      </c>
      <c r="BH27" s="370">
        <v>0</v>
      </c>
      <c r="BI27" s="371">
        <v>0</v>
      </c>
      <c r="BJ27" s="370">
        <v>0</v>
      </c>
      <c r="BK27" s="370">
        <v>0</v>
      </c>
      <c r="BL27" s="370">
        <v>0</v>
      </c>
      <c r="BM27" s="370">
        <v>0</v>
      </c>
      <c r="BN27" s="370">
        <v>0</v>
      </c>
      <c r="BO27" s="370">
        <v>0</v>
      </c>
      <c r="BP27" s="370">
        <v>0</v>
      </c>
      <c r="BQ27" s="370">
        <v>0</v>
      </c>
      <c r="BR27" s="370">
        <v>0</v>
      </c>
      <c r="BS27" s="370">
        <v>0</v>
      </c>
      <c r="BT27" s="370">
        <v>0</v>
      </c>
      <c r="BU27" s="371">
        <v>0</v>
      </c>
      <c r="BV27" s="370">
        <v>0</v>
      </c>
      <c r="BW27" s="370">
        <v>0</v>
      </c>
      <c r="BX27" s="370">
        <v>0</v>
      </c>
      <c r="BY27" s="370">
        <v>0</v>
      </c>
      <c r="BZ27" s="370">
        <v>0</v>
      </c>
      <c r="CA27" s="370">
        <v>0</v>
      </c>
      <c r="CB27" s="370">
        <v>0</v>
      </c>
      <c r="CC27" s="370">
        <v>0</v>
      </c>
      <c r="CD27" s="370">
        <v>0</v>
      </c>
      <c r="CE27" s="370">
        <v>0</v>
      </c>
      <c r="CF27" s="370">
        <v>0</v>
      </c>
      <c r="CG27" s="371">
        <v>0</v>
      </c>
      <c r="CH27" s="370">
        <v>0</v>
      </c>
      <c r="CI27" s="370">
        <v>0</v>
      </c>
      <c r="CJ27" s="370">
        <v>0</v>
      </c>
      <c r="CK27" s="370">
        <v>0</v>
      </c>
      <c r="CL27" s="370">
        <v>0</v>
      </c>
      <c r="CM27" s="370">
        <v>0</v>
      </c>
      <c r="CN27" s="370">
        <v>0</v>
      </c>
      <c r="CO27" s="370">
        <v>0</v>
      </c>
      <c r="CP27" s="370">
        <v>0</v>
      </c>
      <c r="CQ27" s="370">
        <v>0</v>
      </c>
      <c r="CR27" s="370">
        <v>0</v>
      </c>
      <c r="CS27" s="371">
        <v>0</v>
      </c>
      <c r="CT27" s="370">
        <v>0</v>
      </c>
      <c r="CU27" s="370">
        <v>0</v>
      </c>
      <c r="CV27" s="370">
        <v>0</v>
      </c>
      <c r="CW27" s="370">
        <v>0</v>
      </c>
      <c r="CX27" s="370">
        <v>0</v>
      </c>
      <c r="CY27" s="370">
        <v>0</v>
      </c>
      <c r="CZ27" s="370">
        <v>0</v>
      </c>
      <c r="DA27" s="370">
        <v>0</v>
      </c>
      <c r="DB27" s="370">
        <v>0</v>
      </c>
      <c r="DC27" s="370">
        <v>0</v>
      </c>
      <c r="DD27" s="370">
        <v>0</v>
      </c>
      <c r="DE27" s="371">
        <v>0</v>
      </c>
      <c r="DF27" s="347">
        <f t="shared" si="1"/>
        <v>6766.92</v>
      </c>
      <c r="DG27" s="347">
        <f t="shared" si="1"/>
        <v>6885.03</v>
      </c>
      <c r="DH27" s="347">
        <f t="shared" si="1"/>
        <v>6229.33</v>
      </c>
      <c r="DI27" s="347">
        <f t="shared" si="1"/>
        <v>46.2</v>
      </c>
      <c r="DJ27" s="347">
        <f t="shared" si="1"/>
        <v>0</v>
      </c>
      <c r="DK27" s="347">
        <f t="shared" si="1"/>
        <v>8086.38</v>
      </c>
      <c r="DL27" s="347">
        <f t="shared" si="1"/>
        <v>17.330000000000837</v>
      </c>
      <c r="DM27" s="347">
        <f t="shared" si="1"/>
        <v>5</v>
      </c>
      <c r="DN27" s="347">
        <f t="shared" si="1"/>
        <v>270.98</v>
      </c>
      <c r="DO27" s="347">
        <f t="shared" si="1"/>
        <v>1610.6699999999992</v>
      </c>
      <c r="DP27" s="347">
        <f t="shared" si="1"/>
        <v>290.61000000000035</v>
      </c>
      <c r="DQ27" s="347">
        <f t="shared" si="1"/>
        <v>17367.849999999999</v>
      </c>
      <c r="DR27" s="348">
        <f t="shared" si="2"/>
        <v>47576.3</v>
      </c>
      <c r="DY27" s="351">
        <f t="shared" si="3"/>
        <v>47576.3</v>
      </c>
      <c r="DZ27" s="351">
        <v>47576.30000000001</v>
      </c>
      <c r="EA27" s="351">
        <f t="shared" si="4"/>
        <v>0</v>
      </c>
    </row>
    <row r="28" spans="1:131" ht="15.75" x14ac:dyDescent="0.3">
      <c r="A28" s="335" t="s">
        <v>122</v>
      </c>
      <c r="B28" s="344">
        <v>49432.47</v>
      </c>
      <c r="C28" s="344">
        <v>49064.21</v>
      </c>
      <c r="D28" s="344">
        <v>48078.86</v>
      </c>
      <c r="E28" s="344">
        <v>25744.76</v>
      </c>
      <c r="F28" s="344">
        <v>3205.7</v>
      </c>
      <c r="G28" s="344">
        <v>46112.1</v>
      </c>
      <c r="H28" s="344">
        <v>23726.99</v>
      </c>
      <c r="I28" s="344">
        <v>2057.44</v>
      </c>
      <c r="J28" s="344">
        <v>64956.87</v>
      </c>
      <c r="K28" s="344">
        <v>47464.57</v>
      </c>
      <c r="L28" s="344">
        <v>39038.25</v>
      </c>
      <c r="M28" s="344">
        <v>46639.5</v>
      </c>
      <c r="N28" s="370">
        <v>0</v>
      </c>
      <c r="O28" s="370">
        <v>0</v>
      </c>
      <c r="P28" s="370">
        <v>-340.22999999999996</v>
      </c>
      <c r="Q28" s="370">
        <v>792.09</v>
      </c>
      <c r="R28" s="370">
        <v>2823.6000000000004</v>
      </c>
      <c r="S28" s="370">
        <v>-12902.460000000001</v>
      </c>
      <c r="T28" s="370">
        <v>-959.2</v>
      </c>
      <c r="U28" s="370">
        <v>2408.71</v>
      </c>
      <c r="V28" s="370">
        <v>-1959.38</v>
      </c>
      <c r="W28" s="370">
        <v>663.01</v>
      </c>
      <c r="X28" s="370">
        <v>647.46999999999991</v>
      </c>
      <c r="Y28" s="371">
        <v>-3498.92</v>
      </c>
      <c r="Z28" s="370">
        <v>-375.36</v>
      </c>
      <c r="AA28" s="370">
        <v>-405.97</v>
      </c>
      <c r="AB28" s="370">
        <v>-394.18</v>
      </c>
      <c r="AC28" s="370">
        <v>-375.29</v>
      </c>
      <c r="AD28" s="370">
        <v>0</v>
      </c>
      <c r="AE28" s="370">
        <v>-204.44</v>
      </c>
      <c r="AF28" s="370">
        <v>-282.74</v>
      </c>
      <c r="AG28" s="370">
        <v>-215.59</v>
      </c>
      <c r="AH28" s="370">
        <v>-264.05</v>
      </c>
      <c r="AI28" s="370">
        <v>-270.35000000000002</v>
      </c>
      <c r="AJ28" s="370">
        <v>-301.62</v>
      </c>
      <c r="AK28" s="371">
        <v>-339.9</v>
      </c>
      <c r="AL28" s="370">
        <v>0</v>
      </c>
      <c r="AM28" s="370">
        <v>0</v>
      </c>
      <c r="AN28" s="370">
        <v>0</v>
      </c>
      <c r="AO28" s="370">
        <v>0</v>
      </c>
      <c r="AP28" s="370">
        <v>0</v>
      </c>
      <c r="AQ28" s="370">
        <v>0</v>
      </c>
      <c r="AR28" s="370">
        <v>0</v>
      </c>
      <c r="AS28" s="370">
        <v>0</v>
      </c>
      <c r="AT28" s="370">
        <v>0</v>
      </c>
      <c r="AU28" s="370">
        <v>0</v>
      </c>
      <c r="AV28" s="370">
        <v>0</v>
      </c>
      <c r="AW28" s="371">
        <v>0</v>
      </c>
      <c r="AX28" s="370">
        <v>0</v>
      </c>
      <c r="AY28" s="370">
        <v>0</v>
      </c>
      <c r="AZ28" s="370">
        <v>0</v>
      </c>
      <c r="BA28" s="370">
        <v>0</v>
      </c>
      <c r="BB28" s="370">
        <v>0</v>
      </c>
      <c r="BC28" s="370">
        <v>0</v>
      </c>
      <c r="BD28" s="370">
        <v>0</v>
      </c>
      <c r="BE28" s="370">
        <v>0</v>
      </c>
      <c r="BF28" s="370">
        <v>0</v>
      </c>
      <c r="BG28" s="370">
        <v>0</v>
      </c>
      <c r="BH28" s="370">
        <v>0</v>
      </c>
      <c r="BI28" s="371">
        <v>0</v>
      </c>
      <c r="BJ28" s="370">
        <v>0</v>
      </c>
      <c r="BK28" s="370">
        <v>0</v>
      </c>
      <c r="BL28" s="370">
        <v>0</v>
      </c>
      <c r="BM28" s="370">
        <v>0</v>
      </c>
      <c r="BN28" s="370">
        <v>0</v>
      </c>
      <c r="BO28" s="370">
        <v>0</v>
      </c>
      <c r="BP28" s="370">
        <v>0</v>
      </c>
      <c r="BQ28" s="370">
        <v>0</v>
      </c>
      <c r="BR28" s="370">
        <v>0</v>
      </c>
      <c r="BS28" s="370">
        <v>0</v>
      </c>
      <c r="BT28" s="370">
        <v>0</v>
      </c>
      <c r="BU28" s="371">
        <v>0</v>
      </c>
      <c r="BV28" s="370">
        <v>0</v>
      </c>
      <c r="BW28" s="370">
        <v>0</v>
      </c>
      <c r="BX28" s="370">
        <v>0</v>
      </c>
      <c r="BY28" s="370">
        <v>0</v>
      </c>
      <c r="BZ28" s="370">
        <v>0</v>
      </c>
      <c r="CA28" s="370">
        <v>0</v>
      </c>
      <c r="CB28" s="370">
        <v>0</v>
      </c>
      <c r="CC28" s="370">
        <v>0</v>
      </c>
      <c r="CD28" s="370">
        <v>0</v>
      </c>
      <c r="CE28" s="370">
        <v>0</v>
      </c>
      <c r="CF28" s="370">
        <v>0</v>
      </c>
      <c r="CG28" s="371">
        <v>0</v>
      </c>
      <c r="CH28" s="370">
        <v>0</v>
      </c>
      <c r="CI28" s="370">
        <v>0</v>
      </c>
      <c r="CJ28" s="370">
        <v>0</v>
      </c>
      <c r="CK28" s="370">
        <v>0</v>
      </c>
      <c r="CL28" s="370">
        <v>0</v>
      </c>
      <c r="CM28" s="370">
        <v>0</v>
      </c>
      <c r="CN28" s="370">
        <v>0</v>
      </c>
      <c r="CO28" s="370">
        <v>0</v>
      </c>
      <c r="CP28" s="370">
        <v>0</v>
      </c>
      <c r="CQ28" s="370">
        <v>0</v>
      </c>
      <c r="CR28" s="370">
        <v>0</v>
      </c>
      <c r="CS28" s="371">
        <v>0</v>
      </c>
      <c r="CT28" s="370">
        <v>0</v>
      </c>
      <c r="CU28" s="370">
        <v>0</v>
      </c>
      <c r="CV28" s="370">
        <v>0</v>
      </c>
      <c r="CW28" s="370">
        <v>0</v>
      </c>
      <c r="CX28" s="370">
        <v>0</v>
      </c>
      <c r="CY28" s="370">
        <v>0</v>
      </c>
      <c r="CZ28" s="370">
        <v>0</v>
      </c>
      <c r="DA28" s="370">
        <v>0</v>
      </c>
      <c r="DB28" s="370">
        <v>0</v>
      </c>
      <c r="DC28" s="370">
        <v>0</v>
      </c>
      <c r="DD28" s="370">
        <v>0</v>
      </c>
      <c r="DE28" s="371">
        <v>0</v>
      </c>
      <c r="DF28" s="347">
        <f t="shared" si="1"/>
        <v>49057.11</v>
      </c>
      <c r="DG28" s="347">
        <f t="shared" si="1"/>
        <v>48658.239999999998</v>
      </c>
      <c r="DH28" s="347">
        <f t="shared" si="1"/>
        <v>47344.45</v>
      </c>
      <c r="DI28" s="347">
        <f t="shared" si="1"/>
        <v>26161.559999999998</v>
      </c>
      <c r="DJ28" s="347">
        <f t="shared" si="1"/>
        <v>6029.3</v>
      </c>
      <c r="DK28" s="347">
        <f t="shared" si="1"/>
        <v>33005.199999999997</v>
      </c>
      <c r="DL28" s="347">
        <f t="shared" si="1"/>
        <v>22485.05</v>
      </c>
      <c r="DM28" s="347">
        <f t="shared" si="1"/>
        <v>4250.5599999999995</v>
      </c>
      <c r="DN28" s="347">
        <f t="shared" si="1"/>
        <v>62733.440000000002</v>
      </c>
      <c r="DO28" s="347">
        <f t="shared" si="1"/>
        <v>47857.23</v>
      </c>
      <c r="DP28" s="347">
        <f t="shared" si="1"/>
        <v>39384.1</v>
      </c>
      <c r="DQ28" s="347">
        <f t="shared" si="1"/>
        <v>42800.68</v>
      </c>
      <c r="DR28" s="348">
        <f t="shared" si="2"/>
        <v>429766.91999999993</v>
      </c>
      <c r="DY28" s="351">
        <f t="shared" si="3"/>
        <v>429766.91999999993</v>
      </c>
      <c r="DZ28" s="351">
        <v>429766.92000000004</v>
      </c>
      <c r="EA28" s="351">
        <f t="shared" si="4"/>
        <v>0</v>
      </c>
    </row>
    <row r="29" spans="1:131" ht="15.75" x14ac:dyDescent="0.3">
      <c r="A29" s="335" t="s">
        <v>123</v>
      </c>
      <c r="B29" s="344">
        <v>71639.91</v>
      </c>
      <c r="C29" s="344">
        <v>107468.46</v>
      </c>
      <c r="D29" s="344">
        <v>124789.91</v>
      </c>
      <c r="E29" s="344">
        <v>58950.53</v>
      </c>
      <c r="F29" s="344">
        <v>16307.85</v>
      </c>
      <c r="G29" s="344">
        <v>89075.03</v>
      </c>
      <c r="H29" s="344">
        <v>28811.86</v>
      </c>
      <c r="I29" s="344">
        <v>72755.14</v>
      </c>
      <c r="J29" s="344">
        <v>112784.92</v>
      </c>
      <c r="K29" s="344">
        <v>85799.94</v>
      </c>
      <c r="L29" s="344">
        <v>86047.86</v>
      </c>
      <c r="M29" s="344">
        <v>105499.47</v>
      </c>
      <c r="N29" s="370">
        <v>-515.74</v>
      </c>
      <c r="O29" s="370">
        <v>458.78999999999996</v>
      </c>
      <c r="P29" s="370">
        <v>-8376.8900000000012</v>
      </c>
      <c r="Q29" s="370">
        <v>-10455.540000000003</v>
      </c>
      <c r="R29" s="370">
        <v>32.85</v>
      </c>
      <c r="S29" s="370">
        <v>-44849.360000000008</v>
      </c>
      <c r="T29" s="370">
        <v>151.36999999999989</v>
      </c>
      <c r="U29" s="370">
        <v>-26947.05</v>
      </c>
      <c r="V29" s="370">
        <v>-14349.82</v>
      </c>
      <c r="W29" s="370">
        <v>-18572.990000000005</v>
      </c>
      <c r="X29" s="370">
        <v>-11244.579999999998</v>
      </c>
      <c r="Y29" s="371">
        <v>-10521.699999999999</v>
      </c>
      <c r="Z29" s="370">
        <v>0</v>
      </c>
      <c r="AA29" s="370">
        <v>0</v>
      </c>
      <c r="AB29" s="370">
        <v>0</v>
      </c>
      <c r="AC29" s="370">
        <v>5</v>
      </c>
      <c r="AD29" s="370">
        <v>5</v>
      </c>
      <c r="AE29" s="370">
        <v>5</v>
      </c>
      <c r="AF29" s="370">
        <v>0</v>
      </c>
      <c r="AG29" s="370">
        <v>-4.8499999999999996</v>
      </c>
      <c r="AH29" s="370">
        <v>-2.4300000000000002</v>
      </c>
      <c r="AI29" s="370">
        <v>-2.4300000000000002</v>
      </c>
      <c r="AJ29" s="370">
        <v>-2.4300000000000002</v>
      </c>
      <c r="AK29" s="371">
        <v>-2.4300000000000002</v>
      </c>
      <c r="AL29" s="370">
        <v>0</v>
      </c>
      <c r="AM29" s="370">
        <v>0</v>
      </c>
      <c r="AN29" s="370">
        <v>0</v>
      </c>
      <c r="AO29" s="370">
        <v>0</v>
      </c>
      <c r="AP29" s="370">
        <v>0</v>
      </c>
      <c r="AQ29" s="370">
        <v>0</v>
      </c>
      <c r="AR29" s="370">
        <v>0</v>
      </c>
      <c r="AS29" s="370">
        <v>0</v>
      </c>
      <c r="AT29" s="370">
        <v>0</v>
      </c>
      <c r="AU29" s="370">
        <v>0</v>
      </c>
      <c r="AV29" s="370">
        <v>0</v>
      </c>
      <c r="AW29" s="371">
        <v>0</v>
      </c>
      <c r="AX29" s="370">
        <v>0</v>
      </c>
      <c r="AY29" s="370">
        <v>0</v>
      </c>
      <c r="AZ29" s="370">
        <v>0</v>
      </c>
      <c r="BA29" s="370">
        <v>0</v>
      </c>
      <c r="BB29" s="370">
        <v>0</v>
      </c>
      <c r="BC29" s="370">
        <v>0</v>
      </c>
      <c r="BD29" s="370">
        <v>0</v>
      </c>
      <c r="BE29" s="370">
        <v>0</v>
      </c>
      <c r="BF29" s="370">
        <v>0</v>
      </c>
      <c r="BG29" s="370">
        <v>0</v>
      </c>
      <c r="BH29" s="370">
        <v>0</v>
      </c>
      <c r="BI29" s="371">
        <v>0</v>
      </c>
      <c r="BJ29" s="370">
        <v>0</v>
      </c>
      <c r="BK29" s="370">
        <v>0</v>
      </c>
      <c r="BL29" s="370">
        <v>0</v>
      </c>
      <c r="BM29" s="370">
        <v>0</v>
      </c>
      <c r="BN29" s="370">
        <v>0</v>
      </c>
      <c r="BO29" s="370">
        <v>0</v>
      </c>
      <c r="BP29" s="370">
        <v>0</v>
      </c>
      <c r="BQ29" s="370">
        <v>0</v>
      </c>
      <c r="BR29" s="370">
        <v>0</v>
      </c>
      <c r="BS29" s="370">
        <v>0</v>
      </c>
      <c r="BT29" s="370">
        <v>0</v>
      </c>
      <c r="BU29" s="371">
        <v>0</v>
      </c>
      <c r="BV29" s="370">
        <v>0</v>
      </c>
      <c r="BW29" s="370">
        <v>0</v>
      </c>
      <c r="BX29" s="370">
        <v>0</v>
      </c>
      <c r="BY29" s="370">
        <v>0</v>
      </c>
      <c r="BZ29" s="370">
        <v>0</v>
      </c>
      <c r="CA29" s="370">
        <v>0</v>
      </c>
      <c r="CB29" s="370">
        <v>0</v>
      </c>
      <c r="CC29" s="370">
        <v>0</v>
      </c>
      <c r="CD29" s="370">
        <v>0</v>
      </c>
      <c r="CE29" s="370">
        <v>0</v>
      </c>
      <c r="CF29" s="370">
        <v>0</v>
      </c>
      <c r="CG29" s="371">
        <v>0</v>
      </c>
      <c r="CH29" s="370">
        <v>0</v>
      </c>
      <c r="CI29" s="370">
        <v>0</v>
      </c>
      <c r="CJ29" s="370">
        <v>0</v>
      </c>
      <c r="CK29" s="370">
        <v>0</v>
      </c>
      <c r="CL29" s="370">
        <v>0</v>
      </c>
      <c r="CM29" s="370">
        <v>0</v>
      </c>
      <c r="CN29" s="370">
        <v>0</v>
      </c>
      <c r="CO29" s="370">
        <v>0</v>
      </c>
      <c r="CP29" s="370">
        <v>0</v>
      </c>
      <c r="CQ29" s="370">
        <v>0</v>
      </c>
      <c r="CR29" s="370">
        <v>0</v>
      </c>
      <c r="CS29" s="371">
        <v>0</v>
      </c>
      <c r="CT29" s="370">
        <v>0</v>
      </c>
      <c r="CU29" s="370">
        <v>0</v>
      </c>
      <c r="CV29" s="370">
        <v>0</v>
      </c>
      <c r="CW29" s="370">
        <v>0</v>
      </c>
      <c r="CX29" s="370">
        <v>0</v>
      </c>
      <c r="CY29" s="370">
        <v>0</v>
      </c>
      <c r="CZ29" s="370">
        <v>0</v>
      </c>
      <c r="DA29" s="370">
        <v>0</v>
      </c>
      <c r="DB29" s="370">
        <v>0</v>
      </c>
      <c r="DC29" s="370">
        <v>0</v>
      </c>
      <c r="DD29" s="370">
        <v>0</v>
      </c>
      <c r="DE29" s="371">
        <v>0</v>
      </c>
      <c r="DF29" s="347">
        <f t="shared" si="1"/>
        <v>71124.17</v>
      </c>
      <c r="DG29" s="347">
        <f t="shared" si="1"/>
        <v>107927.25</v>
      </c>
      <c r="DH29" s="347">
        <f t="shared" si="1"/>
        <v>116413.02</v>
      </c>
      <c r="DI29" s="347">
        <f t="shared" si="1"/>
        <v>48499.99</v>
      </c>
      <c r="DJ29" s="347">
        <f t="shared" si="1"/>
        <v>16345.7</v>
      </c>
      <c r="DK29" s="347">
        <f t="shared" si="1"/>
        <v>44230.669999999991</v>
      </c>
      <c r="DL29" s="347">
        <f t="shared" si="1"/>
        <v>28963.23</v>
      </c>
      <c r="DM29" s="347">
        <f t="shared" si="1"/>
        <v>45803.24</v>
      </c>
      <c r="DN29" s="347">
        <f t="shared" si="1"/>
        <v>98432.670000000013</v>
      </c>
      <c r="DO29" s="347">
        <f t="shared" si="1"/>
        <v>67224.52</v>
      </c>
      <c r="DP29" s="347">
        <f t="shared" si="1"/>
        <v>74800.850000000006</v>
      </c>
      <c r="DQ29" s="347">
        <f t="shared" si="1"/>
        <v>94975.340000000011</v>
      </c>
      <c r="DR29" s="348">
        <f t="shared" si="2"/>
        <v>814740.64999999991</v>
      </c>
      <c r="DY29" s="351">
        <f t="shared" si="3"/>
        <v>814740.64999999991</v>
      </c>
      <c r="DZ29" s="351">
        <v>815381.68</v>
      </c>
      <c r="EA29" s="351">
        <f t="shared" si="4"/>
        <v>-641.03000000014435</v>
      </c>
    </row>
    <row r="30" spans="1:131" ht="15.75" x14ac:dyDescent="0.3">
      <c r="A30" s="335" t="s">
        <v>124</v>
      </c>
      <c r="B30" s="344">
        <v>20458.62</v>
      </c>
      <c r="C30" s="344">
        <v>18171.03</v>
      </c>
      <c r="D30" s="344">
        <v>17678.38</v>
      </c>
      <c r="E30" s="344">
        <v>0</v>
      </c>
      <c r="F30" s="344"/>
      <c r="G30" s="344">
        <v>38558.370000000003</v>
      </c>
      <c r="H30" s="344">
        <v>13115.51</v>
      </c>
      <c r="I30" s="344">
        <v>12324.44</v>
      </c>
      <c r="J30" s="344">
        <v>14108.03</v>
      </c>
      <c r="K30" s="344">
        <v>19768.96</v>
      </c>
      <c r="L30" s="344">
        <v>21046.67</v>
      </c>
      <c r="M30" s="344">
        <v>20516.990000000002</v>
      </c>
      <c r="N30" s="370">
        <v>-980.96</v>
      </c>
      <c r="O30" s="370">
        <v>0</v>
      </c>
      <c r="P30" s="370">
        <v>0</v>
      </c>
      <c r="Q30" s="370">
        <v>2771.64</v>
      </c>
      <c r="R30" s="370">
        <v>0</v>
      </c>
      <c r="S30" s="370">
        <v>-13207.24</v>
      </c>
      <c r="T30" s="370">
        <v>-2445.5700000000002</v>
      </c>
      <c r="U30" s="370">
        <v>-2121.2400000000002</v>
      </c>
      <c r="V30" s="370">
        <v>203.05000000000007</v>
      </c>
      <c r="W30" s="370">
        <v>-2868.48</v>
      </c>
      <c r="X30" s="370">
        <v>-142.88</v>
      </c>
      <c r="Y30" s="371">
        <v>-115.93</v>
      </c>
      <c r="Z30" s="370">
        <v>0</v>
      </c>
      <c r="AA30" s="370">
        <v>0</v>
      </c>
      <c r="AB30" s="370">
        <v>0</v>
      </c>
      <c r="AC30" s="370">
        <v>960.23</v>
      </c>
      <c r="AD30" s="370">
        <v>1170.6600000000001</v>
      </c>
      <c r="AE30" s="370">
        <v>-3184.82</v>
      </c>
      <c r="AF30" s="370">
        <v>618.34</v>
      </c>
      <c r="AG30" s="370">
        <v>565.66</v>
      </c>
      <c r="AH30" s="370">
        <v>-226.41</v>
      </c>
      <c r="AI30" s="370">
        <v>1370.09</v>
      </c>
      <c r="AJ30" s="370">
        <v>-1348.66</v>
      </c>
      <c r="AK30" s="371">
        <v>0</v>
      </c>
      <c r="AL30" s="370">
        <v>0</v>
      </c>
      <c r="AM30" s="370">
        <v>0</v>
      </c>
      <c r="AN30" s="370">
        <v>0</v>
      </c>
      <c r="AO30" s="370">
        <v>0</v>
      </c>
      <c r="AP30" s="370">
        <v>0</v>
      </c>
      <c r="AQ30" s="370">
        <v>0</v>
      </c>
      <c r="AR30" s="370">
        <v>0</v>
      </c>
      <c r="AS30" s="370">
        <v>0</v>
      </c>
      <c r="AT30" s="370">
        <v>0</v>
      </c>
      <c r="AU30" s="370">
        <v>0</v>
      </c>
      <c r="AV30" s="370">
        <v>0</v>
      </c>
      <c r="AW30" s="371">
        <v>0</v>
      </c>
      <c r="AX30" s="370">
        <v>0</v>
      </c>
      <c r="AY30" s="370">
        <v>0</v>
      </c>
      <c r="AZ30" s="370">
        <v>0</v>
      </c>
      <c r="BA30" s="370">
        <v>0</v>
      </c>
      <c r="BB30" s="370">
        <v>0</v>
      </c>
      <c r="BC30" s="370">
        <v>0</v>
      </c>
      <c r="BD30" s="370">
        <v>0</v>
      </c>
      <c r="BE30" s="370">
        <v>0</v>
      </c>
      <c r="BF30" s="370">
        <v>0</v>
      </c>
      <c r="BG30" s="370">
        <v>0</v>
      </c>
      <c r="BH30" s="370">
        <v>0</v>
      </c>
      <c r="BI30" s="371">
        <v>0</v>
      </c>
      <c r="BJ30" s="370">
        <v>0</v>
      </c>
      <c r="BK30" s="370">
        <v>0</v>
      </c>
      <c r="BL30" s="370">
        <v>0</v>
      </c>
      <c r="BM30" s="370">
        <v>0</v>
      </c>
      <c r="BN30" s="370">
        <v>0</v>
      </c>
      <c r="BO30" s="370">
        <v>0</v>
      </c>
      <c r="BP30" s="370">
        <v>0</v>
      </c>
      <c r="BQ30" s="370">
        <v>0</v>
      </c>
      <c r="BR30" s="370">
        <v>0</v>
      </c>
      <c r="BS30" s="370">
        <v>0</v>
      </c>
      <c r="BT30" s="370">
        <v>0</v>
      </c>
      <c r="BU30" s="371">
        <v>0</v>
      </c>
      <c r="BV30" s="370">
        <v>0</v>
      </c>
      <c r="BW30" s="370">
        <v>0</v>
      </c>
      <c r="BX30" s="370">
        <v>0</v>
      </c>
      <c r="BY30" s="370">
        <v>0</v>
      </c>
      <c r="BZ30" s="370">
        <v>0</v>
      </c>
      <c r="CA30" s="370">
        <v>0</v>
      </c>
      <c r="CB30" s="370">
        <v>0</v>
      </c>
      <c r="CC30" s="370">
        <v>0</v>
      </c>
      <c r="CD30" s="370">
        <v>0</v>
      </c>
      <c r="CE30" s="370">
        <v>0</v>
      </c>
      <c r="CF30" s="370">
        <v>0</v>
      </c>
      <c r="CG30" s="371">
        <v>0</v>
      </c>
      <c r="CH30" s="370">
        <v>0</v>
      </c>
      <c r="CI30" s="370">
        <v>0</v>
      </c>
      <c r="CJ30" s="370">
        <v>0</v>
      </c>
      <c r="CK30" s="370">
        <v>0</v>
      </c>
      <c r="CL30" s="370">
        <v>0</v>
      </c>
      <c r="CM30" s="370">
        <v>0</v>
      </c>
      <c r="CN30" s="370">
        <v>0</v>
      </c>
      <c r="CO30" s="370">
        <v>0</v>
      </c>
      <c r="CP30" s="370">
        <v>0</v>
      </c>
      <c r="CQ30" s="370">
        <v>0</v>
      </c>
      <c r="CR30" s="370">
        <v>0</v>
      </c>
      <c r="CS30" s="371">
        <v>0</v>
      </c>
      <c r="CT30" s="370">
        <v>0</v>
      </c>
      <c r="CU30" s="370">
        <v>0</v>
      </c>
      <c r="CV30" s="370">
        <v>0</v>
      </c>
      <c r="CW30" s="370">
        <v>0</v>
      </c>
      <c r="CX30" s="370">
        <v>0</v>
      </c>
      <c r="CY30" s="370">
        <v>0</v>
      </c>
      <c r="CZ30" s="370">
        <v>0</v>
      </c>
      <c r="DA30" s="370">
        <v>0</v>
      </c>
      <c r="DB30" s="370">
        <v>0</v>
      </c>
      <c r="DC30" s="370">
        <v>0</v>
      </c>
      <c r="DD30" s="370">
        <v>0</v>
      </c>
      <c r="DE30" s="371">
        <v>0</v>
      </c>
      <c r="DF30" s="347">
        <f t="shared" si="1"/>
        <v>19477.66</v>
      </c>
      <c r="DG30" s="347">
        <f t="shared" si="1"/>
        <v>18171.03</v>
      </c>
      <c r="DH30" s="347">
        <f t="shared" si="1"/>
        <v>17678.38</v>
      </c>
      <c r="DI30" s="347">
        <f t="shared" si="1"/>
        <v>3731.87</v>
      </c>
      <c r="DJ30" s="347">
        <f t="shared" si="1"/>
        <v>1170.6600000000001</v>
      </c>
      <c r="DK30" s="347">
        <f t="shared" si="1"/>
        <v>22166.310000000005</v>
      </c>
      <c r="DL30" s="347">
        <f t="shared" si="1"/>
        <v>11288.28</v>
      </c>
      <c r="DM30" s="347">
        <f t="shared" si="1"/>
        <v>10768.86</v>
      </c>
      <c r="DN30" s="347">
        <f t="shared" si="1"/>
        <v>14084.67</v>
      </c>
      <c r="DO30" s="347">
        <f t="shared" si="1"/>
        <v>18270.57</v>
      </c>
      <c r="DP30" s="347">
        <f t="shared" si="1"/>
        <v>19555.129999999997</v>
      </c>
      <c r="DQ30" s="347">
        <f t="shared" si="1"/>
        <v>20401.060000000001</v>
      </c>
      <c r="DR30" s="348">
        <f t="shared" si="2"/>
        <v>176764.48</v>
      </c>
      <c r="DY30" s="351">
        <f t="shared" si="3"/>
        <v>176764.48</v>
      </c>
      <c r="DZ30" s="351">
        <v>176764.48</v>
      </c>
      <c r="EA30" s="351">
        <f t="shared" si="4"/>
        <v>0</v>
      </c>
    </row>
    <row r="31" spans="1:131" ht="15.75" x14ac:dyDescent="0.3">
      <c r="A31" s="335" t="s">
        <v>125</v>
      </c>
      <c r="B31" s="344">
        <v>39198.879999999997</v>
      </c>
      <c r="C31" s="344">
        <v>35300.75</v>
      </c>
      <c r="D31" s="344">
        <v>25699.53</v>
      </c>
      <c r="E31" s="344">
        <v>0</v>
      </c>
      <c r="F31" s="344"/>
      <c r="G31" s="344">
        <v>80035.72</v>
      </c>
      <c r="H31" s="344">
        <v>26603.37</v>
      </c>
      <c r="I31" s="344">
        <v>21265.48</v>
      </c>
      <c r="J31" s="344">
        <v>19629.09</v>
      </c>
      <c r="K31" s="344">
        <v>80221.19</v>
      </c>
      <c r="L31" s="344">
        <v>36550.379999999997</v>
      </c>
      <c r="M31" s="344">
        <v>28751.1</v>
      </c>
      <c r="N31" s="370">
        <v>-13.79</v>
      </c>
      <c r="O31" s="370">
        <v>-15.22</v>
      </c>
      <c r="P31" s="370">
        <v>-16.96</v>
      </c>
      <c r="Q31" s="370">
        <v>29.229999999999997</v>
      </c>
      <c r="R31" s="370">
        <v>0</v>
      </c>
      <c r="S31" s="370">
        <v>-4154.75</v>
      </c>
      <c r="T31" s="370">
        <v>-1335.43</v>
      </c>
      <c r="U31" s="370">
        <v>-972.74</v>
      </c>
      <c r="V31" s="370">
        <v>-933.13</v>
      </c>
      <c r="W31" s="370">
        <v>-1100.44</v>
      </c>
      <c r="X31" s="370">
        <v>-1430.9399999999998</v>
      </c>
      <c r="Y31" s="371">
        <v>-1313.1299999999997</v>
      </c>
      <c r="Z31" s="370">
        <v>0</v>
      </c>
      <c r="AA31" s="370">
        <v>0</v>
      </c>
      <c r="AB31" s="370">
        <v>0</v>
      </c>
      <c r="AC31" s="370">
        <v>0</v>
      </c>
      <c r="AD31" s="370">
        <v>0</v>
      </c>
      <c r="AE31" s="370">
        <v>0</v>
      </c>
      <c r="AF31" s="370">
        <v>0</v>
      </c>
      <c r="AG31" s="370">
        <v>0</v>
      </c>
      <c r="AH31" s="370">
        <v>0</v>
      </c>
      <c r="AI31" s="370">
        <v>0</v>
      </c>
      <c r="AJ31" s="370">
        <v>0</v>
      </c>
      <c r="AK31" s="371">
        <v>0</v>
      </c>
      <c r="AL31" s="370">
        <v>0</v>
      </c>
      <c r="AM31" s="370">
        <v>0</v>
      </c>
      <c r="AN31" s="370">
        <v>0</v>
      </c>
      <c r="AO31" s="370">
        <v>0</v>
      </c>
      <c r="AP31" s="370">
        <v>0</v>
      </c>
      <c r="AQ31" s="370">
        <v>0</v>
      </c>
      <c r="AR31" s="370">
        <v>0</v>
      </c>
      <c r="AS31" s="370">
        <v>0</v>
      </c>
      <c r="AT31" s="370">
        <v>0</v>
      </c>
      <c r="AU31" s="370">
        <v>0</v>
      </c>
      <c r="AV31" s="370">
        <v>0</v>
      </c>
      <c r="AW31" s="371">
        <v>0</v>
      </c>
      <c r="AX31" s="370">
        <v>0</v>
      </c>
      <c r="AY31" s="370">
        <v>0</v>
      </c>
      <c r="AZ31" s="370">
        <v>0</v>
      </c>
      <c r="BA31" s="370">
        <v>0</v>
      </c>
      <c r="BB31" s="370">
        <v>0</v>
      </c>
      <c r="BC31" s="370">
        <v>0</v>
      </c>
      <c r="BD31" s="370">
        <v>0</v>
      </c>
      <c r="BE31" s="370">
        <v>0</v>
      </c>
      <c r="BF31" s="370">
        <v>0</v>
      </c>
      <c r="BG31" s="370">
        <v>0</v>
      </c>
      <c r="BH31" s="370">
        <v>0</v>
      </c>
      <c r="BI31" s="371">
        <v>0</v>
      </c>
      <c r="BJ31" s="370">
        <v>0</v>
      </c>
      <c r="BK31" s="370">
        <v>0</v>
      </c>
      <c r="BL31" s="370">
        <v>0</v>
      </c>
      <c r="BM31" s="370">
        <v>0</v>
      </c>
      <c r="BN31" s="370">
        <v>0</v>
      </c>
      <c r="BO31" s="370">
        <v>0</v>
      </c>
      <c r="BP31" s="370">
        <v>0</v>
      </c>
      <c r="BQ31" s="370">
        <v>0</v>
      </c>
      <c r="BR31" s="370">
        <v>0</v>
      </c>
      <c r="BS31" s="370">
        <v>0</v>
      </c>
      <c r="BT31" s="370">
        <v>0</v>
      </c>
      <c r="BU31" s="371">
        <v>0</v>
      </c>
      <c r="BV31" s="370">
        <v>0</v>
      </c>
      <c r="BW31" s="370">
        <v>0</v>
      </c>
      <c r="BX31" s="370">
        <v>0</v>
      </c>
      <c r="BY31" s="370">
        <v>0</v>
      </c>
      <c r="BZ31" s="370">
        <v>0</v>
      </c>
      <c r="CA31" s="370">
        <v>0</v>
      </c>
      <c r="CB31" s="370">
        <v>0</v>
      </c>
      <c r="CC31" s="370">
        <v>0</v>
      </c>
      <c r="CD31" s="370">
        <v>0</v>
      </c>
      <c r="CE31" s="370">
        <v>0</v>
      </c>
      <c r="CF31" s="370">
        <v>0</v>
      </c>
      <c r="CG31" s="371">
        <v>0</v>
      </c>
      <c r="CH31" s="370">
        <v>0</v>
      </c>
      <c r="CI31" s="370">
        <v>0</v>
      </c>
      <c r="CJ31" s="370">
        <v>0</v>
      </c>
      <c r="CK31" s="370">
        <v>0</v>
      </c>
      <c r="CL31" s="370">
        <v>0</v>
      </c>
      <c r="CM31" s="370">
        <v>0</v>
      </c>
      <c r="CN31" s="370">
        <v>0</v>
      </c>
      <c r="CO31" s="370">
        <v>0</v>
      </c>
      <c r="CP31" s="370">
        <v>0</v>
      </c>
      <c r="CQ31" s="370">
        <v>0</v>
      </c>
      <c r="CR31" s="370">
        <v>0</v>
      </c>
      <c r="CS31" s="371">
        <v>0</v>
      </c>
      <c r="CT31" s="370">
        <v>0</v>
      </c>
      <c r="CU31" s="370">
        <v>0</v>
      </c>
      <c r="CV31" s="370">
        <v>0</v>
      </c>
      <c r="CW31" s="370">
        <v>0</v>
      </c>
      <c r="CX31" s="370">
        <v>0</v>
      </c>
      <c r="CY31" s="370">
        <v>0</v>
      </c>
      <c r="CZ31" s="370">
        <v>0</v>
      </c>
      <c r="DA31" s="370">
        <v>0</v>
      </c>
      <c r="DB31" s="370">
        <v>0</v>
      </c>
      <c r="DC31" s="370">
        <v>0</v>
      </c>
      <c r="DD31" s="370">
        <v>0</v>
      </c>
      <c r="DE31" s="371">
        <v>0</v>
      </c>
      <c r="DF31" s="347">
        <f t="shared" si="1"/>
        <v>39185.089999999997</v>
      </c>
      <c r="DG31" s="347">
        <f t="shared" si="1"/>
        <v>35285.53</v>
      </c>
      <c r="DH31" s="347">
        <f t="shared" si="1"/>
        <v>25682.57</v>
      </c>
      <c r="DI31" s="347">
        <f t="shared" si="1"/>
        <v>29.229999999999997</v>
      </c>
      <c r="DJ31" s="347">
        <f t="shared" si="1"/>
        <v>0</v>
      </c>
      <c r="DK31" s="347">
        <f t="shared" si="1"/>
        <v>75880.97</v>
      </c>
      <c r="DL31" s="347">
        <f t="shared" si="1"/>
        <v>25267.94</v>
      </c>
      <c r="DM31" s="347">
        <f t="shared" si="1"/>
        <v>20292.739999999998</v>
      </c>
      <c r="DN31" s="347">
        <f t="shared" si="1"/>
        <v>18695.96</v>
      </c>
      <c r="DO31" s="347">
        <f t="shared" si="1"/>
        <v>79120.75</v>
      </c>
      <c r="DP31" s="347">
        <f t="shared" si="1"/>
        <v>35119.439999999995</v>
      </c>
      <c r="DQ31" s="347">
        <f t="shared" si="1"/>
        <v>27437.969999999998</v>
      </c>
      <c r="DR31" s="348">
        <f t="shared" si="2"/>
        <v>381998.19</v>
      </c>
      <c r="DY31" s="351">
        <f t="shared" si="3"/>
        <v>381998.19</v>
      </c>
      <c r="DZ31" s="351">
        <v>381998.19</v>
      </c>
      <c r="EA31" s="351">
        <f t="shared" si="4"/>
        <v>0</v>
      </c>
    </row>
    <row r="32" spans="1:131" ht="15.75" x14ac:dyDescent="0.3">
      <c r="A32" s="335" t="s">
        <v>126</v>
      </c>
      <c r="B32" s="344">
        <v>86935.91</v>
      </c>
      <c r="C32" s="344">
        <v>78224.259999999995</v>
      </c>
      <c r="D32" s="344">
        <v>85001.77</v>
      </c>
      <c r="E32" s="344">
        <v>32479.67</v>
      </c>
      <c r="F32" s="344">
        <v>605</v>
      </c>
      <c r="G32" s="344">
        <v>102646.86</v>
      </c>
      <c r="H32" s="344">
        <v>53599.7</v>
      </c>
      <c r="I32" s="344">
        <v>847.51</v>
      </c>
      <c r="J32" s="344">
        <v>76330.55</v>
      </c>
      <c r="K32" s="344">
        <v>115005.85</v>
      </c>
      <c r="L32" s="344">
        <v>65016.73</v>
      </c>
      <c r="M32" s="344">
        <v>68545.179999999993</v>
      </c>
      <c r="N32" s="370">
        <v>0</v>
      </c>
      <c r="O32" s="370">
        <v>0</v>
      </c>
      <c r="P32" s="370">
        <v>-113.89999999999998</v>
      </c>
      <c r="Q32" s="370">
        <v>-5145.4000000000005</v>
      </c>
      <c r="R32" s="370">
        <v>-605</v>
      </c>
      <c r="S32" s="370">
        <v>-5453.8000000000011</v>
      </c>
      <c r="T32" s="370">
        <v>1651.2700000000007</v>
      </c>
      <c r="U32" s="370">
        <v>710.37</v>
      </c>
      <c r="V32" s="370">
        <v>-18276.900000000001</v>
      </c>
      <c r="W32" s="370">
        <v>-12808.94</v>
      </c>
      <c r="X32" s="370">
        <v>-4661.2299999999996</v>
      </c>
      <c r="Y32" s="371">
        <v>-4422.7</v>
      </c>
      <c r="Z32" s="370">
        <v>0</v>
      </c>
      <c r="AA32" s="370">
        <v>0</v>
      </c>
      <c r="AB32" s="370">
        <v>0</v>
      </c>
      <c r="AC32" s="370">
        <v>0</v>
      </c>
      <c r="AD32" s="370">
        <v>0</v>
      </c>
      <c r="AE32" s="370">
        <v>0</v>
      </c>
      <c r="AF32" s="370">
        <v>0</v>
      </c>
      <c r="AG32" s="370">
        <v>0</v>
      </c>
      <c r="AH32" s="370">
        <v>0</v>
      </c>
      <c r="AI32" s="370">
        <v>0</v>
      </c>
      <c r="AJ32" s="370">
        <v>0</v>
      </c>
      <c r="AK32" s="371">
        <v>0</v>
      </c>
      <c r="AL32" s="370">
        <v>0</v>
      </c>
      <c r="AM32" s="370">
        <v>0</v>
      </c>
      <c r="AN32" s="370">
        <v>0</v>
      </c>
      <c r="AO32" s="370">
        <v>0</v>
      </c>
      <c r="AP32" s="370">
        <v>0</v>
      </c>
      <c r="AQ32" s="370">
        <v>0</v>
      </c>
      <c r="AR32" s="370">
        <v>0</v>
      </c>
      <c r="AS32" s="370">
        <v>0</v>
      </c>
      <c r="AT32" s="370">
        <v>0</v>
      </c>
      <c r="AU32" s="370">
        <v>0</v>
      </c>
      <c r="AV32" s="370">
        <v>0</v>
      </c>
      <c r="AW32" s="371">
        <v>0</v>
      </c>
      <c r="AX32" s="370">
        <v>0</v>
      </c>
      <c r="AY32" s="370">
        <v>0</v>
      </c>
      <c r="AZ32" s="370">
        <v>0</v>
      </c>
      <c r="BA32" s="370">
        <v>0</v>
      </c>
      <c r="BB32" s="370">
        <v>0</v>
      </c>
      <c r="BC32" s="370">
        <v>0</v>
      </c>
      <c r="BD32" s="370">
        <v>0</v>
      </c>
      <c r="BE32" s="370">
        <v>0</v>
      </c>
      <c r="BF32" s="370">
        <v>0</v>
      </c>
      <c r="BG32" s="370">
        <v>0</v>
      </c>
      <c r="BH32" s="370">
        <v>0</v>
      </c>
      <c r="BI32" s="371">
        <v>0</v>
      </c>
      <c r="BJ32" s="370">
        <v>0</v>
      </c>
      <c r="BK32" s="370">
        <v>0</v>
      </c>
      <c r="BL32" s="370">
        <v>0</v>
      </c>
      <c r="BM32" s="370">
        <v>0</v>
      </c>
      <c r="BN32" s="370">
        <v>0</v>
      </c>
      <c r="BO32" s="370">
        <v>0</v>
      </c>
      <c r="BP32" s="370">
        <v>0</v>
      </c>
      <c r="BQ32" s="370">
        <v>0</v>
      </c>
      <c r="BR32" s="370">
        <v>0</v>
      </c>
      <c r="BS32" s="370">
        <v>0</v>
      </c>
      <c r="BT32" s="370">
        <v>0</v>
      </c>
      <c r="BU32" s="371">
        <v>0</v>
      </c>
      <c r="BV32" s="370">
        <v>0</v>
      </c>
      <c r="BW32" s="370">
        <v>0</v>
      </c>
      <c r="BX32" s="370">
        <v>0</v>
      </c>
      <c r="BY32" s="370">
        <v>0</v>
      </c>
      <c r="BZ32" s="370">
        <v>0</v>
      </c>
      <c r="CA32" s="370">
        <v>0</v>
      </c>
      <c r="CB32" s="370">
        <v>0</v>
      </c>
      <c r="CC32" s="370">
        <v>0</v>
      </c>
      <c r="CD32" s="370">
        <v>0</v>
      </c>
      <c r="CE32" s="370">
        <v>0</v>
      </c>
      <c r="CF32" s="370">
        <v>0</v>
      </c>
      <c r="CG32" s="371">
        <v>0</v>
      </c>
      <c r="CH32" s="370">
        <v>0</v>
      </c>
      <c r="CI32" s="370">
        <v>0</v>
      </c>
      <c r="CJ32" s="370">
        <v>0</v>
      </c>
      <c r="CK32" s="370">
        <v>0</v>
      </c>
      <c r="CL32" s="370">
        <v>0</v>
      </c>
      <c r="CM32" s="370">
        <v>0</v>
      </c>
      <c r="CN32" s="370">
        <v>0</v>
      </c>
      <c r="CO32" s="370">
        <v>0</v>
      </c>
      <c r="CP32" s="370">
        <v>0</v>
      </c>
      <c r="CQ32" s="370">
        <v>0</v>
      </c>
      <c r="CR32" s="370">
        <v>0</v>
      </c>
      <c r="CS32" s="371">
        <v>0</v>
      </c>
      <c r="CT32" s="370">
        <v>0</v>
      </c>
      <c r="CU32" s="370">
        <v>0</v>
      </c>
      <c r="CV32" s="370">
        <v>0</v>
      </c>
      <c r="CW32" s="370">
        <v>0</v>
      </c>
      <c r="CX32" s="370">
        <v>0</v>
      </c>
      <c r="CY32" s="370">
        <v>0</v>
      </c>
      <c r="CZ32" s="370">
        <v>0</v>
      </c>
      <c r="DA32" s="370">
        <v>0</v>
      </c>
      <c r="DB32" s="370">
        <v>0</v>
      </c>
      <c r="DC32" s="370">
        <v>0</v>
      </c>
      <c r="DD32" s="370">
        <v>0</v>
      </c>
      <c r="DE32" s="371">
        <v>0</v>
      </c>
      <c r="DF32" s="347">
        <f t="shared" si="1"/>
        <v>86935.91</v>
      </c>
      <c r="DG32" s="347">
        <f t="shared" si="1"/>
        <v>78224.259999999995</v>
      </c>
      <c r="DH32" s="347">
        <f t="shared" si="1"/>
        <v>84887.87000000001</v>
      </c>
      <c r="DI32" s="347">
        <f t="shared" si="1"/>
        <v>27334.269999999997</v>
      </c>
      <c r="DJ32" s="347">
        <f t="shared" si="1"/>
        <v>0</v>
      </c>
      <c r="DK32" s="347">
        <f t="shared" si="1"/>
        <v>97193.06</v>
      </c>
      <c r="DL32" s="347">
        <f t="shared" si="1"/>
        <v>55250.97</v>
      </c>
      <c r="DM32" s="347">
        <f t="shared" si="1"/>
        <v>1557.88</v>
      </c>
      <c r="DN32" s="347">
        <f t="shared" si="1"/>
        <v>58053.65</v>
      </c>
      <c r="DO32" s="347">
        <f t="shared" si="1"/>
        <v>102196.91</v>
      </c>
      <c r="DP32" s="347">
        <f t="shared" si="1"/>
        <v>60355.5</v>
      </c>
      <c r="DQ32" s="347">
        <f t="shared" si="1"/>
        <v>64122.479999999996</v>
      </c>
      <c r="DR32" s="348">
        <f t="shared" si="2"/>
        <v>716112.76</v>
      </c>
      <c r="DY32" s="351">
        <f t="shared" si="3"/>
        <v>716112.76</v>
      </c>
      <c r="DZ32" s="351">
        <v>710405.86</v>
      </c>
      <c r="EA32" s="351">
        <f t="shared" si="4"/>
        <v>5706.9000000000233</v>
      </c>
    </row>
    <row r="33" spans="1:131" ht="15.75" x14ac:dyDescent="0.3">
      <c r="A33" s="335" t="s">
        <v>127</v>
      </c>
      <c r="B33" s="344">
        <v>36145.019999999997</v>
      </c>
      <c r="C33" s="344">
        <v>42815.32</v>
      </c>
      <c r="D33" s="344">
        <v>33077.03</v>
      </c>
      <c r="E33" s="344">
        <v>9.1199999999999992</v>
      </c>
      <c r="F33" s="344">
        <v>2.33</v>
      </c>
      <c r="G33" s="344">
        <v>90755.28</v>
      </c>
      <c r="H33" s="344">
        <v>34769.25</v>
      </c>
      <c r="I33" s="344">
        <v>61234.19</v>
      </c>
      <c r="J33" s="344">
        <v>26526.87</v>
      </c>
      <c r="K33" s="344">
        <v>55332.54</v>
      </c>
      <c r="L33" s="344">
        <v>56546.69</v>
      </c>
      <c r="M33" s="344">
        <v>41606.589999999997</v>
      </c>
      <c r="N33" s="370">
        <v>-406.20000000000005</v>
      </c>
      <c r="O33" s="370">
        <v>-388.37</v>
      </c>
      <c r="P33" s="370">
        <v>9558.0700000000015</v>
      </c>
      <c r="Q33" s="370">
        <v>626.51</v>
      </c>
      <c r="R33" s="370">
        <v>646.13</v>
      </c>
      <c r="S33" s="370">
        <v>-2936.3300000000004</v>
      </c>
      <c r="T33" s="370">
        <v>5998.5500000000029</v>
      </c>
      <c r="U33" s="370">
        <v>-27663.24</v>
      </c>
      <c r="V33" s="370">
        <v>-2064.87</v>
      </c>
      <c r="W33" s="370">
        <v>-7835.66</v>
      </c>
      <c r="X33" s="370">
        <v>-18440.509999999998</v>
      </c>
      <c r="Y33" s="371">
        <v>-1458.72</v>
      </c>
      <c r="Z33" s="370">
        <v>0</v>
      </c>
      <c r="AA33" s="370">
        <v>0</v>
      </c>
      <c r="AB33" s="370">
        <v>0</v>
      </c>
      <c r="AC33" s="370">
        <v>0</v>
      </c>
      <c r="AD33" s="370">
        <v>0</v>
      </c>
      <c r="AE33" s="370">
        <v>0</v>
      </c>
      <c r="AF33" s="370">
        <v>0</v>
      </c>
      <c r="AG33" s="370">
        <v>0</v>
      </c>
      <c r="AH33" s="370">
        <v>0</v>
      </c>
      <c r="AI33" s="370">
        <v>0</v>
      </c>
      <c r="AJ33" s="370">
        <v>0</v>
      </c>
      <c r="AK33" s="371">
        <v>0</v>
      </c>
      <c r="AL33" s="370">
        <v>0</v>
      </c>
      <c r="AM33" s="370">
        <v>0</v>
      </c>
      <c r="AN33" s="370">
        <v>0</v>
      </c>
      <c r="AO33" s="370">
        <v>1524.58</v>
      </c>
      <c r="AP33" s="370">
        <v>0</v>
      </c>
      <c r="AQ33" s="370">
        <v>-5048.76</v>
      </c>
      <c r="AR33" s="370">
        <v>-2024.63</v>
      </c>
      <c r="AS33" s="370">
        <v>-1263.23</v>
      </c>
      <c r="AT33" s="370">
        <v>-1146.07</v>
      </c>
      <c r="AU33" s="370">
        <v>-1250.0899999999999</v>
      </c>
      <c r="AV33" s="370">
        <v>-1402.57</v>
      </c>
      <c r="AW33" s="371">
        <v>-705.37</v>
      </c>
      <c r="AX33" s="370">
        <v>89.1</v>
      </c>
      <c r="AY33" s="370">
        <v>64.8</v>
      </c>
      <c r="AZ33" s="370">
        <v>64.8</v>
      </c>
      <c r="BA33" s="370">
        <v>-1524.58</v>
      </c>
      <c r="BB33" s="370">
        <v>0</v>
      </c>
      <c r="BC33" s="370">
        <v>0</v>
      </c>
      <c r="BD33" s="370">
        <v>0</v>
      </c>
      <c r="BE33" s="370">
        <v>0</v>
      </c>
      <c r="BF33" s="370">
        <v>0</v>
      </c>
      <c r="BG33" s="370">
        <v>0</v>
      </c>
      <c r="BH33" s="370">
        <v>0</v>
      </c>
      <c r="BI33" s="371">
        <v>-605</v>
      </c>
      <c r="BJ33" s="370">
        <v>0</v>
      </c>
      <c r="BK33" s="370">
        <v>0</v>
      </c>
      <c r="BL33" s="370">
        <v>0</v>
      </c>
      <c r="BM33" s="370">
        <v>1581.28</v>
      </c>
      <c r="BN33" s="370">
        <v>0</v>
      </c>
      <c r="BO33" s="370">
        <v>0</v>
      </c>
      <c r="BP33" s="370">
        <v>0</v>
      </c>
      <c r="BQ33" s="370">
        <v>0</v>
      </c>
      <c r="BR33" s="370">
        <v>0</v>
      </c>
      <c r="BS33" s="370">
        <v>0</v>
      </c>
      <c r="BT33" s="370">
        <v>0</v>
      </c>
      <c r="BU33" s="371">
        <v>0</v>
      </c>
      <c r="BV33" s="370">
        <v>0</v>
      </c>
      <c r="BW33" s="370">
        <v>0</v>
      </c>
      <c r="BX33" s="370">
        <v>0</v>
      </c>
      <c r="BY33" s="370">
        <v>0</v>
      </c>
      <c r="BZ33" s="370">
        <v>0</v>
      </c>
      <c r="CA33" s="370">
        <v>0</v>
      </c>
      <c r="CB33" s="370">
        <v>0</v>
      </c>
      <c r="CC33" s="370">
        <v>0</v>
      </c>
      <c r="CD33" s="370">
        <v>0</v>
      </c>
      <c r="CE33" s="370">
        <v>0</v>
      </c>
      <c r="CF33" s="370">
        <v>0</v>
      </c>
      <c r="CG33" s="371">
        <v>0</v>
      </c>
      <c r="CH33" s="370">
        <v>0</v>
      </c>
      <c r="CI33" s="370">
        <v>0</v>
      </c>
      <c r="CJ33" s="370">
        <v>0</v>
      </c>
      <c r="CK33" s="370">
        <v>0</v>
      </c>
      <c r="CL33" s="370">
        <v>0</v>
      </c>
      <c r="CM33" s="370">
        <v>0</v>
      </c>
      <c r="CN33" s="370">
        <v>0</v>
      </c>
      <c r="CO33" s="370">
        <v>0</v>
      </c>
      <c r="CP33" s="370">
        <v>0</v>
      </c>
      <c r="CQ33" s="370">
        <v>0</v>
      </c>
      <c r="CR33" s="370">
        <v>0</v>
      </c>
      <c r="CS33" s="371">
        <v>0</v>
      </c>
      <c r="CT33" s="370">
        <v>0</v>
      </c>
      <c r="CU33" s="370">
        <v>0</v>
      </c>
      <c r="CV33" s="370">
        <v>0</v>
      </c>
      <c r="CW33" s="370">
        <v>0</v>
      </c>
      <c r="CX33" s="370">
        <v>0</v>
      </c>
      <c r="CY33" s="370">
        <v>0</v>
      </c>
      <c r="CZ33" s="370">
        <v>0</v>
      </c>
      <c r="DA33" s="370">
        <v>0</v>
      </c>
      <c r="DB33" s="370">
        <v>0</v>
      </c>
      <c r="DC33" s="370">
        <v>0</v>
      </c>
      <c r="DD33" s="370">
        <v>0</v>
      </c>
      <c r="DE33" s="371">
        <v>0</v>
      </c>
      <c r="DF33" s="347">
        <f t="shared" si="1"/>
        <v>35827.919999999998</v>
      </c>
      <c r="DG33" s="347">
        <f t="shared" si="1"/>
        <v>42491.75</v>
      </c>
      <c r="DH33" s="347">
        <f t="shared" si="1"/>
        <v>42699.9</v>
      </c>
      <c r="DI33" s="347">
        <f t="shared" si="1"/>
        <v>2216.91</v>
      </c>
      <c r="DJ33" s="347">
        <f t="shared" si="1"/>
        <v>648.46</v>
      </c>
      <c r="DK33" s="347">
        <f t="shared" si="1"/>
        <v>82770.19</v>
      </c>
      <c r="DL33" s="347">
        <f t="shared" si="1"/>
        <v>38743.170000000006</v>
      </c>
      <c r="DM33" s="347">
        <f t="shared" si="1"/>
        <v>32307.719999999998</v>
      </c>
      <c r="DN33" s="347">
        <f t="shared" si="1"/>
        <v>23315.93</v>
      </c>
      <c r="DO33" s="347">
        <f t="shared" si="1"/>
        <v>46246.790000000008</v>
      </c>
      <c r="DP33" s="347">
        <f t="shared" si="1"/>
        <v>36703.610000000008</v>
      </c>
      <c r="DQ33" s="347">
        <f t="shared" si="1"/>
        <v>38837.499999999993</v>
      </c>
      <c r="DR33" s="348">
        <f t="shared" si="2"/>
        <v>422809.85</v>
      </c>
      <c r="DY33" s="351">
        <f t="shared" si="3"/>
        <v>422809.85</v>
      </c>
      <c r="DZ33" s="351">
        <v>418061.38999999996</v>
      </c>
      <c r="EA33" s="351">
        <f t="shared" si="4"/>
        <v>4748.460000000021</v>
      </c>
    </row>
    <row r="34" spans="1:131" ht="15.75" x14ac:dyDescent="0.3">
      <c r="A34" s="335" t="s">
        <v>128</v>
      </c>
      <c r="B34" s="344">
        <v>353386.72</v>
      </c>
      <c r="C34" s="344">
        <v>392688.39</v>
      </c>
      <c r="D34" s="344">
        <v>401355.6</v>
      </c>
      <c r="E34" s="344">
        <v>185607.15</v>
      </c>
      <c r="F34" s="344">
        <v>12432.68</v>
      </c>
      <c r="G34" s="344">
        <v>316985.07</v>
      </c>
      <c r="H34" s="344">
        <v>263574.58</v>
      </c>
      <c r="I34" s="344">
        <v>270064.67</v>
      </c>
      <c r="J34" s="344">
        <v>255917.94</v>
      </c>
      <c r="K34" s="344">
        <v>286631.67999999999</v>
      </c>
      <c r="L34" s="344">
        <v>268043.27</v>
      </c>
      <c r="M34" s="344">
        <v>278558.59999999998</v>
      </c>
      <c r="N34" s="370">
        <v>-2366.14</v>
      </c>
      <c r="O34" s="370">
        <v>-2130.0299999999997</v>
      </c>
      <c r="P34" s="370">
        <v>-3373.42</v>
      </c>
      <c r="Q34" s="370">
        <v>-25165.500000000004</v>
      </c>
      <c r="R34" s="370">
        <v>-2843.24</v>
      </c>
      <c r="S34" s="370">
        <v>-100223.80999999997</v>
      </c>
      <c r="T34" s="370">
        <v>-30840.389999999996</v>
      </c>
      <c r="U34" s="370">
        <v>-43963.34</v>
      </c>
      <c r="V34" s="370">
        <v>11975.549999999997</v>
      </c>
      <c r="W34" s="370">
        <v>3397.4900000000007</v>
      </c>
      <c r="X34" s="370">
        <v>570.29000000000019</v>
      </c>
      <c r="Y34" s="371">
        <v>8703.3199999999924</v>
      </c>
      <c r="Z34" s="370">
        <v>0</v>
      </c>
      <c r="AA34" s="370">
        <v>0</v>
      </c>
      <c r="AB34" s="370">
        <v>-2.42</v>
      </c>
      <c r="AC34" s="370">
        <v>5</v>
      </c>
      <c r="AD34" s="370">
        <v>0</v>
      </c>
      <c r="AE34" s="370">
        <v>0</v>
      </c>
      <c r="AF34" s="370">
        <v>0</v>
      </c>
      <c r="AG34" s="370">
        <v>0</v>
      </c>
      <c r="AH34" s="370">
        <v>-49.79</v>
      </c>
      <c r="AI34" s="370">
        <v>0</v>
      </c>
      <c r="AJ34" s="370">
        <v>0</v>
      </c>
      <c r="AK34" s="371">
        <v>0</v>
      </c>
      <c r="AL34" s="370">
        <v>392.52</v>
      </c>
      <c r="AM34" s="370">
        <v>375.98</v>
      </c>
      <c r="AN34" s="370">
        <v>411.96</v>
      </c>
      <c r="AO34" s="370">
        <v>-1074.8</v>
      </c>
      <c r="AP34" s="370">
        <v>0</v>
      </c>
      <c r="AQ34" s="370">
        <v>-2200.6</v>
      </c>
      <c r="AR34" s="370">
        <v>-1253.93</v>
      </c>
      <c r="AS34" s="370">
        <v>411.96</v>
      </c>
      <c r="AT34" s="370">
        <v>411.96</v>
      </c>
      <c r="AU34" s="370">
        <v>411.96</v>
      </c>
      <c r="AV34" s="370">
        <v>411.96</v>
      </c>
      <c r="AW34" s="371">
        <v>411.96</v>
      </c>
      <c r="AX34" s="370">
        <v>0</v>
      </c>
      <c r="AY34" s="370">
        <v>0</v>
      </c>
      <c r="AZ34" s="370">
        <v>0</v>
      </c>
      <c r="BA34" s="370">
        <v>0</v>
      </c>
      <c r="BB34" s="370">
        <v>0</v>
      </c>
      <c r="BC34" s="370">
        <v>0</v>
      </c>
      <c r="BD34" s="370">
        <v>0</v>
      </c>
      <c r="BE34" s="370">
        <v>0</v>
      </c>
      <c r="BF34" s="370">
        <v>0</v>
      </c>
      <c r="BG34" s="370">
        <v>0</v>
      </c>
      <c r="BH34" s="370">
        <v>0</v>
      </c>
      <c r="BI34" s="371">
        <v>0</v>
      </c>
      <c r="BJ34" s="370">
        <v>0</v>
      </c>
      <c r="BK34" s="370">
        <v>0</v>
      </c>
      <c r="BL34" s="370">
        <v>0</v>
      </c>
      <c r="BM34" s="370">
        <v>0</v>
      </c>
      <c r="BN34" s="370">
        <v>0</v>
      </c>
      <c r="BO34" s="370">
        <v>0</v>
      </c>
      <c r="BP34" s="370">
        <v>0</v>
      </c>
      <c r="BQ34" s="370">
        <v>0</v>
      </c>
      <c r="BR34" s="370">
        <v>0</v>
      </c>
      <c r="BS34" s="370">
        <v>0</v>
      </c>
      <c r="BT34" s="370">
        <v>0</v>
      </c>
      <c r="BU34" s="371">
        <v>0</v>
      </c>
      <c r="BV34" s="370">
        <v>0</v>
      </c>
      <c r="BW34" s="370">
        <v>0</v>
      </c>
      <c r="BX34" s="370">
        <v>0</v>
      </c>
      <c r="BY34" s="370">
        <v>0</v>
      </c>
      <c r="BZ34" s="370">
        <v>0</v>
      </c>
      <c r="CA34" s="370">
        <v>0</v>
      </c>
      <c r="CB34" s="370">
        <v>0</v>
      </c>
      <c r="CC34" s="370">
        <v>0</v>
      </c>
      <c r="CD34" s="370">
        <v>0</v>
      </c>
      <c r="CE34" s="370">
        <v>0</v>
      </c>
      <c r="CF34" s="370">
        <v>0</v>
      </c>
      <c r="CG34" s="371">
        <v>0</v>
      </c>
      <c r="CH34" s="370">
        <v>0</v>
      </c>
      <c r="CI34" s="370">
        <v>0</v>
      </c>
      <c r="CJ34" s="370">
        <v>0</v>
      </c>
      <c r="CK34" s="370">
        <v>0</v>
      </c>
      <c r="CL34" s="370">
        <v>0</v>
      </c>
      <c r="CM34" s="370">
        <v>0</v>
      </c>
      <c r="CN34" s="370">
        <v>0</v>
      </c>
      <c r="CO34" s="370">
        <v>0</v>
      </c>
      <c r="CP34" s="370">
        <v>0</v>
      </c>
      <c r="CQ34" s="370">
        <v>0</v>
      </c>
      <c r="CR34" s="370">
        <v>0</v>
      </c>
      <c r="CS34" s="371">
        <v>0</v>
      </c>
      <c r="CT34" s="370">
        <v>75785.78</v>
      </c>
      <c r="CU34" s="370">
        <v>62207.149999999994</v>
      </c>
      <c r="CV34" s="370">
        <v>65022.310000000005</v>
      </c>
      <c r="CW34" s="370">
        <v>23996.47</v>
      </c>
      <c r="CX34" s="370">
        <v>9824.0300000000007</v>
      </c>
      <c r="CY34" s="370">
        <v>16162.09</v>
      </c>
      <c r="CZ34" s="370">
        <v>26493.489999999998</v>
      </c>
      <c r="DA34" s="370">
        <v>45132.84</v>
      </c>
      <c r="DB34" s="370">
        <v>51809.939999999995</v>
      </c>
      <c r="DC34" s="370">
        <v>48133.88</v>
      </c>
      <c r="DD34" s="370">
        <v>57310.770000000004</v>
      </c>
      <c r="DE34" s="371">
        <v>57831.729999999996</v>
      </c>
      <c r="DF34" s="347">
        <f t="shared" si="1"/>
        <v>427198.88</v>
      </c>
      <c r="DG34" s="347">
        <f t="shared" si="1"/>
        <v>453141.49</v>
      </c>
      <c r="DH34" s="347">
        <f t="shared" si="1"/>
        <v>463414.03</v>
      </c>
      <c r="DI34" s="347">
        <f t="shared" si="1"/>
        <v>183368.32000000001</v>
      </c>
      <c r="DJ34" s="347">
        <f t="shared" si="1"/>
        <v>19413.47</v>
      </c>
      <c r="DK34" s="347">
        <f t="shared" si="1"/>
        <v>230722.75000000003</v>
      </c>
      <c r="DL34" s="347">
        <f t="shared" si="1"/>
        <v>257973.75000000003</v>
      </c>
      <c r="DM34" s="347">
        <f t="shared" si="1"/>
        <v>271646.13</v>
      </c>
      <c r="DN34" s="347">
        <f t="shared" si="1"/>
        <v>320065.60000000003</v>
      </c>
      <c r="DO34" s="347">
        <f t="shared" si="1"/>
        <v>338575.01</v>
      </c>
      <c r="DP34" s="347">
        <f t="shared" si="1"/>
        <v>326336.29000000004</v>
      </c>
      <c r="DQ34" s="347">
        <f t="shared" si="1"/>
        <v>345505.61</v>
      </c>
      <c r="DR34" s="348">
        <f t="shared" si="2"/>
        <v>3637361.3299999996</v>
      </c>
      <c r="DY34" s="351">
        <f t="shared" si="3"/>
        <v>3637361.3299999996</v>
      </c>
      <c r="DZ34" s="351">
        <v>3094047.7699999996</v>
      </c>
      <c r="EA34" s="351">
        <f t="shared" si="4"/>
        <v>543313.56000000006</v>
      </c>
    </row>
    <row r="35" spans="1:131" ht="15.75" x14ac:dyDescent="0.3">
      <c r="A35" s="335" t="s">
        <v>130</v>
      </c>
      <c r="B35" s="344">
        <v>67013.930000000008</v>
      </c>
      <c r="C35" s="344">
        <v>62697.73</v>
      </c>
      <c r="D35" s="344">
        <v>75798.569999999992</v>
      </c>
      <c r="E35" s="344">
        <v>6272.89</v>
      </c>
      <c r="F35" s="344">
        <v>2735.1</v>
      </c>
      <c r="G35" s="344">
        <v>105603.16</v>
      </c>
      <c r="H35" s="344">
        <v>36420.36</v>
      </c>
      <c r="I35" s="344">
        <v>58760.97</v>
      </c>
      <c r="J35" s="344">
        <v>58593.89</v>
      </c>
      <c r="K35" s="344">
        <v>49314.869999999995</v>
      </c>
      <c r="L35" s="344">
        <v>51523.210000000006</v>
      </c>
      <c r="M35" s="344">
        <v>53843.99</v>
      </c>
      <c r="N35" s="370">
        <v>-159.32</v>
      </c>
      <c r="O35" s="370">
        <v>-173.85000000000002</v>
      </c>
      <c r="P35" s="370">
        <v>-406.79</v>
      </c>
      <c r="Q35" s="370">
        <v>332.87</v>
      </c>
      <c r="R35" s="370">
        <v>-1823.86</v>
      </c>
      <c r="S35" s="370">
        <v>-6524.829999999999</v>
      </c>
      <c r="T35" s="370">
        <v>-3125.1099999999997</v>
      </c>
      <c r="U35" s="370">
        <v>67.530000000000044</v>
      </c>
      <c r="V35" s="370">
        <v>-1207.57</v>
      </c>
      <c r="W35" s="370">
        <v>-1442.3500000000001</v>
      </c>
      <c r="X35" s="370">
        <v>406.33000000000004</v>
      </c>
      <c r="Y35" s="371">
        <v>-209.29999999999998</v>
      </c>
      <c r="Z35" s="370">
        <v>-1983.82</v>
      </c>
      <c r="AA35" s="370">
        <v>-2026.72</v>
      </c>
      <c r="AB35" s="370">
        <v>-1982.2</v>
      </c>
      <c r="AC35" s="370">
        <v>2644.11</v>
      </c>
      <c r="AD35" s="370">
        <v>0</v>
      </c>
      <c r="AE35" s="370">
        <v>-14233.259999999998</v>
      </c>
      <c r="AF35" s="370">
        <v>-3378.02</v>
      </c>
      <c r="AG35" s="370">
        <v>-7022.28</v>
      </c>
      <c r="AH35" s="370">
        <v>-6958.97</v>
      </c>
      <c r="AI35" s="370">
        <v>-2618.79</v>
      </c>
      <c r="AJ35" s="370">
        <v>-3294.3900000000003</v>
      </c>
      <c r="AK35" s="371">
        <v>-3508.12</v>
      </c>
      <c r="AL35" s="370">
        <v>0</v>
      </c>
      <c r="AM35" s="370">
        <v>0</v>
      </c>
      <c r="AN35" s="370">
        <v>0</v>
      </c>
      <c r="AO35" s="370">
        <v>0</v>
      </c>
      <c r="AP35" s="370">
        <v>0</v>
      </c>
      <c r="AQ35" s="370">
        <v>0</v>
      </c>
      <c r="AR35" s="370">
        <v>0</v>
      </c>
      <c r="AS35" s="370">
        <v>0</v>
      </c>
      <c r="AT35" s="370">
        <v>0</v>
      </c>
      <c r="AU35" s="370">
        <v>0</v>
      </c>
      <c r="AV35" s="370">
        <v>0</v>
      </c>
      <c r="AW35" s="371">
        <v>0</v>
      </c>
      <c r="AX35" s="370">
        <v>0</v>
      </c>
      <c r="AY35" s="370">
        <v>0</v>
      </c>
      <c r="AZ35" s="370">
        <v>0</v>
      </c>
      <c r="BA35" s="370">
        <v>0</v>
      </c>
      <c r="BB35" s="370">
        <v>0</v>
      </c>
      <c r="BC35" s="370">
        <v>0</v>
      </c>
      <c r="BD35" s="370">
        <v>0</v>
      </c>
      <c r="BE35" s="370">
        <v>0</v>
      </c>
      <c r="BF35" s="370">
        <v>0</v>
      </c>
      <c r="BG35" s="370">
        <v>0</v>
      </c>
      <c r="BH35" s="370">
        <v>0</v>
      </c>
      <c r="BI35" s="371">
        <v>0</v>
      </c>
      <c r="BJ35" s="370">
        <v>0</v>
      </c>
      <c r="BK35" s="370">
        <v>0</v>
      </c>
      <c r="BL35" s="370">
        <v>0</v>
      </c>
      <c r="BM35" s="370">
        <v>0</v>
      </c>
      <c r="BN35" s="370">
        <v>0</v>
      </c>
      <c r="BO35" s="370">
        <v>0</v>
      </c>
      <c r="BP35" s="370">
        <v>0</v>
      </c>
      <c r="BQ35" s="370">
        <v>0</v>
      </c>
      <c r="BR35" s="370">
        <v>0</v>
      </c>
      <c r="BS35" s="370">
        <v>0</v>
      </c>
      <c r="BT35" s="370">
        <v>0</v>
      </c>
      <c r="BU35" s="371">
        <v>0</v>
      </c>
      <c r="BV35" s="370">
        <v>0</v>
      </c>
      <c r="BW35" s="370">
        <v>0</v>
      </c>
      <c r="BX35" s="370">
        <v>0</v>
      </c>
      <c r="BY35" s="370">
        <v>0</v>
      </c>
      <c r="BZ35" s="370">
        <v>0</v>
      </c>
      <c r="CA35" s="370">
        <v>0</v>
      </c>
      <c r="CB35" s="370">
        <v>0</v>
      </c>
      <c r="CC35" s="370">
        <v>0</v>
      </c>
      <c r="CD35" s="370">
        <v>0</v>
      </c>
      <c r="CE35" s="370">
        <v>0</v>
      </c>
      <c r="CF35" s="370">
        <v>0</v>
      </c>
      <c r="CG35" s="371">
        <v>0</v>
      </c>
      <c r="CH35" s="370">
        <v>0</v>
      </c>
      <c r="CI35" s="370">
        <v>0</v>
      </c>
      <c r="CJ35" s="370">
        <v>0</v>
      </c>
      <c r="CK35" s="370">
        <v>0</v>
      </c>
      <c r="CL35" s="370">
        <v>0</v>
      </c>
      <c r="CM35" s="370">
        <v>0</v>
      </c>
      <c r="CN35" s="370">
        <v>0</v>
      </c>
      <c r="CO35" s="370">
        <v>0</v>
      </c>
      <c r="CP35" s="370">
        <v>0</v>
      </c>
      <c r="CQ35" s="370">
        <v>0</v>
      </c>
      <c r="CR35" s="370">
        <v>0</v>
      </c>
      <c r="CS35" s="371">
        <v>0</v>
      </c>
      <c r="CT35" s="370">
        <v>0</v>
      </c>
      <c r="CU35" s="370">
        <v>0</v>
      </c>
      <c r="CV35" s="370">
        <v>0</v>
      </c>
      <c r="CW35" s="370">
        <v>0</v>
      </c>
      <c r="CX35" s="370">
        <v>0</v>
      </c>
      <c r="CY35" s="370">
        <v>0</v>
      </c>
      <c r="CZ35" s="370">
        <v>0</v>
      </c>
      <c r="DA35" s="370">
        <v>0</v>
      </c>
      <c r="DB35" s="370">
        <v>0</v>
      </c>
      <c r="DC35" s="370">
        <v>0</v>
      </c>
      <c r="DD35" s="370">
        <v>0</v>
      </c>
      <c r="DE35" s="371">
        <v>0</v>
      </c>
      <c r="DF35" s="347">
        <f t="shared" si="1"/>
        <v>64870.79</v>
      </c>
      <c r="DG35" s="347">
        <f t="shared" si="1"/>
        <v>60497.16</v>
      </c>
      <c r="DH35" s="347">
        <f t="shared" si="1"/>
        <v>73409.58</v>
      </c>
      <c r="DI35" s="347">
        <f t="shared" si="1"/>
        <v>9249.8700000000008</v>
      </c>
      <c r="DJ35" s="347">
        <f t="shared" si="1"/>
        <v>911.24</v>
      </c>
      <c r="DK35" s="347">
        <f t="shared" si="1"/>
        <v>84845.07</v>
      </c>
      <c r="DL35" s="347">
        <f t="shared" si="1"/>
        <v>29917.23</v>
      </c>
      <c r="DM35" s="347">
        <f t="shared" si="1"/>
        <v>51806.22</v>
      </c>
      <c r="DN35" s="347">
        <f t="shared" si="1"/>
        <v>50427.35</v>
      </c>
      <c r="DO35" s="347">
        <f t="shared" si="1"/>
        <v>45253.729999999996</v>
      </c>
      <c r="DP35" s="347">
        <f t="shared" si="1"/>
        <v>48635.150000000009</v>
      </c>
      <c r="DQ35" s="347">
        <f t="shared" si="1"/>
        <v>50126.569999999992</v>
      </c>
      <c r="DR35" s="348">
        <f t="shared" si="2"/>
        <v>569949.96</v>
      </c>
      <c r="DY35" s="351">
        <f t="shared" si="3"/>
        <v>569949.96</v>
      </c>
      <c r="DZ35" s="351">
        <v>569949.96</v>
      </c>
      <c r="EA35" s="351">
        <f t="shared" si="4"/>
        <v>0</v>
      </c>
    </row>
    <row r="36" spans="1:131" ht="15.75" x14ac:dyDescent="0.3">
      <c r="A36" s="335" t="s">
        <v>131</v>
      </c>
      <c r="B36" s="344">
        <v>123145.93</v>
      </c>
      <c r="C36" s="344">
        <v>125380.52</v>
      </c>
      <c r="D36" s="344">
        <v>122529.85</v>
      </c>
      <c r="E36" s="344">
        <v>22663.8</v>
      </c>
      <c r="F36" s="344">
        <v>7903.47</v>
      </c>
      <c r="G36" s="344">
        <v>230331.64</v>
      </c>
      <c r="H36" s="344">
        <v>50370.57</v>
      </c>
      <c r="I36" s="344">
        <v>97749.78</v>
      </c>
      <c r="J36" s="344">
        <v>65555.899999999994</v>
      </c>
      <c r="K36" s="344">
        <v>67063.31</v>
      </c>
      <c r="L36" s="344">
        <v>70402.009999999995</v>
      </c>
      <c r="M36" s="344">
        <v>77767.149999999994</v>
      </c>
      <c r="N36" s="370">
        <v>26.1</v>
      </c>
      <c r="O36" s="370">
        <v>14.6</v>
      </c>
      <c r="P36" s="370">
        <v>47.51</v>
      </c>
      <c r="Q36" s="370">
        <v>830.27</v>
      </c>
      <c r="R36" s="370">
        <v>-148.63</v>
      </c>
      <c r="S36" s="370">
        <v>-9078.3200000000033</v>
      </c>
      <c r="T36" s="370">
        <v>297.79000000000013</v>
      </c>
      <c r="U36" s="370">
        <v>60.170000000000016</v>
      </c>
      <c r="V36" s="370">
        <v>-202.51</v>
      </c>
      <c r="W36" s="370">
        <v>-269.38</v>
      </c>
      <c r="X36" s="370">
        <v>-328.77</v>
      </c>
      <c r="Y36" s="371">
        <v>25022.86</v>
      </c>
      <c r="Z36" s="370">
        <v>0</v>
      </c>
      <c r="AA36" s="370">
        <v>0</v>
      </c>
      <c r="AB36" s="370">
        <v>0</v>
      </c>
      <c r="AC36" s="370">
        <v>0</v>
      </c>
      <c r="AD36" s="370">
        <v>0</v>
      </c>
      <c r="AE36" s="370">
        <v>0</v>
      </c>
      <c r="AF36" s="370">
        <v>0</v>
      </c>
      <c r="AG36" s="370">
        <v>0</v>
      </c>
      <c r="AH36" s="370">
        <v>0</v>
      </c>
      <c r="AI36" s="370">
        <v>0</v>
      </c>
      <c r="AJ36" s="370">
        <v>0</v>
      </c>
      <c r="AK36" s="371">
        <v>0</v>
      </c>
      <c r="AL36" s="370">
        <v>0</v>
      </c>
      <c r="AM36" s="370">
        <v>0</v>
      </c>
      <c r="AN36" s="370">
        <v>0</v>
      </c>
      <c r="AO36" s="370">
        <v>0</v>
      </c>
      <c r="AP36" s="370">
        <v>0</v>
      </c>
      <c r="AQ36" s="370">
        <v>0</v>
      </c>
      <c r="AR36" s="370">
        <v>0</v>
      </c>
      <c r="AS36" s="370">
        <v>0</v>
      </c>
      <c r="AT36" s="370">
        <v>0</v>
      </c>
      <c r="AU36" s="370">
        <v>0</v>
      </c>
      <c r="AV36" s="370">
        <v>0</v>
      </c>
      <c r="AW36" s="371">
        <v>0</v>
      </c>
      <c r="AX36" s="370">
        <v>0</v>
      </c>
      <c r="AY36" s="370">
        <v>0</v>
      </c>
      <c r="AZ36" s="370">
        <v>0</v>
      </c>
      <c r="BA36" s="370">
        <v>0</v>
      </c>
      <c r="BB36" s="370">
        <v>0</v>
      </c>
      <c r="BC36" s="370">
        <v>0</v>
      </c>
      <c r="BD36" s="370">
        <v>0</v>
      </c>
      <c r="BE36" s="370">
        <v>0</v>
      </c>
      <c r="BF36" s="370">
        <v>0</v>
      </c>
      <c r="BG36" s="370">
        <v>0</v>
      </c>
      <c r="BH36" s="370">
        <v>0</v>
      </c>
      <c r="BI36" s="371">
        <v>0</v>
      </c>
      <c r="BJ36" s="370">
        <v>0</v>
      </c>
      <c r="BK36" s="370">
        <v>0</v>
      </c>
      <c r="BL36" s="370">
        <v>0</v>
      </c>
      <c r="BM36" s="370">
        <v>0</v>
      </c>
      <c r="BN36" s="370">
        <v>0</v>
      </c>
      <c r="BO36" s="370">
        <v>0</v>
      </c>
      <c r="BP36" s="370">
        <v>0</v>
      </c>
      <c r="BQ36" s="370">
        <v>0</v>
      </c>
      <c r="BR36" s="370">
        <v>0</v>
      </c>
      <c r="BS36" s="370">
        <v>0</v>
      </c>
      <c r="BT36" s="370">
        <v>0</v>
      </c>
      <c r="BU36" s="371">
        <v>0</v>
      </c>
      <c r="BV36" s="370">
        <v>0</v>
      </c>
      <c r="BW36" s="370">
        <v>0</v>
      </c>
      <c r="BX36" s="370">
        <v>0</v>
      </c>
      <c r="BY36" s="370">
        <v>0</v>
      </c>
      <c r="BZ36" s="370">
        <v>0</v>
      </c>
      <c r="CA36" s="370">
        <v>0</v>
      </c>
      <c r="CB36" s="370">
        <v>0</v>
      </c>
      <c r="CC36" s="370">
        <v>0</v>
      </c>
      <c r="CD36" s="370">
        <v>0</v>
      </c>
      <c r="CE36" s="370">
        <v>0</v>
      </c>
      <c r="CF36" s="370">
        <v>0</v>
      </c>
      <c r="CG36" s="371">
        <v>0</v>
      </c>
      <c r="CH36" s="370">
        <v>0</v>
      </c>
      <c r="CI36" s="370">
        <v>0</v>
      </c>
      <c r="CJ36" s="370">
        <v>0</v>
      </c>
      <c r="CK36" s="370">
        <v>0</v>
      </c>
      <c r="CL36" s="370">
        <v>0</v>
      </c>
      <c r="CM36" s="370">
        <v>0</v>
      </c>
      <c r="CN36" s="370">
        <v>0</v>
      </c>
      <c r="CO36" s="370">
        <v>0</v>
      </c>
      <c r="CP36" s="370">
        <v>0</v>
      </c>
      <c r="CQ36" s="370">
        <v>0</v>
      </c>
      <c r="CR36" s="370">
        <v>0</v>
      </c>
      <c r="CS36" s="371">
        <v>0</v>
      </c>
      <c r="CT36" s="370">
        <v>0</v>
      </c>
      <c r="CU36" s="370">
        <v>0</v>
      </c>
      <c r="CV36" s="370">
        <v>0</v>
      </c>
      <c r="CW36" s="370">
        <v>0</v>
      </c>
      <c r="CX36" s="370">
        <v>0</v>
      </c>
      <c r="CY36" s="370">
        <v>0</v>
      </c>
      <c r="CZ36" s="370">
        <v>0</v>
      </c>
      <c r="DA36" s="370">
        <v>0</v>
      </c>
      <c r="DB36" s="370">
        <v>0</v>
      </c>
      <c r="DC36" s="370">
        <v>0</v>
      </c>
      <c r="DD36" s="370">
        <v>0</v>
      </c>
      <c r="DE36" s="371">
        <v>0</v>
      </c>
      <c r="DF36" s="347">
        <f t="shared" si="1"/>
        <v>123172.03</v>
      </c>
      <c r="DG36" s="347">
        <f t="shared" si="1"/>
        <v>125395.12000000001</v>
      </c>
      <c r="DH36" s="347">
        <f t="shared" si="1"/>
        <v>122577.36</v>
      </c>
      <c r="DI36" s="347">
        <f t="shared" si="1"/>
        <v>23494.07</v>
      </c>
      <c r="DJ36" s="347">
        <f t="shared" si="1"/>
        <v>7754.84</v>
      </c>
      <c r="DK36" s="347">
        <f t="shared" si="1"/>
        <v>221253.32</v>
      </c>
      <c r="DL36" s="347">
        <f t="shared" si="1"/>
        <v>50668.36</v>
      </c>
      <c r="DM36" s="347">
        <f t="shared" si="1"/>
        <v>97809.95</v>
      </c>
      <c r="DN36" s="347">
        <f t="shared" si="1"/>
        <v>65353.389999999992</v>
      </c>
      <c r="DO36" s="347">
        <f t="shared" si="1"/>
        <v>66793.929999999993</v>
      </c>
      <c r="DP36" s="347">
        <f t="shared" si="1"/>
        <v>70073.239999999991</v>
      </c>
      <c r="DQ36" s="347">
        <f t="shared" si="1"/>
        <v>102790.01</v>
      </c>
      <c r="DR36" s="348">
        <f t="shared" si="2"/>
        <v>1077135.6199999999</v>
      </c>
      <c r="DS36" s="353" t="s">
        <v>99</v>
      </c>
      <c r="DT36" s="347">
        <f>DQ36</f>
        <v>102790.01</v>
      </c>
      <c r="DU36" s="347">
        <f>'[1]FY 2018 - kWh'!$DQ$36</f>
        <v>113077</v>
      </c>
      <c r="DV36" s="350">
        <f>DT36/DU36</f>
        <v>0.90902668093423056</v>
      </c>
      <c r="DW36" s="347">
        <f>ROUND(DV36*'[1]FY 2018 - kWh'!$DW$36,2)</f>
        <v>10214.73</v>
      </c>
      <c r="DX36" s="347">
        <f>(DQ36-DW36)</f>
        <v>92575.28</v>
      </c>
      <c r="DY36" s="351">
        <f t="shared" si="3"/>
        <v>984560.33999999985</v>
      </c>
      <c r="DZ36" s="351">
        <v>899931.25379058521</v>
      </c>
      <c r="EA36" s="351">
        <f t="shared" si="4"/>
        <v>84629.086209414643</v>
      </c>
    </row>
    <row r="37" spans="1:131" ht="15.75" x14ac:dyDescent="0.3">
      <c r="A37" s="335" t="s">
        <v>132</v>
      </c>
      <c r="B37" s="344">
        <v>32779.160000000003</v>
      </c>
      <c r="C37" s="344">
        <v>32386.26</v>
      </c>
      <c r="D37" s="344">
        <v>32479.09</v>
      </c>
      <c r="E37" s="344">
        <v>23661.200000000001</v>
      </c>
      <c r="F37" s="344">
        <v>13758.12</v>
      </c>
      <c r="G37" s="344">
        <v>28269.97</v>
      </c>
      <c r="H37" s="344">
        <v>23220.7</v>
      </c>
      <c r="I37" s="344">
        <v>26971.77</v>
      </c>
      <c r="J37" s="344">
        <v>40701.300000000003</v>
      </c>
      <c r="K37" s="344">
        <v>33611.839999999997</v>
      </c>
      <c r="L37" s="344">
        <v>32736.97</v>
      </c>
      <c r="M37" s="344">
        <v>34110.26</v>
      </c>
      <c r="N37" s="370">
        <v>0</v>
      </c>
      <c r="O37" s="370">
        <v>0</v>
      </c>
      <c r="P37" s="370">
        <v>0</v>
      </c>
      <c r="Q37" s="370">
        <v>-3900.33</v>
      </c>
      <c r="R37" s="370">
        <v>-893.53</v>
      </c>
      <c r="S37" s="370">
        <v>3165.44</v>
      </c>
      <c r="T37" s="370">
        <v>5584.4800000000014</v>
      </c>
      <c r="U37" s="370">
        <v>-350.46000000000072</v>
      </c>
      <c r="V37" s="370">
        <v>-4408.6500000000005</v>
      </c>
      <c r="W37" s="370">
        <v>-2855.7400000000002</v>
      </c>
      <c r="X37" s="370">
        <v>-356.52000000000004</v>
      </c>
      <c r="Y37" s="371">
        <v>538.43000000000006</v>
      </c>
      <c r="Z37" s="370">
        <v>0</v>
      </c>
      <c r="AA37" s="370">
        <v>0</v>
      </c>
      <c r="AB37" s="370">
        <v>0</v>
      </c>
      <c r="AC37" s="370">
        <v>0</v>
      </c>
      <c r="AD37" s="370">
        <v>0</v>
      </c>
      <c r="AE37" s="370">
        <v>0</v>
      </c>
      <c r="AF37" s="370">
        <v>0</v>
      </c>
      <c r="AG37" s="370">
        <v>0</v>
      </c>
      <c r="AH37" s="370">
        <v>0</v>
      </c>
      <c r="AI37" s="370">
        <v>0</v>
      </c>
      <c r="AJ37" s="370">
        <v>0</v>
      </c>
      <c r="AK37" s="371">
        <v>0</v>
      </c>
      <c r="AL37" s="370">
        <v>0</v>
      </c>
      <c r="AM37" s="370">
        <v>0</v>
      </c>
      <c r="AN37" s="370">
        <v>0</v>
      </c>
      <c r="AO37" s="370">
        <v>0</v>
      </c>
      <c r="AP37" s="370">
        <v>0</v>
      </c>
      <c r="AQ37" s="370">
        <v>0</v>
      </c>
      <c r="AR37" s="370">
        <v>0</v>
      </c>
      <c r="AS37" s="370">
        <v>0</v>
      </c>
      <c r="AT37" s="370">
        <v>0</v>
      </c>
      <c r="AU37" s="370">
        <v>0</v>
      </c>
      <c r="AV37" s="370">
        <v>0</v>
      </c>
      <c r="AW37" s="371">
        <v>0</v>
      </c>
      <c r="AX37" s="370">
        <v>0</v>
      </c>
      <c r="AY37" s="370">
        <v>0</v>
      </c>
      <c r="AZ37" s="370">
        <v>0</v>
      </c>
      <c r="BA37" s="370">
        <v>0</v>
      </c>
      <c r="BB37" s="370">
        <v>0</v>
      </c>
      <c r="BC37" s="370">
        <v>0</v>
      </c>
      <c r="BD37" s="370">
        <v>0</v>
      </c>
      <c r="BE37" s="370">
        <v>0</v>
      </c>
      <c r="BF37" s="370">
        <v>0</v>
      </c>
      <c r="BG37" s="370">
        <v>0</v>
      </c>
      <c r="BH37" s="370">
        <v>0</v>
      </c>
      <c r="BI37" s="371">
        <v>0</v>
      </c>
      <c r="BJ37" s="370">
        <v>0</v>
      </c>
      <c r="BK37" s="370">
        <v>0</v>
      </c>
      <c r="BL37" s="370">
        <v>0</v>
      </c>
      <c r="BM37" s="370">
        <v>0</v>
      </c>
      <c r="BN37" s="370">
        <v>0</v>
      </c>
      <c r="BO37" s="370">
        <v>0</v>
      </c>
      <c r="BP37" s="370">
        <v>0</v>
      </c>
      <c r="BQ37" s="370">
        <v>0</v>
      </c>
      <c r="BR37" s="370">
        <v>0</v>
      </c>
      <c r="BS37" s="370">
        <v>0</v>
      </c>
      <c r="BT37" s="370">
        <v>0</v>
      </c>
      <c r="BU37" s="371">
        <v>0</v>
      </c>
      <c r="BV37" s="370">
        <v>0</v>
      </c>
      <c r="BW37" s="370">
        <v>0</v>
      </c>
      <c r="BX37" s="370">
        <v>0</v>
      </c>
      <c r="BY37" s="370">
        <v>0</v>
      </c>
      <c r="BZ37" s="370">
        <v>0</v>
      </c>
      <c r="CA37" s="370">
        <v>0</v>
      </c>
      <c r="CB37" s="370">
        <v>0</v>
      </c>
      <c r="CC37" s="370">
        <v>0</v>
      </c>
      <c r="CD37" s="370">
        <v>0</v>
      </c>
      <c r="CE37" s="370">
        <v>0</v>
      </c>
      <c r="CF37" s="370">
        <v>0</v>
      </c>
      <c r="CG37" s="371">
        <v>0</v>
      </c>
      <c r="CH37" s="370">
        <v>0</v>
      </c>
      <c r="CI37" s="370">
        <v>0</v>
      </c>
      <c r="CJ37" s="370">
        <v>0</v>
      </c>
      <c r="CK37" s="370">
        <v>0</v>
      </c>
      <c r="CL37" s="370">
        <v>0</v>
      </c>
      <c r="CM37" s="370">
        <v>0</v>
      </c>
      <c r="CN37" s="370">
        <v>0</v>
      </c>
      <c r="CO37" s="370">
        <v>0</v>
      </c>
      <c r="CP37" s="370">
        <v>0</v>
      </c>
      <c r="CQ37" s="370">
        <v>0</v>
      </c>
      <c r="CR37" s="370">
        <v>0</v>
      </c>
      <c r="CS37" s="371">
        <v>0</v>
      </c>
      <c r="CT37" s="370">
        <v>0</v>
      </c>
      <c r="CU37" s="370">
        <v>0</v>
      </c>
      <c r="CV37" s="370">
        <v>0</v>
      </c>
      <c r="CW37" s="370">
        <v>0</v>
      </c>
      <c r="CX37" s="370">
        <v>0</v>
      </c>
      <c r="CY37" s="370">
        <v>0</v>
      </c>
      <c r="CZ37" s="370">
        <v>0</v>
      </c>
      <c r="DA37" s="370">
        <v>0</v>
      </c>
      <c r="DB37" s="370">
        <v>0</v>
      </c>
      <c r="DC37" s="370">
        <v>0</v>
      </c>
      <c r="DD37" s="370">
        <v>0</v>
      </c>
      <c r="DE37" s="371">
        <v>0</v>
      </c>
      <c r="DF37" s="347">
        <f t="shared" si="1"/>
        <v>32779.160000000003</v>
      </c>
      <c r="DG37" s="347">
        <f t="shared" si="1"/>
        <v>32386.26</v>
      </c>
      <c r="DH37" s="347">
        <f t="shared" si="1"/>
        <v>32479.09</v>
      </c>
      <c r="DI37" s="347">
        <f t="shared" si="1"/>
        <v>19760.870000000003</v>
      </c>
      <c r="DJ37" s="347">
        <f t="shared" si="1"/>
        <v>12864.59</v>
      </c>
      <c r="DK37" s="347">
        <f t="shared" si="1"/>
        <v>31435.41</v>
      </c>
      <c r="DL37" s="347">
        <f t="shared" si="1"/>
        <v>28805.18</v>
      </c>
      <c r="DM37" s="347">
        <f t="shared" si="1"/>
        <v>26621.31</v>
      </c>
      <c r="DN37" s="347">
        <f t="shared" si="1"/>
        <v>36292.65</v>
      </c>
      <c r="DO37" s="347">
        <f t="shared" si="1"/>
        <v>30756.099999999995</v>
      </c>
      <c r="DP37" s="347">
        <f t="shared" si="1"/>
        <v>32380.45</v>
      </c>
      <c r="DQ37" s="347">
        <f t="shared" si="1"/>
        <v>34648.69</v>
      </c>
      <c r="DR37" s="348">
        <f t="shared" si="2"/>
        <v>351209.76</v>
      </c>
      <c r="DY37" s="351">
        <f t="shared" si="3"/>
        <v>351209.76</v>
      </c>
      <c r="DZ37" s="351">
        <v>351209.76</v>
      </c>
      <c r="EA37" s="351">
        <f t="shared" si="4"/>
        <v>0</v>
      </c>
    </row>
    <row r="38" spans="1:131" ht="15.75" x14ac:dyDescent="0.3">
      <c r="A38" s="335" t="s">
        <v>133</v>
      </c>
      <c r="B38" s="344">
        <v>180512.37</v>
      </c>
      <c r="C38" s="344">
        <v>169961.2</v>
      </c>
      <c r="D38" s="344">
        <v>155783.70000000001</v>
      </c>
      <c r="E38" s="344">
        <v>3280.45</v>
      </c>
      <c r="F38" s="344">
        <v>117431.47</v>
      </c>
      <c r="G38" s="344">
        <v>171001.54</v>
      </c>
      <c r="H38" s="344">
        <v>156826.56</v>
      </c>
      <c r="I38" s="344">
        <v>100284.96</v>
      </c>
      <c r="J38" s="344">
        <v>127461.47</v>
      </c>
      <c r="K38" s="344">
        <v>89982.85</v>
      </c>
      <c r="L38" s="344">
        <v>197447.2</v>
      </c>
      <c r="M38" s="344">
        <v>185258.95</v>
      </c>
      <c r="N38" s="370">
        <v>0</v>
      </c>
      <c r="O38" s="370">
        <v>2.21</v>
      </c>
      <c r="P38" s="370">
        <v>1577.29</v>
      </c>
      <c r="Q38" s="370">
        <v>2205.7799999999993</v>
      </c>
      <c r="R38" s="370">
        <v>-27559.559999999998</v>
      </c>
      <c r="S38" s="370">
        <v>-124903.59999999996</v>
      </c>
      <c r="T38" s="370">
        <v>-41867.789999999986</v>
      </c>
      <c r="U38" s="370">
        <v>-14735.849999999999</v>
      </c>
      <c r="V38" s="370">
        <v>-8123.9600000000009</v>
      </c>
      <c r="W38" s="370">
        <v>-11045.48</v>
      </c>
      <c r="X38" s="370">
        <v>-17396.909999999996</v>
      </c>
      <c r="Y38" s="371">
        <v>2979.1099999999992</v>
      </c>
      <c r="Z38" s="370">
        <v>0</v>
      </c>
      <c r="AA38" s="370">
        <v>0</v>
      </c>
      <c r="AB38" s="370">
        <v>0</v>
      </c>
      <c r="AC38" s="370">
        <v>39.08</v>
      </c>
      <c r="AD38" s="370">
        <v>0</v>
      </c>
      <c r="AE38" s="370">
        <v>-298.75</v>
      </c>
      <c r="AF38" s="370">
        <v>-81.92</v>
      </c>
      <c r="AG38" s="370">
        <v>-67.58</v>
      </c>
      <c r="AH38" s="370">
        <v>-71.460000000000008</v>
      </c>
      <c r="AI38" s="370">
        <v>-83.8</v>
      </c>
      <c r="AJ38" s="370">
        <v>-79.17</v>
      </c>
      <c r="AK38" s="371">
        <v>-79.97999999999999</v>
      </c>
      <c r="AL38" s="370">
        <v>0</v>
      </c>
      <c r="AM38" s="370">
        <v>0</v>
      </c>
      <c r="AN38" s="370">
        <v>0</v>
      </c>
      <c r="AO38" s="370">
        <v>0</v>
      </c>
      <c r="AP38" s="370">
        <v>0</v>
      </c>
      <c r="AQ38" s="370">
        <v>-219.32</v>
      </c>
      <c r="AR38" s="370">
        <v>-59.77</v>
      </c>
      <c r="AS38" s="370">
        <v>-50.81</v>
      </c>
      <c r="AT38" s="370">
        <v>-52.74</v>
      </c>
      <c r="AU38" s="370">
        <v>-78.88</v>
      </c>
      <c r="AV38" s="370">
        <v>-44.95</v>
      </c>
      <c r="AW38" s="371">
        <v>-62.76</v>
      </c>
      <c r="AX38" s="370">
        <v>0</v>
      </c>
      <c r="AY38" s="370">
        <v>0</v>
      </c>
      <c r="AZ38" s="370">
        <v>0</v>
      </c>
      <c r="BA38" s="370">
        <v>0</v>
      </c>
      <c r="BB38" s="370">
        <v>0</v>
      </c>
      <c r="BC38" s="370">
        <v>0</v>
      </c>
      <c r="BD38" s="370">
        <v>0</v>
      </c>
      <c r="BE38" s="370">
        <v>0</v>
      </c>
      <c r="BF38" s="370">
        <v>0</v>
      </c>
      <c r="BG38" s="370">
        <v>0</v>
      </c>
      <c r="BH38" s="370">
        <v>0</v>
      </c>
      <c r="BI38" s="371">
        <v>0</v>
      </c>
      <c r="BJ38" s="370">
        <v>0</v>
      </c>
      <c r="BK38" s="370">
        <v>0</v>
      </c>
      <c r="BL38" s="370">
        <v>0</v>
      </c>
      <c r="BM38" s="370">
        <v>0</v>
      </c>
      <c r="BN38" s="370">
        <v>0</v>
      </c>
      <c r="BO38" s="370">
        <v>0</v>
      </c>
      <c r="BP38" s="370">
        <v>0</v>
      </c>
      <c r="BQ38" s="370">
        <v>0</v>
      </c>
      <c r="BR38" s="370">
        <v>0</v>
      </c>
      <c r="BS38" s="370">
        <v>0</v>
      </c>
      <c r="BT38" s="370">
        <v>0</v>
      </c>
      <c r="BU38" s="371">
        <v>0</v>
      </c>
      <c r="BV38" s="370">
        <v>0</v>
      </c>
      <c r="BW38" s="370">
        <v>0</v>
      </c>
      <c r="BX38" s="370">
        <v>0</v>
      </c>
      <c r="BY38" s="370">
        <v>0</v>
      </c>
      <c r="BZ38" s="370">
        <v>0</v>
      </c>
      <c r="CA38" s="370">
        <v>0</v>
      </c>
      <c r="CB38" s="370">
        <v>0</v>
      </c>
      <c r="CC38" s="370">
        <v>0</v>
      </c>
      <c r="CD38" s="370">
        <v>0</v>
      </c>
      <c r="CE38" s="370">
        <v>0</v>
      </c>
      <c r="CF38" s="370">
        <v>0</v>
      </c>
      <c r="CG38" s="371">
        <v>0</v>
      </c>
      <c r="CH38" s="370">
        <v>0</v>
      </c>
      <c r="CI38" s="370">
        <v>0</v>
      </c>
      <c r="CJ38" s="370">
        <v>0</v>
      </c>
      <c r="CK38" s="370">
        <v>0</v>
      </c>
      <c r="CL38" s="370">
        <v>0</v>
      </c>
      <c r="CM38" s="370">
        <v>0</v>
      </c>
      <c r="CN38" s="370">
        <v>0</v>
      </c>
      <c r="CO38" s="370">
        <v>0</v>
      </c>
      <c r="CP38" s="370">
        <v>0</v>
      </c>
      <c r="CQ38" s="370">
        <v>0</v>
      </c>
      <c r="CR38" s="370">
        <v>0</v>
      </c>
      <c r="CS38" s="371">
        <v>0</v>
      </c>
      <c r="CT38" s="370">
        <v>0</v>
      </c>
      <c r="CU38" s="370">
        <v>0</v>
      </c>
      <c r="CV38" s="370">
        <v>0</v>
      </c>
      <c r="CW38" s="370">
        <v>0</v>
      </c>
      <c r="CX38" s="370">
        <v>0</v>
      </c>
      <c r="CY38" s="370">
        <v>0</v>
      </c>
      <c r="CZ38" s="370">
        <v>0</v>
      </c>
      <c r="DA38" s="370">
        <v>0</v>
      </c>
      <c r="DB38" s="370">
        <v>0</v>
      </c>
      <c r="DC38" s="370">
        <v>0</v>
      </c>
      <c r="DD38" s="370">
        <v>0</v>
      </c>
      <c r="DE38" s="371">
        <v>0</v>
      </c>
      <c r="DF38" s="347">
        <f t="shared" si="1"/>
        <v>180512.37</v>
      </c>
      <c r="DG38" s="347">
        <f t="shared" si="1"/>
        <v>169963.41</v>
      </c>
      <c r="DH38" s="347">
        <f t="shared" si="1"/>
        <v>157360.99000000002</v>
      </c>
      <c r="DI38" s="347">
        <f t="shared" si="1"/>
        <v>5525.3099999999995</v>
      </c>
      <c r="DJ38" s="347">
        <f t="shared" si="1"/>
        <v>89871.91</v>
      </c>
      <c r="DK38" s="347">
        <f t="shared" si="1"/>
        <v>45579.870000000046</v>
      </c>
      <c r="DL38" s="347">
        <f t="shared" si="1"/>
        <v>114817.08000000002</v>
      </c>
      <c r="DM38" s="347">
        <f t="shared" si="1"/>
        <v>85430.720000000016</v>
      </c>
      <c r="DN38" s="347">
        <f t="shared" si="1"/>
        <v>119213.30999999998</v>
      </c>
      <c r="DO38" s="347">
        <f t="shared" si="1"/>
        <v>78774.69</v>
      </c>
      <c r="DP38" s="347">
        <f t="shared" si="1"/>
        <v>179926.16999999998</v>
      </c>
      <c r="DQ38" s="347">
        <f t="shared" si="1"/>
        <v>188095.31999999998</v>
      </c>
      <c r="DR38" s="348">
        <f t="shared" si="2"/>
        <v>1415071.15</v>
      </c>
      <c r="DY38" s="351">
        <f t="shared" si="3"/>
        <v>1415071.15</v>
      </c>
      <c r="DZ38" s="351">
        <v>1413131.6699999997</v>
      </c>
      <c r="EA38" s="351">
        <f t="shared" si="4"/>
        <v>1939.4800000002142</v>
      </c>
    </row>
    <row r="39" spans="1:131" ht="15.75" x14ac:dyDescent="0.3">
      <c r="A39" s="335" t="s">
        <v>134</v>
      </c>
      <c r="B39" s="344">
        <v>46984.17</v>
      </c>
      <c r="C39" s="344">
        <v>44568.2</v>
      </c>
      <c r="D39" s="344">
        <v>49672.32</v>
      </c>
      <c r="E39" s="344">
        <v>1428.84</v>
      </c>
      <c r="F39" s="344">
        <v>1236.6199999999999</v>
      </c>
      <c r="G39" s="344">
        <v>102966.37</v>
      </c>
      <c r="H39" s="344">
        <v>26358.71</v>
      </c>
      <c r="I39" s="344">
        <v>29011.81</v>
      </c>
      <c r="J39" s="344">
        <v>43450.1</v>
      </c>
      <c r="K39" s="344">
        <v>34932.69</v>
      </c>
      <c r="L39" s="344">
        <v>41763.550000000003</v>
      </c>
      <c r="M39" s="344">
        <v>39232.1</v>
      </c>
      <c r="N39" s="370">
        <v>0</v>
      </c>
      <c r="O39" s="370">
        <v>4.7</v>
      </c>
      <c r="P39" s="370">
        <v>-881.74</v>
      </c>
      <c r="Q39" s="370">
        <v>475.27999999999992</v>
      </c>
      <c r="R39" s="370">
        <v>-35.22</v>
      </c>
      <c r="S39" s="370">
        <v>-18411.25</v>
      </c>
      <c r="T39" s="370">
        <v>-2073.23</v>
      </c>
      <c r="U39" s="370">
        <v>-1428.72</v>
      </c>
      <c r="V39" s="370">
        <v>-1228.3900000000001</v>
      </c>
      <c r="W39" s="370">
        <v>-1351.83</v>
      </c>
      <c r="X39" s="370">
        <v>-1790.76</v>
      </c>
      <c r="Y39" s="371">
        <v>-694.33</v>
      </c>
      <c r="Z39" s="370">
        <v>0</v>
      </c>
      <c r="AA39" s="370">
        <v>0</v>
      </c>
      <c r="AB39" s="370">
        <v>0</v>
      </c>
      <c r="AC39" s="370">
        <v>0</v>
      </c>
      <c r="AD39" s="370">
        <v>0</v>
      </c>
      <c r="AE39" s="370">
        <v>0</v>
      </c>
      <c r="AF39" s="370">
        <v>0</v>
      </c>
      <c r="AG39" s="370">
        <v>0</v>
      </c>
      <c r="AH39" s="370">
        <v>0</v>
      </c>
      <c r="AI39" s="370">
        <v>0</v>
      </c>
      <c r="AJ39" s="370">
        <v>0</v>
      </c>
      <c r="AK39" s="371">
        <v>0</v>
      </c>
      <c r="AL39" s="370">
        <v>0</v>
      </c>
      <c r="AM39" s="370">
        <v>0</v>
      </c>
      <c r="AN39" s="370">
        <v>0</v>
      </c>
      <c r="AO39" s="370">
        <v>0</v>
      </c>
      <c r="AP39" s="370">
        <v>0</v>
      </c>
      <c r="AQ39" s="370">
        <v>0</v>
      </c>
      <c r="AR39" s="370">
        <v>0</v>
      </c>
      <c r="AS39" s="370">
        <v>0</v>
      </c>
      <c r="AT39" s="370">
        <v>0</v>
      </c>
      <c r="AU39" s="370">
        <v>0</v>
      </c>
      <c r="AV39" s="370">
        <v>0</v>
      </c>
      <c r="AW39" s="371">
        <v>0</v>
      </c>
      <c r="AX39" s="370">
        <v>0</v>
      </c>
      <c r="AY39" s="370">
        <v>0</v>
      </c>
      <c r="AZ39" s="370">
        <v>0</v>
      </c>
      <c r="BA39" s="370">
        <v>0</v>
      </c>
      <c r="BB39" s="370">
        <v>0</v>
      </c>
      <c r="BC39" s="370">
        <v>0</v>
      </c>
      <c r="BD39" s="370">
        <v>0</v>
      </c>
      <c r="BE39" s="370">
        <v>0</v>
      </c>
      <c r="BF39" s="370">
        <v>0</v>
      </c>
      <c r="BG39" s="370">
        <v>0</v>
      </c>
      <c r="BH39" s="370">
        <v>0</v>
      </c>
      <c r="BI39" s="371">
        <v>0</v>
      </c>
      <c r="BJ39" s="370">
        <v>0</v>
      </c>
      <c r="BK39" s="370">
        <v>0</v>
      </c>
      <c r="BL39" s="370">
        <v>0</v>
      </c>
      <c r="BM39" s="370">
        <v>0</v>
      </c>
      <c r="BN39" s="370">
        <v>0</v>
      </c>
      <c r="BO39" s="370">
        <v>0</v>
      </c>
      <c r="BP39" s="370">
        <v>0</v>
      </c>
      <c r="BQ39" s="370">
        <v>0</v>
      </c>
      <c r="BR39" s="370">
        <v>0</v>
      </c>
      <c r="BS39" s="370">
        <v>0</v>
      </c>
      <c r="BT39" s="370">
        <v>0</v>
      </c>
      <c r="BU39" s="371">
        <v>0</v>
      </c>
      <c r="BV39" s="370">
        <v>0</v>
      </c>
      <c r="BW39" s="370">
        <v>0</v>
      </c>
      <c r="BX39" s="370">
        <v>0</v>
      </c>
      <c r="BY39" s="370">
        <v>0</v>
      </c>
      <c r="BZ39" s="370">
        <v>0</v>
      </c>
      <c r="CA39" s="370">
        <v>0</v>
      </c>
      <c r="CB39" s="370">
        <v>0</v>
      </c>
      <c r="CC39" s="370">
        <v>0</v>
      </c>
      <c r="CD39" s="370">
        <v>0</v>
      </c>
      <c r="CE39" s="370">
        <v>0</v>
      </c>
      <c r="CF39" s="370">
        <v>0</v>
      </c>
      <c r="CG39" s="371">
        <v>0</v>
      </c>
      <c r="CH39" s="370">
        <v>0</v>
      </c>
      <c r="CI39" s="370">
        <v>0</v>
      </c>
      <c r="CJ39" s="370">
        <v>0</v>
      </c>
      <c r="CK39" s="370">
        <v>0</v>
      </c>
      <c r="CL39" s="370">
        <v>0</v>
      </c>
      <c r="CM39" s="370">
        <v>0</v>
      </c>
      <c r="CN39" s="370">
        <v>0</v>
      </c>
      <c r="CO39" s="370">
        <v>0</v>
      </c>
      <c r="CP39" s="370">
        <v>0</v>
      </c>
      <c r="CQ39" s="370">
        <v>0</v>
      </c>
      <c r="CR39" s="370">
        <v>0</v>
      </c>
      <c r="CS39" s="371">
        <v>0</v>
      </c>
      <c r="CT39" s="370">
        <v>0</v>
      </c>
      <c r="CU39" s="370">
        <v>0</v>
      </c>
      <c r="CV39" s="370">
        <v>0</v>
      </c>
      <c r="CW39" s="370">
        <v>0</v>
      </c>
      <c r="CX39" s="370">
        <v>0</v>
      </c>
      <c r="CY39" s="370">
        <v>0</v>
      </c>
      <c r="CZ39" s="370">
        <v>0</v>
      </c>
      <c r="DA39" s="370">
        <v>0</v>
      </c>
      <c r="DB39" s="370">
        <v>0</v>
      </c>
      <c r="DC39" s="370">
        <v>0</v>
      </c>
      <c r="DD39" s="370">
        <v>0</v>
      </c>
      <c r="DE39" s="371">
        <v>0</v>
      </c>
      <c r="DF39" s="347">
        <f t="shared" ref="DF39:DQ60" si="5">B39+N39+Z39+AL39+AX39+BJ39+BV39+CH39+CT39</f>
        <v>46984.17</v>
      </c>
      <c r="DG39" s="347">
        <f t="shared" si="5"/>
        <v>44572.899999999994</v>
      </c>
      <c r="DH39" s="347">
        <f t="shared" si="5"/>
        <v>48790.58</v>
      </c>
      <c r="DI39" s="347">
        <f t="shared" si="5"/>
        <v>1904.12</v>
      </c>
      <c r="DJ39" s="347">
        <f t="shared" si="5"/>
        <v>1201.3999999999999</v>
      </c>
      <c r="DK39" s="347">
        <f t="shared" si="5"/>
        <v>84555.12</v>
      </c>
      <c r="DL39" s="347">
        <f t="shared" si="5"/>
        <v>24285.48</v>
      </c>
      <c r="DM39" s="347">
        <f t="shared" si="5"/>
        <v>27583.09</v>
      </c>
      <c r="DN39" s="347">
        <f t="shared" si="5"/>
        <v>42221.71</v>
      </c>
      <c r="DO39" s="347">
        <f t="shared" si="5"/>
        <v>33580.86</v>
      </c>
      <c r="DP39" s="347">
        <f t="shared" si="5"/>
        <v>39972.79</v>
      </c>
      <c r="DQ39" s="347">
        <f t="shared" si="5"/>
        <v>38537.769999999997</v>
      </c>
      <c r="DR39" s="348">
        <f t="shared" si="2"/>
        <v>434189.99</v>
      </c>
      <c r="DY39" s="351">
        <f t="shared" si="3"/>
        <v>434189.99</v>
      </c>
      <c r="DZ39" s="351">
        <v>434189.98999999993</v>
      </c>
      <c r="EA39" s="351">
        <f t="shared" si="4"/>
        <v>0</v>
      </c>
    </row>
    <row r="40" spans="1:131" ht="15.75" x14ac:dyDescent="0.3">
      <c r="A40" s="335" t="s">
        <v>135</v>
      </c>
      <c r="B40" s="344">
        <v>36529.269999999997</v>
      </c>
      <c r="C40" s="344">
        <v>37367.61</v>
      </c>
      <c r="D40" s="344">
        <v>25136.61</v>
      </c>
      <c r="E40" s="344">
        <v>12825.28</v>
      </c>
      <c r="F40" s="344"/>
      <c r="G40" s="344">
        <v>42751.26</v>
      </c>
      <c r="H40" s="344">
        <v>29862.89</v>
      </c>
      <c r="I40" s="344">
        <v>24568.09</v>
      </c>
      <c r="J40" s="344">
        <v>36524.370000000003</v>
      </c>
      <c r="K40" s="344">
        <v>30371.98</v>
      </c>
      <c r="L40" s="344">
        <v>29126.01</v>
      </c>
      <c r="M40" s="344">
        <v>37499.99</v>
      </c>
      <c r="N40" s="370">
        <v>-144.31</v>
      </c>
      <c r="O40" s="370">
        <v>-98.22999999999999</v>
      </c>
      <c r="P40" s="370">
        <v>648.29000000000042</v>
      </c>
      <c r="Q40" s="370">
        <v>-4120.2300000000005</v>
      </c>
      <c r="R40" s="370">
        <v>0</v>
      </c>
      <c r="S40" s="370">
        <v>-17681.93</v>
      </c>
      <c r="T40" s="370">
        <v>-4369.8</v>
      </c>
      <c r="U40" s="370">
        <v>-3545.2</v>
      </c>
      <c r="V40" s="370">
        <v>-1408.8999999999996</v>
      </c>
      <c r="W40" s="370">
        <v>-4585.6499999999996</v>
      </c>
      <c r="X40" s="370">
        <v>-5388.33</v>
      </c>
      <c r="Y40" s="371">
        <v>-4240.5600000000004</v>
      </c>
      <c r="Z40" s="370">
        <v>0</v>
      </c>
      <c r="AA40" s="370">
        <v>0</v>
      </c>
      <c r="AB40" s="370">
        <v>0</v>
      </c>
      <c r="AC40" s="370">
        <v>0</v>
      </c>
      <c r="AD40" s="370">
        <v>0</v>
      </c>
      <c r="AE40" s="370">
        <v>0</v>
      </c>
      <c r="AF40" s="370">
        <v>0</v>
      </c>
      <c r="AG40" s="370">
        <v>0</v>
      </c>
      <c r="AH40" s="370">
        <v>0</v>
      </c>
      <c r="AI40" s="370">
        <v>0</v>
      </c>
      <c r="AJ40" s="370">
        <v>0</v>
      </c>
      <c r="AK40" s="371">
        <v>0</v>
      </c>
      <c r="AL40" s="370">
        <v>0</v>
      </c>
      <c r="AM40" s="370">
        <v>0</v>
      </c>
      <c r="AN40" s="370">
        <v>0</v>
      </c>
      <c r="AO40" s="370">
        <v>0</v>
      </c>
      <c r="AP40" s="370">
        <v>0</v>
      </c>
      <c r="AQ40" s="370">
        <v>0</v>
      </c>
      <c r="AR40" s="370">
        <v>0</v>
      </c>
      <c r="AS40" s="370">
        <v>0</v>
      </c>
      <c r="AT40" s="370">
        <v>0</v>
      </c>
      <c r="AU40" s="370">
        <v>0</v>
      </c>
      <c r="AV40" s="370">
        <v>0</v>
      </c>
      <c r="AW40" s="371">
        <v>0</v>
      </c>
      <c r="AX40" s="370">
        <v>0</v>
      </c>
      <c r="AY40" s="370">
        <v>0</v>
      </c>
      <c r="AZ40" s="370">
        <v>0</v>
      </c>
      <c r="BA40" s="370">
        <v>0</v>
      </c>
      <c r="BB40" s="370">
        <v>0</v>
      </c>
      <c r="BC40" s="370">
        <v>0</v>
      </c>
      <c r="BD40" s="370">
        <v>0</v>
      </c>
      <c r="BE40" s="370">
        <v>0</v>
      </c>
      <c r="BF40" s="370">
        <v>0</v>
      </c>
      <c r="BG40" s="370">
        <v>0</v>
      </c>
      <c r="BH40" s="370">
        <v>0</v>
      </c>
      <c r="BI40" s="371">
        <v>0</v>
      </c>
      <c r="BJ40" s="370">
        <v>0</v>
      </c>
      <c r="BK40" s="370">
        <v>0</v>
      </c>
      <c r="BL40" s="370">
        <v>0</v>
      </c>
      <c r="BM40" s="370">
        <v>0</v>
      </c>
      <c r="BN40" s="370">
        <v>0</v>
      </c>
      <c r="BO40" s="370">
        <v>0</v>
      </c>
      <c r="BP40" s="370">
        <v>0</v>
      </c>
      <c r="BQ40" s="370">
        <v>0</v>
      </c>
      <c r="BR40" s="370">
        <v>0</v>
      </c>
      <c r="BS40" s="370">
        <v>0</v>
      </c>
      <c r="BT40" s="370">
        <v>0</v>
      </c>
      <c r="BU40" s="371">
        <v>0</v>
      </c>
      <c r="BV40" s="370">
        <v>0</v>
      </c>
      <c r="BW40" s="370">
        <v>0</v>
      </c>
      <c r="BX40" s="370">
        <v>0</v>
      </c>
      <c r="BY40" s="370">
        <v>0</v>
      </c>
      <c r="BZ40" s="370">
        <v>0</v>
      </c>
      <c r="CA40" s="370">
        <v>0</v>
      </c>
      <c r="CB40" s="370">
        <v>0</v>
      </c>
      <c r="CC40" s="370">
        <v>0</v>
      </c>
      <c r="CD40" s="370">
        <v>0</v>
      </c>
      <c r="CE40" s="370">
        <v>0</v>
      </c>
      <c r="CF40" s="370">
        <v>0</v>
      </c>
      <c r="CG40" s="371">
        <v>0</v>
      </c>
      <c r="CH40" s="370">
        <v>0</v>
      </c>
      <c r="CI40" s="370">
        <v>0</v>
      </c>
      <c r="CJ40" s="370">
        <v>0</v>
      </c>
      <c r="CK40" s="370">
        <v>0</v>
      </c>
      <c r="CL40" s="370">
        <v>0</v>
      </c>
      <c r="CM40" s="370">
        <v>0</v>
      </c>
      <c r="CN40" s="370">
        <v>0</v>
      </c>
      <c r="CO40" s="370">
        <v>0</v>
      </c>
      <c r="CP40" s="370">
        <v>0</v>
      </c>
      <c r="CQ40" s="370">
        <v>0</v>
      </c>
      <c r="CR40" s="370">
        <v>0</v>
      </c>
      <c r="CS40" s="371">
        <v>0</v>
      </c>
      <c r="CT40" s="370">
        <v>0</v>
      </c>
      <c r="CU40" s="370">
        <v>0</v>
      </c>
      <c r="CV40" s="370">
        <v>0</v>
      </c>
      <c r="CW40" s="370">
        <v>0</v>
      </c>
      <c r="CX40" s="370">
        <v>0</v>
      </c>
      <c r="CY40" s="370">
        <v>0</v>
      </c>
      <c r="CZ40" s="370">
        <v>0</v>
      </c>
      <c r="DA40" s="370">
        <v>0</v>
      </c>
      <c r="DB40" s="370">
        <v>0</v>
      </c>
      <c r="DC40" s="370">
        <v>0</v>
      </c>
      <c r="DD40" s="370">
        <v>0</v>
      </c>
      <c r="DE40" s="371">
        <v>0</v>
      </c>
      <c r="DF40" s="347">
        <f t="shared" si="5"/>
        <v>36384.959999999999</v>
      </c>
      <c r="DG40" s="347">
        <f t="shared" si="5"/>
        <v>37269.379999999997</v>
      </c>
      <c r="DH40" s="347">
        <f t="shared" si="5"/>
        <v>25784.9</v>
      </c>
      <c r="DI40" s="347">
        <f t="shared" si="5"/>
        <v>8705.0499999999993</v>
      </c>
      <c r="DJ40" s="347">
        <f t="shared" si="5"/>
        <v>0</v>
      </c>
      <c r="DK40" s="347">
        <f t="shared" si="5"/>
        <v>25069.33</v>
      </c>
      <c r="DL40" s="347">
        <f t="shared" si="5"/>
        <v>25493.09</v>
      </c>
      <c r="DM40" s="347">
        <f t="shared" si="5"/>
        <v>21022.89</v>
      </c>
      <c r="DN40" s="347">
        <f t="shared" si="5"/>
        <v>35115.47</v>
      </c>
      <c r="DO40" s="347">
        <f t="shared" si="5"/>
        <v>25786.33</v>
      </c>
      <c r="DP40" s="347">
        <f t="shared" si="5"/>
        <v>23737.68</v>
      </c>
      <c r="DQ40" s="347">
        <f t="shared" si="5"/>
        <v>33259.43</v>
      </c>
      <c r="DR40" s="348">
        <f t="shared" si="2"/>
        <v>297628.50999999995</v>
      </c>
      <c r="DY40" s="351">
        <f t="shared" si="3"/>
        <v>297628.50999999995</v>
      </c>
      <c r="DZ40" s="351">
        <v>297628.51</v>
      </c>
      <c r="EA40" s="351">
        <f t="shared" si="4"/>
        <v>0</v>
      </c>
    </row>
    <row r="41" spans="1:131" ht="15.75" x14ac:dyDescent="0.3">
      <c r="A41" s="335" t="s">
        <v>136</v>
      </c>
      <c r="B41" s="344">
        <v>135212.35</v>
      </c>
      <c r="C41" s="344">
        <v>70415.990000000005</v>
      </c>
      <c r="D41" s="344">
        <v>78313.62</v>
      </c>
      <c r="E41" s="344">
        <v>52477.85</v>
      </c>
      <c r="F41" s="344">
        <v>3468.92</v>
      </c>
      <c r="G41" s="344">
        <v>90616.69</v>
      </c>
      <c r="H41" s="344">
        <v>69228.350000000006</v>
      </c>
      <c r="I41" s="344">
        <v>35912.839999999997</v>
      </c>
      <c r="J41" s="344">
        <v>71316.03</v>
      </c>
      <c r="K41" s="344">
        <v>68160.89</v>
      </c>
      <c r="L41" s="344">
        <v>68636.679999999993</v>
      </c>
      <c r="M41" s="344">
        <v>70536.509999999995</v>
      </c>
      <c r="N41" s="370">
        <v>-213.71</v>
      </c>
      <c r="O41" s="370">
        <v>-211.91</v>
      </c>
      <c r="P41" s="370">
        <v>1006.46</v>
      </c>
      <c r="Q41" s="370">
        <v>-3871.6699999999987</v>
      </c>
      <c r="R41" s="370">
        <v>8189.8399999999974</v>
      </c>
      <c r="S41" s="370">
        <v>-21401.3</v>
      </c>
      <c r="T41" s="370">
        <v>775.08000000000038</v>
      </c>
      <c r="U41" s="370">
        <v>484.12999999999988</v>
      </c>
      <c r="V41" s="370">
        <v>-2683.52</v>
      </c>
      <c r="W41" s="370">
        <v>-323.32</v>
      </c>
      <c r="X41" s="370">
        <v>-244.77</v>
      </c>
      <c r="Y41" s="371">
        <v>-27.599999999999977</v>
      </c>
      <c r="Z41" s="370">
        <v>-385.75</v>
      </c>
      <c r="AA41" s="370">
        <v>-400.66</v>
      </c>
      <c r="AB41" s="370">
        <v>-396.37</v>
      </c>
      <c r="AC41" s="370">
        <v>0</v>
      </c>
      <c r="AD41" s="370">
        <v>0</v>
      </c>
      <c r="AE41" s="370">
        <v>-84.49</v>
      </c>
      <c r="AF41" s="370">
        <v>-35.880000000000003</v>
      </c>
      <c r="AG41" s="370">
        <v>-229.64</v>
      </c>
      <c r="AH41" s="370">
        <v>-250.24</v>
      </c>
      <c r="AI41" s="370">
        <v>-214.38</v>
      </c>
      <c r="AJ41" s="370">
        <v>-210.25</v>
      </c>
      <c r="AK41" s="371">
        <v>-218.49</v>
      </c>
      <c r="AL41" s="370">
        <v>-1.32</v>
      </c>
      <c r="AM41" s="370">
        <v>-1.1299999999999999</v>
      </c>
      <c r="AN41" s="370">
        <v>-9.85</v>
      </c>
      <c r="AO41" s="370">
        <v>0</v>
      </c>
      <c r="AP41" s="370">
        <v>0</v>
      </c>
      <c r="AQ41" s="370">
        <v>-26.95</v>
      </c>
      <c r="AR41" s="370">
        <v>-11.18</v>
      </c>
      <c r="AS41" s="370">
        <v>-9.85</v>
      </c>
      <c r="AT41" s="370">
        <v>-9.85</v>
      </c>
      <c r="AU41" s="370">
        <v>-9.85</v>
      </c>
      <c r="AV41" s="370">
        <v>-9.85</v>
      </c>
      <c r="AW41" s="371">
        <v>-4.8499999999999996</v>
      </c>
      <c r="AX41" s="370">
        <v>0</v>
      </c>
      <c r="AY41" s="370">
        <v>0</v>
      </c>
      <c r="AZ41" s="370">
        <v>0</v>
      </c>
      <c r="BA41" s="370">
        <v>0</v>
      </c>
      <c r="BB41" s="370">
        <v>0</v>
      </c>
      <c r="BC41" s="370">
        <v>0</v>
      </c>
      <c r="BD41" s="370">
        <v>0</v>
      </c>
      <c r="BE41" s="370">
        <v>0</v>
      </c>
      <c r="BF41" s="370">
        <v>0</v>
      </c>
      <c r="BG41" s="370">
        <v>0</v>
      </c>
      <c r="BH41" s="370">
        <v>0</v>
      </c>
      <c r="BI41" s="371">
        <v>0</v>
      </c>
      <c r="BJ41" s="370">
        <v>0</v>
      </c>
      <c r="BK41" s="370">
        <v>0</v>
      </c>
      <c r="BL41" s="370">
        <v>0</v>
      </c>
      <c r="BM41" s="370">
        <v>0</v>
      </c>
      <c r="BN41" s="370">
        <v>0</v>
      </c>
      <c r="BO41" s="370">
        <v>0</v>
      </c>
      <c r="BP41" s="370">
        <v>0</v>
      </c>
      <c r="BQ41" s="370">
        <v>0</v>
      </c>
      <c r="BR41" s="370">
        <v>0</v>
      </c>
      <c r="BS41" s="370">
        <v>0</v>
      </c>
      <c r="BT41" s="370">
        <v>0</v>
      </c>
      <c r="BU41" s="371">
        <v>0</v>
      </c>
      <c r="BV41" s="370">
        <v>0</v>
      </c>
      <c r="BW41" s="370">
        <v>0</v>
      </c>
      <c r="BX41" s="370">
        <v>0</v>
      </c>
      <c r="BY41" s="370">
        <v>0</v>
      </c>
      <c r="BZ41" s="370">
        <v>0</v>
      </c>
      <c r="CA41" s="370">
        <v>0</v>
      </c>
      <c r="CB41" s="370">
        <v>0</v>
      </c>
      <c r="CC41" s="370">
        <v>0</v>
      </c>
      <c r="CD41" s="370">
        <v>0</v>
      </c>
      <c r="CE41" s="370">
        <v>0</v>
      </c>
      <c r="CF41" s="370">
        <v>0</v>
      </c>
      <c r="CG41" s="371">
        <v>0</v>
      </c>
      <c r="CH41" s="370">
        <v>0</v>
      </c>
      <c r="CI41" s="370">
        <v>0</v>
      </c>
      <c r="CJ41" s="370">
        <v>0</v>
      </c>
      <c r="CK41" s="370">
        <v>0</v>
      </c>
      <c r="CL41" s="370">
        <v>0</v>
      </c>
      <c r="CM41" s="370">
        <v>0</v>
      </c>
      <c r="CN41" s="370">
        <v>0</v>
      </c>
      <c r="CO41" s="370">
        <v>0</v>
      </c>
      <c r="CP41" s="370">
        <v>0</v>
      </c>
      <c r="CQ41" s="370">
        <v>0</v>
      </c>
      <c r="CR41" s="370">
        <v>0</v>
      </c>
      <c r="CS41" s="371">
        <v>0</v>
      </c>
      <c r="CT41" s="370">
        <v>0</v>
      </c>
      <c r="CU41" s="370">
        <v>0</v>
      </c>
      <c r="CV41" s="370">
        <v>0</v>
      </c>
      <c r="CW41" s="370">
        <v>0</v>
      </c>
      <c r="CX41" s="370">
        <v>0</v>
      </c>
      <c r="CY41" s="370">
        <v>0</v>
      </c>
      <c r="CZ41" s="370">
        <v>0</v>
      </c>
      <c r="DA41" s="370">
        <v>0</v>
      </c>
      <c r="DB41" s="370">
        <v>0</v>
      </c>
      <c r="DC41" s="370">
        <v>0</v>
      </c>
      <c r="DD41" s="370">
        <v>0</v>
      </c>
      <c r="DE41" s="371">
        <v>0</v>
      </c>
      <c r="DF41" s="347">
        <f t="shared" si="5"/>
        <v>134611.57</v>
      </c>
      <c r="DG41" s="347">
        <f t="shared" si="5"/>
        <v>69802.289999999994</v>
      </c>
      <c r="DH41" s="347">
        <f t="shared" si="5"/>
        <v>78913.86</v>
      </c>
      <c r="DI41" s="347">
        <f t="shared" si="5"/>
        <v>48606.18</v>
      </c>
      <c r="DJ41" s="347">
        <f t="shared" si="5"/>
        <v>11658.759999999998</v>
      </c>
      <c r="DK41" s="347">
        <f t="shared" si="5"/>
        <v>69103.95</v>
      </c>
      <c r="DL41" s="347">
        <f t="shared" si="5"/>
        <v>69956.37000000001</v>
      </c>
      <c r="DM41" s="347">
        <f t="shared" si="5"/>
        <v>36157.479999999996</v>
      </c>
      <c r="DN41" s="347">
        <f t="shared" si="5"/>
        <v>68372.419999999984</v>
      </c>
      <c r="DO41" s="347">
        <f t="shared" si="5"/>
        <v>67613.339999999982</v>
      </c>
      <c r="DP41" s="347">
        <f t="shared" si="5"/>
        <v>68171.809999999983</v>
      </c>
      <c r="DQ41" s="347">
        <f t="shared" si="5"/>
        <v>70285.569999999978</v>
      </c>
      <c r="DR41" s="348">
        <f t="shared" si="2"/>
        <v>793253.59999999974</v>
      </c>
      <c r="DY41" s="351">
        <f t="shared" si="3"/>
        <v>793253.59999999974</v>
      </c>
      <c r="DZ41" s="351">
        <v>766839.37999999989</v>
      </c>
      <c r="EA41" s="351">
        <f t="shared" si="4"/>
        <v>26414.219999999856</v>
      </c>
    </row>
    <row r="42" spans="1:131" ht="15.75" x14ac:dyDescent="0.3">
      <c r="A42" s="335" t="s">
        <v>137</v>
      </c>
      <c r="B42" s="344">
        <v>101397.54</v>
      </c>
      <c r="C42" s="344">
        <v>104023.19</v>
      </c>
      <c r="D42" s="344">
        <v>91239.03</v>
      </c>
      <c r="E42" s="344">
        <v>76374.66</v>
      </c>
      <c r="F42" s="344">
        <v>1930.9</v>
      </c>
      <c r="G42" s="344">
        <v>165187.44</v>
      </c>
      <c r="H42" s="344">
        <v>92219.69</v>
      </c>
      <c r="I42" s="344">
        <v>77132.009999999995</v>
      </c>
      <c r="J42" s="344">
        <v>35258.42</v>
      </c>
      <c r="K42" s="344">
        <v>116929.9</v>
      </c>
      <c r="L42" s="344">
        <v>83015.02</v>
      </c>
      <c r="M42" s="344">
        <v>91881.36</v>
      </c>
      <c r="N42" s="370">
        <v>-12042.83</v>
      </c>
      <c r="O42" s="370">
        <v>-13210.72</v>
      </c>
      <c r="P42" s="370">
        <v>-15160.25</v>
      </c>
      <c r="Q42" s="370">
        <v>-27412.9</v>
      </c>
      <c r="R42" s="370">
        <v>-571.80999999999995</v>
      </c>
      <c r="S42" s="370">
        <v>-58766.61</v>
      </c>
      <c r="T42" s="370">
        <v>-24191.26</v>
      </c>
      <c r="U42" s="370">
        <v>-14917.18</v>
      </c>
      <c r="V42" s="370">
        <v>2263.2999999999993</v>
      </c>
      <c r="W42" s="370">
        <v>-22239.119999999999</v>
      </c>
      <c r="X42" s="370">
        <v>-13139.56</v>
      </c>
      <c r="Y42" s="371">
        <v>-12006.91</v>
      </c>
      <c r="Z42" s="370">
        <v>0</v>
      </c>
      <c r="AA42" s="370">
        <v>0</v>
      </c>
      <c r="AB42" s="370">
        <v>0</v>
      </c>
      <c r="AC42" s="370">
        <v>0</v>
      </c>
      <c r="AD42" s="370">
        <v>0</v>
      </c>
      <c r="AE42" s="370">
        <v>0</v>
      </c>
      <c r="AF42" s="370">
        <v>0</v>
      </c>
      <c r="AG42" s="370">
        <v>0</v>
      </c>
      <c r="AH42" s="370">
        <v>0</v>
      </c>
      <c r="AI42" s="370">
        <v>0</v>
      </c>
      <c r="AJ42" s="370">
        <v>0</v>
      </c>
      <c r="AK42" s="371">
        <v>0</v>
      </c>
      <c r="AL42" s="370">
        <v>0</v>
      </c>
      <c r="AM42" s="370">
        <v>0</v>
      </c>
      <c r="AN42" s="370">
        <v>0</v>
      </c>
      <c r="AO42" s="370">
        <v>0</v>
      </c>
      <c r="AP42" s="370">
        <v>0</v>
      </c>
      <c r="AQ42" s="370">
        <v>0</v>
      </c>
      <c r="AR42" s="370">
        <v>0</v>
      </c>
      <c r="AS42" s="370">
        <v>0</v>
      </c>
      <c r="AT42" s="370">
        <v>0</v>
      </c>
      <c r="AU42" s="370">
        <v>0</v>
      </c>
      <c r="AV42" s="370">
        <v>0</v>
      </c>
      <c r="AW42" s="371">
        <v>0</v>
      </c>
      <c r="AX42" s="370">
        <v>0</v>
      </c>
      <c r="AY42" s="370">
        <v>0</v>
      </c>
      <c r="AZ42" s="370">
        <v>0</v>
      </c>
      <c r="BA42" s="370">
        <v>0</v>
      </c>
      <c r="BB42" s="370">
        <v>0</v>
      </c>
      <c r="BC42" s="370">
        <v>0</v>
      </c>
      <c r="BD42" s="370">
        <v>0</v>
      </c>
      <c r="BE42" s="370">
        <v>0</v>
      </c>
      <c r="BF42" s="370">
        <v>0</v>
      </c>
      <c r="BG42" s="370">
        <v>0</v>
      </c>
      <c r="BH42" s="370">
        <v>0</v>
      </c>
      <c r="BI42" s="371">
        <v>0</v>
      </c>
      <c r="BJ42" s="370">
        <v>0</v>
      </c>
      <c r="BK42" s="370">
        <v>0</v>
      </c>
      <c r="BL42" s="370">
        <v>0</v>
      </c>
      <c r="BM42" s="370">
        <v>0</v>
      </c>
      <c r="BN42" s="370">
        <v>0</v>
      </c>
      <c r="BO42" s="370">
        <v>0</v>
      </c>
      <c r="BP42" s="370">
        <v>0</v>
      </c>
      <c r="BQ42" s="370">
        <v>0</v>
      </c>
      <c r="BR42" s="370">
        <v>0</v>
      </c>
      <c r="BS42" s="370">
        <v>0</v>
      </c>
      <c r="BT42" s="370">
        <v>0</v>
      </c>
      <c r="BU42" s="371">
        <v>0</v>
      </c>
      <c r="BV42" s="370">
        <v>0</v>
      </c>
      <c r="BW42" s="370">
        <v>0</v>
      </c>
      <c r="BX42" s="370">
        <v>0</v>
      </c>
      <c r="BY42" s="370">
        <v>0</v>
      </c>
      <c r="BZ42" s="370">
        <v>0</v>
      </c>
      <c r="CA42" s="370">
        <v>-715.41</v>
      </c>
      <c r="CB42" s="370">
        <v>-163.18</v>
      </c>
      <c r="CC42" s="370">
        <v>-128.30000000000001</v>
      </c>
      <c r="CD42" s="370">
        <v>-164.78</v>
      </c>
      <c r="CE42" s="370">
        <v>-179.32</v>
      </c>
      <c r="CF42" s="370">
        <v>-225.37</v>
      </c>
      <c r="CG42" s="371">
        <v>-237.48</v>
      </c>
      <c r="CH42" s="370">
        <v>0</v>
      </c>
      <c r="CI42" s="370">
        <v>0</v>
      </c>
      <c r="CJ42" s="370">
        <v>0</v>
      </c>
      <c r="CK42" s="370">
        <v>0</v>
      </c>
      <c r="CL42" s="370">
        <v>0</v>
      </c>
      <c r="CM42" s="370">
        <v>0</v>
      </c>
      <c r="CN42" s="370">
        <v>0</v>
      </c>
      <c r="CO42" s="370">
        <v>0</v>
      </c>
      <c r="CP42" s="370">
        <v>0</v>
      </c>
      <c r="CQ42" s="370">
        <v>0</v>
      </c>
      <c r="CR42" s="370">
        <v>0</v>
      </c>
      <c r="CS42" s="371">
        <v>0</v>
      </c>
      <c r="CT42" s="370">
        <v>0</v>
      </c>
      <c r="CU42" s="370">
        <v>0</v>
      </c>
      <c r="CV42" s="370">
        <v>0</v>
      </c>
      <c r="CW42" s="370">
        <v>0</v>
      </c>
      <c r="CX42" s="370">
        <v>0</v>
      </c>
      <c r="CY42" s="370">
        <v>0</v>
      </c>
      <c r="CZ42" s="370">
        <v>0</v>
      </c>
      <c r="DA42" s="370">
        <v>0</v>
      </c>
      <c r="DB42" s="370">
        <v>0</v>
      </c>
      <c r="DC42" s="370">
        <v>0</v>
      </c>
      <c r="DD42" s="370">
        <v>0</v>
      </c>
      <c r="DE42" s="371">
        <v>0</v>
      </c>
      <c r="DF42" s="347">
        <f t="shared" si="5"/>
        <v>89354.709999999992</v>
      </c>
      <c r="DG42" s="347">
        <f t="shared" si="5"/>
        <v>90812.47</v>
      </c>
      <c r="DH42" s="347">
        <f t="shared" si="5"/>
        <v>76078.78</v>
      </c>
      <c r="DI42" s="347">
        <f t="shared" si="5"/>
        <v>48961.760000000002</v>
      </c>
      <c r="DJ42" s="347">
        <f t="shared" si="5"/>
        <v>1359.0900000000001</v>
      </c>
      <c r="DK42" s="347">
        <f t="shared" si="5"/>
        <v>105705.42</v>
      </c>
      <c r="DL42" s="347">
        <f t="shared" si="5"/>
        <v>67865.250000000015</v>
      </c>
      <c r="DM42" s="347">
        <f t="shared" si="5"/>
        <v>62086.529999999992</v>
      </c>
      <c r="DN42" s="347">
        <f t="shared" si="5"/>
        <v>37356.94</v>
      </c>
      <c r="DO42" s="347">
        <f t="shared" si="5"/>
        <v>94511.459999999992</v>
      </c>
      <c r="DP42" s="347">
        <f t="shared" si="5"/>
        <v>69650.090000000011</v>
      </c>
      <c r="DQ42" s="347">
        <f t="shared" si="5"/>
        <v>79636.97</v>
      </c>
      <c r="DR42" s="348">
        <f t="shared" si="2"/>
        <v>823379.46999999986</v>
      </c>
      <c r="DY42" s="351">
        <f t="shared" si="3"/>
        <v>823379.46999999986</v>
      </c>
      <c r="DZ42" s="351">
        <v>810630.32</v>
      </c>
      <c r="EA42" s="351">
        <f t="shared" si="4"/>
        <v>12749.149999999907</v>
      </c>
    </row>
    <row r="43" spans="1:131" ht="15.75" x14ac:dyDescent="0.3">
      <c r="A43" s="335" t="s">
        <v>138</v>
      </c>
      <c r="B43" s="344">
        <v>33753.129999999997</v>
      </c>
      <c r="C43" s="344">
        <v>31920.9</v>
      </c>
      <c r="D43" s="344">
        <v>31411.33</v>
      </c>
      <c r="E43" s="344">
        <v>26826.27</v>
      </c>
      <c r="F43" s="344">
        <v>8379.31</v>
      </c>
      <c r="G43" s="344">
        <v>29246.91</v>
      </c>
      <c r="H43" s="344">
        <v>17909.71</v>
      </c>
      <c r="I43" s="344">
        <v>26349.13</v>
      </c>
      <c r="J43" s="344">
        <v>35470.89</v>
      </c>
      <c r="K43" s="344">
        <v>41336.339999999997</v>
      </c>
      <c r="L43" s="344">
        <v>37410.36</v>
      </c>
      <c r="M43" s="344">
        <v>40465.74</v>
      </c>
      <c r="N43" s="370">
        <v>0</v>
      </c>
      <c r="O43" s="370">
        <v>11.74</v>
      </c>
      <c r="P43" s="370">
        <v>-5.53</v>
      </c>
      <c r="Q43" s="370">
        <v>-6393.829999999999</v>
      </c>
      <c r="R43" s="370">
        <v>-926.05</v>
      </c>
      <c r="S43" s="370">
        <v>-7072.0200000000013</v>
      </c>
      <c r="T43" s="370">
        <v>793.3</v>
      </c>
      <c r="U43" s="370">
        <v>1999.4700000000003</v>
      </c>
      <c r="V43" s="370">
        <v>110.36999999999999</v>
      </c>
      <c r="W43" s="370">
        <v>75.290000000000006</v>
      </c>
      <c r="X43" s="370">
        <v>-78.349999999999994</v>
      </c>
      <c r="Y43" s="371">
        <v>-84.98</v>
      </c>
      <c r="Z43" s="370">
        <v>0</v>
      </c>
      <c r="AA43" s="370">
        <v>0</v>
      </c>
      <c r="AB43" s="370">
        <v>0</v>
      </c>
      <c r="AC43" s="370">
        <v>0</v>
      </c>
      <c r="AD43" s="370">
        <v>0</v>
      </c>
      <c r="AE43" s="370">
        <v>0</v>
      </c>
      <c r="AF43" s="370">
        <v>0</v>
      </c>
      <c r="AG43" s="370">
        <v>0</v>
      </c>
      <c r="AH43" s="370">
        <v>0</v>
      </c>
      <c r="AI43" s="370">
        <v>0</v>
      </c>
      <c r="AJ43" s="370">
        <v>0</v>
      </c>
      <c r="AK43" s="371">
        <v>0</v>
      </c>
      <c r="AL43" s="370">
        <v>0</v>
      </c>
      <c r="AM43" s="370">
        <v>0</v>
      </c>
      <c r="AN43" s="370">
        <v>0</v>
      </c>
      <c r="AO43" s="370">
        <v>0</v>
      </c>
      <c r="AP43" s="370">
        <v>0</v>
      </c>
      <c r="AQ43" s="370">
        <v>0</v>
      </c>
      <c r="AR43" s="370">
        <v>0</v>
      </c>
      <c r="AS43" s="370">
        <v>0</v>
      </c>
      <c r="AT43" s="370">
        <v>0</v>
      </c>
      <c r="AU43" s="370">
        <v>0</v>
      </c>
      <c r="AV43" s="370">
        <v>0</v>
      </c>
      <c r="AW43" s="371">
        <v>0</v>
      </c>
      <c r="AX43" s="370">
        <v>0</v>
      </c>
      <c r="AY43" s="370">
        <v>0</v>
      </c>
      <c r="AZ43" s="370">
        <v>0</v>
      </c>
      <c r="BA43" s="370">
        <v>0</v>
      </c>
      <c r="BB43" s="370">
        <v>0</v>
      </c>
      <c r="BC43" s="370">
        <v>0</v>
      </c>
      <c r="BD43" s="370">
        <v>0</v>
      </c>
      <c r="BE43" s="370">
        <v>0</v>
      </c>
      <c r="BF43" s="370">
        <v>0</v>
      </c>
      <c r="BG43" s="370">
        <v>0</v>
      </c>
      <c r="BH43" s="370">
        <v>0</v>
      </c>
      <c r="BI43" s="371">
        <v>0</v>
      </c>
      <c r="BJ43" s="370">
        <v>0</v>
      </c>
      <c r="BK43" s="370">
        <v>0</v>
      </c>
      <c r="BL43" s="370">
        <v>0</v>
      </c>
      <c r="BM43" s="370">
        <v>0</v>
      </c>
      <c r="BN43" s="370">
        <v>0</v>
      </c>
      <c r="BO43" s="370">
        <v>0</v>
      </c>
      <c r="BP43" s="370">
        <v>0</v>
      </c>
      <c r="BQ43" s="370">
        <v>0</v>
      </c>
      <c r="BR43" s="370">
        <v>0</v>
      </c>
      <c r="BS43" s="370">
        <v>0</v>
      </c>
      <c r="BT43" s="370">
        <v>0</v>
      </c>
      <c r="BU43" s="371">
        <v>0</v>
      </c>
      <c r="BV43" s="370">
        <v>0</v>
      </c>
      <c r="BW43" s="370">
        <v>0</v>
      </c>
      <c r="BX43" s="370">
        <v>0</v>
      </c>
      <c r="BY43" s="370">
        <v>0</v>
      </c>
      <c r="BZ43" s="370">
        <v>0</v>
      </c>
      <c r="CA43" s="370">
        <v>0</v>
      </c>
      <c r="CB43" s="370">
        <v>0</v>
      </c>
      <c r="CC43" s="370">
        <v>0</v>
      </c>
      <c r="CD43" s="370">
        <v>0</v>
      </c>
      <c r="CE43" s="370">
        <v>0</v>
      </c>
      <c r="CF43" s="370">
        <v>0</v>
      </c>
      <c r="CG43" s="371">
        <v>0</v>
      </c>
      <c r="CH43" s="370">
        <v>0</v>
      </c>
      <c r="CI43" s="370">
        <v>0</v>
      </c>
      <c r="CJ43" s="370">
        <v>0</v>
      </c>
      <c r="CK43" s="370">
        <v>0</v>
      </c>
      <c r="CL43" s="370">
        <v>0</v>
      </c>
      <c r="CM43" s="370">
        <v>0</v>
      </c>
      <c r="CN43" s="370">
        <v>0</v>
      </c>
      <c r="CO43" s="370">
        <v>0</v>
      </c>
      <c r="CP43" s="370">
        <v>0</v>
      </c>
      <c r="CQ43" s="370">
        <v>0</v>
      </c>
      <c r="CR43" s="370">
        <v>0</v>
      </c>
      <c r="CS43" s="371">
        <v>0</v>
      </c>
      <c r="CT43" s="370">
        <v>0</v>
      </c>
      <c r="CU43" s="370">
        <v>0</v>
      </c>
      <c r="CV43" s="370">
        <v>0</v>
      </c>
      <c r="CW43" s="370">
        <v>0</v>
      </c>
      <c r="CX43" s="370">
        <v>0</v>
      </c>
      <c r="CY43" s="370">
        <v>0</v>
      </c>
      <c r="CZ43" s="370">
        <v>0</v>
      </c>
      <c r="DA43" s="370">
        <v>0</v>
      </c>
      <c r="DB43" s="370">
        <v>0</v>
      </c>
      <c r="DC43" s="370">
        <v>0</v>
      </c>
      <c r="DD43" s="370">
        <v>0</v>
      </c>
      <c r="DE43" s="371">
        <v>0</v>
      </c>
      <c r="DF43" s="347">
        <f t="shared" si="5"/>
        <v>33753.129999999997</v>
      </c>
      <c r="DG43" s="347">
        <f t="shared" si="5"/>
        <v>31932.640000000003</v>
      </c>
      <c r="DH43" s="347">
        <f t="shared" si="5"/>
        <v>31405.800000000003</v>
      </c>
      <c r="DI43" s="347">
        <f t="shared" si="5"/>
        <v>20432.440000000002</v>
      </c>
      <c r="DJ43" s="347">
        <f t="shared" si="5"/>
        <v>7453.2599999999993</v>
      </c>
      <c r="DK43" s="347">
        <f t="shared" si="5"/>
        <v>22174.89</v>
      </c>
      <c r="DL43" s="347">
        <f t="shared" si="5"/>
        <v>18703.009999999998</v>
      </c>
      <c r="DM43" s="347">
        <f t="shared" si="5"/>
        <v>28348.600000000002</v>
      </c>
      <c r="DN43" s="347">
        <f t="shared" si="5"/>
        <v>35581.26</v>
      </c>
      <c r="DO43" s="347">
        <f t="shared" si="5"/>
        <v>41411.629999999997</v>
      </c>
      <c r="DP43" s="347">
        <f t="shared" si="5"/>
        <v>37332.01</v>
      </c>
      <c r="DQ43" s="347">
        <f t="shared" si="5"/>
        <v>40380.759999999995</v>
      </c>
      <c r="DR43" s="348">
        <f t="shared" si="2"/>
        <v>348909.43000000005</v>
      </c>
      <c r="DY43" s="351">
        <f t="shared" si="3"/>
        <v>348909.43000000005</v>
      </c>
      <c r="DZ43" s="351">
        <v>348327.41</v>
      </c>
      <c r="EA43" s="351">
        <f t="shared" si="4"/>
        <v>582.02000000007683</v>
      </c>
    </row>
    <row r="44" spans="1:131" ht="15.75" x14ac:dyDescent="0.3">
      <c r="A44" s="335" t="s">
        <v>139</v>
      </c>
      <c r="B44" s="344">
        <v>36399.35</v>
      </c>
      <c r="C44" s="344">
        <v>34830.480000000003</v>
      </c>
      <c r="D44" s="344">
        <v>32010.720000000001</v>
      </c>
      <c r="E44" s="344">
        <v>1210</v>
      </c>
      <c r="F44" s="344">
        <v>631.34</v>
      </c>
      <c r="G44" s="344">
        <v>85447.96</v>
      </c>
      <c r="H44" s="344">
        <v>30559.37</v>
      </c>
      <c r="I44" s="344">
        <v>26118.05</v>
      </c>
      <c r="J44" s="344">
        <v>52414.45</v>
      </c>
      <c r="K44" s="344">
        <v>31959.56</v>
      </c>
      <c r="L44" s="344">
        <v>32253.56</v>
      </c>
      <c r="M44" s="344">
        <v>35285.480000000003</v>
      </c>
      <c r="N44" s="370">
        <v>0</v>
      </c>
      <c r="O44" s="370">
        <v>0</v>
      </c>
      <c r="P44" s="370">
        <v>506.33000000000004</v>
      </c>
      <c r="Q44" s="370">
        <v>1062.9099999999999</v>
      </c>
      <c r="R44" s="370">
        <v>1563.05</v>
      </c>
      <c r="S44" s="370">
        <v>-16414.080000000002</v>
      </c>
      <c r="T44" s="370">
        <v>2912.8700000000008</v>
      </c>
      <c r="U44" s="370">
        <v>3180.1199999999994</v>
      </c>
      <c r="V44" s="370">
        <v>-17219.870000000003</v>
      </c>
      <c r="W44" s="370">
        <v>2451.1700000000005</v>
      </c>
      <c r="X44" s="370">
        <v>301.16999999999996</v>
      </c>
      <c r="Y44" s="371">
        <v>1837.17</v>
      </c>
      <c r="Z44" s="370">
        <v>0</v>
      </c>
      <c r="AA44" s="370">
        <v>0</v>
      </c>
      <c r="AB44" s="370">
        <v>0</v>
      </c>
      <c r="AC44" s="370">
        <v>0</v>
      </c>
      <c r="AD44" s="370">
        <v>0</v>
      </c>
      <c r="AE44" s="370">
        <v>0</v>
      </c>
      <c r="AF44" s="370">
        <v>0</v>
      </c>
      <c r="AG44" s="370">
        <v>0</v>
      </c>
      <c r="AH44" s="370">
        <v>0</v>
      </c>
      <c r="AI44" s="370">
        <v>0</v>
      </c>
      <c r="AJ44" s="370">
        <v>0</v>
      </c>
      <c r="AK44" s="371">
        <v>0</v>
      </c>
      <c r="AL44" s="370">
        <v>0</v>
      </c>
      <c r="AM44" s="370">
        <v>0</v>
      </c>
      <c r="AN44" s="370">
        <v>0</v>
      </c>
      <c r="AO44" s="370">
        <v>0</v>
      </c>
      <c r="AP44" s="370">
        <v>0</v>
      </c>
      <c r="AQ44" s="370">
        <v>0</v>
      </c>
      <c r="AR44" s="370">
        <v>0</v>
      </c>
      <c r="AS44" s="370">
        <v>0</v>
      </c>
      <c r="AT44" s="370">
        <v>0</v>
      </c>
      <c r="AU44" s="370">
        <v>0</v>
      </c>
      <c r="AV44" s="370">
        <v>0</v>
      </c>
      <c r="AW44" s="371">
        <v>0</v>
      </c>
      <c r="AX44" s="370">
        <v>0</v>
      </c>
      <c r="AY44" s="370">
        <v>0</v>
      </c>
      <c r="AZ44" s="370">
        <v>0</v>
      </c>
      <c r="BA44" s="370">
        <v>0</v>
      </c>
      <c r="BB44" s="370">
        <v>0</v>
      </c>
      <c r="BC44" s="370">
        <v>0</v>
      </c>
      <c r="BD44" s="370">
        <v>0</v>
      </c>
      <c r="BE44" s="370">
        <v>0</v>
      </c>
      <c r="BF44" s="370">
        <v>0</v>
      </c>
      <c r="BG44" s="370">
        <v>0</v>
      </c>
      <c r="BH44" s="370">
        <v>0</v>
      </c>
      <c r="BI44" s="371">
        <v>0</v>
      </c>
      <c r="BJ44" s="370">
        <v>0</v>
      </c>
      <c r="BK44" s="370">
        <v>0</v>
      </c>
      <c r="BL44" s="370">
        <v>0</v>
      </c>
      <c r="BM44" s="370">
        <v>0</v>
      </c>
      <c r="BN44" s="370">
        <v>0</v>
      </c>
      <c r="BO44" s="370">
        <v>0</v>
      </c>
      <c r="BP44" s="370">
        <v>0</v>
      </c>
      <c r="BQ44" s="370">
        <v>0</v>
      </c>
      <c r="BR44" s="370">
        <v>0</v>
      </c>
      <c r="BS44" s="370">
        <v>0</v>
      </c>
      <c r="BT44" s="370">
        <v>0</v>
      </c>
      <c r="BU44" s="371">
        <v>0</v>
      </c>
      <c r="BV44" s="370">
        <v>0</v>
      </c>
      <c r="BW44" s="370">
        <v>0</v>
      </c>
      <c r="BX44" s="370">
        <v>0</v>
      </c>
      <c r="BY44" s="370">
        <v>0</v>
      </c>
      <c r="BZ44" s="370">
        <v>0</v>
      </c>
      <c r="CA44" s="370">
        <v>0</v>
      </c>
      <c r="CB44" s="370">
        <v>0</v>
      </c>
      <c r="CC44" s="370">
        <v>0</v>
      </c>
      <c r="CD44" s="370">
        <v>0</v>
      </c>
      <c r="CE44" s="370">
        <v>0</v>
      </c>
      <c r="CF44" s="370">
        <v>0</v>
      </c>
      <c r="CG44" s="371">
        <v>0</v>
      </c>
      <c r="CH44" s="370">
        <v>0</v>
      </c>
      <c r="CI44" s="370">
        <v>0</v>
      </c>
      <c r="CJ44" s="370">
        <v>0</v>
      </c>
      <c r="CK44" s="370">
        <v>0</v>
      </c>
      <c r="CL44" s="370">
        <v>0</v>
      </c>
      <c r="CM44" s="370">
        <v>0</v>
      </c>
      <c r="CN44" s="370">
        <v>0</v>
      </c>
      <c r="CO44" s="370">
        <v>0</v>
      </c>
      <c r="CP44" s="370">
        <v>0</v>
      </c>
      <c r="CQ44" s="370">
        <v>0</v>
      </c>
      <c r="CR44" s="370">
        <v>0</v>
      </c>
      <c r="CS44" s="371">
        <v>0</v>
      </c>
      <c r="CT44" s="370">
        <v>0</v>
      </c>
      <c r="CU44" s="370">
        <v>0</v>
      </c>
      <c r="CV44" s="370">
        <v>0</v>
      </c>
      <c r="CW44" s="370">
        <v>0</v>
      </c>
      <c r="CX44" s="370">
        <v>0</v>
      </c>
      <c r="CY44" s="370">
        <v>0</v>
      </c>
      <c r="CZ44" s="370">
        <v>0</v>
      </c>
      <c r="DA44" s="370">
        <v>0</v>
      </c>
      <c r="DB44" s="370">
        <v>0</v>
      </c>
      <c r="DC44" s="370">
        <v>0</v>
      </c>
      <c r="DD44" s="370">
        <v>0</v>
      </c>
      <c r="DE44" s="371">
        <v>0</v>
      </c>
      <c r="DF44" s="347">
        <f t="shared" si="5"/>
        <v>36399.35</v>
      </c>
      <c r="DG44" s="347">
        <f t="shared" si="5"/>
        <v>34830.480000000003</v>
      </c>
      <c r="DH44" s="347">
        <f t="shared" si="5"/>
        <v>32517.050000000003</v>
      </c>
      <c r="DI44" s="347">
        <f t="shared" si="5"/>
        <v>2272.91</v>
      </c>
      <c r="DJ44" s="347">
        <f t="shared" si="5"/>
        <v>2194.39</v>
      </c>
      <c r="DK44" s="347">
        <f t="shared" si="5"/>
        <v>69033.88</v>
      </c>
      <c r="DL44" s="347">
        <f t="shared" si="5"/>
        <v>33472.239999999998</v>
      </c>
      <c r="DM44" s="347">
        <f t="shared" si="5"/>
        <v>29298.17</v>
      </c>
      <c r="DN44" s="347">
        <f t="shared" si="5"/>
        <v>35194.579999999994</v>
      </c>
      <c r="DO44" s="347">
        <f t="shared" si="5"/>
        <v>34410.730000000003</v>
      </c>
      <c r="DP44" s="347">
        <f t="shared" si="5"/>
        <v>32554.73</v>
      </c>
      <c r="DQ44" s="347">
        <f t="shared" si="5"/>
        <v>37122.65</v>
      </c>
      <c r="DR44" s="348">
        <f t="shared" si="2"/>
        <v>379301.16</v>
      </c>
      <c r="DY44" s="351">
        <f t="shared" si="3"/>
        <v>379301.16</v>
      </c>
      <c r="DZ44" s="351">
        <v>379079.68499534664</v>
      </c>
      <c r="EA44" s="351">
        <f t="shared" si="4"/>
        <v>221.47500465332996</v>
      </c>
    </row>
    <row r="45" spans="1:131" ht="15.75" x14ac:dyDescent="0.3">
      <c r="A45" s="335" t="s">
        <v>140</v>
      </c>
      <c r="B45" s="344">
        <v>14809.74</v>
      </c>
      <c r="C45" s="344">
        <v>15416.42</v>
      </c>
      <c r="D45" s="344">
        <v>12016.08</v>
      </c>
      <c r="E45" s="344">
        <v>0</v>
      </c>
      <c r="F45" s="344"/>
      <c r="G45" s="344">
        <v>32635.4</v>
      </c>
      <c r="H45" s="344">
        <v>8198.39</v>
      </c>
      <c r="I45" s="344">
        <v>10306.879999999999</v>
      </c>
      <c r="J45" s="344">
        <v>16177.07</v>
      </c>
      <c r="K45" s="344">
        <v>11909.95</v>
      </c>
      <c r="L45" s="344">
        <v>13487.58</v>
      </c>
      <c r="M45" s="344">
        <v>15267.82</v>
      </c>
      <c r="N45" s="370">
        <v>-27.94</v>
      </c>
      <c r="O45" s="370">
        <v>-28.73</v>
      </c>
      <c r="P45" s="370">
        <v>-447.2700000000001</v>
      </c>
      <c r="Q45" s="370">
        <v>88.54</v>
      </c>
      <c r="R45" s="370">
        <v>162.34000000000003</v>
      </c>
      <c r="S45" s="370">
        <v>-8370.8300000000017</v>
      </c>
      <c r="T45" s="370">
        <v>580.50999999999976</v>
      </c>
      <c r="U45" s="370">
        <v>8444.66</v>
      </c>
      <c r="V45" s="370">
        <v>-5230.8</v>
      </c>
      <c r="W45" s="370">
        <v>3932.84</v>
      </c>
      <c r="X45" s="370">
        <v>-22.06</v>
      </c>
      <c r="Y45" s="371">
        <v>-185.14</v>
      </c>
      <c r="Z45" s="370">
        <v>0</v>
      </c>
      <c r="AA45" s="370">
        <v>0</v>
      </c>
      <c r="AB45" s="370">
        <v>0</v>
      </c>
      <c r="AC45" s="370">
        <v>0</v>
      </c>
      <c r="AD45" s="370">
        <v>0</v>
      </c>
      <c r="AE45" s="370">
        <v>0</v>
      </c>
      <c r="AF45" s="370">
        <v>0</v>
      </c>
      <c r="AG45" s="370">
        <v>0</v>
      </c>
      <c r="AH45" s="370">
        <v>0</v>
      </c>
      <c r="AI45" s="370">
        <v>0</v>
      </c>
      <c r="AJ45" s="370">
        <v>0</v>
      </c>
      <c r="AK45" s="371">
        <v>0</v>
      </c>
      <c r="AL45" s="370">
        <v>0</v>
      </c>
      <c r="AM45" s="370">
        <v>0</v>
      </c>
      <c r="AN45" s="370">
        <v>0</v>
      </c>
      <c r="AO45" s="370">
        <v>0</v>
      </c>
      <c r="AP45" s="370">
        <v>0</v>
      </c>
      <c r="AQ45" s="370">
        <v>0</v>
      </c>
      <c r="AR45" s="370">
        <v>0</v>
      </c>
      <c r="AS45" s="370">
        <v>0</v>
      </c>
      <c r="AT45" s="370">
        <v>0</v>
      </c>
      <c r="AU45" s="370">
        <v>0</v>
      </c>
      <c r="AV45" s="370">
        <v>0</v>
      </c>
      <c r="AW45" s="371">
        <v>0</v>
      </c>
      <c r="AX45" s="370">
        <v>0</v>
      </c>
      <c r="AY45" s="370">
        <v>0</v>
      </c>
      <c r="AZ45" s="370">
        <v>0</v>
      </c>
      <c r="BA45" s="370">
        <v>0</v>
      </c>
      <c r="BB45" s="370">
        <v>0</v>
      </c>
      <c r="BC45" s="370">
        <v>0</v>
      </c>
      <c r="BD45" s="370">
        <v>0</v>
      </c>
      <c r="BE45" s="370">
        <v>0</v>
      </c>
      <c r="BF45" s="370">
        <v>0</v>
      </c>
      <c r="BG45" s="370">
        <v>0</v>
      </c>
      <c r="BH45" s="370">
        <v>0</v>
      </c>
      <c r="BI45" s="371">
        <v>0</v>
      </c>
      <c r="BJ45" s="370">
        <v>0</v>
      </c>
      <c r="BK45" s="370">
        <v>0</v>
      </c>
      <c r="BL45" s="370">
        <v>0</v>
      </c>
      <c r="BM45" s="370">
        <v>0</v>
      </c>
      <c r="BN45" s="370">
        <v>0</v>
      </c>
      <c r="BO45" s="370">
        <v>0</v>
      </c>
      <c r="BP45" s="370">
        <v>0</v>
      </c>
      <c r="BQ45" s="370">
        <v>0</v>
      </c>
      <c r="BR45" s="370">
        <v>0</v>
      </c>
      <c r="BS45" s="370">
        <v>0</v>
      </c>
      <c r="BT45" s="370">
        <v>0</v>
      </c>
      <c r="BU45" s="371">
        <v>0</v>
      </c>
      <c r="BV45" s="370">
        <v>0</v>
      </c>
      <c r="BW45" s="370">
        <v>0</v>
      </c>
      <c r="BX45" s="370">
        <v>0</v>
      </c>
      <c r="BY45" s="370">
        <v>0</v>
      </c>
      <c r="BZ45" s="370">
        <v>0</v>
      </c>
      <c r="CA45" s="370">
        <v>0</v>
      </c>
      <c r="CB45" s="370">
        <v>0</v>
      </c>
      <c r="CC45" s="370">
        <v>0</v>
      </c>
      <c r="CD45" s="370">
        <v>0</v>
      </c>
      <c r="CE45" s="370">
        <v>0</v>
      </c>
      <c r="CF45" s="370">
        <v>0</v>
      </c>
      <c r="CG45" s="371">
        <v>0</v>
      </c>
      <c r="CH45" s="370">
        <v>0</v>
      </c>
      <c r="CI45" s="370">
        <v>0</v>
      </c>
      <c r="CJ45" s="370">
        <v>0</v>
      </c>
      <c r="CK45" s="370">
        <v>0</v>
      </c>
      <c r="CL45" s="370">
        <v>0</v>
      </c>
      <c r="CM45" s="370">
        <v>0</v>
      </c>
      <c r="CN45" s="370">
        <v>0</v>
      </c>
      <c r="CO45" s="370">
        <v>0</v>
      </c>
      <c r="CP45" s="370">
        <v>0</v>
      </c>
      <c r="CQ45" s="370">
        <v>0</v>
      </c>
      <c r="CR45" s="370">
        <v>0</v>
      </c>
      <c r="CS45" s="371">
        <v>0</v>
      </c>
      <c r="CT45" s="370">
        <v>0</v>
      </c>
      <c r="CU45" s="370">
        <v>0</v>
      </c>
      <c r="CV45" s="370">
        <v>0</v>
      </c>
      <c r="CW45" s="370">
        <v>0</v>
      </c>
      <c r="CX45" s="370">
        <v>0</v>
      </c>
      <c r="CY45" s="370">
        <v>0</v>
      </c>
      <c r="CZ45" s="370">
        <v>0</v>
      </c>
      <c r="DA45" s="370">
        <v>0</v>
      </c>
      <c r="DB45" s="370">
        <v>0</v>
      </c>
      <c r="DC45" s="370">
        <v>0</v>
      </c>
      <c r="DD45" s="370">
        <v>0</v>
      </c>
      <c r="DE45" s="371">
        <v>0</v>
      </c>
      <c r="DF45" s="347">
        <f t="shared" si="5"/>
        <v>14781.8</v>
      </c>
      <c r="DG45" s="347">
        <f t="shared" si="5"/>
        <v>15387.69</v>
      </c>
      <c r="DH45" s="347">
        <f t="shared" si="5"/>
        <v>11568.81</v>
      </c>
      <c r="DI45" s="347">
        <f t="shared" si="5"/>
        <v>88.54</v>
      </c>
      <c r="DJ45" s="347">
        <f t="shared" si="5"/>
        <v>162.34000000000003</v>
      </c>
      <c r="DK45" s="347">
        <f t="shared" si="5"/>
        <v>24264.57</v>
      </c>
      <c r="DL45" s="347">
        <f t="shared" si="5"/>
        <v>8778.9</v>
      </c>
      <c r="DM45" s="347">
        <f t="shared" si="5"/>
        <v>18751.54</v>
      </c>
      <c r="DN45" s="347">
        <f t="shared" si="5"/>
        <v>10946.27</v>
      </c>
      <c r="DO45" s="347">
        <f t="shared" si="5"/>
        <v>15842.79</v>
      </c>
      <c r="DP45" s="347">
        <f t="shared" si="5"/>
        <v>13465.52</v>
      </c>
      <c r="DQ45" s="347">
        <f t="shared" si="5"/>
        <v>15082.68</v>
      </c>
      <c r="DR45" s="348">
        <f t="shared" si="2"/>
        <v>149121.44999999998</v>
      </c>
      <c r="DY45" s="351">
        <f t="shared" si="3"/>
        <v>149121.44999999998</v>
      </c>
      <c r="DZ45" s="351">
        <v>125556.16677284194</v>
      </c>
      <c r="EA45" s="351">
        <f t="shared" si="4"/>
        <v>23565.283227158041</v>
      </c>
    </row>
    <row r="46" spans="1:131" ht="15.75" x14ac:dyDescent="0.3">
      <c r="A46" s="335" t="s">
        <v>141</v>
      </c>
      <c r="B46" s="344">
        <v>42027.199999999997</v>
      </c>
      <c r="C46" s="344">
        <v>42900.75</v>
      </c>
      <c r="D46" s="344">
        <v>38981.1</v>
      </c>
      <c r="E46" s="344">
        <v>7.43</v>
      </c>
      <c r="F46" s="344">
        <v>5</v>
      </c>
      <c r="G46" s="344">
        <v>78272.38</v>
      </c>
      <c r="H46" s="344">
        <v>17298.509999999998</v>
      </c>
      <c r="I46" s="344">
        <v>52384.24</v>
      </c>
      <c r="J46" s="344">
        <v>28349.82</v>
      </c>
      <c r="K46" s="344">
        <v>32241.93</v>
      </c>
      <c r="L46" s="344">
        <v>37853.14</v>
      </c>
      <c r="M46" s="344">
        <v>40249.120000000003</v>
      </c>
      <c r="N46" s="370">
        <v>-395.65</v>
      </c>
      <c r="O46" s="370">
        <v>-363.28</v>
      </c>
      <c r="P46" s="370">
        <v>-1732.95</v>
      </c>
      <c r="Q46" s="370">
        <v>6789.21</v>
      </c>
      <c r="R46" s="370">
        <v>6224.66</v>
      </c>
      <c r="S46" s="370">
        <v>-48893.589999999982</v>
      </c>
      <c r="T46" s="370">
        <v>-2327.8000000000002</v>
      </c>
      <c r="U46" s="370">
        <v>-30805.77</v>
      </c>
      <c r="V46" s="370">
        <v>-8855.1899999999987</v>
      </c>
      <c r="W46" s="370">
        <v>-6420.99</v>
      </c>
      <c r="X46" s="370">
        <v>-7475.7900000000009</v>
      </c>
      <c r="Y46" s="371">
        <v>-4204.78</v>
      </c>
      <c r="Z46" s="370">
        <v>0</v>
      </c>
      <c r="AA46" s="370">
        <v>0</v>
      </c>
      <c r="AB46" s="370">
        <v>0</v>
      </c>
      <c r="AC46" s="370">
        <v>0</v>
      </c>
      <c r="AD46" s="370">
        <v>0</v>
      </c>
      <c r="AE46" s="370">
        <v>0</v>
      </c>
      <c r="AF46" s="370">
        <v>0</v>
      </c>
      <c r="AG46" s="370">
        <v>0</v>
      </c>
      <c r="AH46" s="370">
        <v>0</v>
      </c>
      <c r="AI46" s="370">
        <v>0</v>
      </c>
      <c r="AJ46" s="370">
        <v>0</v>
      </c>
      <c r="AK46" s="371">
        <v>0</v>
      </c>
      <c r="AL46" s="370">
        <v>0</v>
      </c>
      <c r="AM46" s="370">
        <v>0</v>
      </c>
      <c r="AN46" s="370">
        <v>0</v>
      </c>
      <c r="AO46" s="370">
        <v>0</v>
      </c>
      <c r="AP46" s="370">
        <v>0</v>
      </c>
      <c r="AQ46" s="370">
        <v>0</v>
      </c>
      <c r="AR46" s="370">
        <v>0</v>
      </c>
      <c r="AS46" s="370">
        <v>0</v>
      </c>
      <c r="AT46" s="370">
        <v>0</v>
      </c>
      <c r="AU46" s="370">
        <v>0</v>
      </c>
      <c r="AV46" s="370">
        <v>0</v>
      </c>
      <c r="AW46" s="371">
        <v>0</v>
      </c>
      <c r="AX46" s="370">
        <v>0</v>
      </c>
      <c r="AY46" s="370">
        <v>0</v>
      </c>
      <c r="AZ46" s="370">
        <v>0</v>
      </c>
      <c r="BA46" s="370">
        <v>0</v>
      </c>
      <c r="BB46" s="370">
        <v>0</v>
      </c>
      <c r="BC46" s="370">
        <v>0</v>
      </c>
      <c r="BD46" s="370">
        <v>0</v>
      </c>
      <c r="BE46" s="370">
        <v>0</v>
      </c>
      <c r="BF46" s="370">
        <v>0</v>
      </c>
      <c r="BG46" s="370">
        <v>0</v>
      </c>
      <c r="BH46" s="370">
        <v>0</v>
      </c>
      <c r="BI46" s="371">
        <v>0</v>
      </c>
      <c r="BJ46" s="370">
        <v>0</v>
      </c>
      <c r="BK46" s="370">
        <v>0</v>
      </c>
      <c r="BL46" s="370">
        <v>0</v>
      </c>
      <c r="BM46" s="370">
        <v>0</v>
      </c>
      <c r="BN46" s="370">
        <v>0</v>
      </c>
      <c r="BO46" s="370">
        <v>0</v>
      </c>
      <c r="BP46" s="370">
        <v>0</v>
      </c>
      <c r="BQ46" s="370">
        <v>0</v>
      </c>
      <c r="BR46" s="370">
        <v>0</v>
      </c>
      <c r="BS46" s="370">
        <v>0</v>
      </c>
      <c r="BT46" s="370">
        <v>0</v>
      </c>
      <c r="BU46" s="371">
        <v>0</v>
      </c>
      <c r="BV46" s="370">
        <v>0</v>
      </c>
      <c r="BW46" s="370">
        <v>0</v>
      </c>
      <c r="BX46" s="370">
        <v>0</v>
      </c>
      <c r="BY46" s="370">
        <v>0</v>
      </c>
      <c r="BZ46" s="370">
        <v>0</v>
      </c>
      <c r="CA46" s="370">
        <v>0</v>
      </c>
      <c r="CB46" s="370">
        <v>0</v>
      </c>
      <c r="CC46" s="370">
        <v>0</v>
      </c>
      <c r="CD46" s="370">
        <v>0</v>
      </c>
      <c r="CE46" s="370">
        <v>0</v>
      </c>
      <c r="CF46" s="370">
        <v>0</v>
      </c>
      <c r="CG46" s="371">
        <v>0</v>
      </c>
      <c r="CH46" s="370">
        <v>0</v>
      </c>
      <c r="CI46" s="370">
        <v>0</v>
      </c>
      <c r="CJ46" s="370">
        <v>0</v>
      </c>
      <c r="CK46" s="370">
        <v>0</v>
      </c>
      <c r="CL46" s="370">
        <v>0</v>
      </c>
      <c r="CM46" s="370">
        <v>0</v>
      </c>
      <c r="CN46" s="370">
        <v>0</v>
      </c>
      <c r="CO46" s="370">
        <v>0</v>
      </c>
      <c r="CP46" s="370">
        <v>0</v>
      </c>
      <c r="CQ46" s="370">
        <v>0</v>
      </c>
      <c r="CR46" s="370">
        <v>0</v>
      </c>
      <c r="CS46" s="371">
        <v>0</v>
      </c>
      <c r="CT46" s="370">
        <v>0</v>
      </c>
      <c r="CU46" s="370">
        <v>0</v>
      </c>
      <c r="CV46" s="370">
        <v>0</v>
      </c>
      <c r="CW46" s="370">
        <v>0</v>
      </c>
      <c r="CX46" s="370">
        <v>0</v>
      </c>
      <c r="CY46" s="370">
        <v>0</v>
      </c>
      <c r="CZ46" s="370">
        <v>0</v>
      </c>
      <c r="DA46" s="370">
        <v>0</v>
      </c>
      <c r="DB46" s="370">
        <v>0</v>
      </c>
      <c r="DC46" s="370">
        <v>0</v>
      </c>
      <c r="DD46" s="370">
        <v>0</v>
      </c>
      <c r="DE46" s="371">
        <v>0</v>
      </c>
      <c r="DF46" s="347">
        <f t="shared" si="5"/>
        <v>41631.549999999996</v>
      </c>
      <c r="DG46" s="347">
        <f t="shared" si="5"/>
        <v>42537.47</v>
      </c>
      <c r="DH46" s="347">
        <f t="shared" si="5"/>
        <v>37248.15</v>
      </c>
      <c r="DI46" s="347">
        <f t="shared" si="5"/>
        <v>6796.64</v>
      </c>
      <c r="DJ46" s="347">
        <f t="shared" si="5"/>
        <v>6229.66</v>
      </c>
      <c r="DK46" s="347">
        <f t="shared" si="5"/>
        <v>29378.790000000023</v>
      </c>
      <c r="DL46" s="347">
        <f t="shared" si="5"/>
        <v>14970.71</v>
      </c>
      <c r="DM46" s="347">
        <f t="shared" si="5"/>
        <v>21578.469999999998</v>
      </c>
      <c r="DN46" s="347">
        <f t="shared" si="5"/>
        <v>19494.63</v>
      </c>
      <c r="DO46" s="347">
        <f t="shared" si="5"/>
        <v>25820.940000000002</v>
      </c>
      <c r="DP46" s="347">
        <f t="shared" si="5"/>
        <v>30377.35</v>
      </c>
      <c r="DQ46" s="347">
        <f t="shared" si="5"/>
        <v>36044.340000000004</v>
      </c>
      <c r="DR46" s="348">
        <f t="shared" si="2"/>
        <v>312108.7</v>
      </c>
      <c r="DY46" s="351">
        <f t="shared" si="3"/>
        <v>312108.7</v>
      </c>
      <c r="DZ46" s="351">
        <v>310300.60000000003</v>
      </c>
      <c r="EA46" s="351">
        <f t="shared" si="4"/>
        <v>1808.0999999999767</v>
      </c>
    </row>
    <row r="47" spans="1:131" ht="15.75" x14ac:dyDescent="0.3">
      <c r="A47" s="335" t="s">
        <v>142</v>
      </c>
      <c r="B47" s="344">
        <v>30524.59</v>
      </c>
      <c r="C47" s="344">
        <v>29566.13</v>
      </c>
      <c r="D47" s="344">
        <v>26568.15</v>
      </c>
      <c r="E47" s="344">
        <v>12954.35</v>
      </c>
      <c r="F47" s="344"/>
      <c r="G47" s="344">
        <v>53961.65</v>
      </c>
      <c r="H47" s="344">
        <v>22444.6</v>
      </c>
      <c r="I47" s="344">
        <v>18678.29</v>
      </c>
      <c r="J47" s="344">
        <v>29720.2</v>
      </c>
      <c r="K47" s="344">
        <v>21268.46</v>
      </c>
      <c r="L47" s="344">
        <v>24261.77</v>
      </c>
      <c r="M47" s="344">
        <v>29859.33</v>
      </c>
      <c r="N47" s="370">
        <v>84.6</v>
      </c>
      <c r="O47" s="370">
        <v>88.13</v>
      </c>
      <c r="P47" s="370">
        <v>463.35</v>
      </c>
      <c r="Q47" s="370">
        <v>-4287.6899999999996</v>
      </c>
      <c r="R47" s="370">
        <v>1015.1600000000001</v>
      </c>
      <c r="S47" s="370">
        <v>-11834.220000000001</v>
      </c>
      <c r="T47" s="370">
        <v>1028.94</v>
      </c>
      <c r="U47" s="370">
        <v>600.82000000000005</v>
      </c>
      <c r="V47" s="370">
        <v>-8737.3799999999992</v>
      </c>
      <c r="W47" s="370">
        <v>-860.82999999999993</v>
      </c>
      <c r="X47" s="370">
        <v>-1254.01</v>
      </c>
      <c r="Y47" s="371">
        <v>-554.87</v>
      </c>
      <c r="Z47" s="370">
        <v>0</v>
      </c>
      <c r="AA47" s="370">
        <v>-15.05</v>
      </c>
      <c r="AB47" s="370">
        <v>14.06</v>
      </c>
      <c r="AC47" s="370">
        <v>-145.16999999999999</v>
      </c>
      <c r="AD47" s="370">
        <v>0</v>
      </c>
      <c r="AE47" s="370">
        <v>-132.05000000000001</v>
      </c>
      <c r="AF47" s="370">
        <v>-52.88</v>
      </c>
      <c r="AG47" s="370">
        <v>-32.46</v>
      </c>
      <c r="AH47" s="370">
        <v>-41.2</v>
      </c>
      <c r="AI47" s="370">
        <v>-47.73</v>
      </c>
      <c r="AJ47" s="370">
        <v>40.14</v>
      </c>
      <c r="AK47" s="371">
        <v>42.56</v>
      </c>
      <c r="AL47" s="370">
        <v>0</v>
      </c>
      <c r="AM47" s="370">
        <v>0</v>
      </c>
      <c r="AN47" s="370">
        <v>0</v>
      </c>
      <c r="AO47" s="370">
        <v>0</v>
      </c>
      <c r="AP47" s="370">
        <v>0</v>
      </c>
      <c r="AQ47" s="370">
        <v>0</v>
      </c>
      <c r="AR47" s="370">
        <v>0</v>
      </c>
      <c r="AS47" s="370">
        <v>0</v>
      </c>
      <c r="AT47" s="370">
        <v>0</v>
      </c>
      <c r="AU47" s="370">
        <v>0</v>
      </c>
      <c r="AV47" s="370">
        <v>0</v>
      </c>
      <c r="AW47" s="371">
        <v>0</v>
      </c>
      <c r="AX47" s="370">
        <v>0</v>
      </c>
      <c r="AY47" s="370">
        <v>0</v>
      </c>
      <c r="AZ47" s="370">
        <v>0</v>
      </c>
      <c r="BA47" s="370">
        <v>0</v>
      </c>
      <c r="BB47" s="370">
        <v>0</v>
      </c>
      <c r="BC47" s="370">
        <v>0</v>
      </c>
      <c r="BD47" s="370">
        <v>0</v>
      </c>
      <c r="BE47" s="370">
        <v>0</v>
      </c>
      <c r="BF47" s="370">
        <v>0</v>
      </c>
      <c r="BG47" s="370">
        <v>0</v>
      </c>
      <c r="BH47" s="370">
        <v>0</v>
      </c>
      <c r="BI47" s="371">
        <v>0</v>
      </c>
      <c r="BJ47" s="370">
        <v>0</v>
      </c>
      <c r="BK47" s="370">
        <v>0</v>
      </c>
      <c r="BL47" s="370">
        <v>0</v>
      </c>
      <c r="BM47" s="370">
        <v>0</v>
      </c>
      <c r="BN47" s="370">
        <v>0</v>
      </c>
      <c r="BO47" s="370">
        <v>0</v>
      </c>
      <c r="BP47" s="370">
        <v>0</v>
      </c>
      <c r="BQ47" s="370">
        <v>0</v>
      </c>
      <c r="BR47" s="370">
        <v>0</v>
      </c>
      <c r="BS47" s="370">
        <v>0</v>
      </c>
      <c r="BT47" s="370">
        <v>0</v>
      </c>
      <c r="BU47" s="371">
        <v>0</v>
      </c>
      <c r="BV47" s="370">
        <v>0</v>
      </c>
      <c r="BW47" s="370">
        <v>0</v>
      </c>
      <c r="BX47" s="370">
        <v>0</v>
      </c>
      <c r="BY47" s="370">
        <v>0</v>
      </c>
      <c r="BZ47" s="370">
        <v>0</v>
      </c>
      <c r="CA47" s="370">
        <v>0</v>
      </c>
      <c r="CB47" s="370">
        <v>0</v>
      </c>
      <c r="CC47" s="370">
        <v>0</v>
      </c>
      <c r="CD47" s="370">
        <v>0</v>
      </c>
      <c r="CE47" s="370">
        <v>0</v>
      </c>
      <c r="CF47" s="370">
        <v>0</v>
      </c>
      <c r="CG47" s="371">
        <v>0</v>
      </c>
      <c r="CH47" s="370">
        <v>0</v>
      </c>
      <c r="CI47" s="370">
        <v>0</v>
      </c>
      <c r="CJ47" s="370">
        <v>0</v>
      </c>
      <c r="CK47" s="370">
        <v>0</v>
      </c>
      <c r="CL47" s="370">
        <v>0</v>
      </c>
      <c r="CM47" s="370">
        <v>0</v>
      </c>
      <c r="CN47" s="370">
        <v>0</v>
      </c>
      <c r="CO47" s="370">
        <v>0</v>
      </c>
      <c r="CP47" s="370">
        <v>0</v>
      </c>
      <c r="CQ47" s="370">
        <v>0</v>
      </c>
      <c r="CR47" s="370">
        <v>0</v>
      </c>
      <c r="CS47" s="371">
        <v>0</v>
      </c>
      <c r="CT47" s="370">
        <v>0</v>
      </c>
      <c r="CU47" s="370">
        <v>0</v>
      </c>
      <c r="CV47" s="370">
        <v>0</v>
      </c>
      <c r="CW47" s="370">
        <v>0</v>
      </c>
      <c r="CX47" s="370">
        <v>0</v>
      </c>
      <c r="CY47" s="370">
        <v>0</v>
      </c>
      <c r="CZ47" s="370">
        <v>0</v>
      </c>
      <c r="DA47" s="370">
        <v>0</v>
      </c>
      <c r="DB47" s="370">
        <v>0</v>
      </c>
      <c r="DC47" s="370">
        <v>0</v>
      </c>
      <c r="DD47" s="370">
        <v>0</v>
      </c>
      <c r="DE47" s="371">
        <v>0</v>
      </c>
      <c r="DF47" s="347">
        <f t="shared" si="5"/>
        <v>30609.19</v>
      </c>
      <c r="DG47" s="347">
        <f t="shared" si="5"/>
        <v>29639.210000000003</v>
      </c>
      <c r="DH47" s="347">
        <f t="shared" si="5"/>
        <v>27045.56</v>
      </c>
      <c r="DI47" s="347">
        <f t="shared" si="5"/>
        <v>8521.49</v>
      </c>
      <c r="DJ47" s="347">
        <f t="shared" si="5"/>
        <v>1015.1600000000001</v>
      </c>
      <c r="DK47" s="347">
        <f t="shared" si="5"/>
        <v>41995.38</v>
      </c>
      <c r="DL47" s="347">
        <f t="shared" si="5"/>
        <v>23420.659999999996</v>
      </c>
      <c r="DM47" s="347">
        <f t="shared" si="5"/>
        <v>19246.650000000001</v>
      </c>
      <c r="DN47" s="347">
        <f t="shared" si="5"/>
        <v>20941.62</v>
      </c>
      <c r="DO47" s="347">
        <f t="shared" si="5"/>
        <v>20359.899999999998</v>
      </c>
      <c r="DP47" s="347">
        <f t="shared" si="5"/>
        <v>23047.9</v>
      </c>
      <c r="DQ47" s="347">
        <f t="shared" si="5"/>
        <v>29347.020000000004</v>
      </c>
      <c r="DR47" s="348">
        <f t="shared" si="2"/>
        <v>275189.74</v>
      </c>
      <c r="DY47" s="351">
        <f t="shared" si="3"/>
        <v>275189.74</v>
      </c>
      <c r="DZ47" s="351">
        <v>266385.19</v>
      </c>
      <c r="EA47" s="351">
        <f t="shared" si="4"/>
        <v>8804.5499999999884</v>
      </c>
    </row>
    <row r="48" spans="1:131" ht="15.75" x14ac:dyDescent="0.3">
      <c r="A48" s="335" t="s">
        <v>143</v>
      </c>
      <c r="B48" s="344">
        <v>39137.96</v>
      </c>
      <c r="C48" s="344">
        <v>37830.17</v>
      </c>
      <c r="D48" s="344">
        <v>34116.230000000003</v>
      </c>
      <c r="E48" s="344">
        <v>22336.84</v>
      </c>
      <c r="F48" s="344"/>
      <c r="G48" s="344">
        <v>46935.13</v>
      </c>
      <c r="H48" s="344">
        <v>23269.98</v>
      </c>
      <c r="I48" s="344">
        <v>6848.55</v>
      </c>
      <c r="J48" s="344">
        <v>36308.720000000001</v>
      </c>
      <c r="K48" s="344">
        <v>26897.77</v>
      </c>
      <c r="L48" s="344">
        <v>27924.16</v>
      </c>
      <c r="M48" s="344">
        <v>28552.84</v>
      </c>
      <c r="N48" s="370">
        <v>-357.88</v>
      </c>
      <c r="O48" s="370">
        <v>-389.24</v>
      </c>
      <c r="P48" s="370">
        <v>2890.8999999999996</v>
      </c>
      <c r="Q48" s="370">
        <v>-2307.13</v>
      </c>
      <c r="R48" s="370">
        <v>264.77999999999997</v>
      </c>
      <c r="S48" s="370">
        <v>-13753.699999999999</v>
      </c>
      <c r="T48" s="370">
        <v>-6504.75</v>
      </c>
      <c r="U48" s="370">
        <v>-70.430000000000007</v>
      </c>
      <c r="V48" s="370">
        <v>-1520.52</v>
      </c>
      <c r="W48" s="370">
        <v>-162.27000000000004</v>
      </c>
      <c r="X48" s="370">
        <v>-469.97999999999996</v>
      </c>
      <c r="Y48" s="371">
        <v>-123.67000000000002</v>
      </c>
      <c r="Z48" s="370">
        <v>-2751.08</v>
      </c>
      <c r="AA48" s="370">
        <v>-2478.48</v>
      </c>
      <c r="AB48" s="370">
        <v>-2362.11</v>
      </c>
      <c r="AC48" s="370">
        <v>0</v>
      </c>
      <c r="AD48" s="370">
        <v>0</v>
      </c>
      <c r="AE48" s="370">
        <v>-4410.09</v>
      </c>
      <c r="AF48" s="370">
        <v>-1657.2700000000002</v>
      </c>
      <c r="AG48" s="370">
        <v>-1410.5800000000002</v>
      </c>
      <c r="AH48" s="370">
        <v>-1894.53</v>
      </c>
      <c r="AI48" s="370">
        <v>-1636.27</v>
      </c>
      <c r="AJ48" s="370">
        <v>-1636.27</v>
      </c>
      <c r="AK48" s="371">
        <v>-1721.36</v>
      </c>
      <c r="AL48" s="370">
        <v>0</v>
      </c>
      <c r="AM48" s="370">
        <v>0</v>
      </c>
      <c r="AN48" s="370">
        <v>0</v>
      </c>
      <c r="AO48" s="370">
        <v>0</v>
      </c>
      <c r="AP48" s="370">
        <v>0</v>
      </c>
      <c r="AQ48" s="370">
        <v>-120.83</v>
      </c>
      <c r="AR48" s="370">
        <v>-40.519999999999996</v>
      </c>
      <c r="AS48" s="370">
        <v>0</v>
      </c>
      <c r="AT48" s="370">
        <v>-56.23</v>
      </c>
      <c r="AU48" s="370">
        <v>-34.42</v>
      </c>
      <c r="AV48" s="370">
        <v>-39.5</v>
      </c>
      <c r="AW48" s="371">
        <v>-42.42</v>
      </c>
      <c r="AX48" s="370">
        <v>0</v>
      </c>
      <c r="AY48" s="370">
        <v>0</v>
      </c>
      <c r="AZ48" s="370">
        <v>0</v>
      </c>
      <c r="BA48" s="370">
        <v>0</v>
      </c>
      <c r="BB48" s="370">
        <v>0</v>
      </c>
      <c r="BC48" s="370">
        <v>0</v>
      </c>
      <c r="BD48" s="370">
        <v>0</v>
      </c>
      <c r="BE48" s="370">
        <v>0</v>
      </c>
      <c r="BF48" s="370">
        <v>0</v>
      </c>
      <c r="BG48" s="370">
        <v>0</v>
      </c>
      <c r="BH48" s="370">
        <v>0</v>
      </c>
      <c r="BI48" s="371">
        <v>0</v>
      </c>
      <c r="BJ48" s="370">
        <v>0</v>
      </c>
      <c r="BK48" s="370">
        <v>0</v>
      </c>
      <c r="BL48" s="370">
        <v>0</v>
      </c>
      <c r="BM48" s="370">
        <v>0</v>
      </c>
      <c r="BN48" s="370">
        <v>0</v>
      </c>
      <c r="BO48" s="370">
        <v>0</v>
      </c>
      <c r="BP48" s="370">
        <v>0</v>
      </c>
      <c r="BQ48" s="370">
        <v>0</v>
      </c>
      <c r="BR48" s="370">
        <v>0</v>
      </c>
      <c r="BS48" s="370">
        <v>0</v>
      </c>
      <c r="BT48" s="370">
        <v>0</v>
      </c>
      <c r="BU48" s="371">
        <v>0</v>
      </c>
      <c r="BV48" s="370">
        <v>0</v>
      </c>
      <c r="BW48" s="370">
        <v>0</v>
      </c>
      <c r="BX48" s="370">
        <v>0</v>
      </c>
      <c r="BY48" s="370">
        <v>0</v>
      </c>
      <c r="BZ48" s="370">
        <v>0</v>
      </c>
      <c r="CA48" s="370">
        <v>0</v>
      </c>
      <c r="CB48" s="370">
        <v>0</v>
      </c>
      <c r="CC48" s="370">
        <v>0</v>
      </c>
      <c r="CD48" s="370">
        <v>0</v>
      </c>
      <c r="CE48" s="370">
        <v>0</v>
      </c>
      <c r="CF48" s="370">
        <v>0</v>
      </c>
      <c r="CG48" s="371">
        <v>0</v>
      </c>
      <c r="CH48" s="370">
        <v>0</v>
      </c>
      <c r="CI48" s="370">
        <v>0</v>
      </c>
      <c r="CJ48" s="370">
        <v>0</v>
      </c>
      <c r="CK48" s="370">
        <v>0</v>
      </c>
      <c r="CL48" s="370">
        <v>0</v>
      </c>
      <c r="CM48" s="370">
        <v>0</v>
      </c>
      <c r="CN48" s="370">
        <v>0</v>
      </c>
      <c r="CO48" s="370">
        <v>0</v>
      </c>
      <c r="CP48" s="370">
        <v>0</v>
      </c>
      <c r="CQ48" s="370">
        <v>0</v>
      </c>
      <c r="CR48" s="370">
        <v>0</v>
      </c>
      <c r="CS48" s="371">
        <v>0</v>
      </c>
      <c r="CT48" s="370">
        <v>0</v>
      </c>
      <c r="CU48" s="370">
        <v>0</v>
      </c>
      <c r="CV48" s="370">
        <v>0</v>
      </c>
      <c r="CW48" s="370">
        <v>0</v>
      </c>
      <c r="CX48" s="370">
        <v>0</v>
      </c>
      <c r="CY48" s="370">
        <v>0</v>
      </c>
      <c r="CZ48" s="370">
        <v>0</v>
      </c>
      <c r="DA48" s="370">
        <v>0</v>
      </c>
      <c r="DB48" s="370">
        <v>0</v>
      </c>
      <c r="DC48" s="370">
        <v>0</v>
      </c>
      <c r="DD48" s="370">
        <v>0</v>
      </c>
      <c r="DE48" s="371">
        <v>0</v>
      </c>
      <c r="DF48" s="347">
        <f t="shared" si="5"/>
        <v>36029</v>
      </c>
      <c r="DG48" s="347">
        <f t="shared" si="5"/>
        <v>34962.449999999997</v>
      </c>
      <c r="DH48" s="347">
        <f t="shared" si="5"/>
        <v>34645.020000000004</v>
      </c>
      <c r="DI48" s="347">
        <f t="shared" si="5"/>
        <v>20029.71</v>
      </c>
      <c r="DJ48" s="347">
        <f t="shared" si="5"/>
        <v>264.77999999999997</v>
      </c>
      <c r="DK48" s="347">
        <f t="shared" si="5"/>
        <v>28650.51</v>
      </c>
      <c r="DL48" s="347">
        <f t="shared" si="5"/>
        <v>15067.439999999999</v>
      </c>
      <c r="DM48" s="347">
        <f t="shared" si="5"/>
        <v>5367.54</v>
      </c>
      <c r="DN48" s="347">
        <f t="shared" si="5"/>
        <v>32837.440000000002</v>
      </c>
      <c r="DO48" s="347">
        <f t="shared" si="5"/>
        <v>25064.81</v>
      </c>
      <c r="DP48" s="347">
        <f t="shared" si="5"/>
        <v>25778.41</v>
      </c>
      <c r="DQ48" s="347">
        <f t="shared" si="5"/>
        <v>26665.390000000003</v>
      </c>
      <c r="DR48" s="348">
        <f t="shared" si="2"/>
        <v>285362.5</v>
      </c>
      <c r="DY48" s="351">
        <f t="shared" si="3"/>
        <v>285362.5</v>
      </c>
      <c r="DZ48" s="351">
        <v>277547.62000000005</v>
      </c>
      <c r="EA48" s="351">
        <f t="shared" si="4"/>
        <v>7814.8799999999464</v>
      </c>
    </row>
    <row r="49" spans="1:131" ht="15.75" x14ac:dyDescent="0.3">
      <c r="A49" s="335" t="s">
        <v>144</v>
      </c>
      <c r="B49" s="344">
        <v>117712.32000000001</v>
      </c>
      <c r="C49" s="344">
        <v>121276.68</v>
      </c>
      <c r="D49" s="344">
        <v>140996.54</v>
      </c>
      <c r="E49" s="344">
        <v>43.46</v>
      </c>
      <c r="F49" s="344"/>
      <c r="G49" s="344">
        <v>290124.23</v>
      </c>
      <c r="H49" s="344">
        <v>50869.94</v>
      </c>
      <c r="I49" s="344">
        <v>157541.96</v>
      </c>
      <c r="J49" s="344">
        <v>104417.16</v>
      </c>
      <c r="K49" s="344">
        <v>108700.96</v>
      </c>
      <c r="L49" s="344">
        <v>97578.31</v>
      </c>
      <c r="M49" s="344">
        <v>108510.97</v>
      </c>
      <c r="N49" s="370">
        <v>0</v>
      </c>
      <c r="O49" s="370">
        <v>0</v>
      </c>
      <c r="P49" s="370">
        <v>0</v>
      </c>
      <c r="Q49" s="370">
        <v>10464.070000000003</v>
      </c>
      <c r="R49" s="370">
        <v>119.56</v>
      </c>
      <c r="S49" s="370">
        <v>-47840.909999999996</v>
      </c>
      <c r="T49" s="370">
        <v>-971.73</v>
      </c>
      <c r="U49" s="370">
        <v>-21828.379999999997</v>
      </c>
      <c r="V49" s="370">
        <v>-9019.6899999999987</v>
      </c>
      <c r="W49" s="370">
        <v>-4581.8100000000004</v>
      </c>
      <c r="X49" s="370">
        <v>-5395.920000000001</v>
      </c>
      <c r="Y49" s="371">
        <v>-7558.2300000000014</v>
      </c>
      <c r="Z49" s="370">
        <v>0</v>
      </c>
      <c r="AA49" s="370">
        <v>0</v>
      </c>
      <c r="AB49" s="370">
        <v>-2.42</v>
      </c>
      <c r="AC49" s="370">
        <v>-9.85</v>
      </c>
      <c r="AD49" s="370">
        <v>0</v>
      </c>
      <c r="AE49" s="370">
        <v>-14.69</v>
      </c>
      <c r="AF49" s="370">
        <v>91.38000000000001</v>
      </c>
      <c r="AG49" s="370">
        <v>-7.43</v>
      </c>
      <c r="AH49" s="370">
        <v>-51.99</v>
      </c>
      <c r="AI49" s="370">
        <v>-20.619999999999997</v>
      </c>
      <c r="AJ49" s="370">
        <v>-26.67</v>
      </c>
      <c r="AK49" s="371">
        <v>-20.94</v>
      </c>
      <c r="AL49" s="370">
        <v>0</v>
      </c>
      <c r="AM49" s="370">
        <v>0</v>
      </c>
      <c r="AN49" s="370">
        <v>0</v>
      </c>
      <c r="AO49" s="370">
        <v>0</v>
      </c>
      <c r="AP49" s="370">
        <v>0</v>
      </c>
      <c r="AQ49" s="370">
        <v>0</v>
      </c>
      <c r="AR49" s="370">
        <v>0</v>
      </c>
      <c r="AS49" s="370">
        <v>0</v>
      </c>
      <c r="AT49" s="370">
        <v>0</v>
      </c>
      <c r="AU49" s="370">
        <v>0</v>
      </c>
      <c r="AV49" s="370">
        <v>0</v>
      </c>
      <c r="AW49" s="371">
        <v>0</v>
      </c>
      <c r="AX49" s="370">
        <v>0</v>
      </c>
      <c r="AY49" s="370">
        <v>0</v>
      </c>
      <c r="AZ49" s="370">
        <v>0</v>
      </c>
      <c r="BA49" s="370">
        <v>0</v>
      </c>
      <c r="BB49" s="370">
        <v>0</v>
      </c>
      <c r="BC49" s="370">
        <v>0</v>
      </c>
      <c r="BD49" s="370">
        <v>0</v>
      </c>
      <c r="BE49" s="370">
        <v>0</v>
      </c>
      <c r="BF49" s="370">
        <v>0</v>
      </c>
      <c r="BG49" s="370">
        <v>0</v>
      </c>
      <c r="BH49" s="370">
        <v>0</v>
      </c>
      <c r="BI49" s="371">
        <v>0</v>
      </c>
      <c r="BJ49" s="370">
        <v>0</v>
      </c>
      <c r="BK49" s="370">
        <v>0</v>
      </c>
      <c r="BL49" s="370">
        <v>0</v>
      </c>
      <c r="BM49" s="370">
        <v>0</v>
      </c>
      <c r="BN49" s="370">
        <v>0</v>
      </c>
      <c r="BO49" s="370">
        <v>0</v>
      </c>
      <c r="BP49" s="370">
        <v>0</v>
      </c>
      <c r="BQ49" s="370">
        <v>0</v>
      </c>
      <c r="BR49" s="370">
        <v>0</v>
      </c>
      <c r="BS49" s="370">
        <v>0</v>
      </c>
      <c r="BT49" s="370">
        <v>0</v>
      </c>
      <c r="BU49" s="371">
        <v>0</v>
      </c>
      <c r="BV49" s="370">
        <v>0</v>
      </c>
      <c r="BW49" s="370">
        <v>0</v>
      </c>
      <c r="BX49" s="370">
        <v>0</v>
      </c>
      <c r="BY49" s="370">
        <v>0</v>
      </c>
      <c r="BZ49" s="370">
        <v>0</v>
      </c>
      <c r="CA49" s="370">
        <v>0</v>
      </c>
      <c r="CB49" s="370">
        <v>0</v>
      </c>
      <c r="CC49" s="370">
        <v>0</v>
      </c>
      <c r="CD49" s="370">
        <v>0</v>
      </c>
      <c r="CE49" s="370">
        <v>0</v>
      </c>
      <c r="CF49" s="370">
        <v>0</v>
      </c>
      <c r="CG49" s="371">
        <v>0</v>
      </c>
      <c r="CH49" s="370">
        <v>0</v>
      </c>
      <c r="CI49" s="370">
        <v>0</v>
      </c>
      <c r="CJ49" s="370">
        <v>0</v>
      </c>
      <c r="CK49" s="370">
        <v>0</v>
      </c>
      <c r="CL49" s="370">
        <v>0</v>
      </c>
      <c r="CM49" s="370">
        <v>0</v>
      </c>
      <c r="CN49" s="370">
        <v>0</v>
      </c>
      <c r="CO49" s="370">
        <v>0</v>
      </c>
      <c r="CP49" s="370">
        <v>0</v>
      </c>
      <c r="CQ49" s="370">
        <v>0</v>
      </c>
      <c r="CR49" s="370">
        <v>0</v>
      </c>
      <c r="CS49" s="371">
        <v>0</v>
      </c>
      <c r="CT49" s="370">
        <v>0</v>
      </c>
      <c r="CU49" s="370">
        <v>0</v>
      </c>
      <c r="CV49" s="370">
        <v>0</v>
      </c>
      <c r="CW49" s="370">
        <v>0</v>
      </c>
      <c r="CX49" s="370">
        <v>0</v>
      </c>
      <c r="CY49" s="370">
        <v>0</v>
      </c>
      <c r="CZ49" s="370">
        <v>0</v>
      </c>
      <c r="DA49" s="370">
        <v>0</v>
      </c>
      <c r="DB49" s="370">
        <v>0</v>
      </c>
      <c r="DC49" s="370">
        <v>0</v>
      </c>
      <c r="DD49" s="370">
        <v>0</v>
      </c>
      <c r="DE49" s="371">
        <v>0</v>
      </c>
      <c r="DF49" s="347">
        <f t="shared" si="5"/>
        <v>117712.32000000001</v>
      </c>
      <c r="DG49" s="347">
        <f t="shared" si="5"/>
        <v>121276.68</v>
      </c>
      <c r="DH49" s="347">
        <f t="shared" si="5"/>
        <v>140994.12</v>
      </c>
      <c r="DI49" s="347">
        <f t="shared" si="5"/>
        <v>10497.680000000002</v>
      </c>
      <c r="DJ49" s="347">
        <f t="shared" si="5"/>
        <v>119.56</v>
      </c>
      <c r="DK49" s="347">
        <f t="shared" si="5"/>
        <v>242268.62999999998</v>
      </c>
      <c r="DL49" s="347">
        <f t="shared" si="5"/>
        <v>49989.59</v>
      </c>
      <c r="DM49" s="347">
        <f t="shared" si="5"/>
        <v>135706.15</v>
      </c>
      <c r="DN49" s="347">
        <f t="shared" si="5"/>
        <v>95345.48</v>
      </c>
      <c r="DO49" s="347">
        <f t="shared" si="5"/>
        <v>104098.53000000001</v>
      </c>
      <c r="DP49" s="347">
        <f t="shared" si="5"/>
        <v>92155.72</v>
      </c>
      <c r="DQ49" s="347">
        <f t="shared" si="5"/>
        <v>100931.8</v>
      </c>
      <c r="DR49" s="348">
        <f t="shared" si="2"/>
        <v>1211096.26</v>
      </c>
      <c r="DY49" s="351">
        <f t="shared" si="3"/>
        <v>1211096.26</v>
      </c>
      <c r="DZ49" s="351">
        <v>1211096.26</v>
      </c>
      <c r="EA49" s="351">
        <f t="shared" si="4"/>
        <v>0</v>
      </c>
    </row>
    <row r="50" spans="1:131" ht="15.75" x14ac:dyDescent="0.3">
      <c r="A50" s="335" t="s">
        <v>145</v>
      </c>
      <c r="B50" s="344">
        <v>9985.48</v>
      </c>
      <c r="C50" s="344">
        <v>10277.92</v>
      </c>
      <c r="D50" s="344">
        <v>10146.290000000001</v>
      </c>
      <c r="E50" s="344">
        <v>4614.26</v>
      </c>
      <c r="F50" s="344">
        <v>2841.2</v>
      </c>
      <c r="G50" s="344">
        <v>6838.59</v>
      </c>
      <c r="H50" s="344">
        <v>2566.13</v>
      </c>
      <c r="I50" s="344">
        <v>2504.0100000000002</v>
      </c>
      <c r="J50" s="344">
        <v>18285.23</v>
      </c>
      <c r="K50" s="344">
        <v>9535.07</v>
      </c>
      <c r="L50" s="344">
        <v>10119.67</v>
      </c>
      <c r="M50" s="344">
        <v>10719.79</v>
      </c>
      <c r="N50" s="370">
        <v>0</v>
      </c>
      <c r="O50" s="370">
        <v>0</v>
      </c>
      <c r="P50" s="370">
        <v>0</v>
      </c>
      <c r="Q50" s="370">
        <v>706.74</v>
      </c>
      <c r="R50" s="370">
        <v>-1210</v>
      </c>
      <c r="S50" s="370">
        <v>-3142.22</v>
      </c>
      <c r="T50" s="370">
        <v>-135.57</v>
      </c>
      <c r="U50" s="370">
        <v>-24.09</v>
      </c>
      <c r="V50" s="370">
        <v>-1912.8999999999999</v>
      </c>
      <c r="W50" s="370">
        <v>-10</v>
      </c>
      <c r="X50" s="370">
        <v>324.58</v>
      </c>
      <c r="Y50" s="371">
        <v>25.47</v>
      </c>
      <c r="Z50" s="370">
        <v>0</v>
      </c>
      <c r="AA50" s="370">
        <v>0</v>
      </c>
      <c r="AB50" s="370">
        <v>0</v>
      </c>
      <c r="AC50" s="370">
        <v>0</v>
      </c>
      <c r="AD50" s="370">
        <v>0</v>
      </c>
      <c r="AE50" s="370">
        <v>0</v>
      </c>
      <c r="AF50" s="370">
        <v>0</v>
      </c>
      <c r="AG50" s="370">
        <v>0</v>
      </c>
      <c r="AH50" s="370">
        <v>0</v>
      </c>
      <c r="AI50" s="370">
        <v>0</v>
      </c>
      <c r="AJ50" s="370">
        <v>0</v>
      </c>
      <c r="AK50" s="371">
        <v>0</v>
      </c>
      <c r="AL50" s="370">
        <v>0</v>
      </c>
      <c r="AM50" s="370">
        <v>0</v>
      </c>
      <c r="AN50" s="370">
        <v>0</v>
      </c>
      <c r="AO50" s="370">
        <v>0</v>
      </c>
      <c r="AP50" s="370">
        <v>0</v>
      </c>
      <c r="AQ50" s="370">
        <v>0</v>
      </c>
      <c r="AR50" s="370">
        <v>0</v>
      </c>
      <c r="AS50" s="370">
        <v>0</v>
      </c>
      <c r="AT50" s="370">
        <v>0</v>
      </c>
      <c r="AU50" s="370">
        <v>0</v>
      </c>
      <c r="AV50" s="370">
        <v>0</v>
      </c>
      <c r="AW50" s="371">
        <v>0</v>
      </c>
      <c r="AX50" s="370">
        <v>0</v>
      </c>
      <c r="AY50" s="370">
        <v>0</v>
      </c>
      <c r="AZ50" s="370">
        <v>0</v>
      </c>
      <c r="BA50" s="370">
        <v>0</v>
      </c>
      <c r="BB50" s="370">
        <v>0</v>
      </c>
      <c r="BC50" s="370">
        <v>0</v>
      </c>
      <c r="BD50" s="370">
        <v>0</v>
      </c>
      <c r="BE50" s="370">
        <v>0</v>
      </c>
      <c r="BF50" s="370">
        <v>0</v>
      </c>
      <c r="BG50" s="370">
        <v>0</v>
      </c>
      <c r="BH50" s="370">
        <v>0</v>
      </c>
      <c r="BI50" s="371">
        <v>0</v>
      </c>
      <c r="BJ50" s="370">
        <v>0</v>
      </c>
      <c r="BK50" s="370">
        <v>0</v>
      </c>
      <c r="BL50" s="370">
        <v>0</v>
      </c>
      <c r="BM50" s="370">
        <v>0</v>
      </c>
      <c r="BN50" s="370">
        <v>0</v>
      </c>
      <c r="BO50" s="370">
        <v>0</v>
      </c>
      <c r="BP50" s="370">
        <v>0</v>
      </c>
      <c r="BQ50" s="370">
        <v>0</v>
      </c>
      <c r="BR50" s="370">
        <v>0</v>
      </c>
      <c r="BS50" s="370">
        <v>0</v>
      </c>
      <c r="BT50" s="370">
        <v>0</v>
      </c>
      <c r="BU50" s="371">
        <v>0</v>
      </c>
      <c r="BV50" s="370">
        <v>0</v>
      </c>
      <c r="BW50" s="370">
        <v>0</v>
      </c>
      <c r="BX50" s="370">
        <v>0</v>
      </c>
      <c r="BY50" s="370">
        <v>0</v>
      </c>
      <c r="BZ50" s="370">
        <v>0</v>
      </c>
      <c r="CA50" s="370">
        <v>0</v>
      </c>
      <c r="CB50" s="370">
        <v>0</v>
      </c>
      <c r="CC50" s="370">
        <v>0</v>
      </c>
      <c r="CD50" s="370">
        <v>0</v>
      </c>
      <c r="CE50" s="370">
        <v>0</v>
      </c>
      <c r="CF50" s="370">
        <v>0</v>
      </c>
      <c r="CG50" s="371">
        <v>0</v>
      </c>
      <c r="CH50" s="370">
        <v>0</v>
      </c>
      <c r="CI50" s="370">
        <v>0</v>
      </c>
      <c r="CJ50" s="370">
        <v>0</v>
      </c>
      <c r="CK50" s="370">
        <v>0</v>
      </c>
      <c r="CL50" s="370">
        <v>0</v>
      </c>
      <c r="CM50" s="370">
        <v>0</v>
      </c>
      <c r="CN50" s="370">
        <v>0</v>
      </c>
      <c r="CO50" s="370">
        <v>0</v>
      </c>
      <c r="CP50" s="370">
        <v>0</v>
      </c>
      <c r="CQ50" s="370">
        <v>0</v>
      </c>
      <c r="CR50" s="370">
        <v>0</v>
      </c>
      <c r="CS50" s="371">
        <v>0</v>
      </c>
      <c r="CT50" s="370">
        <v>0</v>
      </c>
      <c r="CU50" s="370">
        <v>0</v>
      </c>
      <c r="CV50" s="370">
        <v>0</v>
      </c>
      <c r="CW50" s="370">
        <v>0</v>
      </c>
      <c r="CX50" s="370">
        <v>0</v>
      </c>
      <c r="CY50" s="370">
        <v>0</v>
      </c>
      <c r="CZ50" s="370">
        <v>0</v>
      </c>
      <c r="DA50" s="370">
        <v>0</v>
      </c>
      <c r="DB50" s="370">
        <v>0</v>
      </c>
      <c r="DC50" s="370">
        <v>0</v>
      </c>
      <c r="DD50" s="370">
        <v>0</v>
      </c>
      <c r="DE50" s="371">
        <v>0</v>
      </c>
      <c r="DF50" s="347">
        <f t="shared" si="5"/>
        <v>9985.48</v>
      </c>
      <c r="DG50" s="347">
        <f t="shared" si="5"/>
        <v>10277.92</v>
      </c>
      <c r="DH50" s="347">
        <f t="shared" si="5"/>
        <v>10146.290000000001</v>
      </c>
      <c r="DI50" s="347">
        <f t="shared" si="5"/>
        <v>5321</v>
      </c>
      <c r="DJ50" s="347">
        <f t="shared" si="5"/>
        <v>1631.1999999999998</v>
      </c>
      <c r="DK50" s="347">
        <f t="shared" si="5"/>
        <v>3696.3700000000003</v>
      </c>
      <c r="DL50" s="347">
        <f t="shared" si="5"/>
        <v>2430.56</v>
      </c>
      <c r="DM50" s="347">
        <f t="shared" si="5"/>
        <v>2479.92</v>
      </c>
      <c r="DN50" s="347">
        <f t="shared" si="5"/>
        <v>16372.33</v>
      </c>
      <c r="DO50" s="347">
        <f t="shared" si="5"/>
        <v>9525.07</v>
      </c>
      <c r="DP50" s="347">
        <f t="shared" si="5"/>
        <v>10444.25</v>
      </c>
      <c r="DQ50" s="347">
        <f t="shared" si="5"/>
        <v>10745.26</v>
      </c>
      <c r="DR50" s="348">
        <f t="shared" si="2"/>
        <v>93055.65</v>
      </c>
      <c r="DY50" s="351">
        <f t="shared" si="3"/>
        <v>93055.65</v>
      </c>
      <c r="DZ50" s="351">
        <v>93055.64999999998</v>
      </c>
      <c r="EA50" s="351">
        <f t="shared" si="4"/>
        <v>0</v>
      </c>
    </row>
    <row r="51" spans="1:131" ht="15.75" x14ac:dyDescent="0.3">
      <c r="A51" s="335" t="s">
        <v>146</v>
      </c>
      <c r="B51" s="344">
        <v>44600.47</v>
      </c>
      <c r="C51" s="344">
        <v>42240.7</v>
      </c>
      <c r="D51" s="344">
        <v>44202.41</v>
      </c>
      <c r="E51" s="344">
        <v>20836.46</v>
      </c>
      <c r="F51" s="344"/>
      <c r="G51" s="344">
        <v>29676.99</v>
      </c>
      <c r="H51" s="344">
        <v>19170.48</v>
      </c>
      <c r="I51" s="344">
        <v>16494.099999999999</v>
      </c>
      <c r="J51" s="344">
        <v>16961.03</v>
      </c>
      <c r="K51" s="344">
        <v>19454.060000000001</v>
      </c>
      <c r="L51" s="344">
        <v>33461.949999999997</v>
      </c>
      <c r="M51" s="344">
        <v>26897.99</v>
      </c>
      <c r="N51" s="370">
        <v>0</v>
      </c>
      <c r="O51" s="370">
        <v>0</v>
      </c>
      <c r="P51" s="370">
        <v>-54.430000000000007</v>
      </c>
      <c r="Q51" s="370">
        <v>-8718.42</v>
      </c>
      <c r="R51" s="370">
        <v>0</v>
      </c>
      <c r="S51" s="370">
        <v>-835.97000000000071</v>
      </c>
      <c r="T51" s="370">
        <v>-2683.8499999999995</v>
      </c>
      <c r="U51" s="370">
        <v>635.09</v>
      </c>
      <c r="V51" s="370">
        <v>357.95</v>
      </c>
      <c r="W51" s="370">
        <v>411.05999999999995</v>
      </c>
      <c r="X51" s="370">
        <v>629.37</v>
      </c>
      <c r="Y51" s="371">
        <v>617.79999999999995</v>
      </c>
      <c r="Z51" s="370">
        <v>0</v>
      </c>
      <c r="AA51" s="370">
        <v>0</v>
      </c>
      <c r="AB51" s="370">
        <v>0</v>
      </c>
      <c r="AC51" s="370">
        <v>0</v>
      </c>
      <c r="AD51" s="370">
        <v>0</v>
      </c>
      <c r="AE51" s="370">
        <v>0</v>
      </c>
      <c r="AF51" s="370">
        <v>0</v>
      </c>
      <c r="AG51" s="370">
        <v>0</v>
      </c>
      <c r="AH51" s="370">
        <v>0</v>
      </c>
      <c r="AI51" s="370">
        <v>0</v>
      </c>
      <c r="AJ51" s="370">
        <v>0</v>
      </c>
      <c r="AK51" s="371">
        <v>0</v>
      </c>
      <c r="AL51" s="370">
        <v>0</v>
      </c>
      <c r="AM51" s="370">
        <v>0</v>
      </c>
      <c r="AN51" s="370">
        <v>0</v>
      </c>
      <c r="AO51" s="370">
        <v>0</v>
      </c>
      <c r="AP51" s="370">
        <v>0</v>
      </c>
      <c r="AQ51" s="370">
        <v>0</v>
      </c>
      <c r="AR51" s="370">
        <v>0</v>
      </c>
      <c r="AS51" s="370">
        <v>0</v>
      </c>
      <c r="AT51" s="370">
        <v>0</v>
      </c>
      <c r="AU51" s="370">
        <v>0</v>
      </c>
      <c r="AV51" s="370">
        <v>0</v>
      </c>
      <c r="AW51" s="371">
        <v>0</v>
      </c>
      <c r="AX51" s="370">
        <v>0</v>
      </c>
      <c r="AY51" s="370">
        <v>0</v>
      </c>
      <c r="AZ51" s="370">
        <v>0</v>
      </c>
      <c r="BA51" s="370">
        <v>0</v>
      </c>
      <c r="BB51" s="370">
        <v>0</v>
      </c>
      <c r="BC51" s="370">
        <v>0</v>
      </c>
      <c r="BD51" s="370">
        <v>0</v>
      </c>
      <c r="BE51" s="370">
        <v>0</v>
      </c>
      <c r="BF51" s="370">
        <v>0</v>
      </c>
      <c r="BG51" s="370">
        <v>0</v>
      </c>
      <c r="BH51" s="370">
        <v>0</v>
      </c>
      <c r="BI51" s="371">
        <v>0</v>
      </c>
      <c r="BJ51" s="370">
        <v>0</v>
      </c>
      <c r="BK51" s="370">
        <v>0</v>
      </c>
      <c r="BL51" s="370">
        <v>0</v>
      </c>
      <c r="BM51" s="370">
        <v>0</v>
      </c>
      <c r="BN51" s="370">
        <v>0</v>
      </c>
      <c r="BO51" s="370">
        <v>0</v>
      </c>
      <c r="BP51" s="370">
        <v>0</v>
      </c>
      <c r="BQ51" s="370">
        <v>0</v>
      </c>
      <c r="BR51" s="370">
        <v>0</v>
      </c>
      <c r="BS51" s="370">
        <v>0</v>
      </c>
      <c r="BT51" s="370">
        <v>0</v>
      </c>
      <c r="BU51" s="371">
        <v>0</v>
      </c>
      <c r="BV51" s="370">
        <v>0</v>
      </c>
      <c r="BW51" s="370">
        <v>0</v>
      </c>
      <c r="BX51" s="370">
        <v>0</v>
      </c>
      <c r="BY51" s="370">
        <v>0</v>
      </c>
      <c r="BZ51" s="370">
        <v>0</v>
      </c>
      <c r="CA51" s="370">
        <v>0</v>
      </c>
      <c r="CB51" s="370">
        <v>0</v>
      </c>
      <c r="CC51" s="370">
        <v>0</v>
      </c>
      <c r="CD51" s="370">
        <v>0</v>
      </c>
      <c r="CE51" s="370">
        <v>0</v>
      </c>
      <c r="CF51" s="370">
        <v>0</v>
      </c>
      <c r="CG51" s="371">
        <v>0</v>
      </c>
      <c r="CH51" s="370">
        <v>0</v>
      </c>
      <c r="CI51" s="370">
        <v>0</v>
      </c>
      <c r="CJ51" s="370">
        <v>0</v>
      </c>
      <c r="CK51" s="370">
        <v>0</v>
      </c>
      <c r="CL51" s="370">
        <v>0</v>
      </c>
      <c r="CM51" s="370">
        <v>0</v>
      </c>
      <c r="CN51" s="370">
        <v>0</v>
      </c>
      <c r="CO51" s="370">
        <v>0</v>
      </c>
      <c r="CP51" s="370">
        <v>0</v>
      </c>
      <c r="CQ51" s="370">
        <v>0</v>
      </c>
      <c r="CR51" s="370">
        <v>0</v>
      </c>
      <c r="CS51" s="371">
        <v>0</v>
      </c>
      <c r="CT51" s="370">
        <v>0</v>
      </c>
      <c r="CU51" s="370">
        <v>0</v>
      </c>
      <c r="CV51" s="370">
        <v>0</v>
      </c>
      <c r="CW51" s="370">
        <v>0</v>
      </c>
      <c r="CX51" s="370">
        <v>0</v>
      </c>
      <c r="CY51" s="370">
        <v>0</v>
      </c>
      <c r="CZ51" s="370">
        <v>0</v>
      </c>
      <c r="DA51" s="370">
        <v>0</v>
      </c>
      <c r="DB51" s="370">
        <v>0</v>
      </c>
      <c r="DC51" s="370">
        <v>0</v>
      </c>
      <c r="DD51" s="370">
        <v>0</v>
      </c>
      <c r="DE51" s="371">
        <v>0</v>
      </c>
      <c r="DF51" s="347">
        <f t="shared" si="5"/>
        <v>44600.47</v>
      </c>
      <c r="DG51" s="347">
        <f t="shared" si="5"/>
        <v>42240.7</v>
      </c>
      <c r="DH51" s="347">
        <f t="shared" si="5"/>
        <v>44147.98</v>
      </c>
      <c r="DI51" s="347">
        <f t="shared" si="5"/>
        <v>12118.039999999999</v>
      </c>
      <c r="DJ51" s="347">
        <f t="shared" si="5"/>
        <v>0</v>
      </c>
      <c r="DK51" s="347">
        <f t="shared" si="5"/>
        <v>28841.02</v>
      </c>
      <c r="DL51" s="347">
        <f t="shared" si="5"/>
        <v>16486.63</v>
      </c>
      <c r="DM51" s="347">
        <f t="shared" si="5"/>
        <v>17129.189999999999</v>
      </c>
      <c r="DN51" s="347">
        <f t="shared" si="5"/>
        <v>17318.98</v>
      </c>
      <c r="DO51" s="347">
        <f t="shared" si="5"/>
        <v>19865.120000000003</v>
      </c>
      <c r="DP51" s="347">
        <f t="shared" si="5"/>
        <v>34091.32</v>
      </c>
      <c r="DQ51" s="347">
        <f t="shared" si="5"/>
        <v>27515.79</v>
      </c>
      <c r="DR51" s="348">
        <f t="shared" si="2"/>
        <v>304355.24</v>
      </c>
      <c r="DY51" s="351">
        <f t="shared" si="3"/>
        <v>304355.24</v>
      </c>
      <c r="DZ51" s="351">
        <v>304692.25</v>
      </c>
      <c r="EA51" s="351">
        <f t="shared" si="4"/>
        <v>-337.01000000000931</v>
      </c>
    </row>
    <row r="52" spans="1:131" ht="15.75" x14ac:dyDescent="0.3">
      <c r="A52" s="335" t="s">
        <v>147</v>
      </c>
      <c r="B52" s="344">
        <v>469744.93</v>
      </c>
      <c r="C52" s="344">
        <v>461481.26</v>
      </c>
      <c r="D52" s="344">
        <v>480093.48</v>
      </c>
      <c r="E52" s="344">
        <v>241094.86</v>
      </c>
      <c r="F52" s="344">
        <v>10290.16</v>
      </c>
      <c r="G52" s="344">
        <v>946295.01</v>
      </c>
      <c r="H52" s="344">
        <v>487812.62</v>
      </c>
      <c r="I52" s="344">
        <v>444969.11</v>
      </c>
      <c r="J52" s="344">
        <v>420461.38</v>
      </c>
      <c r="K52" s="344">
        <v>415176.11</v>
      </c>
      <c r="L52" s="344">
        <v>454894.78</v>
      </c>
      <c r="M52" s="344">
        <v>452657.7</v>
      </c>
      <c r="N52" s="370">
        <v>0</v>
      </c>
      <c r="O52" s="370">
        <v>0</v>
      </c>
      <c r="P52" s="370">
        <v>0</v>
      </c>
      <c r="Q52" s="370">
        <v>46733.17</v>
      </c>
      <c r="R52" s="370">
        <v>35377.85</v>
      </c>
      <c r="S52" s="370">
        <v>-93623.530000000086</v>
      </c>
      <c r="T52" s="370">
        <v>-5575.7800000000007</v>
      </c>
      <c r="U52" s="370">
        <v>-27604.149999999998</v>
      </c>
      <c r="V52" s="370">
        <v>18981.52</v>
      </c>
      <c r="W52" s="370">
        <v>6858.2800000000016</v>
      </c>
      <c r="X52" s="370">
        <v>-534.01</v>
      </c>
      <c r="Y52" s="371">
        <v>-1911.79</v>
      </c>
      <c r="Z52" s="370">
        <v>0</v>
      </c>
      <c r="AA52" s="370">
        <v>0</v>
      </c>
      <c r="AB52" s="370">
        <v>0</v>
      </c>
      <c r="AC52" s="370">
        <v>0</v>
      </c>
      <c r="AD52" s="370">
        <v>0</v>
      </c>
      <c r="AE52" s="370">
        <v>0</v>
      </c>
      <c r="AF52" s="370">
        <v>0</v>
      </c>
      <c r="AG52" s="370">
        <v>0</v>
      </c>
      <c r="AH52" s="370">
        <v>0</v>
      </c>
      <c r="AI52" s="370">
        <v>0</v>
      </c>
      <c r="AJ52" s="370">
        <v>0</v>
      </c>
      <c r="AK52" s="371">
        <v>0</v>
      </c>
      <c r="AL52" s="370">
        <v>0</v>
      </c>
      <c r="AM52" s="370">
        <v>0</v>
      </c>
      <c r="AN52" s="370">
        <v>0</v>
      </c>
      <c r="AO52" s="370">
        <v>0</v>
      </c>
      <c r="AP52" s="370">
        <v>0</v>
      </c>
      <c r="AQ52" s="370">
        <v>0</v>
      </c>
      <c r="AR52" s="370">
        <v>0</v>
      </c>
      <c r="AS52" s="370">
        <v>0</v>
      </c>
      <c r="AT52" s="370">
        <v>0</v>
      </c>
      <c r="AU52" s="370">
        <v>0</v>
      </c>
      <c r="AV52" s="370">
        <v>0</v>
      </c>
      <c r="AW52" s="371">
        <v>0</v>
      </c>
      <c r="AX52" s="370">
        <v>0</v>
      </c>
      <c r="AY52" s="370">
        <v>0</v>
      </c>
      <c r="AZ52" s="370">
        <v>0</v>
      </c>
      <c r="BA52" s="370">
        <v>0</v>
      </c>
      <c r="BB52" s="370">
        <v>0</v>
      </c>
      <c r="BC52" s="370">
        <v>0</v>
      </c>
      <c r="BD52" s="370">
        <v>0</v>
      </c>
      <c r="BE52" s="370">
        <v>0</v>
      </c>
      <c r="BF52" s="370">
        <v>0</v>
      </c>
      <c r="BG52" s="370">
        <v>0</v>
      </c>
      <c r="BH52" s="370">
        <v>0</v>
      </c>
      <c r="BI52" s="371">
        <v>0</v>
      </c>
      <c r="BJ52" s="370">
        <v>0</v>
      </c>
      <c r="BK52" s="370">
        <v>0</v>
      </c>
      <c r="BL52" s="370">
        <v>0</v>
      </c>
      <c r="BM52" s="370">
        <v>0</v>
      </c>
      <c r="BN52" s="370">
        <v>0</v>
      </c>
      <c r="BO52" s="370">
        <v>0</v>
      </c>
      <c r="BP52" s="370">
        <v>0</v>
      </c>
      <c r="BQ52" s="370">
        <v>0</v>
      </c>
      <c r="BR52" s="370">
        <v>0</v>
      </c>
      <c r="BS52" s="370">
        <v>0</v>
      </c>
      <c r="BT52" s="370">
        <v>0</v>
      </c>
      <c r="BU52" s="371">
        <v>0</v>
      </c>
      <c r="BV52" s="370">
        <v>0</v>
      </c>
      <c r="BW52" s="370">
        <v>0</v>
      </c>
      <c r="BX52" s="370">
        <v>0</v>
      </c>
      <c r="BY52" s="370">
        <v>0</v>
      </c>
      <c r="BZ52" s="370">
        <v>0</v>
      </c>
      <c r="CA52" s="370">
        <v>0</v>
      </c>
      <c r="CB52" s="370">
        <v>0</v>
      </c>
      <c r="CC52" s="370">
        <v>0</v>
      </c>
      <c r="CD52" s="370">
        <v>0</v>
      </c>
      <c r="CE52" s="370">
        <v>0</v>
      </c>
      <c r="CF52" s="370">
        <v>0</v>
      </c>
      <c r="CG52" s="371">
        <v>0</v>
      </c>
      <c r="CH52" s="370">
        <v>0</v>
      </c>
      <c r="CI52" s="370">
        <v>0</v>
      </c>
      <c r="CJ52" s="370">
        <v>0</v>
      </c>
      <c r="CK52" s="370">
        <v>0</v>
      </c>
      <c r="CL52" s="370">
        <v>0</v>
      </c>
      <c r="CM52" s="370">
        <v>0</v>
      </c>
      <c r="CN52" s="370">
        <v>0</v>
      </c>
      <c r="CO52" s="370">
        <v>0</v>
      </c>
      <c r="CP52" s="370">
        <v>0</v>
      </c>
      <c r="CQ52" s="370">
        <v>0</v>
      </c>
      <c r="CR52" s="370">
        <v>0</v>
      </c>
      <c r="CS52" s="371">
        <v>0</v>
      </c>
      <c r="CT52" s="370">
        <v>0</v>
      </c>
      <c r="CU52" s="370">
        <v>0</v>
      </c>
      <c r="CV52" s="370">
        <v>0</v>
      </c>
      <c r="CW52" s="370">
        <v>0</v>
      </c>
      <c r="CX52" s="370">
        <v>0</v>
      </c>
      <c r="CY52" s="370">
        <v>0</v>
      </c>
      <c r="CZ52" s="370">
        <v>0</v>
      </c>
      <c r="DA52" s="370">
        <v>0</v>
      </c>
      <c r="DB52" s="370">
        <v>0</v>
      </c>
      <c r="DC52" s="370">
        <v>0</v>
      </c>
      <c r="DD52" s="370">
        <v>0</v>
      </c>
      <c r="DE52" s="371">
        <v>0</v>
      </c>
      <c r="DF52" s="347">
        <f t="shared" si="5"/>
        <v>469744.93</v>
      </c>
      <c r="DG52" s="347">
        <f t="shared" si="5"/>
        <v>461481.26</v>
      </c>
      <c r="DH52" s="347">
        <f t="shared" si="5"/>
        <v>480093.48</v>
      </c>
      <c r="DI52" s="347">
        <f t="shared" si="5"/>
        <v>287828.02999999997</v>
      </c>
      <c r="DJ52" s="347">
        <f t="shared" si="5"/>
        <v>45668.009999999995</v>
      </c>
      <c r="DK52" s="347">
        <f t="shared" si="5"/>
        <v>852671.48</v>
      </c>
      <c r="DL52" s="347">
        <f t="shared" si="5"/>
        <v>482236.83999999997</v>
      </c>
      <c r="DM52" s="347">
        <f t="shared" si="5"/>
        <v>417364.95999999996</v>
      </c>
      <c r="DN52" s="347">
        <f t="shared" si="5"/>
        <v>439442.9</v>
      </c>
      <c r="DO52" s="347">
        <f t="shared" si="5"/>
        <v>422034.39</v>
      </c>
      <c r="DP52" s="347">
        <f t="shared" si="5"/>
        <v>454360.77</v>
      </c>
      <c r="DQ52" s="347">
        <f t="shared" si="5"/>
        <v>450745.91000000003</v>
      </c>
      <c r="DR52" s="348">
        <f t="shared" si="2"/>
        <v>5263672.959999999</v>
      </c>
      <c r="DY52" s="351">
        <f t="shared" si="3"/>
        <v>5263672.959999999</v>
      </c>
      <c r="DZ52" s="351">
        <v>5263672.96</v>
      </c>
      <c r="EA52" s="351">
        <f t="shared" si="4"/>
        <v>0</v>
      </c>
    </row>
    <row r="53" spans="1:131" ht="15.75" x14ac:dyDescent="0.3">
      <c r="A53" s="335" t="s">
        <v>148</v>
      </c>
      <c r="B53" s="344">
        <v>31535.29</v>
      </c>
      <c r="C53" s="344">
        <v>26987.05</v>
      </c>
      <c r="D53" s="344">
        <v>29119.21</v>
      </c>
      <c r="E53" s="344">
        <v>5237.09</v>
      </c>
      <c r="F53" s="344">
        <v>1210</v>
      </c>
      <c r="G53" s="344">
        <v>48059.62</v>
      </c>
      <c r="H53" s="344">
        <v>32618.34</v>
      </c>
      <c r="I53" s="344">
        <v>24410.11</v>
      </c>
      <c r="J53" s="344">
        <v>24108.01</v>
      </c>
      <c r="K53" s="344">
        <v>27910.29</v>
      </c>
      <c r="L53" s="344">
        <v>110025.95</v>
      </c>
      <c r="M53" s="344">
        <v>122446.92</v>
      </c>
      <c r="N53" s="370">
        <v>0</v>
      </c>
      <c r="O53" s="370">
        <v>0</v>
      </c>
      <c r="P53" s="370">
        <v>145.88999999999999</v>
      </c>
      <c r="Q53" s="370">
        <v>570.34999999999991</v>
      </c>
      <c r="R53" s="370">
        <v>-119.68</v>
      </c>
      <c r="S53" s="370">
        <v>-4872.22</v>
      </c>
      <c r="T53" s="370">
        <v>-488.96999999999997</v>
      </c>
      <c r="U53" s="370">
        <v>12.36</v>
      </c>
      <c r="V53" s="370">
        <v>73.239999999999995</v>
      </c>
      <c r="W53" s="370">
        <v>48.03</v>
      </c>
      <c r="X53" s="370">
        <v>-86405.04</v>
      </c>
      <c r="Y53" s="371">
        <v>-93219.5</v>
      </c>
      <c r="Z53" s="370">
        <v>0</v>
      </c>
      <c r="AA53" s="370">
        <v>0</v>
      </c>
      <c r="AB53" s="370">
        <v>0</v>
      </c>
      <c r="AC53" s="370">
        <v>0</v>
      </c>
      <c r="AD53" s="370">
        <v>0</v>
      </c>
      <c r="AE53" s="370">
        <v>0</v>
      </c>
      <c r="AF53" s="370">
        <v>0</v>
      </c>
      <c r="AG53" s="370">
        <v>0</v>
      </c>
      <c r="AH53" s="370">
        <v>0</v>
      </c>
      <c r="AI53" s="370">
        <v>0</v>
      </c>
      <c r="AJ53" s="370">
        <v>0</v>
      </c>
      <c r="AK53" s="371">
        <v>0</v>
      </c>
      <c r="AL53" s="370">
        <v>0</v>
      </c>
      <c r="AM53" s="370">
        <v>0</v>
      </c>
      <c r="AN53" s="370">
        <v>0</v>
      </c>
      <c r="AO53" s="370">
        <v>0</v>
      </c>
      <c r="AP53" s="370">
        <v>0</v>
      </c>
      <c r="AQ53" s="370">
        <v>0</v>
      </c>
      <c r="AR53" s="370">
        <v>0</v>
      </c>
      <c r="AS53" s="370">
        <v>0</v>
      </c>
      <c r="AT53" s="370">
        <v>0</v>
      </c>
      <c r="AU53" s="370">
        <v>0</v>
      </c>
      <c r="AV53" s="370">
        <v>0</v>
      </c>
      <c r="AW53" s="371">
        <v>0</v>
      </c>
      <c r="AX53" s="370">
        <v>0</v>
      </c>
      <c r="AY53" s="370">
        <v>0</v>
      </c>
      <c r="AZ53" s="370">
        <v>0</v>
      </c>
      <c r="BA53" s="370">
        <v>0</v>
      </c>
      <c r="BB53" s="370">
        <v>0</v>
      </c>
      <c r="BC53" s="370">
        <v>0</v>
      </c>
      <c r="BD53" s="370">
        <v>0</v>
      </c>
      <c r="BE53" s="370">
        <v>0</v>
      </c>
      <c r="BF53" s="370">
        <v>0</v>
      </c>
      <c r="BG53" s="370">
        <v>0</v>
      </c>
      <c r="BH53" s="370">
        <v>0</v>
      </c>
      <c r="BI53" s="371">
        <v>0</v>
      </c>
      <c r="BJ53" s="370">
        <v>0</v>
      </c>
      <c r="BK53" s="370">
        <v>0</v>
      </c>
      <c r="BL53" s="370">
        <v>0</v>
      </c>
      <c r="BM53" s="370">
        <v>0</v>
      </c>
      <c r="BN53" s="370">
        <v>0</v>
      </c>
      <c r="BO53" s="370">
        <v>0</v>
      </c>
      <c r="BP53" s="370">
        <v>0</v>
      </c>
      <c r="BQ53" s="370">
        <v>0</v>
      </c>
      <c r="BR53" s="370">
        <v>0</v>
      </c>
      <c r="BS53" s="370">
        <v>0</v>
      </c>
      <c r="BT53" s="370">
        <v>0</v>
      </c>
      <c r="BU53" s="371">
        <v>0</v>
      </c>
      <c r="BV53" s="370">
        <v>0</v>
      </c>
      <c r="BW53" s="370">
        <v>0</v>
      </c>
      <c r="BX53" s="370">
        <v>0</v>
      </c>
      <c r="BY53" s="370">
        <v>0</v>
      </c>
      <c r="BZ53" s="370">
        <v>0</v>
      </c>
      <c r="CA53" s="370">
        <v>0</v>
      </c>
      <c r="CB53" s="370">
        <v>0</v>
      </c>
      <c r="CC53" s="370">
        <v>0</v>
      </c>
      <c r="CD53" s="370">
        <v>0</v>
      </c>
      <c r="CE53" s="370">
        <v>0</v>
      </c>
      <c r="CF53" s="370">
        <v>0</v>
      </c>
      <c r="CG53" s="371">
        <v>0</v>
      </c>
      <c r="CH53" s="370">
        <v>0</v>
      </c>
      <c r="CI53" s="370">
        <v>0</v>
      </c>
      <c r="CJ53" s="370">
        <v>0</v>
      </c>
      <c r="CK53" s="370">
        <v>0</v>
      </c>
      <c r="CL53" s="370">
        <v>0</v>
      </c>
      <c r="CM53" s="370">
        <v>0</v>
      </c>
      <c r="CN53" s="370">
        <v>0</v>
      </c>
      <c r="CO53" s="370">
        <v>0</v>
      </c>
      <c r="CP53" s="370">
        <v>0</v>
      </c>
      <c r="CQ53" s="370">
        <v>0</v>
      </c>
      <c r="CR53" s="370">
        <v>0</v>
      </c>
      <c r="CS53" s="371">
        <v>0</v>
      </c>
      <c r="CT53" s="370">
        <v>0</v>
      </c>
      <c r="CU53" s="370">
        <v>0</v>
      </c>
      <c r="CV53" s="370">
        <v>0</v>
      </c>
      <c r="CW53" s="370">
        <v>0</v>
      </c>
      <c r="CX53" s="370">
        <v>0</v>
      </c>
      <c r="CY53" s="370">
        <v>0</v>
      </c>
      <c r="CZ53" s="370">
        <v>0</v>
      </c>
      <c r="DA53" s="370">
        <v>0</v>
      </c>
      <c r="DB53" s="370">
        <v>0</v>
      </c>
      <c r="DC53" s="370">
        <v>0</v>
      </c>
      <c r="DD53" s="370">
        <v>0</v>
      </c>
      <c r="DE53" s="371">
        <v>0</v>
      </c>
      <c r="DF53" s="347">
        <f t="shared" si="5"/>
        <v>31535.29</v>
      </c>
      <c r="DG53" s="347">
        <f t="shared" si="5"/>
        <v>26987.05</v>
      </c>
      <c r="DH53" s="347">
        <f t="shared" si="5"/>
        <v>29265.1</v>
      </c>
      <c r="DI53" s="347">
        <f t="shared" si="5"/>
        <v>5807.4400000000005</v>
      </c>
      <c r="DJ53" s="347">
        <f t="shared" si="5"/>
        <v>1090.32</v>
      </c>
      <c r="DK53" s="347">
        <f t="shared" si="5"/>
        <v>43187.4</v>
      </c>
      <c r="DL53" s="347">
        <f t="shared" si="5"/>
        <v>32129.37</v>
      </c>
      <c r="DM53" s="347">
        <f t="shared" si="5"/>
        <v>24422.47</v>
      </c>
      <c r="DN53" s="347">
        <f t="shared" si="5"/>
        <v>24181.25</v>
      </c>
      <c r="DO53" s="347">
        <f t="shared" si="5"/>
        <v>27958.32</v>
      </c>
      <c r="DP53" s="347">
        <f t="shared" si="5"/>
        <v>23620.910000000003</v>
      </c>
      <c r="DQ53" s="347">
        <f t="shared" si="5"/>
        <v>29227.42</v>
      </c>
      <c r="DR53" s="348">
        <f t="shared" si="2"/>
        <v>299412.34000000003</v>
      </c>
      <c r="DY53" s="351">
        <f t="shared" si="3"/>
        <v>299412.34000000003</v>
      </c>
      <c r="DZ53" s="351">
        <v>299412.34000000014</v>
      </c>
      <c r="EA53" s="351">
        <f t="shared" si="4"/>
        <v>0</v>
      </c>
    </row>
    <row r="54" spans="1:131" ht="15.75" x14ac:dyDescent="0.3">
      <c r="A54" s="335" t="s">
        <v>149</v>
      </c>
      <c r="B54" s="344">
        <v>15725.06</v>
      </c>
      <c r="C54" s="344">
        <v>17501.52</v>
      </c>
      <c r="D54" s="344">
        <v>16423.080000000002</v>
      </c>
      <c r="E54" s="344">
        <v>0</v>
      </c>
      <c r="F54" s="344"/>
      <c r="G54" s="344">
        <v>37806.01</v>
      </c>
      <c r="H54" s="344">
        <v>15599.93</v>
      </c>
      <c r="I54" s="344">
        <v>12027.79</v>
      </c>
      <c r="J54" s="344">
        <v>12402.65</v>
      </c>
      <c r="K54" s="344">
        <v>12311.71</v>
      </c>
      <c r="L54" s="344">
        <v>15847.52</v>
      </c>
      <c r="M54" s="344">
        <v>17085.88</v>
      </c>
      <c r="N54" s="370">
        <v>0</v>
      </c>
      <c r="O54" s="370">
        <v>0</v>
      </c>
      <c r="P54" s="370">
        <v>-209.09</v>
      </c>
      <c r="Q54" s="370">
        <v>3322.8200000000006</v>
      </c>
      <c r="R54" s="370">
        <v>1390</v>
      </c>
      <c r="S54" s="370">
        <v>-29601.520000000004</v>
      </c>
      <c r="T54" s="370">
        <v>-10452.549999999999</v>
      </c>
      <c r="U54" s="370">
        <v>-1862.3900000000003</v>
      </c>
      <c r="V54" s="370">
        <v>-289.41000000000003</v>
      </c>
      <c r="W54" s="370">
        <v>-83.429999999999964</v>
      </c>
      <c r="X54" s="370">
        <v>-1239.7400000000002</v>
      </c>
      <c r="Y54" s="371">
        <v>-933.68</v>
      </c>
      <c r="Z54" s="370">
        <v>0</v>
      </c>
      <c r="AA54" s="370">
        <v>0</v>
      </c>
      <c r="AB54" s="370">
        <v>0</v>
      </c>
      <c r="AC54" s="370">
        <v>0</v>
      </c>
      <c r="AD54" s="370">
        <v>0</v>
      </c>
      <c r="AE54" s="370">
        <v>0</v>
      </c>
      <c r="AF54" s="370">
        <v>0</v>
      </c>
      <c r="AG54" s="370">
        <v>0</v>
      </c>
      <c r="AH54" s="370">
        <v>0</v>
      </c>
      <c r="AI54" s="370">
        <v>0</v>
      </c>
      <c r="AJ54" s="370">
        <v>0</v>
      </c>
      <c r="AK54" s="371">
        <v>0</v>
      </c>
      <c r="AL54" s="370">
        <v>0</v>
      </c>
      <c r="AM54" s="370">
        <v>0</v>
      </c>
      <c r="AN54" s="370">
        <v>0</v>
      </c>
      <c r="AO54" s="370">
        <v>0</v>
      </c>
      <c r="AP54" s="370">
        <v>0</v>
      </c>
      <c r="AQ54" s="370">
        <v>0</v>
      </c>
      <c r="AR54" s="370">
        <v>0</v>
      </c>
      <c r="AS54" s="370">
        <v>0</v>
      </c>
      <c r="AT54" s="370">
        <v>0</v>
      </c>
      <c r="AU54" s="370">
        <v>0</v>
      </c>
      <c r="AV54" s="370">
        <v>0</v>
      </c>
      <c r="AW54" s="371">
        <v>0</v>
      </c>
      <c r="AX54" s="370">
        <v>0</v>
      </c>
      <c r="AY54" s="370">
        <v>0</v>
      </c>
      <c r="AZ54" s="370">
        <v>0</v>
      </c>
      <c r="BA54" s="370">
        <v>0</v>
      </c>
      <c r="BB54" s="370">
        <v>0</v>
      </c>
      <c r="BC54" s="370">
        <v>0</v>
      </c>
      <c r="BD54" s="370">
        <v>0</v>
      </c>
      <c r="BE54" s="370">
        <v>0</v>
      </c>
      <c r="BF54" s="370">
        <v>0</v>
      </c>
      <c r="BG54" s="370">
        <v>0</v>
      </c>
      <c r="BH54" s="370">
        <v>0</v>
      </c>
      <c r="BI54" s="371">
        <v>0</v>
      </c>
      <c r="BJ54" s="370">
        <v>0</v>
      </c>
      <c r="BK54" s="370">
        <v>0</v>
      </c>
      <c r="BL54" s="370">
        <v>0</v>
      </c>
      <c r="BM54" s="370">
        <v>0</v>
      </c>
      <c r="BN54" s="370">
        <v>0</v>
      </c>
      <c r="BO54" s="370">
        <v>0</v>
      </c>
      <c r="BP54" s="370">
        <v>0</v>
      </c>
      <c r="BQ54" s="370">
        <v>0</v>
      </c>
      <c r="BR54" s="370">
        <v>0</v>
      </c>
      <c r="BS54" s="370">
        <v>0</v>
      </c>
      <c r="BT54" s="370">
        <v>0</v>
      </c>
      <c r="BU54" s="371">
        <v>0</v>
      </c>
      <c r="BV54" s="370">
        <v>0</v>
      </c>
      <c r="BW54" s="370">
        <v>0</v>
      </c>
      <c r="BX54" s="370">
        <v>0</v>
      </c>
      <c r="BY54" s="370">
        <v>0</v>
      </c>
      <c r="BZ54" s="370">
        <v>0</v>
      </c>
      <c r="CA54" s="370">
        <v>0</v>
      </c>
      <c r="CB54" s="370">
        <v>0</v>
      </c>
      <c r="CC54" s="370">
        <v>0</v>
      </c>
      <c r="CD54" s="370">
        <v>0</v>
      </c>
      <c r="CE54" s="370">
        <v>0</v>
      </c>
      <c r="CF54" s="370">
        <v>0</v>
      </c>
      <c r="CG54" s="371">
        <v>0</v>
      </c>
      <c r="CH54" s="370">
        <v>0</v>
      </c>
      <c r="CI54" s="370">
        <v>0</v>
      </c>
      <c r="CJ54" s="370">
        <v>0</v>
      </c>
      <c r="CK54" s="370">
        <v>0</v>
      </c>
      <c r="CL54" s="370">
        <v>0</v>
      </c>
      <c r="CM54" s="370">
        <v>0</v>
      </c>
      <c r="CN54" s="370">
        <v>0</v>
      </c>
      <c r="CO54" s="370">
        <v>0</v>
      </c>
      <c r="CP54" s="370">
        <v>0</v>
      </c>
      <c r="CQ54" s="370">
        <v>0</v>
      </c>
      <c r="CR54" s="370">
        <v>0</v>
      </c>
      <c r="CS54" s="371">
        <v>0</v>
      </c>
      <c r="CT54" s="370">
        <v>0</v>
      </c>
      <c r="CU54" s="370">
        <v>0</v>
      </c>
      <c r="CV54" s="370">
        <v>0</v>
      </c>
      <c r="CW54" s="370">
        <v>0</v>
      </c>
      <c r="CX54" s="370">
        <v>0</v>
      </c>
      <c r="CY54" s="370">
        <v>0</v>
      </c>
      <c r="CZ54" s="370">
        <v>0</v>
      </c>
      <c r="DA54" s="370">
        <v>0</v>
      </c>
      <c r="DB54" s="370">
        <v>0</v>
      </c>
      <c r="DC54" s="370">
        <v>0</v>
      </c>
      <c r="DD54" s="370">
        <v>0</v>
      </c>
      <c r="DE54" s="371">
        <v>0</v>
      </c>
      <c r="DF54" s="347">
        <f t="shared" si="5"/>
        <v>15725.06</v>
      </c>
      <c r="DG54" s="347">
        <f t="shared" si="5"/>
        <v>17501.52</v>
      </c>
      <c r="DH54" s="347">
        <f t="shared" si="5"/>
        <v>16213.990000000002</v>
      </c>
      <c r="DI54" s="347">
        <f t="shared" si="5"/>
        <v>3322.8200000000006</v>
      </c>
      <c r="DJ54" s="347">
        <f t="shared" si="5"/>
        <v>1390</v>
      </c>
      <c r="DK54" s="347">
        <f t="shared" si="5"/>
        <v>8204.489999999998</v>
      </c>
      <c r="DL54" s="347">
        <f t="shared" si="5"/>
        <v>5147.380000000001</v>
      </c>
      <c r="DM54" s="347">
        <f t="shared" si="5"/>
        <v>10165.400000000001</v>
      </c>
      <c r="DN54" s="347">
        <f t="shared" si="5"/>
        <v>12113.24</v>
      </c>
      <c r="DO54" s="347">
        <f t="shared" si="5"/>
        <v>12228.279999999999</v>
      </c>
      <c r="DP54" s="347">
        <f t="shared" si="5"/>
        <v>14607.78</v>
      </c>
      <c r="DQ54" s="347">
        <f t="shared" si="5"/>
        <v>16152.2</v>
      </c>
      <c r="DR54" s="348">
        <f t="shared" si="2"/>
        <v>132772.16</v>
      </c>
      <c r="DY54" s="351">
        <f t="shared" si="3"/>
        <v>132772.16</v>
      </c>
      <c r="DZ54" s="351">
        <v>132772.15999999997</v>
      </c>
      <c r="EA54" s="351">
        <f t="shared" si="4"/>
        <v>0</v>
      </c>
    </row>
    <row r="55" spans="1:131" ht="15.75" x14ac:dyDescent="0.3">
      <c r="A55" s="335" t="s">
        <v>150</v>
      </c>
      <c r="B55" s="344">
        <v>44377.31</v>
      </c>
      <c r="C55" s="344">
        <v>38167.919999999998</v>
      </c>
      <c r="D55" s="344">
        <v>29995.66</v>
      </c>
      <c r="E55" s="344">
        <v>0</v>
      </c>
      <c r="F55" s="344"/>
      <c r="G55" s="344">
        <v>90182.15</v>
      </c>
      <c r="H55" s="344">
        <v>27255.759999999998</v>
      </c>
      <c r="I55" s="344">
        <v>22139.41</v>
      </c>
      <c r="J55" s="344">
        <v>21950.35</v>
      </c>
      <c r="K55" s="344">
        <v>42290.06</v>
      </c>
      <c r="L55" s="344">
        <v>38878.230000000003</v>
      </c>
      <c r="M55" s="344">
        <v>38666.949999999997</v>
      </c>
      <c r="N55" s="370">
        <v>11.490000000000009</v>
      </c>
      <c r="O55" s="370">
        <v>-136.14000000000004</v>
      </c>
      <c r="P55" s="370">
        <v>-763.55000000000007</v>
      </c>
      <c r="Q55" s="370">
        <v>7223.14</v>
      </c>
      <c r="R55" s="370">
        <v>0</v>
      </c>
      <c r="S55" s="370">
        <v>-39853.26999999999</v>
      </c>
      <c r="T55" s="370">
        <v>-4545.0199999999995</v>
      </c>
      <c r="U55" s="370">
        <v>-3087.9599999999996</v>
      </c>
      <c r="V55" s="370">
        <v>-2095.63</v>
      </c>
      <c r="W55" s="370">
        <v>-2531.27</v>
      </c>
      <c r="X55" s="370">
        <v>-8959.7999999999993</v>
      </c>
      <c r="Y55" s="371">
        <v>-4284.3500000000004</v>
      </c>
      <c r="Z55" s="370">
        <v>0</v>
      </c>
      <c r="AA55" s="370">
        <v>0</v>
      </c>
      <c r="AB55" s="370">
        <v>-109.57</v>
      </c>
      <c r="AC55" s="370">
        <v>0</v>
      </c>
      <c r="AD55" s="370">
        <v>0</v>
      </c>
      <c r="AE55" s="370">
        <v>-6187.66</v>
      </c>
      <c r="AF55" s="370">
        <v>-2361.29</v>
      </c>
      <c r="AG55" s="370">
        <v>-1844.63</v>
      </c>
      <c r="AH55" s="370">
        <v>-1620.8</v>
      </c>
      <c r="AI55" s="370">
        <v>-1506.94</v>
      </c>
      <c r="AJ55" s="370">
        <v>-965.3</v>
      </c>
      <c r="AK55" s="371">
        <v>-1054</v>
      </c>
      <c r="AL55" s="370">
        <v>0</v>
      </c>
      <c r="AM55" s="370">
        <v>0</v>
      </c>
      <c r="AN55" s="370">
        <v>0</v>
      </c>
      <c r="AO55" s="370">
        <v>0</v>
      </c>
      <c r="AP55" s="370">
        <v>0</v>
      </c>
      <c r="AQ55" s="370">
        <v>0</v>
      </c>
      <c r="AR55" s="370">
        <v>0</v>
      </c>
      <c r="AS55" s="370">
        <v>0</v>
      </c>
      <c r="AT55" s="370">
        <v>0</v>
      </c>
      <c r="AU55" s="370">
        <v>0</v>
      </c>
      <c r="AV55" s="370">
        <v>0</v>
      </c>
      <c r="AW55" s="371">
        <v>0</v>
      </c>
      <c r="AX55" s="370">
        <v>0</v>
      </c>
      <c r="AY55" s="370">
        <v>0</v>
      </c>
      <c r="AZ55" s="370">
        <v>0</v>
      </c>
      <c r="BA55" s="370">
        <v>0</v>
      </c>
      <c r="BB55" s="370">
        <v>0</v>
      </c>
      <c r="BC55" s="370">
        <v>0</v>
      </c>
      <c r="BD55" s="370">
        <v>0</v>
      </c>
      <c r="BE55" s="370">
        <v>0</v>
      </c>
      <c r="BF55" s="370">
        <v>0</v>
      </c>
      <c r="BG55" s="370">
        <v>0</v>
      </c>
      <c r="BH55" s="370">
        <v>0</v>
      </c>
      <c r="BI55" s="371">
        <v>0</v>
      </c>
      <c r="BJ55" s="370">
        <v>0</v>
      </c>
      <c r="BK55" s="370">
        <v>0</v>
      </c>
      <c r="BL55" s="370">
        <v>0</v>
      </c>
      <c r="BM55" s="370">
        <v>0</v>
      </c>
      <c r="BN55" s="370">
        <v>0</v>
      </c>
      <c r="BO55" s="370">
        <v>0</v>
      </c>
      <c r="BP55" s="370">
        <v>0</v>
      </c>
      <c r="BQ55" s="370">
        <v>0</v>
      </c>
      <c r="BR55" s="370">
        <v>0</v>
      </c>
      <c r="BS55" s="370">
        <v>0</v>
      </c>
      <c r="BT55" s="370">
        <v>0</v>
      </c>
      <c r="BU55" s="371">
        <v>0</v>
      </c>
      <c r="BV55" s="370">
        <v>0</v>
      </c>
      <c r="BW55" s="370">
        <v>0</v>
      </c>
      <c r="BX55" s="370">
        <v>0</v>
      </c>
      <c r="BY55" s="370">
        <v>0</v>
      </c>
      <c r="BZ55" s="370">
        <v>0</v>
      </c>
      <c r="CA55" s="370">
        <v>0</v>
      </c>
      <c r="CB55" s="370">
        <v>0</v>
      </c>
      <c r="CC55" s="370">
        <v>0</v>
      </c>
      <c r="CD55" s="370">
        <v>0</v>
      </c>
      <c r="CE55" s="370">
        <v>0</v>
      </c>
      <c r="CF55" s="370">
        <v>0</v>
      </c>
      <c r="CG55" s="371">
        <v>0</v>
      </c>
      <c r="CH55" s="370">
        <v>0</v>
      </c>
      <c r="CI55" s="370">
        <v>0</v>
      </c>
      <c r="CJ55" s="370">
        <v>0</v>
      </c>
      <c r="CK55" s="370">
        <v>0</v>
      </c>
      <c r="CL55" s="370">
        <v>0</v>
      </c>
      <c r="CM55" s="370">
        <v>0</v>
      </c>
      <c r="CN55" s="370">
        <v>0</v>
      </c>
      <c r="CO55" s="370">
        <v>0</v>
      </c>
      <c r="CP55" s="370">
        <v>0</v>
      </c>
      <c r="CQ55" s="370">
        <v>0</v>
      </c>
      <c r="CR55" s="370">
        <v>0</v>
      </c>
      <c r="CS55" s="371">
        <v>0</v>
      </c>
      <c r="CT55" s="370">
        <v>0</v>
      </c>
      <c r="CU55" s="370">
        <v>0</v>
      </c>
      <c r="CV55" s="370">
        <v>0</v>
      </c>
      <c r="CW55" s="370">
        <v>0</v>
      </c>
      <c r="CX55" s="370">
        <v>0</v>
      </c>
      <c r="CY55" s="370">
        <v>0</v>
      </c>
      <c r="CZ55" s="370">
        <v>0</v>
      </c>
      <c r="DA55" s="370">
        <v>0</v>
      </c>
      <c r="DB55" s="370">
        <v>0</v>
      </c>
      <c r="DC55" s="370">
        <v>0</v>
      </c>
      <c r="DD55" s="370">
        <v>0</v>
      </c>
      <c r="DE55" s="371">
        <v>0</v>
      </c>
      <c r="DF55" s="347">
        <f t="shared" si="5"/>
        <v>44388.799999999996</v>
      </c>
      <c r="DG55" s="347">
        <f t="shared" si="5"/>
        <v>38031.78</v>
      </c>
      <c r="DH55" s="347">
        <f t="shared" si="5"/>
        <v>29122.54</v>
      </c>
      <c r="DI55" s="347">
        <f t="shared" si="5"/>
        <v>7223.14</v>
      </c>
      <c r="DJ55" s="347">
        <f t="shared" si="5"/>
        <v>0</v>
      </c>
      <c r="DK55" s="347">
        <f t="shared" si="5"/>
        <v>44141.22</v>
      </c>
      <c r="DL55" s="347">
        <f t="shared" si="5"/>
        <v>20349.449999999997</v>
      </c>
      <c r="DM55" s="347">
        <f t="shared" si="5"/>
        <v>17206.82</v>
      </c>
      <c r="DN55" s="347">
        <f t="shared" si="5"/>
        <v>18233.919999999998</v>
      </c>
      <c r="DO55" s="347">
        <f t="shared" si="5"/>
        <v>38251.85</v>
      </c>
      <c r="DP55" s="347">
        <f t="shared" si="5"/>
        <v>28953.130000000005</v>
      </c>
      <c r="DQ55" s="347">
        <f t="shared" si="5"/>
        <v>33328.6</v>
      </c>
      <c r="DR55" s="348">
        <f t="shared" si="2"/>
        <v>319231.25</v>
      </c>
      <c r="DY55" s="351">
        <f t="shared" si="3"/>
        <v>319231.25</v>
      </c>
      <c r="DZ55" s="351">
        <v>321081.21999999997</v>
      </c>
      <c r="EA55" s="351">
        <f t="shared" si="4"/>
        <v>-1849.9699999999721</v>
      </c>
    </row>
    <row r="56" spans="1:131" ht="15.75" x14ac:dyDescent="0.3">
      <c r="A56" s="335" t="s">
        <v>151</v>
      </c>
      <c r="B56" s="344">
        <v>20095</v>
      </c>
      <c r="C56" s="344">
        <v>15279.23</v>
      </c>
      <c r="D56" s="344">
        <v>14695.5</v>
      </c>
      <c r="E56" s="344">
        <v>9281.64</v>
      </c>
      <c r="F56" s="344"/>
      <c r="G56" s="344">
        <v>13709.19</v>
      </c>
      <c r="H56" s="344">
        <v>12840.25</v>
      </c>
      <c r="I56" s="344">
        <v>9877.27</v>
      </c>
      <c r="J56" s="344">
        <v>10484.42</v>
      </c>
      <c r="K56" s="344">
        <v>23526.66</v>
      </c>
      <c r="L56" s="344">
        <v>25324.65</v>
      </c>
      <c r="M56" s="344">
        <v>31902.86</v>
      </c>
      <c r="N56" s="370">
        <v>0</v>
      </c>
      <c r="O56" s="370">
        <v>11975.22</v>
      </c>
      <c r="P56" s="370">
        <v>-124.09</v>
      </c>
      <c r="Q56" s="370">
        <v>-2284.31</v>
      </c>
      <c r="R56" s="370">
        <v>0</v>
      </c>
      <c r="S56" s="370">
        <v>-198.83999999999986</v>
      </c>
      <c r="T56" s="370">
        <v>-248.95</v>
      </c>
      <c r="U56" s="370">
        <v>-211.48000000000002</v>
      </c>
      <c r="V56" s="370">
        <v>-162.57</v>
      </c>
      <c r="W56" s="370">
        <v>-11736.65</v>
      </c>
      <c r="X56" s="370">
        <v>-11334.09</v>
      </c>
      <c r="Y56" s="371">
        <v>-16255.330000000002</v>
      </c>
      <c r="Z56" s="370">
        <v>0</v>
      </c>
      <c r="AA56" s="370">
        <v>0</v>
      </c>
      <c r="AB56" s="370">
        <v>0</v>
      </c>
      <c r="AC56" s="370">
        <v>0</v>
      </c>
      <c r="AD56" s="370">
        <v>0</v>
      </c>
      <c r="AE56" s="370">
        <v>0</v>
      </c>
      <c r="AF56" s="370">
        <v>0</v>
      </c>
      <c r="AG56" s="370">
        <v>0</v>
      </c>
      <c r="AH56" s="370">
        <v>0</v>
      </c>
      <c r="AI56" s="370">
        <v>0</v>
      </c>
      <c r="AJ56" s="370">
        <v>0</v>
      </c>
      <c r="AK56" s="371">
        <v>0</v>
      </c>
      <c r="AL56" s="370">
        <v>0</v>
      </c>
      <c r="AM56" s="370">
        <v>0</v>
      </c>
      <c r="AN56" s="370">
        <v>0</v>
      </c>
      <c r="AO56" s="370">
        <v>0</v>
      </c>
      <c r="AP56" s="370">
        <v>0</v>
      </c>
      <c r="AQ56" s="370">
        <v>0</v>
      </c>
      <c r="AR56" s="370">
        <v>0</v>
      </c>
      <c r="AS56" s="370">
        <v>0</v>
      </c>
      <c r="AT56" s="370">
        <v>0</v>
      </c>
      <c r="AU56" s="370">
        <v>0</v>
      </c>
      <c r="AV56" s="370">
        <v>0</v>
      </c>
      <c r="AW56" s="371">
        <v>0</v>
      </c>
      <c r="AX56" s="370">
        <v>0</v>
      </c>
      <c r="AY56" s="370">
        <v>0</v>
      </c>
      <c r="AZ56" s="370">
        <v>0</v>
      </c>
      <c r="BA56" s="370">
        <v>0</v>
      </c>
      <c r="BB56" s="370">
        <v>0</v>
      </c>
      <c r="BC56" s="370">
        <v>0</v>
      </c>
      <c r="BD56" s="370">
        <v>0</v>
      </c>
      <c r="BE56" s="370">
        <v>0</v>
      </c>
      <c r="BF56" s="370">
        <v>0</v>
      </c>
      <c r="BG56" s="370">
        <v>0</v>
      </c>
      <c r="BH56" s="370">
        <v>0</v>
      </c>
      <c r="BI56" s="371">
        <v>0</v>
      </c>
      <c r="BJ56" s="370">
        <v>0</v>
      </c>
      <c r="BK56" s="370">
        <v>0</v>
      </c>
      <c r="BL56" s="370">
        <v>0</v>
      </c>
      <c r="BM56" s="370">
        <v>-296.01</v>
      </c>
      <c r="BN56" s="370">
        <v>0</v>
      </c>
      <c r="BO56" s="370">
        <v>-505.21</v>
      </c>
      <c r="BP56" s="370">
        <v>-276.2</v>
      </c>
      <c r="BQ56" s="370">
        <v>-226.87</v>
      </c>
      <c r="BR56" s="370">
        <v>-147.99</v>
      </c>
      <c r="BS56" s="370">
        <v>-128.21</v>
      </c>
      <c r="BT56" s="370">
        <v>-167.63</v>
      </c>
      <c r="BU56" s="371">
        <v>-187.43</v>
      </c>
      <c r="BV56" s="370">
        <v>0</v>
      </c>
      <c r="BW56" s="370">
        <v>0</v>
      </c>
      <c r="BX56" s="370">
        <v>0</v>
      </c>
      <c r="BY56" s="370">
        <v>0</v>
      </c>
      <c r="BZ56" s="370">
        <v>0</v>
      </c>
      <c r="CA56" s="370">
        <v>0</v>
      </c>
      <c r="CB56" s="370">
        <v>0</v>
      </c>
      <c r="CC56" s="370">
        <v>0</v>
      </c>
      <c r="CD56" s="370">
        <v>0</v>
      </c>
      <c r="CE56" s="370">
        <v>0</v>
      </c>
      <c r="CF56" s="370">
        <v>0</v>
      </c>
      <c r="CG56" s="371">
        <v>0</v>
      </c>
      <c r="CH56" s="370">
        <v>0</v>
      </c>
      <c r="CI56" s="370">
        <v>0</v>
      </c>
      <c r="CJ56" s="370">
        <v>0</v>
      </c>
      <c r="CK56" s="370">
        <v>0</v>
      </c>
      <c r="CL56" s="370">
        <v>0</v>
      </c>
      <c r="CM56" s="370">
        <v>0</v>
      </c>
      <c r="CN56" s="370">
        <v>0</v>
      </c>
      <c r="CO56" s="370">
        <v>0</v>
      </c>
      <c r="CP56" s="370">
        <v>0</v>
      </c>
      <c r="CQ56" s="370">
        <v>0</v>
      </c>
      <c r="CR56" s="370">
        <v>0</v>
      </c>
      <c r="CS56" s="371">
        <v>0</v>
      </c>
      <c r="CT56" s="370">
        <v>0</v>
      </c>
      <c r="CU56" s="370">
        <v>0</v>
      </c>
      <c r="CV56" s="370">
        <v>0</v>
      </c>
      <c r="CW56" s="370">
        <v>0</v>
      </c>
      <c r="CX56" s="370">
        <v>0</v>
      </c>
      <c r="CY56" s="370">
        <v>0</v>
      </c>
      <c r="CZ56" s="370">
        <v>0</v>
      </c>
      <c r="DA56" s="370">
        <v>0</v>
      </c>
      <c r="DB56" s="370">
        <v>0</v>
      </c>
      <c r="DC56" s="370">
        <v>0</v>
      </c>
      <c r="DD56" s="370">
        <v>0</v>
      </c>
      <c r="DE56" s="371">
        <v>0</v>
      </c>
      <c r="DF56" s="347">
        <f t="shared" si="5"/>
        <v>20095</v>
      </c>
      <c r="DG56" s="347">
        <f t="shared" si="5"/>
        <v>27254.449999999997</v>
      </c>
      <c r="DH56" s="347">
        <f t="shared" si="5"/>
        <v>14571.41</v>
      </c>
      <c r="DI56" s="347">
        <f t="shared" si="5"/>
        <v>6701.32</v>
      </c>
      <c r="DJ56" s="347">
        <f t="shared" si="5"/>
        <v>0</v>
      </c>
      <c r="DK56" s="347">
        <f t="shared" si="5"/>
        <v>13005.140000000001</v>
      </c>
      <c r="DL56" s="347">
        <f t="shared" si="5"/>
        <v>12315.099999999999</v>
      </c>
      <c r="DM56" s="347">
        <f t="shared" si="5"/>
        <v>9438.92</v>
      </c>
      <c r="DN56" s="347">
        <f t="shared" si="5"/>
        <v>10173.86</v>
      </c>
      <c r="DO56" s="347">
        <f t="shared" si="5"/>
        <v>11661.800000000001</v>
      </c>
      <c r="DP56" s="347">
        <f t="shared" si="5"/>
        <v>13822.930000000002</v>
      </c>
      <c r="DQ56" s="347">
        <f t="shared" si="5"/>
        <v>15460.099999999999</v>
      </c>
      <c r="DR56" s="348">
        <f t="shared" si="2"/>
        <v>154500.03</v>
      </c>
      <c r="DY56" s="351">
        <f t="shared" si="3"/>
        <v>154500.03</v>
      </c>
      <c r="DZ56" s="351">
        <v>154500.03</v>
      </c>
      <c r="EA56" s="351">
        <f t="shared" si="4"/>
        <v>0</v>
      </c>
    </row>
    <row r="57" spans="1:131" ht="15.75" x14ac:dyDescent="0.3">
      <c r="A57" s="335" t="s">
        <v>152</v>
      </c>
      <c r="B57" s="344">
        <v>35204.92</v>
      </c>
      <c r="C57" s="344">
        <v>31744.799999999999</v>
      </c>
      <c r="D57" s="344">
        <v>33193.21</v>
      </c>
      <c r="E57" s="344">
        <v>28451.51</v>
      </c>
      <c r="F57" s="344">
        <v>6163.8</v>
      </c>
      <c r="G57" s="344">
        <v>40814.68</v>
      </c>
      <c r="H57" s="344">
        <v>39774.81</v>
      </c>
      <c r="I57" s="344">
        <v>4543.43</v>
      </c>
      <c r="J57" s="344">
        <v>32830.32</v>
      </c>
      <c r="K57" s="344">
        <v>29481.88</v>
      </c>
      <c r="L57" s="344">
        <v>27533.15</v>
      </c>
      <c r="M57" s="344">
        <v>29823.82</v>
      </c>
      <c r="N57" s="370">
        <v>-5.07</v>
      </c>
      <c r="O57" s="370">
        <v>-4.6500000000000004</v>
      </c>
      <c r="P57" s="370">
        <v>-413.82</v>
      </c>
      <c r="Q57" s="370">
        <v>-8498.31</v>
      </c>
      <c r="R57" s="370">
        <v>-6128.05</v>
      </c>
      <c r="S57" s="370">
        <v>-16390.21</v>
      </c>
      <c r="T57" s="370">
        <v>-3369.44</v>
      </c>
      <c r="U57" s="370">
        <v>1454.09</v>
      </c>
      <c r="V57" s="370">
        <v>2444.6200000000003</v>
      </c>
      <c r="W57" s="370">
        <v>-3716.2400000000016</v>
      </c>
      <c r="X57" s="370">
        <v>-2232.4299999999998</v>
      </c>
      <c r="Y57" s="371">
        <v>-1012.48</v>
      </c>
      <c r="Z57" s="370">
        <v>0</v>
      </c>
      <c r="AA57" s="370">
        <v>0</v>
      </c>
      <c r="AB57" s="370">
        <v>0</v>
      </c>
      <c r="AC57" s="370">
        <v>5</v>
      </c>
      <c r="AD57" s="370">
        <v>5</v>
      </c>
      <c r="AE57" s="370">
        <v>0</v>
      </c>
      <c r="AF57" s="370">
        <v>0</v>
      </c>
      <c r="AG57" s="370">
        <v>0</v>
      </c>
      <c r="AH57" s="370">
        <v>0</v>
      </c>
      <c r="AI57" s="370">
        <v>0</v>
      </c>
      <c r="AJ57" s="370">
        <v>0</v>
      </c>
      <c r="AK57" s="371">
        <v>0</v>
      </c>
      <c r="AL57" s="370">
        <v>-1423.47</v>
      </c>
      <c r="AM57" s="370">
        <v>-1383.81</v>
      </c>
      <c r="AN57" s="370">
        <v>-1556.53</v>
      </c>
      <c r="AO57" s="370">
        <v>-1372.34</v>
      </c>
      <c r="AP57" s="370">
        <v>0</v>
      </c>
      <c r="AQ57" s="370">
        <v>-2047.24</v>
      </c>
      <c r="AR57" s="370">
        <v>-1204.17</v>
      </c>
      <c r="AS57" s="370">
        <v>0</v>
      </c>
      <c r="AT57" s="370">
        <v>-1464.5</v>
      </c>
      <c r="AU57" s="370">
        <v>-878.56999999999994</v>
      </c>
      <c r="AV57" s="370">
        <v>-1138.8799999999999</v>
      </c>
      <c r="AW57" s="371">
        <v>-1176.69</v>
      </c>
      <c r="AX57" s="370">
        <v>0</v>
      </c>
      <c r="AY57" s="370">
        <v>0</v>
      </c>
      <c r="AZ57" s="370">
        <v>0</v>
      </c>
      <c r="BA57" s="370">
        <v>0</v>
      </c>
      <c r="BB57" s="370">
        <v>0</v>
      </c>
      <c r="BC57" s="370">
        <v>0</v>
      </c>
      <c r="BD57" s="370">
        <v>0</v>
      </c>
      <c r="BE57" s="370">
        <v>0</v>
      </c>
      <c r="BF57" s="370">
        <v>0</v>
      </c>
      <c r="BG57" s="370">
        <v>0</v>
      </c>
      <c r="BH57" s="370">
        <v>0</v>
      </c>
      <c r="BI57" s="371">
        <v>0</v>
      </c>
      <c r="BJ57" s="370">
        <v>0</v>
      </c>
      <c r="BK57" s="370">
        <v>0</v>
      </c>
      <c r="BL57" s="370">
        <v>0</v>
      </c>
      <c r="BM57" s="370">
        <v>0</v>
      </c>
      <c r="BN57" s="370">
        <v>0</v>
      </c>
      <c r="BO57" s="370">
        <v>0</v>
      </c>
      <c r="BP57" s="370">
        <v>0</v>
      </c>
      <c r="BQ57" s="370">
        <v>0</v>
      </c>
      <c r="BR57" s="370">
        <v>0</v>
      </c>
      <c r="BS57" s="370">
        <v>0</v>
      </c>
      <c r="BT57" s="370">
        <v>0</v>
      </c>
      <c r="BU57" s="371">
        <v>0</v>
      </c>
      <c r="BV57" s="370">
        <v>0</v>
      </c>
      <c r="BW57" s="370">
        <v>0</v>
      </c>
      <c r="BX57" s="370">
        <v>0</v>
      </c>
      <c r="BY57" s="370">
        <v>0</v>
      </c>
      <c r="BZ57" s="370">
        <v>0</v>
      </c>
      <c r="CA57" s="370">
        <v>0</v>
      </c>
      <c r="CB57" s="370">
        <v>0</v>
      </c>
      <c r="CC57" s="370">
        <v>0</v>
      </c>
      <c r="CD57" s="370">
        <v>0</v>
      </c>
      <c r="CE57" s="370">
        <v>0</v>
      </c>
      <c r="CF57" s="370">
        <v>0</v>
      </c>
      <c r="CG57" s="371">
        <v>0</v>
      </c>
      <c r="CH57" s="370">
        <v>0</v>
      </c>
      <c r="CI57" s="370">
        <v>0</v>
      </c>
      <c r="CJ57" s="370">
        <v>0</v>
      </c>
      <c r="CK57" s="370">
        <v>0</v>
      </c>
      <c r="CL57" s="370">
        <v>0</v>
      </c>
      <c r="CM57" s="370">
        <v>0</v>
      </c>
      <c r="CN57" s="370">
        <v>0</v>
      </c>
      <c r="CO57" s="370">
        <v>0</v>
      </c>
      <c r="CP57" s="370">
        <v>0</v>
      </c>
      <c r="CQ57" s="370">
        <v>0</v>
      </c>
      <c r="CR57" s="370">
        <v>0</v>
      </c>
      <c r="CS57" s="371">
        <v>0</v>
      </c>
      <c r="CT57" s="370">
        <v>0</v>
      </c>
      <c r="CU57" s="370">
        <v>0</v>
      </c>
      <c r="CV57" s="370">
        <v>0</v>
      </c>
      <c r="CW57" s="370">
        <v>0</v>
      </c>
      <c r="CX57" s="370">
        <v>0</v>
      </c>
      <c r="CY57" s="370">
        <v>0</v>
      </c>
      <c r="CZ57" s="370">
        <v>0</v>
      </c>
      <c r="DA57" s="370">
        <v>0</v>
      </c>
      <c r="DB57" s="370">
        <v>0</v>
      </c>
      <c r="DC57" s="370">
        <v>0</v>
      </c>
      <c r="DD57" s="370">
        <v>0</v>
      </c>
      <c r="DE57" s="371">
        <v>0</v>
      </c>
      <c r="DF57" s="347">
        <f t="shared" si="5"/>
        <v>33776.379999999997</v>
      </c>
      <c r="DG57" s="347">
        <f t="shared" si="5"/>
        <v>30356.339999999997</v>
      </c>
      <c r="DH57" s="347">
        <f t="shared" si="5"/>
        <v>31222.86</v>
      </c>
      <c r="DI57" s="347">
        <f t="shared" si="5"/>
        <v>18585.859999999997</v>
      </c>
      <c r="DJ57" s="347">
        <f t="shared" si="5"/>
        <v>40.75</v>
      </c>
      <c r="DK57" s="347">
        <f t="shared" si="5"/>
        <v>22377.23</v>
      </c>
      <c r="DL57" s="347">
        <f t="shared" si="5"/>
        <v>35201.199999999997</v>
      </c>
      <c r="DM57" s="347">
        <f t="shared" si="5"/>
        <v>5997.52</v>
      </c>
      <c r="DN57" s="347">
        <f t="shared" si="5"/>
        <v>33810.44</v>
      </c>
      <c r="DO57" s="347">
        <f t="shared" si="5"/>
        <v>24887.07</v>
      </c>
      <c r="DP57" s="347">
        <f t="shared" si="5"/>
        <v>24161.84</v>
      </c>
      <c r="DQ57" s="347">
        <f t="shared" si="5"/>
        <v>27634.65</v>
      </c>
      <c r="DR57" s="348">
        <f t="shared" si="2"/>
        <v>288052.14</v>
      </c>
      <c r="DY57" s="351">
        <f t="shared" si="3"/>
        <v>288052.14</v>
      </c>
      <c r="DZ57" s="351">
        <v>288052.14000000007</v>
      </c>
      <c r="EA57" s="351">
        <f t="shared" si="4"/>
        <v>0</v>
      </c>
    </row>
    <row r="58" spans="1:131" ht="15.75" x14ac:dyDescent="0.3">
      <c r="A58" s="335" t="s">
        <v>153</v>
      </c>
      <c r="B58" s="344">
        <v>24753.02</v>
      </c>
      <c r="C58" s="344">
        <v>23661.119999999999</v>
      </c>
      <c r="D58" s="344">
        <v>21879.07</v>
      </c>
      <c r="E58" s="344">
        <v>0</v>
      </c>
      <c r="F58" s="344"/>
      <c r="G58" s="344">
        <v>38977.99</v>
      </c>
      <c r="H58" s="344">
        <v>12596.75</v>
      </c>
      <c r="I58" s="344">
        <v>1226.8499999999999</v>
      </c>
      <c r="J58" s="344">
        <v>26439.7</v>
      </c>
      <c r="K58" s="344">
        <v>15234.04</v>
      </c>
      <c r="L58" s="344">
        <v>16150.95</v>
      </c>
      <c r="M58" s="344">
        <v>18616.93</v>
      </c>
      <c r="N58" s="370">
        <v>0</v>
      </c>
      <c r="O58" s="370">
        <v>0</v>
      </c>
      <c r="P58" s="370">
        <v>0</v>
      </c>
      <c r="Q58" s="370">
        <v>2982.5899999999997</v>
      </c>
      <c r="R58" s="370">
        <v>241.53</v>
      </c>
      <c r="S58" s="370">
        <v>-20144.320000000003</v>
      </c>
      <c r="T58" s="370">
        <v>-1327.9200000000003</v>
      </c>
      <c r="U58" s="370">
        <v>809.56</v>
      </c>
      <c r="V58" s="370">
        <v>-3556.82</v>
      </c>
      <c r="W58" s="370">
        <v>-1496.0500000000004</v>
      </c>
      <c r="X58" s="370">
        <v>-1950.4800000000002</v>
      </c>
      <c r="Y58" s="371">
        <v>-1652.05</v>
      </c>
      <c r="Z58" s="370">
        <v>0</v>
      </c>
      <c r="AA58" s="370">
        <v>0</v>
      </c>
      <c r="AB58" s="370">
        <v>0</v>
      </c>
      <c r="AC58" s="370">
        <v>0</v>
      </c>
      <c r="AD58" s="370">
        <v>0</v>
      </c>
      <c r="AE58" s="370">
        <v>0</v>
      </c>
      <c r="AF58" s="370">
        <v>0</v>
      </c>
      <c r="AG58" s="370">
        <v>0</v>
      </c>
      <c r="AH58" s="370">
        <v>0</v>
      </c>
      <c r="AI58" s="370">
        <v>0</v>
      </c>
      <c r="AJ58" s="370">
        <v>170.85</v>
      </c>
      <c r="AK58" s="371">
        <v>-170.84</v>
      </c>
      <c r="AL58" s="370">
        <v>0</v>
      </c>
      <c r="AM58" s="370">
        <v>0</v>
      </c>
      <c r="AN58" s="370">
        <v>0</v>
      </c>
      <c r="AO58" s="370">
        <v>0</v>
      </c>
      <c r="AP58" s="370">
        <v>0</v>
      </c>
      <c r="AQ58" s="370">
        <v>0</v>
      </c>
      <c r="AR58" s="370">
        <v>-6</v>
      </c>
      <c r="AS58" s="370">
        <v>0</v>
      </c>
      <c r="AT58" s="370">
        <v>-11.51</v>
      </c>
      <c r="AU58" s="370">
        <v>-14.45</v>
      </c>
      <c r="AV58" s="370">
        <v>-15.66</v>
      </c>
      <c r="AW58" s="371">
        <v>-11.88</v>
      </c>
      <c r="AX58" s="370">
        <v>0</v>
      </c>
      <c r="AY58" s="370">
        <v>0</v>
      </c>
      <c r="AZ58" s="370">
        <v>0</v>
      </c>
      <c r="BA58" s="370">
        <v>0</v>
      </c>
      <c r="BB58" s="370">
        <v>0</v>
      </c>
      <c r="BC58" s="370">
        <v>0</v>
      </c>
      <c r="BD58" s="370">
        <v>0</v>
      </c>
      <c r="BE58" s="370">
        <v>0</v>
      </c>
      <c r="BF58" s="370">
        <v>0</v>
      </c>
      <c r="BG58" s="370">
        <v>0</v>
      </c>
      <c r="BH58" s="370">
        <v>0</v>
      </c>
      <c r="BI58" s="371">
        <v>0</v>
      </c>
      <c r="BJ58" s="370">
        <v>0</v>
      </c>
      <c r="BK58" s="370">
        <v>0</v>
      </c>
      <c r="BL58" s="370">
        <v>0</v>
      </c>
      <c r="BM58" s="370">
        <v>0</v>
      </c>
      <c r="BN58" s="370">
        <v>0</v>
      </c>
      <c r="BO58" s="370">
        <v>0</v>
      </c>
      <c r="BP58" s="370">
        <v>0</v>
      </c>
      <c r="BQ58" s="370">
        <v>0</v>
      </c>
      <c r="BR58" s="370">
        <v>0</v>
      </c>
      <c r="BS58" s="370">
        <v>0</v>
      </c>
      <c r="BT58" s="370">
        <v>0</v>
      </c>
      <c r="BU58" s="371">
        <v>0</v>
      </c>
      <c r="BV58" s="370">
        <v>0</v>
      </c>
      <c r="BW58" s="370">
        <v>0</v>
      </c>
      <c r="BX58" s="370">
        <v>0</v>
      </c>
      <c r="BY58" s="370">
        <v>0</v>
      </c>
      <c r="BZ58" s="370">
        <v>0</v>
      </c>
      <c r="CA58" s="370">
        <v>0</v>
      </c>
      <c r="CB58" s="370">
        <v>0</v>
      </c>
      <c r="CC58" s="370">
        <v>0</v>
      </c>
      <c r="CD58" s="370">
        <v>0</v>
      </c>
      <c r="CE58" s="370">
        <v>0</v>
      </c>
      <c r="CF58" s="370">
        <v>0</v>
      </c>
      <c r="CG58" s="371">
        <v>0</v>
      </c>
      <c r="CH58" s="370">
        <v>0</v>
      </c>
      <c r="CI58" s="370">
        <v>0</v>
      </c>
      <c r="CJ58" s="370">
        <v>0</v>
      </c>
      <c r="CK58" s="370">
        <v>0</v>
      </c>
      <c r="CL58" s="370">
        <v>0</v>
      </c>
      <c r="CM58" s="370">
        <v>0</v>
      </c>
      <c r="CN58" s="370">
        <v>0</v>
      </c>
      <c r="CO58" s="370">
        <v>0</v>
      </c>
      <c r="CP58" s="370">
        <v>0</v>
      </c>
      <c r="CQ58" s="370">
        <v>0</v>
      </c>
      <c r="CR58" s="370">
        <v>0</v>
      </c>
      <c r="CS58" s="371">
        <v>0</v>
      </c>
      <c r="CT58" s="370">
        <v>0</v>
      </c>
      <c r="CU58" s="370">
        <v>0</v>
      </c>
      <c r="CV58" s="370">
        <v>0</v>
      </c>
      <c r="CW58" s="370">
        <v>0</v>
      </c>
      <c r="CX58" s="370">
        <v>0</v>
      </c>
      <c r="CY58" s="370">
        <v>0</v>
      </c>
      <c r="CZ58" s="370">
        <v>0</v>
      </c>
      <c r="DA58" s="370">
        <v>0</v>
      </c>
      <c r="DB58" s="370">
        <v>0</v>
      </c>
      <c r="DC58" s="370">
        <v>0</v>
      </c>
      <c r="DD58" s="370">
        <v>0</v>
      </c>
      <c r="DE58" s="371">
        <v>0</v>
      </c>
      <c r="DF58" s="347">
        <f t="shared" si="5"/>
        <v>24753.02</v>
      </c>
      <c r="DG58" s="347">
        <f t="shared" si="5"/>
        <v>23661.119999999999</v>
      </c>
      <c r="DH58" s="347">
        <f t="shared" si="5"/>
        <v>21879.07</v>
      </c>
      <c r="DI58" s="347">
        <f t="shared" si="5"/>
        <v>2982.5899999999997</v>
      </c>
      <c r="DJ58" s="347">
        <f t="shared" si="5"/>
        <v>241.53</v>
      </c>
      <c r="DK58" s="347">
        <f t="shared" si="5"/>
        <v>18833.669999999995</v>
      </c>
      <c r="DL58" s="347">
        <f t="shared" si="5"/>
        <v>11262.83</v>
      </c>
      <c r="DM58" s="347">
        <f t="shared" si="5"/>
        <v>2036.4099999999999</v>
      </c>
      <c r="DN58" s="347">
        <f t="shared" si="5"/>
        <v>22871.370000000003</v>
      </c>
      <c r="DO58" s="347">
        <f t="shared" si="5"/>
        <v>13723.539999999999</v>
      </c>
      <c r="DP58" s="347">
        <f t="shared" si="5"/>
        <v>14355.660000000002</v>
      </c>
      <c r="DQ58" s="347">
        <f t="shared" si="5"/>
        <v>16782.16</v>
      </c>
      <c r="DR58" s="348">
        <f t="shared" si="2"/>
        <v>173382.97</v>
      </c>
      <c r="DY58" s="351">
        <f t="shared" si="3"/>
        <v>173382.97</v>
      </c>
      <c r="DZ58" s="351">
        <v>173311.73</v>
      </c>
      <c r="EA58" s="351">
        <f t="shared" si="4"/>
        <v>71.239999999990687</v>
      </c>
    </row>
    <row r="59" spans="1:131" ht="15.75" x14ac:dyDescent="0.3">
      <c r="A59" s="335" t="s">
        <v>154</v>
      </c>
      <c r="B59" s="344">
        <v>41693.769999999997</v>
      </c>
      <c r="C59" s="344">
        <v>38003.06</v>
      </c>
      <c r="D59" s="344">
        <v>37930.75</v>
      </c>
      <c r="E59" s="344">
        <v>0</v>
      </c>
      <c r="F59" s="344"/>
      <c r="G59" s="344">
        <v>118694.07</v>
      </c>
      <c r="H59" s="344">
        <v>45223.3</v>
      </c>
      <c r="I59" s="344">
        <v>2885.75</v>
      </c>
      <c r="J59" s="344">
        <v>57459.86</v>
      </c>
      <c r="K59" s="344">
        <v>34466.589999999997</v>
      </c>
      <c r="L59" s="344">
        <v>39753.9</v>
      </c>
      <c r="M59" s="344">
        <v>38631.800000000003</v>
      </c>
      <c r="N59" s="370">
        <v>49.870000000000005</v>
      </c>
      <c r="O59" s="370">
        <v>-753.63</v>
      </c>
      <c r="P59" s="370">
        <v>948.48000000000047</v>
      </c>
      <c r="Q59" s="370">
        <v>8706.48</v>
      </c>
      <c r="R59" s="370">
        <v>4549.5699999999979</v>
      </c>
      <c r="S59" s="370">
        <v>-58996.140000000021</v>
      </c>
      <c r="T59" s="370">
        <v>-7413.01</v>
      </c>
      <c r="U59" s="370">
        <v>148.59</v>
      </c>
      <c r="V59" s="370">
        <v>-2642.1200000000008</v>
      </c>
      <c r="W59" s="370">
        <v>1745.69</v>
      </c>
      <c r="X59" s="370">
        <v>-1126.9599999999998</v>
      </c>
      <c r="Y59" s="371">
        <v>6173.5199999999995</v>
      </c>
      <c r="Z59" s="370">
        <v>0</v>
      </c>
      <c r="AA59" s="370">
        <v>0</v>
      </c>
      <c r="AB59" s="370">
        <v>-804.93</v>
      </c>
      <c r="AC59" s="370">
        <v>3784.57</v>
      </c>
      <c r="AD59" s="370">
        <v>3596.74</v>
      </c>
      <c r="AE59" s="370">
        <v>-10200.49</v>
      </c>
      <c r="AF59" s="370">
        <v>-1336.92</v>
      </c>
      <c r="AG59" s="370">
        <v>3066.27</v>
      </c>
      <c r="AH59" s="370">
        <v>-2232.09</v>
      </c>
      <c r="AI59" s="370">
        <v>58.3</v>
      </c>
      <c r="AJ59" s="370">
        <v>-326.35000000000002</v>
      </c>
      <c r="AK59" s="371">
        <v>-147.52000000000001</v>
      </c>
      <c r="AL59" s="370">
        <v>0</v>
      </c>
      <c r="AM59" s="370">
        <v>0</v>
      </c>
      <c r="AN59" s="370">
        <v>0</v>
      </c>
      <c r="AO59" s="370">
        <v>0</v>
      </c>
      <c r="AP59" s="370">
        <v>0</v>
      </c>
      <c r="AQ59" s="370">
        <v>0</v>
      </c>
      <c r="AR59" s="370">
        <v>0</v>
      </c>
      <c r="AS59" s="370">
        <v>0</v>
      </c>
      <c r="AT59" s="370">
        <v>0</v>
      </c>
      <c r="AU59" s="370">
        <v>0</v>
      </c>
      <c r="AV59" s="370">
        <v>0</v>
      </c>
      <c r="AW59" s="371">
        <v>0</v>
      </c>
      <c r="AX59" s="370">
        <v>0</v>
      </c>
      <c r="AY59" s="370">
        <v>0</v>
      </c>
      <c r="AZ59" s="370">
        <v>0</v>
      </c>
      <c r="BA59" s="370">
        <v>0</v>
      </c>
      <c r="BB59" s="370">
        <v>0</v>
      </c>
      <c r="BC59" s="370">
        <v>0</v>
      </c>
      <c r="BD59" s="370">
        <v>0</v>
      </c>
      <c r="BE59" s="370">
        <v>0</v>
      </c>
      <c r="BF59" s="370">
        <v>0</v>
      </c>
      <c r="BG59" s="370">
        <v>0</v>
      </c>
      <c r="BH59" s="370">
        <v>0</v>
      </c>
      <c r="BI59" s="371">
        <v>0</v>
      </c>
      <c r="BJ59" s="370">
        <v>0</v>
      </c>
      <c r="BK59" s="370">
        <v>0</v>
      </c>
      <c r="BL59" s="370">
        <v>0</v>
      </c>
      <c r="BM59" s="370">
        <v>0</v>
      </c>
      <c r="BN59" s="370">
        <v>0</v>
      </c>
      <c r="BO59" s="370">
        <v>0</v>
      </c>
      <c r="BP59" s="370">
        <v>0</v>
      </c>
      <c r="BQ59" s="370">
        <v>0</v>
      </c>
      <c r="BR59" s="370">
        <v>0</v>
      </c>
      <c r="BS59" s="370">
        <v>0</v>
      </c>
      <c r="BT59" s="370">
        <v>0</v>
      </c>
      <c r="BU59" s="371">
        <v>0</v>
      </c>
      <c r="BV59" s="370">
        <v>0</v>
      </c>
      <c r="BW59" s="370">
        <v>0</v>
      </c>
      <c r="BX59" s="370">
        <v>0</v>
      </c>
      <c r="BY59" s="370">
        <v>0</v>
      </c>
      <c r="BZ59" s="370">
        <v>0</v>
      </c>
      <c r="CA59" s="370">
        <v>0</v>
      </c>
      <c r="CB59" s="370">
        <v>0</v>
      </c>
      <c r="CC59" s="370">
        <v>0</v>
      </c>
      <c r="CD59" s="370">
        <v>0</v>
      </c>
      <c r="CE59" s="370">
        <v>0</v>
      </c>
      <c r="CF59" s="370">
        <v>0</v>
      </c>
      <c r="CG59" s="371">
        <v>0</v>
      </c>
      <c r="CH59" s="370">
        <v>0</v>
      </c>
      <c r="CI59" s="370">
        <v>0</v>
      </c>
      <c r="CJ59" s="370">
        <v>0</v>
      </c>
      <c r="CK59" s="370">
        <v>0</v>
      </c>
      <c r="CL59" s="370">
        <v>0</v>
      </c>
      <c r="CM59" s="370">
        <v>0</v>
      </c>
      <c r="CN59" s="370">
        <v>0</v>
      </c>
      <c r="CO59" s="370">
        <v>0</v>
      </c>
      <c r="CP59" s="370">
        <v>0</v>
      </c>
      <c r="CQ59" s="370">
        <v>0</v>
      </c>
      <c r="CR59" s="370">
        <v>0</v>
      </c>
      <c r="CS59" s="371">
        <v>0</v>
      </c>
      <c r="CT59" s="370">
        <v>0</v>
      </c>
      <c r="CU59" s="370">
        <v>0</v>
      </c>
      <c r="CV59" s="370">
        <v>0</v>
      </c>
      <c r="CW59" s="370">
        <v>0</v>
      </c>
      <c r="CX59" s="370">
        <v>0</v>
      </c>
      <c r="CY59" s="370">
        <v>0</v>
      </c>
      <c r="CZ59" s="370">
        <v>0</v>
      </c>
      <c r="DA59" s="370">
        <v>0</v>
      </c>
      <c r="DB59" s="370">
        <v>0</v>
      </c>
      <c r="DC59" s="370">
        <v>0</v>
      </c>
      <c r="DD59" s="370">
        <v>0</v>
      </c>
      <c r="DE59" s="371">
        <v>0</v>
      </c>
      <c r="DF59" s="347">
        <f t="shared" si="5"/>
        <v>41743.64</v>
      </c>
      <c r="DG59" s="347">
        <f t="shared" si="5"/>
        <v>37249.43</v>
      </c>
      <c r="DH59" s="347">
        <f t="shared" si="5"/>
        <v>38074.300000000003</v>
      </c>
      <c r="DI59" s="347">
        <f t="shared" si="5"/>
        <v>12491.05</v>
      </c>
      <c r="DJ59" s="347">
        <f t="shared" si="5"/>
        <v>8146.3099999999977</v>
      </c>
      <c r="DK59" s="347">
        <f t="shared" si="5"/>
        <v>49497.439999999988</v>
      </c>
      <c r="DL59" s="347">
        <f t="shared" si="5"/>
        <v>36473.370000000003</v>
      </c>
      <c r="DM59" s="347">
        <f t="shared" si="5"/>
        <v>6100.6100000000006</v>
      </c>
      <c r="DN59" s="347">
        <f t="shared" si="5"/>
        <v>52585.649999999994</v>
      </c>
      <c r="DO59" s="347">
        <f t="shared" si="5"/>
        <v>36270.58</v>
      </c>
      <c r="DP59" s="347">
        <f t="shared" si="5"/>
        <v>38300.590000000004</v>
      </c>
      <c r="DQ59" s="347">
        <f t="shared" si="5"/>
        <v>44657.8</v>
      </c>
      <c r="DR59" s="348">
        <f t="shared" si="2"/>
        <v>401590.76999999996</v>
      </c>
      <c r="DY59" s="351">
        <f t="shared" si="3"/>
        <v>401590.76999999996</v>
      </c>
      <c r="DZ59" s="351">
        <v>401590.77</v>
      </c>
      <c r="EA59" s="351">
        <f t="shared" si="4"/>
        <v>0</v>
      </c>
    </row>
    <row r="60" spans="1:131" ht="15.75" x14ac:dyDescent="0.3">
      <c r="A60" s="335" t="s">
        <v>155</v>
      </c>
      <c r="B60" s="344">
        <v>322266.15000000002</v>
      </c>
      <c r="C60" s="344">
        <v>293844.8</v>
      </c>
      <c r="D60" s="344">
        <v>308737.59999999998</v>
      </c>
      <c r="E60" s="344">
        <v>203112.9</v>
      </c>
      <c r="F60" s="344">
        <v>34036.18</v>
      </c>
      <c r="G60" s="344">
        <v>343428.61</v>
      </c>
      <c r="H60" s="344">
        <v>462381.72</v>
      </c>
      <c r="I60" s="344">
        <v>141743.07999999999</v>
      </c>
      <c r="J60" s="344">
        <v>289884.26</v>
      </c>
      <c r="K60" s="344">
        <v>371439.17</v>
      </c>
      <c r="L60" s="344">
        <v>279513.48</v>
      </c>
      <c r="M60" s="344">
        <v>289751.06</v>
      </c>
      <c r="N60" s="370">
        <v>-604.45999999999992</v>
      </c>
      <c r="O60" s="370">
        <v>-608.88999999999953</v>
      </c>
      <c r="P60" s="370">
        <v>4187.8</v>
      </c>
      <c r="Q60" s="370">
        <v>-15272.03</v>
      </c>
      <c r="R60" s="370">
        <v>3971.6799999999994</v>
      </c>
      <c r="S60" s="370">
        <v>-11350.859999999997</v>
      </c>
      <c r="T60" s="370">
        <v>-21575.460000000003</v>
      </c>
      <c r="U60" s="370">
        <v>26771.21</v>
      </c>
      <c r="V60" s="370">
        <v>4911.9199999999983</v>
      </c>
      <c r="W60" s="370">
        <v>-35720.220000000016</v>
      </c>
      <c r="X60" s="370">
        <v>-5128.6900000000014</v>
      </c>
      <c r="Y60" s="371">
        <v>44.029999999998608</v>
      </c>
      <c r="Z60" s="370">
        <v>0</v>
      </c>
      <c r="AA60" s="370">
        <v>0</v>
      </c>
      <c r="AB60" s="370">
        <v>0</v>
      </c>
      <c r="AC60" s="370">
        <v>0</v>
      </c>
      <c r="AD60" s="370">
        <v>0</v>
      </c>
      <c r="AE60" s="370">
        <v>0</v>
      </c>
      <c r="AF60" s="370">
        <v>0</v>
      </c>
      <c r="AG60" s="370">
        <v>0</v>
      </c>
      <c r="AH60" s="370">
        <v>0</v>
      </c>
      <c r="AI60" s="370">
        <v>0</v>
      </c>
      <c r="AJ60" s="370">
        <v>0</v>
      </c>
      <c r="AK60" s="371">
        <v>0</v>
      </c>
      <c r="AL60" s="370">
        <v>0</v>
      </c>
      <c r="AM60" s="370">
        <v>0</v>
      </c>
      <c r="AN60" s="370">
        <v>0</v>
      </c>
      <c r="AO60" s="370">
        <v>0</v>
      </c>
      <c r="AP60" s="370">
        <v>0</v>
      </c>
      <c r="AQ60" s="370">
        <v>0</v>
      </c>
      <c r="AR60" s="370">
        <v>-122.13</v>
      </c>
      <c r="AS60" s="370">
        <v>-97.57</v>
      </c>
      <c r="AT60" s="370">
        <v>-105.81</v>
      </c>
      <c r="AU60" s="370">
        <v>-109.45</v>
      </c>
      <c r="AV60" s="370">
        <v>-121.08</v>
      </c>
      <c r="AW60" s="371">
        <v>-134.5</v>
      </c>
      <c r="AX60" s="370">
        <v>0</v>
      </c>
      <c r="AY60" s="370">
        <v>0</v>
      </c>
      <c r="AZ60" s="370">
        <v>0</v>
      </c>
      <c r="BA60" s="370">
        <v>0</v>
      </c>
      <c r="BB60" s="370">
        <v>0</v>
      </c>
      <c r="BC60" s="370">
        <v>0</v>
      </c>
      <c r="BD60" s="370">
        <v>0</v>
      </c>
      <c r="BE60" s="370">
        <v>0</v>
      </c>
      <c r="BF60" s="370">
        <v>0</v>
      </c>
      <c r="BG60" s="370">
        <v>0</v>
      </c>
      <c r="BH60" s="370">
        <v>0</v>
      </c>
      <c r="BI60" s="371">
        <v>0</v>
      </c>
      <c r="BJ60" s="370">
        <v>0</v>
      </c>
      <c r="BK60" s="370">
        <v>0</v>
      </c>
      <c r="BL60" s="370">
        <v>0</v>
      </c>
      <c r="BM60" s="370">
        <v>0</v>
      </c>
      <c r="BN60" s="370">
        <v>0</v>
      </c>
      <c r="BO60" s="370">
        <v>0</v>
      </c>
      <c r="BP60" s="370">
        <v>0</v>
      </c>
      <c r="BQ60" s="370">
        <v>0</v>
      </c>
      <c r="BR60" s="370">
        <v>0</v>
      </c>
      <c r="BS60" s="370">
        <v>0</v>
      </c>
      <c r="BT60" s="370">
        <v>0</v>
      </c>
      <c r="BU60" s="371">
        <v>0</v>
      </c>
      <c r="BV60" s="370">
        <v>-203.19</v>
      </c>
      <c r="BW60" s="370">
        <v>-212.32</v>
      </c>
      <c r="BX60" s="370">
        <v>-252.03</v>
      </c>
      <c r="BY60" s="370">
        <v>-213.26</v>
      </c>
      <c r="BZ60" s="370">
        <v>0</v>
      </c>
      <c r="CA60" s="370">
        <v>77.55</v>
      </c>
      <c r="CB60" s="370">
        <v>174.47</v>
      </c>
      <c r="CC60" s="370">
        <v>0</v>
      </c>
      <c r="CD60" s="370">
        <v>329.59</v>
      </c>
      <c r="CE60" s="370">
        <v>116.32</v>
      </c>
      <c r="CF60" s="370">
        <v>38.78</v>
      </c>
      <c r="CG60" s="371">
        <v>0</v>
      </c>
      <c r="CH60" s="370">
        <v>0</v>
      </c>
      <c r="CI60" s="370">
        <v>0</v>
      </c>
      <c r="CJ60" s="370">
        <v>0</v>
      </c>
      <c r="CK60" s="370">
        <v>0</v>
      </c>
      <c r="CL60" s="370">
        <v>0</v>
      </c>
      <c r="CM60" s="370">
        <v>0</v>
      </c>
      <c r="CN60" s="370">
        <v>0</v>
      </c>
      <c r="CO60" s="370">
        <v>0</v>
      </c>
      <c r="CP60" s="370">
        <v>0</v>
      </c>
      <c r="CQ60" s="370">
        <v>0</v>
      </c>
      <c r="CR60" s="370">
        <v>0</v>
      </c>
      <c r="CS60" s="371">
        <v>0</v>
      </c>
      <c r="CT60" s="370">
        <v>0</v>
      </c>
      <c r="CU60" s="370">
        <v>0</v>
      </c>
      <c r="CV60" s="370">
        <v>0</v>
      </c>
      <c r="CW60" s="370">
        <v>0</v>
      </c>
      <c r="CX60" s="370">
        <v>0</v>
      </c>
      <c r="CY60" s="370">
        <v>0</v>
      </c>
      <c r="CZ60" s="370">
        <v>0</v>
      </c>
      <c r="DA60" s="370">
        <v>0</v>
      </c>
      <c r="DB60" s="370">
        <v>0</v>
      </c>
      <c r="DC60" s="370">
        <v>0</v>
      </c>
      <c r="DD60" s="370">
        <v>0</v>
      </c>
      <c r="DE60" s="371">
        <v>0</v>
      </c>
      <c r="DF60" s="347">
        <f t="shared" si="5"/>
        <v>321458.5</v>
      </c>
      <c r="DG60" s="347">
        <f t="shared" si="5"/>
        <v>293023.58999999997</v>
      </c>
      <c r="DH60" s="347">
        <f t="shared" si="5"/>
        <v>312673.36999999994</v>
      </c>
      <c r="DI60" s="347">
        <f t="shared" ref="DI60:DQ80" si="6">E60+Q60+AC60+AO60+BA60+BM60+BY60+CK60+CW60</f>
        <v>187627.61</v>
      </c>
      <c r="DJ60" s="347">
        <f t="shared" si="6"/>
        <v>38007.86</v>
      </c>
      <c r="DK60" s="347">
        <f t="shared" si="6"/>
        <v>332155.3</v>
      </c>
      <c r="DL60" s="347">
        <f t="shared" si="6"/>
        <v>440858.59999999992</v>
      </c>
      <c r="DM60" s="347">
        <f t="shared" si="6"/>
        <v>168416.71999999997</v>
      </c>
      <c r="DN60" s="347">
        <f t="shared" si="6"/>
        <v>295019.96000000002</v>
      </c>
      <c r="DO60" s="347">
        <f t="shared" si="6"/>
        <v>335725.81999999995</v>
      </c>
      <c r="DP60" s="347">
        <f t="shared" si="6"/>
        <v>274302.49</v>
      </c>
      <c r="DQ60" s="347">
        <f t="shared" si="6"/>
        <v>289660.58999999997</v>
      </c>
      <c r="DR60" s="348">
        <f t="shared" si="2"/>
        <v>3288930.4099999992</v>
      </c>
      <c r="DY60" s="351">
        <f t="shared" si="3"/>
        <v>3288930.4099999992</v>
      </c>
      <c r="DZ60" s="351">
        <v>3272876.0299999993</v>
      </c>
      <c r="EA60" s="351">
        <f t="shared" si="4"/>
        <v>16054.379999999888</v>
      </c>
    </row>
    <row r="61" spans="1:131" ht="15.75" x14ac:dyDescent="0.3">
      <c r="A61" s="335" t="s">
        <v>156</v>
      </c>
      <c r="B61" s="344">
        <v>22708.02</v>
      </c>
      <c r="C61" s="344">
        <v>19098.900000000001</v>
      </c>
      <c r="D61" s="344">
        <v>20578.86</v>
      </c>
      <c r="E61" s="344">
        <v>15026.39</v>
      </c>
      <c r="F61" s="344">
        <v>271.95999999999998</v>
      </c>
      <c r="G61" s="344">
        <v>30321.61</v>
      </c>
      <c r="H61" s="344">
        <v>15704.38</v>
      </c>
      <c r="I61" s="344">
        <v>14990.06</v>
      </c>
      <c r="J61" s="344">
        <v>20254.169999999998</v>
      </c>
      <c r="K61" s="344">
        <v>21089.759999999998</v>
      </c>
      <c r="L61" s="344">
        <v>21157.13</v>
      </c>
      <c r="M61" s="344">
        <v>29120.720000000001</v>
      </c>
      <c r="N61" s="370">
        <v>-149.16999999999999</v>
      </c>
      <c r="O61" s="370">
        <v>-137.78</v>
      </c>
      <c r="P61" s="370">
        <v>-156.55000000000001</v>
      </c>
      <c r="Q61" s="370">
        <v>-5088.74</v>
      </c>
      <c r="R61" s="370">
        <v>160.58999999999992</v>
      </c>
      <c r="S61" s="370">
        <v>-2718.489999999998</v>
      </c>
      <c r="T61" s="370">
        <v>-335.71000000000032</v>
      </c>
      <c r="U61" s="370">
        <v>59.749999999999879</v>
      </c>
      <c r="V61" s="370">
        <v>628.77999999999986</v>
      </c>
      <c r="W61" s="370">
        <v>-985.76999999999953</v>
      </c>
      <c r="X61" s="370">
        <v>-1801.1999999999991</v>
      </c>
      <c r="Y61" s="371">
        <v>-4809.6399999999994</v>
      </c>
      <c r="Z61" s="370">
        <v>-92.75</v>
      </c>
      <c r="AA61" s="370">
        <v>-47.02</v>
      </c>
      <c r="AB61" s="370">
        <v>-51.04</v>
      </c>
      <c r="AC61" s="370">
        <v>-135.86000000000001</v>
      </c>
      <c r="AD61" s="370">
        <v>0</v>
      </c>
      <c r="AE61" s="370">
        <v>-126.17</v>
      </c>
      <c r="AF61" s="370">
        <v>-143.13</v>
      </c>
      <c r="AG61" s="370">
        <v>-133.43</v>
      </c>
      <c r="AH61" s="370">
        <v>-128.59</v>
      </c>
      <c r="AI61" s="370">
        <v>-248.17</v>
      </c>
      <c r="AJ61" s="370">
        <v>-191.1</v>
      </c>
      <c r="AK61" s="371">
        <v>-68.010000000000005</v>
      </c>
      <c r="AL61" s="370">
        <v>0</v>
      </c>
      <c r="AM61" s="370">
        <v>0</v>
      </c>
      <c r="AN61" s="370">
        <v>0</v>
      </c>
      <c r="AO61" s="370">
        <v>0</v>
      </c>
      <c r="AP61" s="370">
        <v>0</v>
      </c>
      <c r="AQ61" s="370">
        <v>0</v>
      </c>
      <c r="AR61" s="370">
        <v>0</v>
      </c>
      <c r="AS61" s="370">
        <v>0</v>
      </c>
      <c r="AT61" s="370">
        <v>0</v>
      </c>
      <c r="AU61" s="370">
        <v>0</v>
      </c>
      <c r="AV61" s="370">
        <v>0</v>
      </c>
      <c r="AW61" s="371">
        <v>0</v>
      </c>
      <c r="AX61" s="370">
        <v>0</v>
      </c>
      <c r="AY61" s="370">
        <v>0</v>
      </c>
      <c r="AZ61" s="370">
        <v>0</v>
      </c>
      <c r="BA61" s="370">
        <v>0</v>
      </c>
      <c r="BB61" s="370">
        <v>0</v>
      </c>
      <c r="BC61" s="370">
        <v>0</v>
      </c>
      <c r="BD61" s="370">
        <v>0</v>
      </c>
      <c r="BE61" s="370">
        <v>0</v>
      </c>
      <c r="BF61" s="370">
        <v>0</v>
      </c>
      <c r="BG61" s="370">
        <v>0</v>
      </c>
      <c r="BH61" s="370">
        <v>0</v>
      </c>
      <c r="BI61" s="371">
        <v>0</v>
      </c>
      <c r="BJ61" s="370">
        <v>0</v>
      </c>
      <c r="BK61" s="370">
        <v>0</v>
      </c>
      <c r="BL61" s="370">
        <v>0</v>
      </c>
      <c r="BM61" s="370">
        <v>0</v>
      </c>
      <c r="BN61" s="370">
        <v>0</v>
      </c>
      <c r="BO61" s="370">
        <v>0</v>
      </c>
      <c r="BP61" s="370">
        <v>0</v>
      </c>
      <c r="BQ61" s="370">
        <v>0</v>
      </c>
      <c r="BR61" s="370">
        <v>0</v>
      </c>
      <c r="BS61" s="370">
        <v>0</v>
      </c>
      <c r="BT61" s="370">
        <v>0</v>
      </c>
      <c r="BU61" s="371">
        <v>0</v>
      </c>
      <c r="BV61" s="370">
        <v>0</v>
      </c>
      <c r="BW61" s="370">
        <v>0</v>
      </c>
      <c r="BX61" s="370">
        <v>0</v>
      </c>
      <c r="BY61" s="370">
        <v>0</v>
      </c>
      <c r="BZ61" s="370">
        <v>0</v>
      </c>
      <c r="CA61" s="370">
        <v>0</v>
      </c>
      <c r="CB61" s="370">
        <v>0</v>
      </c>
      <c r="CC61" s="370">
        <v>0</v>
      </c>
      <c r="CD61" s="370">
        <v>0</v>
      </c>
      <c r="CE61" s="370">
        <v>0</v>
      </c>
      <c r="CF61" s="370">
        <v>0</v>
      </c>
      <c r="CG61" s="371">
        <v>0</v>
      </c>
      <c r="CH61" s="370">
        <v>0</v>
      </c>
      <c r="CI61" s="370">
        <v>0</v>
      </c>
      <c r="CJ61" s="370">
        <v>0</v>
      </c>
      <c r="CK61" s="370">
        <v>0</v>
      </c>
      <c r="CL61" s="370">
        <v>0</v>
      </c>
      <c r="CM61" s="370">
        <v>0</v>
      </c>
      <c r="CN61" s="370">
        <v>0</v>
      </c>
      <c r="CO61" s="370">
        <v>0</v>
      </c>
      <c r="CP61" s="370">
        <v>0</v>
      </c>
      <c r="CQ61" s="370">
        <v>0</v>
      </c>
      <c r="CR61" s="370">
        <v>0</v>
      </c>
      <c r="CS61" s="371">
        <v>0</v>
      </c>
      <c r="CT61" s="370">
        <v>0</v>
      </c>
      <c r="CU61" s="370">
        <v>0</v>
      </c>
      <c r="CV61" s="370">
        <v>0</v>
      </c>
      <c r="CW61" s="370">
        <v>0</v>
      </c>
      <c r="CX61" s="370">
        <v>0</v>
      </c>
      <c r="CY61" s="370">
        <v>0</v>
      </c>
      <c r="CZ61" s="370">
        <v>0</v>
      </c>
      <c r="DA61" s="370">
        <v>0</v>
      </c>
      <c r="DB61" s="370">
        <v>0</v>
      </c>
      <c r="DC61" s="370">
        <v>0</v>
      </c>
      <c r="DD61" s="370">
        <v>0</v>
      </c>
      <c r="DE61" s="371">
        <v>0</v>
      </c>
      <c r="DF61" s="347">
        <f t="shared" ref="DF61:DH80" si="7">B61+N61+Z61+AL61+AX61+BJ61+BV61+CH61+CT61</f>
        <v>22466.100000000002</v>
      </c>
      <c r="DG61" s="347">
        <f t="shared" si="7"/>
        <v>18914.100000000002</v>
      </c>
      <c r="DH61" s="347">
        <f t="shared" si="7"/>
        <v>20371.27</v>
      </c>
      <c r="DI61" s="347">
        <f t="shared" si="6"/>
        <v>9801.7899999999991</v>
      </c>
      <c r="DJ61" s="347">
        <f t="shared" si="6"/>
        <v>432.5499999999999</v>
      </c>
      <c r="DK61" s="347">
        <f t="shared" si="6"/>
        <v>27476.950000000004</v>
      </c>
      <c r="DL61" s="347">
        <f t="shared" si="6"/>
        <v>15225.539999999999</v>
      </c>
      <c r="DM61" s="347">
        <f t="shared" si="6"/>
        <v>14916.38</v>
      </c>
      <c r="DN61" s="347">
        <f t="shared" si="6"/>
        <v>20754.359999999997</v>
      </c>
      <c r="DO61" s="347">
        <f t="shared" si="6"/>
        <v>19855.82</v>
      </c>
      <c r="DP61" s="347">
        <f t="shared" si="6"/>
        <v>19164.830000000002</v>
      </c>
      <c r="DQ61" s="347">
        <f t="shared" si="6"/>
        <v>24243.070000000003</v>
      </c>
      <c r="DR61" s="348">
        <f t="shared" si="2"/>
        <v>213622.76</v>
      </c>
      <c r="DY61" s="351">
        <f t="shared" si="3"/>
        <v>213622.76</v>
      </c>
      <c r="DZ61" s="351">
        <v>213772.20000000007</v>
      </c>
      <c r="EA61" s="351">
        <f t="shared" si="4"/>
        <v>-149.44000000006054</v>
      </c>
    </row>
    <row r="62" spans="1:131" ht="15.75" x14ac:dyDescent="0.3">
      <c r="A62" s="335" t="s">
        <v>157</v>
      </c>
      <c r="B62" s="344">
        <v>30471.7</v>
      </c>
      <c r="C62" s="344">
        <v>27472.39</v>
      </c>
      <c r="D62" s="344">
        <v>30004.67</v>
      </c>
      <c r="E62" s="344">
        <v>23152.66</v>
      </c>
      <c r="F62" s="344">
        <v>2375</v>
      </c>
      <c r="G62" s="344">
        <v>45315.76</v>
      </c>
      <c r="H62" s="344">
        <v>27602.71</v>
      </c>
      <c r="I62" s="344">
        <v>20938.91</v>
      </c>
      <c r="J62" s="344">
        <v>20534.25</v>
      </c>
      <c r="K62" s="344">
        <v>19995.45</v>
      </c>
      <c r="L62" s="344">
        <v>23679.37</v>
      </c>
      <c r="M62" s="344">
        <v>27359.71</v>
      </c>
      <c r="N62" s="370">
        <v>0</v>
      </c>
      <c r="O62" s="370">
        <v>0</v>
      </c>
      <c r="P62" s="370">
        <v>-263.73</v>
      </c>
      <c r="Q62" s="370">
        <v>-5950.1799999999994</v>
      </c>
      <c r="R62" s="370">
        <v>2136.6400000000003</v>
      </c>
      <c r="S62" s="370">
        <v>-22231.230000000007</v>
      </c>
      <c r="T62" s="370">
        <v>-503.75000000000023</v>
      </c>
      <c r="U62" s="370">
        <v>6383.9999999999982</v>
      </c>
      <c r="V62" s="370">
        <v>6829.43</v>
      </c>
      <c r="W62" s="370">
        <v>7267.5500000000011</v>
      </c>
      <c r="X62" s="370">
        <v>949.26000000000022</v>
      </c>
      <c r="Y62" s="371">
        <v>-742.44999999999993</v>
      </c>
      <c r="Z62" s="370">
        <v>0</v>
      </c>
      <c r="AA62" s="370">
        <v>0</v>
      </c>
      <c r="AB62" s="370">
        <v>0</v>
      </c>
      <c r="AC62" s="370">
        <v>0</v>
      </c>
      <c r="AD62" s="370">
        <v>0</v>
      </c>
      <c r="AE62" s="370">
        <v>0</v>
      </c>
      <c r="AF62" s="370">
        <v>0</v>
      </c>
      <c r="AG62" s="370">
        <v>0</v>
      </c>
      <c r="AH62" s="370">
        <v>0</v>
      </c>
      <c r="AI62" s="370">
        <v>0</v>
      </c>
      <c r="AJ62" s="370">
        <v>0</v>
      </c>
      <c r="AK62" s="371">
        <v>0</v>
      </c>
      <c r="AL62" s="370">
        <v>0</v>
      </c>
      <c r="AM62" s="370">
        <v>0</v>
      </c>
      <c r="AN62" s="370">
        <v>0</v>
      </c>
      <c r="AO62" s="370">
        <v>0</v>
      </c>
      <c r="AP62" s="370">
        <v>0</v>
      </c>
      <c r="AQ62" s="370">
        <v>0</v>
      </c>
      <c r="AR62" s="370">
        <v>0</v>
      </c>
      <c r="AS62" s="370">
        <v>0</v>
      </c>
      <c r="AT62" s="370">
        <v>0</v>
      </c>
      <c r="AU62" s="370">
        <v>0</v>
      </c>
      <c r="AV62" s="370">
        <v>0</v>
      </c>
      <c r="AW62" s="371">
        <v>0</v>
      </c>
      <c r="AX62" s="370">
        <v>0</v>
      </c>
      <c r="AY62" s="370">
        <v>0</v>
      </c>
      <c r="AZ62" s="370">
        <v>0</v>
      </c>
      <c r="BA62" s="370">
        <v>0</v>
      </c>
      <c r="BB62" s="370">
        <v>0</v>
      </c>
      <c r="BC62" s="370">
        <v>0</v>
      </c>
      <c r="BD62" s="370">
        <v>0</v>
      </c>
      <c r="BE62" s="370">
        <v>0</v>
      </c>
      <c r="BF62" s="370">
        <v>0</v>
      </c>
      <c r="BG62" s="370">
        <v>0</v>
      </c>
      <c r="BH62" s="370">
        <v>0</v>
      </c>
      <c r="BI62" s="371">
        <v>0</v>
      </c>
      <c r="BJ62" s="370">
        <v>0</v>
      </c>
      <c r="BK62" s="370">
        <v>0</v>
      </c>
      <c r="BL62" s="370">
        <v>0</v>
      </c>
      <c r="BM62" s="370">
        <v>0</v>
      </c>
      <c r="BN62" s="370">
        <v>0</v>
      </c>
      <c r="BO62" s="370">
        <v>0</v>
      </c>
      <c r="BP62" s="370">
        <v>0</v>
      </c>
      <c r="BQ62" s="370">
        <v>0</v>
      </c>
      <c r="BR62" s="370">
        <v>0</v>
      </c>
      <c r="BS62" s="370">
        <v>0</v>
      </c>
      <c r="BT62" s="370">
        <v>0</v>
      </c>
      <c r="BU62" s="371">
        <v>0</v>
      </c>
      <c r="BV62" s="370">
        <v>0</v>
      </c>
      <c r="BW62" s="370">
        <v>0</v>
      </c>
      <c r="BX62" s="370">
        <v>0</v>
      </c>
      <c r="BY62" s="370">
        <v>0</v>
      </c>
      <c r="BZ62" s="370">
        <v>0</v>
      </c>
      <c r="CA62" s="370">
        <v>0</v>
      </c>
      <c r="CB62" s="370">
        <v>0</v>
      </c>
      <c r="CC62" s="370">
        <v>0</v>
      </c>
      <c r="CD62" s="370">
        <v>0</v>
      </c>
      <c r="CE62" s="370">
        <v>0</v>
      </c>
      <c r="CF62" s="370">
        <v>0</v>
      </c>
      <c r="CG62" s="371">
        <v>0</v>
      </c>
      <c r="CH62" s="370">
        <v>0</v>
      </c>
      <c r="CI62" s="370">
        <v>0</v>
      </c>
      <c r="CJ62" s="370">
        <v>0</v>
      </c>
      <c r="CK62" s="370">
        <v>0</v>
      </c>
      <c r="CL62" s="370">
        <v>0</v>
      </c>
      <c r="CM62" s="370">
        <v>0</v>
      </c>
      <c r="CN62" s="370">
        <v>0</v>
      </c>
      <c r="CO62" s="370">
        <v>0</v>
      </c>
      <c r="CP62" s="370">
        <v>0</v>
      </c>
      <c r="CQ62" s="370">
        <v>0</v>
      </c>
      <c r="CR62" s="370">
        <v>0</v>
      </c>
      <c r="CS62" s="371">
        <v>0</v>
      </c>
      <c r="CT62" s="370">
        <v>0</v>
      </c>
      <c r="CU62" s="370">
        <v>0</v>
      </c>
      <c r="CV62" s="370">
        <v>0</v>
      </c>
      <c r="CW62" s="370">
        <v>0</v>
      </c>
      <c r="CX62" s="370">
        <v>0</v>
      </c>
      <c r="CY62" s="370">
        <v>0</v>
      </c>
      <c r="CZ62" s="370">
        <v>0</v>
      </c>
      <c r="DA62" s="370">
        <v>0</v>
      </c>
      <c r="DB62" s="370">
        <v>0</v>
      </c>
      <c r="DC62" s="370">
        <v>0</v>
      </c>
      <c r="DD62" s="370">
        <v>0</v>
      </c>
      <c r="DE62" s="371">
        <v>0</v>
      </c>
      <c r="DF62" s="347">
        <f t="shared" si="7"/>
        <v>30471.7</v>
      </c>
      <c r="DG62" s="347">
        <f t="shared" si="7"/>
        <v>27472.39</v>
      </c>
      <c r="DH62" s="347">
        <f t="shared" si="7"/>
        <v>29740.94</v>
      </c>
      <c r="DI62" s="347">
        <f t="shared" si="6"/>
        <v>17202.48</v>
      </c>
      <c r="DJ62" s="347">
        <f t="shared" si="6"/>
        <v>4511.6400000000003</v>
      </c>
      <c r="DK62" s="347">
        <f t="shared" si="6"/>
        <v>23084.529999999995</v>
      </c>
      <c r="DL62" s="347">
        <f t="shared" si="6"/>
        <v>27098.959999999999</v>
      </c>
      <c r="DM62" s="347">
        <f t="shared" si="6"/>
        <v>27322.909999999996</v>
      </c>
      <c r="DN62" s="347">
        <f t="shared" si="6"/>
        <v>27363.68</v>
      </c>
      <c r="DO62" s="347">
        <f t="shared" si="6"/>
        <v>27263</v>
      </c>
      <c r="DP62" s="347">
        <f t="shared" si="6"/>
        <v>24628.629999999997</v>
      </c>
      <c r="DQ62" s="347">
        <f t="shared" si="6"/>
        <v>26617.26</v>
      </c>
      <c r="DR62" s="348">
        <f t="shared" si="2"/>
        <v>292778.12</v>
      </c>
      <c r="DY62" s="351">
        <f t="shared" si="3"/>
        <v>292778.12</v>
      </c>
      <c r="DZ62" s="351">
        <v>292778.12</v>
      </c>
      <c r="EA62" s="351">
        <f t="shared" si="4"/>
        <v>0</v>
      </c>
    </row>
    <row r="63" spans="1:131" ht="15.75" x14ac:dyDescent="0.3">
      <c r="A63" s="335" t="s">
        <v>158</v>
      </c>
      <c r="B63" s="344">
        <v>34619.050000000003</v>
      </c>
      <c r="C63" s="344">
        <v>33305.75</v>
      </c>
      <c r="D63" s="344">
        <v>32755.33</v>
      </c>
      <c r="E63" s="344">
        <v>19608.82</v>
      </c>
      <c r="F63" s="344">
        <v>4359</v>
      </c>
      <c r="G63" s="344">
        <v>25297.72</v>
      </c>
      <c r="H63" s="344">
        <v>18022.09</v>
      </c>
      <c r="I63" s="344">
        <v>24264.98</v>
      </c>
      <c r="J63" s="344">
        <v>22602.13</v>
      </c>
      <c r="K63" s="344">
        <v>18966.830000000002</v>
      </c>
      <c r="L63" s="344">
        <v>33559.660000000003</v>
      </c>
      <c r="M63" s="344">
        <v>31932.82</v>
      </c>
      <c r="N63" s="370">
        <v>0</v>
      </c>
      <c r="O63" s="370">
        <v>0</v>
      </c>
      <c r="P63" s="370">
        <v>-95.47</v>
      </c>
      <c r="Q63" s="370">
        <v>-7968.4400000000023</v>
      </c>
      <c r="R63" s="370">
        <v>-3003.48</v>
      </c>
      <c r="S63" s="370">
        <v>-272.29000000000019</v>
      </c>
      <c r="T63" s="370">
        <v>-5350.74</v>
      </c>
      <c r="U63" s="370">
        <v>-3048.76</v>
      </c>
      <c r="V63" s="370">
        <v>-927.56</v>
      </c>
      <c r="W63" s="370">
        <v>-1024.8600000000001</v>
      </c>
      <c r="X63" s="370">
        <v>-1851.1599999999999</v>
      </c>
      <c r="Y63" s="371">
        <v>-2048.0099999999998</v>
      </c>
      <c r="Z63" s="370">
        <v>0</v>
      </c>
      <c r="AA63" s="370">
        <v>0</v>
      </c>
      <c r="AB63" s="370">
        <v>0</v>
      </c>
      <c r="AC63" s="370">
        <v>0</v>
      </c>
      <c r="AD63" s="370">
        <v>0</v>
      </c>
      <c r="AE63" s="370">
        <v>0</v>
      </c>
      <c r="AF63" s="370">
        <v>0</v>
      </c>
      <c r="AG63" s="370">
        <v>0</v>
      </c>
      <c r="AH63" s="370">
        <v>0</v>
      </c>
      <c r="AI63" s="370">
        <v>0</v>
      </c>
      <c r="AJ63" s="370">
        <v>0</v>
      </c>
      <c r="AK63" s="371">
        <v>0</v>
      </c>
      <c r="AL63" s="370">
        <v>0</v>
      </c>
      <c r="AM63" s="370">
        <v>0</v>
      </c>
      <c r="AN63" s="370">
        <v>0</v>
      </c>
      <c r="AO63" s="370">
        <v>0</v>
      </c>
      <c r="AP63" s="370">
        <v>0</v>
      </c>
      <c r="AQ63" s="370">
        <v>0</v>
      </c>
      <c r="AR63" s="370">
        <v>0</v>
      </c>
      <c r="AS63" s="370">
        <v>0</v>
      </c>
      <c r="AT63" s="370">
        <v>0</v>
      </c>
      <c r="AU63" s="370">
        <v>0</v>
      </c>
      <c r="AV63" s="370">
        <v>0</v>
      </c>
      <c r="AW63" s="371">
        <v>0</v>
      </c>
      <c r="AX63" s="370">
        <v>0</v>
      </c>
      <c r="AY63" s="370">
        <v>0</v>
      </c>
      <c r="AZ63" s="370">
        <v>0</v>
      </c>
      <c r="BA63" s="370">
        <v>0</v>
      </c>
      <c r="BB63" s="370">
        <v>0</v>
      </c>
      <c r="BC63" s="370">
        <v>0</v>
      </c>
      <c r="BD63" s="370">
        <v>0</v>
      </c>
      <c r="BE63" s="370">
        <v>0</v>
      </c>
      <c r="BF63" s="370">
        <v>0</v>
      </c>
      <c r="BG63" s="370">
        <v>0</v>
      </c>
      <c r="BH63" s="370">
        <v>0</v>
      </c>
      <c r="BI63" s="371">
        <v>0</v>
      </c>
      <c r="BJ63" s="370">
        <v>0</v>
      </c>
      <c r="BK63" s="370">
        <v>0</v>
      </c>
      <c r="BL63" s="370">
        <v>0</v>
      </c>
      <c r="BM63" s="370">
        <v>0</v>
      </c>
      <c r="BN63" s="370">
        <v>0</v>
      </c>
      <c r="BO63" s="370">
        <v>0</v>
      </c>
      <c r="BP63" s="370">
        <v>0</v>
      </c>
      <c r="BQ63" s="370">
        <v>0</v>
      </c>
      <c r="BR63" s="370">
        <v>0</v>
      </c>
      <c r="BS63" s="370">
        <v>0</v>
      </c>
      <c r="BT63" s="370">
        <v>0</v>
      </c>
      <c r="BU63" s="371">
        <v>0</v>
      </c>
      <c r="BV63" s="370">
        <v>0</v>
      </c>
      <c r="BW63" s="370">
        <v>0</v>
      </c>
      <c r="BX63" s="370">
        <v>0</v>
      </c>
      <c r="BY63" s="370">
        <v>0</v>
      </c>
      <c r="BZ63" s="370">
        <v>0</v>
      </c>
      <c r="CA63" s="370">
        <v>0</v>
      </c>
      <c r="CB63" s="370">
        <v>0</v>
      </c>
      <c r="CC63" s="370">
        <v>0</v>
      </c>
      <c r="CD63" s="370">
        <v>0</v>
      </c>
      <c r="CE63" s="370">
        <v>0</v>
      </c>
      <c r="CF63" s="370">
        <v>0</v>
      </c>
      <c r="CG63" s="371">
        <v>0</v>
      </c>
      <c r="CH63" s="370">
        <v>0</v>
      </c>
      <c r="CI63" s="370">
        <v>0</v>
      </c>
      <c r="CJ63" s="370">
        <v>0</v>
      </c>
      <c r="CK63" s="370">
        <v>0</v>
      </c>
      <c r="CL63" s="370">
        <v>0</v>
      </c>
      <c r="CM63" s="370">
        <v>0</v>
      </c>
      <c r="CN63" s="370">
        <v>0</v>
      </c>
      <c r="CO63" s="370">
        <v>0</v>
      </c>
      <c r="CP63" s="370">
        <v>0</v>
      </c>
      <c r="CQ63" s="370">
        <v>0</v>
      </c>
      <c r="CR63" s="370">
        <v>0</v>
      </c>
      <c r="CS63" s="371">
        <v>0</v>
      </c>
      <c r="CT63" s="370">
        <v>0</v>
      </c>
      <c r="CU63" s="370">
        <v>0</v>
      </c>
      <c r="CV63" s="370">
        <v>0</v>
      </c>
      <c r="CW63" s="370">
        <v>0</v>
      </c>
      <c r="CX63" s="370">
        <v>0</v>
      </c>
      <c r="CY63" s="370">
        <v>0</v>
      </c>
      <c r="CZ63" s="370">
        <v>0</v>
      </c>
      <c r="DA63" s="370">
        <v>0</v>
      </c>
      <c r="DB63" s="370">
        <v>0</v>
      </c>
      <c r="DC63" s="370">
        <v>0</v>
      </c>
      <c r="DD63" s="370">
        <v>0</v>
      </c>
      <c r="DE63" s="371">
        <v>0</v>
      </c>
      <c r="DF63" s="347">
        <f t="shared" si="7"/>
        <v>34619.050000000003</v>
      </c>
      <c r="DG63" s="347">
        <f t="shared" si="7"/>
        <v>33305.75</v>
      </c>
      <c r="DH63" s="347">
        <f t="shared" si="7"/>
        <v>32659.86</v>
      </c>
      <c r="DI63" s="347">
        <f t="shared" si="6"/>
        <v>11640.379999999997</v>
      </c>
      <c r="DJ63" s="347">
        <f t="shared" si="6"/>
        <v>1355.52</v>
      </c>
      <c r="DK63" s="347">
        <f t="shared" si="6"/>
        <v>25025.43</v>
      </c>
      <c r="DL63" s="347">
        <f t="shared" si="6"/>
        <v>12671.35</v>
      </c>
      <c r="DM63" s="347">
        <f t="shared" si="6"/>
        <v>21216.22</v>
      </c>
      <c r="DN63" s="347">
        <f t="shared" si="6"/>
        <v>21674.57</v>
      </c>
      <c r="DO63" s="347">
        <f t="shared" si="6"/>
        <v>17941.97</v>
      </c>
      <c r="DP63" s="347">
        <f t="shared" si="6"/>
        <v>31708.500000000004</v>
      </c>
      <c r="DQ63" s="347">
        <f t="shared" si="6"/>
        <v>29884.81</v>
      </c>
      <c r="DR63" s="348">
        <f t="shared" si="2"/>
        <v>273703.41000000003</v>
      </c>
      <c r="DY63" s="351">
        <f t="shared" si="3"/>
        <v>273703.41000000003</v>
      </c>
      <c r="DZ63" s="351">
        <v>274151.62999999995</v>
      </c>
      <c r="EA63" s="351">
        <f t="shared" si="4"/>
        <v>-448.21999999991385</v>
      </c>
    </row>
    <row r="64" spans="1:131" ht="15.75" x14ac:dyDescent="0.3">
      <c r="A64" s="335" t="s">
        <v>159</v>
      </c>
      <c r="B64" s="344">
        <v>36021.21</v>
      </c>
      <c r="C64" s="344">
        <v>45259.46</v>
      </c>
      <c r="D64" s="344">
        <v>39784.86</v>
      </c>
      <c r="E64" s="344">
        <v>8365.4599999999991</v>
      </c>
      <c r="F64" s="344">
        <v>1615</v>
      </c>
      <c r="G64" s="344">
        <v>81538.55</v>
      </c>
      <c r="H64" s="344">
        <v>31186.84</v>
      </c>
      <c r="I64" s="344">
        <v>32038.53</v>
      </c>
      <c r="J64" s="344">
        <v>36540.559999999998</v>
      </c>
      <c r="K64" s="344">
        <v>35633.160000000003</v>
      </c>
      <c r="L64" s="344">
        <v>35180.57</v>
      </c>
      <c r="M64" s="344">
        <v>45954.62</v>
      </c>
      <c r="N64" s="370">
        <v>0</v>
      </c>
      <c r="O64" s="370">
        <v>2.0499999999999998</v>
      </c>
      <c r="P64" s="370">
        <v>329.26</v>
      </c>
      <c r="Q64" s="370">
        <v>3234.2900000000004</v>
      </c>
      <c r="R64" s="370">
        <v>1431.97</v>
      </c>
      <c r="S64" s="370">
        <v>-15687.550000000003</v>
      </c>
      <c r="T64" s="370">
        <v>2538.3200000000002</v>
      </c>
      <c r="U64" s="370">
        <v>2139.6200000000003</v>
      </c>
      <c r="V64" s="370">
        <v>12.03999999999985</v>
      </c>
      <c r="W64" s="370">
        <v>-219.03</v>
      </c>
      <c r="X64" s="370">
        <v>-84.240000000000009</v>
      </c>
      <c r="Y64" s="371">
        <v>-33.93</v>
      </c>
      <c r="Z64" s="370">
        <v>0</v>
      </c>
      <c r="AA64" s="370">
        <v>0</v>
      </c>
      <c r="AB64" s="370">
        <v>0</v>
      </c>
      <c r="AC64" s="370">
        <v>0</v>
      </c>
      <c r="AD64" s="370">
        <v>0</v>
      </c>
      <c r="AE64" s="370">
        <v>0</v>
      </c>
      <c r="AF64" s="370">
        <v>0</v>
      </c>
      <c r="AG64" s="370">
        <v>0</v>
      </c>
      <c r="AH64" s="370">
        <v>0</v>
      </c>
      <c r="AI64" s="370">
        <v>0</v>
      </c>
      <c r="AJ64" s="370">
        <v>0</v>
      </c>
      <c r="AK64" s="371">
        <v>0</v>
      </c>
      <c r="AL64" s="370">
        <v>0</v>
      </c>
      <c r="AM64" s="370">
        <v>0</v>
      </c>
      <c r="AN64" s="370">
        <v>0</v>
      </c>
      <c r="AO64" s="370">
        <v>0</v>
      </c>
      <c r="AP64" s="370">
        <v>0</v>
      </c>
      <c r="AQ64" s="370">
        <v>0</v>
      </c>
      <c r="AR64" s="370">
        <v>0</v>
      </c>
      <c r="AS64" s="370">
        <v>0</v>
      </c>
      <c r="AT64" s="370">
        <v>0</v>
      </c>
      <c r="AU64" s="370">
        <v>0</v>
      </c>
      <c r="AV64" s="370">
        <v>0</v>
      </c>
      <c r="AW64" s="371">
        <v>0</v>
      </c>
      <c r="AX64" s="370">
        <v>0</v>
      </c>
      <c r="AY64" s="370">
        <v>0</v>
      </c>
      <c r="AZ64" s="370">
        <v>0</v>
      </c>
      <c r="BA64" s="370">
        <v>0</v>
      </c>
      <c r="BB64" s="370">
        <v>0</v>
      </c>
      <c r="BC64" s="370">
        <v>0</v>
      </c>
      <c r="BD64" s="370">
        <v>0</v>
      </c>
      <c r="BE64" s="370">
        <v>0</v>
      </c>
      <c r="BF64" s="370">
        <v>0</v>
      </c>
      <c r="BG64" s="370">
        <v>0</v>
      </c>
      <c r="BH64" s="370">
        <v>0</v>
      </c>
      <c r="BI64" s="371">
        <v>0</v>
      </c>
      <c r="BJ64" s="370">
        <v>0</v>
      </c>
      <c r="BK64" s="370">
        <v>0</v>
      </c>
      <c r="BL64" s="370">
        <v>0</v>
      </c>
      <c r="BM64" s="370">
        <v>0</v>
      </c>
      <c r="BN64" s="370">
        <v>0</v>
      </c>
      <c r="BO64" s="370">
        <v>0</v>
      </c>
      <c r="BP64" s="370">
        <v>8.57</v>
      </c>
      <c r="BQ64" s="370">
        <v>19.05</v>
      </c>
      <c r="BR64" s="370">
        <v>-5</v>
      </c>
      <c r="BS64" s="370">
        <v>-8.73</v>
      </c>
      <c r="BT64" s="370">
        <v>0</v>
      </c>
      <c r="BU64" s="371">
        <v>0</v>
      </c>
      <c r="BV64" s="370">
        <v>0</v>
      </c>
      <c r="BW64" s="370">
        <v>0</v>
      </c>
      <c r="BX64" s="370">
        <v>0</v>
      </c>
      <c r="BY64" s="370">
        <v>0</v>
      </c>
      <c r="BZ64" s="370">
        <v>0</v>
      </c>
      <c r="CA64" s="370">
        <v>0</v>
      </c>
      <c r="CB64" s="370">
        <v>0</v>
      </c>
      <c r="CC64" s="370">
        <v>0</v>
      </c>
      <c r="CD64" s="370">
        <v>0</v>
      </c>
      <c r="CE64" s="370">
        <v>0</v>
      </c>
      <c r="CF64" s="370">
        <v>0</v>
      </c>
      <c r="CG64" s="371">
        <v>0</v>
      </c>
      <c r="CH64" s="370">
        <v>0</v>
      </c>
      <c r="CI64" s="370">
        <v>0</v>
      </c>
      <c r="CJ64" s="370">
        <v>0</v>
      </c>
      <c r="CK64" s="370">
        <v>0</v>
      </c>
      <c r="CL64" s="370">
        <v>0</v>
      </c>
      <c r="CM64" s="370">
        <v>0</v>
      </c>
      <c r="CN64" s="370">
        <v>0</v>
      </c>
      <c r="CO64" s="370">
        <v>0</v>
      </c>
      <c r="CP64" s="370">
        <v>0</v>
      </c>
      <c r="CQ64" s="370">
        <v>0</v>
      </c>
      <c r="CR64" s="370">
        <v>0</v>
      </c>
      <c r="CS64" s="371">
        <v>0</v>
      </c>
      <c r="CT64" s="370">
        <v>0</v>
      </c>
      <c r="CU64" s="370">
        <v>0</v>
      </c>
      <c r="CV64" s="370">
        <v>0</v>
      </c>
      <c r="CW64" s="370">
        <v>0</v>
      </c>
      <c r="CX64" s="370">
        <v>0</v>
      </c>
      <c r="CY64" s="370">
        <v>0</v>
      </c>
      <c r="CZ64" s="370">
        <v>0</v>
      </c>
      <c r="DA64" s="370">
        <v>0</v>
      </c>
      <c r="DB64" s="370">
        <v>0</v>
      </c>
      <c r="DC64" s="370">
        <v>0</v>
      </c>
      <c r="DD64" s="370">
        <v>0</v>
      </c>
      <c r="DE64" s="371">
        <v>0</v>
      </c>
      <c r="DF64" s="347">
        <f t="shared" si="7"/>
        <v>36021.21</v>
      </c>
      <c r="DG64" s="347">
        <f t="shared" si="7"/>
        <v>45261.51</v>
      </c>
      <c r="DH64" s="347">
        <f t="shared" si="7"/>
        <v>40114.120000000003</v>
      </c>
      <c r="DI64" s="347">
        <f t="shared" si="6"/>
        <v>11599.75</v>
      </c>
      <c r="DJ64" s="347">
        <f t="shared" si="6"/>
        <v>3046.9700000000003</v>
      </c>
      <c r="DK64" s="347">
        <f t="shared" si="6"/>
        <v>65851</v>
      </c>
      <c r="DL64" s="347">
        <f t="shared" si="6"/>
        <v>33733.730000000003</v>
      </c>
      <c r="DM64" s="347">
        <f t="shared" si="6"/>
        <v>34197.200000000004</v>
      </c>
      <c r="DN64" s="347">
        <f t="shared" si="6"/>
        <v>36547.599999999999</v>
      </c>
      <c r="DO64" s="347">
        <f t="shared" si="6"/>
        <v>35405.4</v>
      </c>
      <c r="DP64" s="347">
        <f t="shared" si="6"/>
        <v>35096.33</v>
      </c>
      <c r="DQ64" s="347">
        <f t="shared" si="6"/>
        <v>45920.69</v>
      </c>
      <c r="DR64" s="348">
        <f t="shared" si="2"/>
        <v>422795.51</v>
      </c>
      <c r="DY64" s="351">
        <f t="shared" si="3"/>
        <v>422795.51</v>
      </c>
      <c r="DZ64" s="351">
        <v>422795.51</v>
      </c>
      <c r="EA64" s="351">
        <f t="shared" si="4"/>
        <v>0</v>
      </c>
    </row>
    <row r="65" spans="1:131" ht="15.75" x14ac:dyDescent="0.3">
      <c r="A65" s="335" t="s">
        <v>160</v>
      </c>
      <c r="B65" s="344">
        <v>27511.75</v>
      </c>
      <c r="C65" s="344">
        <v>26524.16</v>
      </c>
      <c r="D65" s="344">
        <v>26815.26</v>
      </c>
      <c r="E65" s="344">
        <v>13069.87</v>
      </c>
      <c r="F65" s="344"/>
      <c r="G65" s="344">
        <v>30767.200000000001</v>
      </c>
      <c r="H65" s="344">
        <v>16855.91</v>
      </c>
      <c r="I65" s="344">
        <v>12922.8</v>
      </c>
      <c r="J65" s="344">
        <v>15293.92</v>
      </c>
      <c r="K65" s="344">
        <v>24195.65</v>
      </c>
      <c r="L65" s="344">
        <v>19917.05</v>
      </c>
      <c r="M65" s="344">
        <v>21342.67</v>
      </c>
      <c r="N65" s="370">
        <v>0</v>
      </c>
      <c r="O65" s="370">
        <v>0</v>
      </c>
      <c r="P65" s="370">
        <v>-83.490000000000009</v>
      </c>
      <c r="Q65" s="370">
        <v>-3143.52</v>
      </c>
      <c r="R65" s="370">
        <v>0</v>
      </c>
      <c r="S65" s="370">
        <v>-13701.839999999993</v>
      </c>
      <c r="T65" s="370">
        <v>8087.920000000001</v>
      </c>
      <c r="U65" s="370">
        <v>7685.65</v>
      </c>
      <c r="V65" s="370">
        <v>5693.28</v>
      </c>
      <c r="W65" s="370">
        <v>1809.62</v>
      </c>
      <c r="X65" s="370">
        <v>3457.0200000000013</v>
      </c>
      <c r="Y65" s="371">
        <v>-241.62000000000006</v>
      </c>
      <c r="Z65" s="370">
        <v>-1233.47</v>
      </c>
      <c r="AA65" s="370">
        <v>-1195.57</v>
      </c>
      <c r="AB65" s="370">
        <v>-1020.38</v>
      </c>
      <c r="AC65" s="370">
        <v>0</v>
      </c>
      <c r="AD65" s="370">
        <v>0</v>
      </c>
      <c r="AE65" s="370">
        <v>-1794.83</v>
      </c>
      <c r="AF65" s="370">
        <v>-726</v>
      </c>
      <c r="AG65" s="370">
        <v>-870.86</v>
      </c>
      <c r="AH65" s="370">
        <v>-1181.2</v>
      </c>
      <c r="AI65" s="370">
        <v>-1048.1500000000001</v>
      </c>
      <c r="AJ65" s="370">
        <v>-902.98</v>
      </c>
      <c r="AK65" s="371">
        <v>-1096.49</v>
      </c>
      <c r="AL65" s="370">
        <v>0</v>
      </c>
      <c r="AM65" s="370">
        <v>0</v>
      </c>
      <c r="AN65" s="370">
        <v>0</v>
      </c>
      <c r="AO65" s="370">
        <v>0</v>
      </c>
      <c r="AP65" s="370">
        <v>0</v>
      </c>
      <c r="AQ65" s="370">
        <v>0</v>
      </c>
      <c r="AR65" s="370">
        <v>0</v>
      </c>
      <c r="AS65" s="370">
        <v>0</v>
      </c>
      <c r="AT65" s="370">
        <v>0</v>
      </c>
      <c r="AU65" s="370">
        <v>0</v>
      </c>
      <c r="AV65" s="370">
        <v>0</v>
      </c>
      <c r="AW65" s="371">
        <v>0</v>
      </c>
      <c r="AX65" s="370">
        <v>0</v>
      </c>
      <c r="AY65" s="370">
        <v>0</v>
      </c>
      <c r="AZ65" s="370">
        <v>0</v>
      </c>
      <c r="BA65" s="370">
        <v>0</v>
      </c>
      <c r="BB65" s="370">
        <v>0</v>
      </c>
      <c r="BC65" s="370">
        <v>0</v>
      </c>
      <c r="BD65" s="370">
        <v>0</v>
      </c>
      <c r="BE65" s="370">
        <v>0</v>
      </c>
      <c r="BF65" s="370">
        <v>0</v>
      </c>
      <c r="BG65" s="370">
        <v>0</v>
      </c>
      <c r="BH65" s="370">
        <v>0</v>
      </c>
      <c r="BI65" s="371">
        <v>0</v>
      </c>
      <c r="BJ65" s="370">
        <v>0</v>
      </c>
      <c r="BK65" s="370">
        <v>0</v>
      </c>
      <c r="BL65" s="370">
        <v>0</v>
      </c>
      <c r="BM65" s="370">
        <v>0</v>
      </c>
      <c r="BN65" s="370">
        <v>0</v>
      </c>
      <c r="BO65" s="370">
        <v>0</v>
      </c>
      <c r="BP65" s="370">
        <v>0</v>
      </c>
      <c r="BQ65" s="370">
        <v>0</v>
      </c>
      <c r="BR65" s="370">
        <v>0</v>
      </c>
      <c r="BS65" s="370">
        <v>0</v>
      </c>
      <c r="BT65" s="370">
        <v>0</v>
      </c>
      <c r="BU65" s="371">
        <v>0</v>
      </c>
      <c r="BV65" s="370">
        <v>0</v>
      </c>
      <c r="BW65" s="370">
        <v>0</v>
      </c>
      <c r="BX65" s="370">
        <v>0</v>
      </c>
      <c r="BY65" s="370">
        <v>0</v>
      </c>
      <c r="BZ65" s="370">
        <v>0</v>
      </c>
      <c r="CA65" s="370">
        <v>0</v>
      </c>
      <c r="CB65" s="370">
        <v>0</v>
      </c>
      <c r="CC65" s="370">
        <v>0</v>
      </c>
      <c r="CD65" s="370">
        <v>0</v>
      </c>
      <c r="CE65" s="370">
        <v>0</v>
      </c>
      <c r="CF65" s="370">
        <v>0</v>
      </c>
      <c r="CG65" s="371">
        <v>0</v>
      </c>
      <c r="CH65" s="370">
        <v>0</v>
      </c>
      <c r="CI65" s="370">
        <v>0</v>
      </c>
      <c r="CJ65" s="370">
        <v>0</v>
      </c>
      <c r="CK65" s="370">
        <v>0</v>
      </c>
      <c r="CL65" s="370">
        <v>0</v>
      </c>
      <c r="CM65" s="370">
        <v>0</v>
      </c>
      <c r="CN65" s="370">
        <v>0</v>
      </c>
      <c r="CO65" s="370">
        <v>0</v>
      </c>
      <c r="CP65" s="370">
        <v>0</v>
      </c>
      <c r="CQ65" s="370">
        <v>0</v>
      </c>
      <c r="CR65" s="370">
        <v>0</v>
      </c>
      <c r="CS65" s="371">
        <v>0</v>
      </c>
      <c r="CT65" s="370">
        <v>0</v>
      </c>
      <c r="CU65" s="370">
        <v>0</v>
      </c>
      <c r="CV65" s="370">
        <v>0</v>
      </c>
      <c r="CW65" s="370">
        <v>0</v>
      </c>
      <c r="CX65" s="370">
        <v>0</v>
      </c>
      <c r="CY65" s="370">
        <v>0</v>
      </c>
      <c r="CZ65" s="370">
        <v>0</v>
      </c>
      <c r="DA65" s="370">
        <v>0</v>
      </c>
      <c r="DB65" s="370">
        <v>0</v>
      </c>
      <c r="DC65" s="370">
        <v>0</v>
      </c>
      <c r="DD65" s="370">
        <v>0</v>
      </c>
      <c r="DE65" s="371">
        <v>0</v>
      </c>
      <c r="DF65" s="347">
        <f t="shared" si="7"/>
        <v>26278.28</v>
      </c>
      <c r="DG65" s="347">
        <f t="shared" si="7"/>
        <v>25328.59</v>
      </c>
      <c r="DH65" s="347">
        <f t="shared" si="7"/>
        <v>25711.389999999996</v>
      </c>
      <c r="DI65" s="347">
        <f t="shared" si="6"/>
        <v>9926.35</v>
      </c>
      <c r="DJ65" s="347">
        <f t="shared" si="6"/>
        <v>0</v>
      </c>
      <c r="DK65" s="347">
        <f t="shared" si="6"/>
        <v>15270.530000000008</v>
      </c>
      <c r="DL65" s="347">
        <f t="shared" si="6"/>
        <v>24217.83</v>
      </c>
      <c r="DM65" s="347">
        <f t="shared" si="6"/>
        <v>19737.589999999997</v>
      </c>
      <c r="DN65" s="347">
        <f t="shared" si="6"/>
        <v>19806</v>
      </c>
      <c r="DO65" s="347">
        <f t="shared" si="6"/>
        <v>24957.119999999999</v>
      </c>
      <c r="DP65" s="347">
        <f t="shared" si="6"/>
        <v>22471.09</v>
      </c>
      <c r="DQ65" s="347">
        <f t="shared" si="6"/>
        <v>20004.559999999998</v>
      </c>
      <c r="DR65" s="348">
        <f t="shared" si="2"/>
        <v>233709.33</v>
      </c>
      <c r="DY65" s="351">
        <f t="shared" si="3"/>
        <v>233709.33</v>
      </c>
      <c r="DZ65" s="351">
        <v>233668.38</v>
      </c>
      <c r="EA65" s="351">
        <f t="shared" si="4"/>
        <v>40.949999999982538</v>
      </c>
    </row>
    <row r="66" spans="1:131" ht="15.75" x14ac:dyDescent="0.3">
      <c r="A66" s="335" t="s">
        <v>161</v>
      </c>
      <c r="B66" s="344">
        <v>67145.929999999993</v>
      </c>
      <c r="C66" s="344">
        <v>53064.1</v>
      </c>
      <c r="D66" s="344">
        <v>57347.9</v>
      </c>
      <c r="E66" s="344">
        <v>11313.42</v>
      </c>
      <c r="F66" s="344">
        <v>10887.02</v>
      </c>
      <c r="G66" s="344">
        <v>81154.11</v>
      </c>
      <c r="H66" s="344">
        <v>33958.57</v>
      </c>
      <c r="I66" s="344">
        <v>68050.080000000002</v>
      </c>
      <c r="J66" s="344">
        <v>142262.60999999999</v>
      </c>
      <c r="K66" s="344">
        <v>108668.46</v>
      </c>
      <c r="L66" s="344">
        <v>111497.83</v>
      </c>
      <c r="M66" s="344">
        <v>112511.81</v>
      </c>
      <c r="N66" s="370">
        <v>0</v>
      </c>
      <c r="O66" s="370">
        <v>0</v>
      </c>
      <c r="P66" s="370">
        <v>-26.720000000000027</v>
      </c>
      <c r="Q66" s="370">
        <v>12953.229999999994</v>
      </c>
      <c r="R66" s="370">
        <v>10783.79</v>
      </c>
      <c r="S66" s="370">
        <v>-25498.999999999985</v>
      </c>
      <c r="T66" s="370">
        <v>7805.0699999999988</v>
      </c>
      <c r="U66" s="370">
        <v>1626.5900000000001</v>
      </c>
      <c r="V66" s="370">
        <v>-95341.23</v>
      </c>
      <c r="W66" s="370">
        <v>-57117</v>
      </c>
      <c r="X66" s="370">
        <v>-60021.41</v>
      </c>
      <c r="Y66" s="371">
        <v>-63563.87</v>
      </c>
      <c r="Z66" s="370">
        <v>0</v>
      </c>
      <c r="AA66" s="370">
        <v>0</v>
      </c>
      <c r="AB66" s="370">
        <v>0</v>
      </c>
      <c r="AC66" s="370">
        <v>0</v>
      </c>
      <c r="AD66" s="370">
        <v>0</v>
      </c>
      <c r="AE66" s="370">
        <v>0</v>
      </c>
      <c r="AF66" s="370">
        <v>0</v>
      </c>
      <c r="AG66" s="370">
        <v>0</v>
      </c>
      <c r="AH66" s="370">
        <v>0</v>
      </c>
      <c r="AI66" s="370">
        <v>0</v>
      </c>
      <c r="AJ66" s="370">
        <v>0</v>
      </c>
      <c r="AK66" s="371">
        <v>0</v>
      </c>
      <c r="AL66" s="370">
        <v>0</v>
      </c>
      <c r="AM66" s="370">
        <v>0</v>
      </c>
      <c r="AN66" s="370">
        <v>0</v>
      </c>
      <c r="AO66" s="370">
        <v>0</v>
      </c>
      <c r="AP66" s="370">
        <v>0</v>
      </c>
      <c r="AQ66" s="370">
        <v>0</v>
      </c>
      <c r="AR66" s="370">
        <v>0</v>
      </c>
      <c r="AS66" s="370">
        <v>0</v>
      </c>
      <c r="AT66" s="370">
        <v>0</v>
      </c>
      <c r="AU66" s="370">
        <v>0</v>
      </c>
      <c r="AV66" s="370">
        <v>0</v>
      </c>
      <c r="AW66" s="371">
        <v>0</v>
      </c>
      <c r="AX66" s="370">
        <v>0</v>
      </c>
      <c r="AY66" s="370">
        <v>0</v>
      </c>
      <c r="AZ66" s="370">
        <v>0</v>
      </c>
      <c r="BA66" s="370">
        <v>0</v>
      </c>
      <c r="BB66" s="370">
        <v>0</v>
      </c>
      <c r="BC66" s="370">
        <v>0</v>
      </c>
      <c r="BD66" s="370">
        <v>0</v>
      </c>
      <c r="BE66" s="370">
        <v>0</v>
      </c>
      <c r="BF66" s="370">
        <v>0</v>
      </c>
      <c r="BG66" s="370">
        <v>0</v>
      </c>
      <c r="BH66" s="370">
        <v>0</v>
      </c>
      <c r="BI66" s="371">
        <v>0</v>
      </c>
      <c r="BJ66" s="370">
        <v>0</v>
      </c>
      <c r="BK66" s="370">
        <v>0</v>
      </c>
      <c r="BL66" s="370">
        <v>0</v>
      </c>
      <c r="BM66" s="370">
        <v>0</v>
      </c>
      <c r="BN66" s="370">
        <v>0</v>
      </c>
      <c r="BO66" s="370">
        <v>0</v>
      </c>
      <c r="BP66" s="370">
        <v>0</v>
      </c>
      <c r="BQ66" s="370">
        <v>0</v>
      </c>
      <c r="BR66" s="370">
        <v>0</v>
      </c>
      <c r="BS66" s="370">
        <v>0</v>
      </c>
      <c r="BT66" s="370">
        <v>0</v>
      </c>
      <c r="BU66" s="371">
        <v>0</v>
      </c>
      <c r="BV66" s="370">
        <v>0</v>
      </c>
      <c r="BW66" s="370">
        <v>0</v>
      </c>
      <c r="BX66" s="370">
        <v>0</v>
      </c>
      <c r="BY66" s="370">
        <v>0</v>
      </c>
      <c r="BZ66" s="370">
        <v>0</v>
      </c>
      <c r="CA66" s="370">
        <v>0</v>
      </c>
      <c r="CB66" s="370">
        <v>0</v>
      </c>
      <c r="CC66" s="370">
        <v>0</v>
      </c>
      <c r="CD66" s="370">
        <v>0</v>
      </c>
      <c r="CE66" s="370">
        <v>0</v>
      </c>
      <c r="CF66" s="370">
        <v>0</v>
      </c>
      <c r="CG66" s="371">
        <v>0</v>
      </c>
      <c r="CH66" s="370">
        <v>0</v>
      </c>
      <c r="CI66" s="370">
        <v>0</v>
      </c>
      <c r="CJ66" s="370">
        <v>0</v>
      </c>
      <c r="CK66" s="370">
        <v>0</v>
      </c>
      <c r="CL66" s="370">
        <v>0</v>
      </c>
      <c r="CM66" s="370">
        <v>0</v>
      </c>
      <c r="CN66" s="370">
        <v>0</v>
      </c>
      <c r="CO66" s="370">
        <v>0</v>
      </c>
      <c r="CP66" s="370">
        <v>0</v>
      </c>
      <c r="CQ66" s="370">
        <v>0</v>
      </c>
      <c r="CR66" s="370">
        <v>0</v>
      </c>
      <c r="CS66" s="371">
        <v>0</v>
      </c>
      <c r="CT66" s="370">
        <v>0</v>
      </c>
      <c r="CU66" s="370">
        <v>0</v>
      </c>
      <c r="CV66" s="370">
        <v>0</v>
      </c>
      <c r="CW66" s="370">
        <v>0</v>
      </c>
      <c r="CX66" s="370">
        <v>0</v>
      </c>
      <c r="CY66" s="370">
        <v>0</v>
      </c>
      <c r="CZ66" s="370">
        <v>0</v>
      </c>
      <c r="DA66" s="370">
        <v>0</v>
      </c>
      <c r="DB66" s="370">
        <v>0</v>
      </c>
      <c r="DC66" s="370">
        <v>0</v>
      </c>
      <c r="DD66" s="370">
        <v>0</v>
      </c>
      <c r="DE66" s="371">
        <v>0</v>
      </c>
      <c r="DF66" s="347">
        <f t="shared" si="7"/>
        <v>67145.929999999993</v>
      </c>
      <c r="DG66" s="347">
        <f t="shared" si="7"/>
        <v>53064.1</v>
      </c>
      <c r="DH66" s="347">
        <f t="shared" si="7"/>
        <v>57321.18</v>
      </c>
      <c r="DI66" s="347">
        <f t="shared" si="6"/>
        <v>24266.649999999994</v>
      </c>
      <c r="DJ66" s="347">
        <f t="shared" si="6"/>
        <v>21670.81</v>
      </c>
      <c r="DK66" s="347">
        <f t="shared" si="6"/>
        <v>55655.110000000015</v>
      </c>
      <c r="DL66" s="347">
        <f t="shared" si="6"/>
        <v>41763.64</v>
      </c>
      <c r="DM66" s="347">
        <f t="shared" si="6"/>
        <v>69676.67</v>
      </c>
      <c r="DN66" s="347">
        <f t="shared" si="6"/>
        <v>46921.37999999999</v>
      </c>
      <c r="DO66" s="347">
        <f t="shared" si="6"/>
        <v>51551.460000000006</v>
      </c>
      <c r="DP66" s="347">
        <f t="shared" si="6"/>
        <v>51476.42</v>
      </c>
      <c r="DQ66" s="347">
        <f t="shared" si="6"/>
        <v>48947.939999999995</v>
      </c>
      <c r="DR66" s="348">
        <f t="shared" si="2"/>
        <v>589461.29</v>
      </c>
      <c r="DY66" s="351">
        <f t="shared" si="3"/>
        <v>589461.29</v>
      </c>
      <c r="DZ66" s="351">
        <v>589461.2899999998</v>
      </c>
      <c r="EA66" s="351">
        <f t="shared" si="4"/>
        <v>0</v>
      </c>
    </row>
    <row r="67" spans="1:131" ht="15.75" x14ac:dyDescent="0.3">
      <c r="A67" s="335" t="s">
        <v>162</v>
      </c>
      <c r="B67" s="344">
        <v>944598.59</v>
      </c>
      <c r="C67" s="344">
        <v>924643.94</v>
      </c>
      <c r="D67" s="344">
        <v>905742.87</v>
      </c>
      <c r="E67" s="344">
        <v>463828.21</v>
      </c>
      <c r="F67" s="344">
        <v>63273.4</v>
      </c>
      <c r="G67" s="344">
        <v>871010.67</v>
      </c>
      <c r="H67" s="344">
        <v>879001.36</v>
      </c>
      <c r="I67" s="344">
        <v>798906.96</v>
      </c>
      <c r="J67" s="344">
        <v>883508.63</v>
      </c>
      <c r="K67" s="344">
        <v>820812.24</v>
      </c>
      <c r="L67" s="344">
        <v>804637.77</v>
      </c>
      <c r="M67" s="344">
        <v>785906.25</v>
      </c>
      <c r="N67" s="370">
        <v>7763.3899999999985</v>
      </c>
      <c r="O67" s="370">
        <v>16234.46</v>
      </c>
      <c r="P67" s="370">
        <v>23628.099999999995</v>
      </c>
      <c r="Q67" s="370">
        <v>3206.0299999999988</v>
      </c>
      <c r="R67" s="370">
        <v>2403.6600000000003</v>
      </c>
      <c r="S67" s="370">
        <v>-56587.100000000006</v>
      </c>
      <c r="T67" s="370">
        <v>-118037.38999999998</v>
      </c>
      <c r="U67" s="370">
        <v>-18519.93</v>
      </c>
      <c r="V67" s="370">
        <v>-15716.900000000001</v>
      </c>
      <c r="W67" s="370">
        <v>-21873.759999999995</v>
      </c>
      <c r="X67" s="370">
        <v>-6643.7699999999995</v>
      </c>
      <c r="Y67" s="371">
        <v>64242.090000000004</v>
      </c>
      <c r="Z67" s="370">
        <v>-6865.43</v>
      </c>
      <c r="AA67" s="370">
        <v>-6573.6799999999994</v>
      </c>
      <c r="AB67" s="370">
        <v>-6782.7899999999991</v>
      </c>
      <c r="AC67" s="370">
        <v>-2709.33</v>
      </c>
      <c r="AD67" s="370">
        <v>-605</v>
      </c>
      <c r="AE67" s="370">
        <v>-3727.7200000000003</v>
      </c>
      <c r="AF67" s="370">
        <v>-13482.960000000001</v>
      </c>
      <c r="AG67" s="370">
        <v>-4448.8999999999996</v>
      </c>
      <c r="AH67" s="370">
        <v>-3585.7799999999997</v>
      </c>
      <c r="AI67" s="370">
        <v>-3334.34</v>
      </c>
      <c r="AJ67" s="370">
        <v>-7404.6</v>
      </c>
      <c r="AK67" s="371">
        <v>-5707.14</v>
      </c>
      <c r="AL67" s="370">
        <v>125772.46999999999</v>
      </c>
      <c r="AM67" s="370">
        <v>111405.51</v>
      </c>
      <c r="AN67" s="370">
        <v>128824.07999999999</v>
      </c>
      <c r="AO67" s="370">
        <v>151460.64000000001</v>
      </c>
      <c r="AP67" s="370">
        <v>181878.35</v>
      </c>
      <c r="AQ67" s="370">
        <v>67974.06</v>
      </c>
      <c r="AR67" s="370">
        <v>85718.84</v>
      </c>
      <c r="AS67" s="370">
        <v>116271.18</v>
      </c>
      <c r="AT67" s="370">
        <v>147873.74000000002</v>
      </c>
      <c r="AU67" s="370">
        <v>131343</v>
      </c>
      <c r="AV67" s="370">
        <v>123467.18999999999</v>
      </c>
      <c r="AW67" s="371">
        <v>137316.86000000002</v>
      </c>
      <c r="AX67" s="370">
        <v>0</v>
      </c>
      <c r="AY67" s="370">
        <v>0</v>
      </c>
      <c r="AZ67" s="370">
        <v>0</v>
      </c>
      <c r="BA67" s="370">
        <v>0</v>
      </c>
      <c r="BB67" s="370">
        <v>0</v>
      </c>
      <c r="BC67" s="370">
        <v>0</v>
      </c>
      <c r="BD67" s="370">
        <v>0</v>
      </c>
      <c r="BE67" s="370">
        <v>0</v>
      </c>
      <c r="BF67" s="370">
        <v>0</v>
      </c>
      <c r="BG67" s="370">
        <v>0</v>
      </c>
      <c r="BH67" s="370">
        <v>0</v>
      </c>
      <c r="BI67" s="371">
        <v>0</v>
      </c>
      <c r="BJ67" s="370">
        <v>0</v>
      </c>
      <c r="BK67" s="370">
        <v>0</v>
      </c>
      <c r="BL67" s="370">
        <v>0</v>
      </c>
      <c r="BM67" s="370">
        <v>0</v>
      </c>
      <c r="BN67" s="370">
        <v>0</v>
      </c>
      <c r="BO67" s="370">
        <v>0</v>
      </c>
      <c r="BP67" s="370">
        <v>0</v>
      </c>
      <c r="BQ67" s="370">
        <v>0</v>
      </c>
      <c r="BR67" s="370">
        <v>0</v>
      </c>
      <c r="BS67" s="370">
        <v>0</v>
      </c>
      <c r="BT67" s="370">
        <v>0</v>
      </c>
      <c r="BU67" s="371">
        <v>0</v>
      </c>
      <c r="BV67" s="370">
        <v>0</v>
      </c>
      <c r="BW67" s="370">
        <v>0</v>
      </c>
      <c r="BX67" s="370">
        <v>0</v>
      </c>
      <c r="BY67" s="370">
        <v>0</v>
      </c>
      <c r="BZ67" s="370">
        <v>0</v>
      </c>
      <c r="CA67" s="370">
        <v>0</v>
      </c>
      <c r="CB67" s="370">
        <v>0</v>
      </c>
      <c r="CC67" s="370">
        <v>0</v>
      </c>
      <c r="CD67" s="370">
        <v>0</v>
      </c>
      <c r="CE67" s="370">
        <v>0</v>
      </c>
      <c r="CF67" s="370">
        <v>0</v>
      </c>
      <c r="CG67" s="371">
        <v>0</v>
      </c>
      <c r="CH67" s="370">
        <v>0</v>
      </c>
      <c r="CI67" s="370">
        <v>0</v>
      </c>
      <c r="CJ67" s="370">
        <v>0</v>
      </c>
      <c r="CK67" s="370">
        <v>0</v>
      </c>
      <c r="CL67" s="370">
        <v>0</v>
      </c>
      <c r="CM67" s="370">
        <v>0</v>
      </c>
      <c r="CN67" s="370">
        <v>-432.09</v>
      </c>
      <c r="CO67" s="370">
        <v>316.49</v>
      </c>
      <c r="CP67" s="370">
        <v>302.68</v>
      </c>
      <c r="CQ67" s="370">
        <v>212.51</v>
      </c>
      <c r="CR67" s="370">
        <v>128.68</v>
      </c>
      <c r="CS67" s="371">
        <v>55.5</v>
      </c>
      <c r="CT67" s="370">
        <v>0</v>
      </c>
      <c r="CU67" s="370">
        <v>0</v>
      </c>
      <c r="CV67" s="370">
        <v>0</v>
      </c>
      <c r="CW67" s="370">
        <v>0</v>
      </c>
      <c r="CX67" s="370">
        <v>0</v>
      </c>
      <c r="CY67" s="370">
        <v>0</v>
      </c>
      <c r="CZ67" s="370">
        <v>0</v>
      </c>
      <c r="DA67" s="370">
        <v>0</v>
      </c>
      <c r="DB67" s="370">
        <v>0</v>
      </c>
      <c r="DC67" s="370">
        <v>0</v>
      </c>
      <c r="DD67" s="370">
        <v>0</v>
      </c>
      <c r="DE67" s="371">
        <v>0</v>
      </c>
      <c r="DF67" s="347">
        <f t="shared" si="7"/>
        <v>1071269.02</v>
      </c>
      <c r="DG67" s="347">
        <f t="shared" si="7"/>
        <v>1045710.2299999999</v>
      </c>
      <c r="DH67" s="347">
        <f t="shared" si="7"/>
        <v>1051412.26</v>
      </c>
      <c r="DI67" s="347">
        <f t="shared" si="6"/>
        <v>615785.55000000005</v>
      </c>
      <c r="DJ67" s="347">
        <f t="shared" si="6"/>
        <v>246950.41</v>
      </c>
      <c r="DK67" s="347">
        <f t="shared" si="6"/>
        <v>878669.91000000015</v>
      </c>
      <c r="DL67" s="347">
        <f t="shared" si="6"/>
        <v>832767.76</v>
      </c>
      <c r="DM67" s="347">
        <f t="shared" si="6"/>
        <v>892525.79999999981</v>
      </c>
      <c r="DN67" s="347">
        <f t="shared" si="6"/>
        <v>1012382.37</v>
      </c>
      <c r="DO67" s="347">
        <f t="shared" si="6"/>
        <v>927159.65</v>
      </c>
      <c r="DP67" s="347">
        <f t="shared" si="6"/>
        <v>914185.27</v>
      </c>
      <c r="DQ67" s="347">
        <f t="shared" si="6"/>
        <v>981813.55999999994</v>
      </c>
      <c r="DR67" s="348">
        <f t="shared" si="2"/>
        <v>10470631.789999999</v>
      </c>
      <c r="DY67" s="351">
        <f t="shared" si="3"/>
        <v>10470631.789999999</v>
      </c>
      <c r="DZ67" s="351">
        <v>9958920.8200000022</v>
      </c>
      <c r="EA67" s="351">
        <f t="shared" si="4"/>
        <v>511710.96999999695</v>
      </c>
    </row>
    <row r="68" spans="1:131" ht="15.75" x14ac:dyDescent="0.3">
      <c r="A68" s="335" t="s">
        <v>163</v>
      </c>
      <c r="B68" s="344">
        <v>40717.4</v>
      </c>
      <c r="C68" s="344">
        <v>36991.86</v>
      </c>
      <c r="D68" s="344">
        <v>38457.660000000003</v>
      </c>
      <c r="E68" s="344">
        <v>0</v>
      </c>
      <c r="F68" s="344">
        <v>100.65</v>
      </c>
      <c r="G68" s="344">
        <v>48129.32</v>
      </c>
      <c r="H68" s="344">
        <v>26893.07</v>
      </c>
      <c r="I68" s="344">
        <v>32742.66</v>
      </c>
      <c r="J68" s="344">
        <v>27801</v>
      </c>
      <c r="K68" s="344">
        <v>41590.53</v>
      </c>
      <c r="L68" s="344">
        <v>42565.79</v>
      </c>
      <c r="M68" s="344">
        <v>32991.03</v>
      </c>
      <c r="N68" s="370">
        <v>0</v>
      </c>
      <c r="O68" s="370">
        <v>0</v>
      </c>
      <c r="P68" s="370">
        <v>0</v>
      </c>
      <c r="Q68" s="370">
        <v>7945.4000000000005</v>
      </c>
      <c r="R68" s="370">
        <v>-100.65</v>
      </c>
      <c r="S68" s="370">
        <v>-14779.869999999999</v>
      </c>
      <c r="T68" s="370">
        <v>-13439.29</v>
      </c>
      <c r="U68" s="370">
        <v>-2136.81</v>
      </c>
      <c r="V68" s="370">
        <v>-776.17</v>
      </c>
      <c r="W68" s="370">
        <v>-708.54</v>
      </c>
      <c r="X68" s="370">
        <v>-1071.5700000000002</v>
      </c>
      <c r="Y68" s="371">
        <v>-452.93999999999994</v>
      </c>
      <c r="Z68" s="370">
        <v>0</v>
      </c>
      <c r="AA68" s="370">
        <v>0</v>
      </c>
      <c r="AB68" s="370">
        <v>0</v>
      </c>
      <c r="AC68" s="370">
        <v>0</v>
      </c>
      <c r="AD68" s="370">
        <v>0</v>
      </c>
      <c r="AE68" s="370">
        <v>0</v>
      </c>
      <c r="AF68" s="370">
        <v>0</v>
      </c>
      <c r="AG68" s="370">
        <v>0</v>
      </c>
      <c r="AH68" s="370">
        <v>0</v>
      </c>
      <c r="AI68" s="370">
        <v>0</v>
      </c>
      <c r="AJ68" s="370">
        <v>0</v>
      </c>
      <c r="AK68" s="371">
        <v>0</v>
      </c>
      <c r="AL68" s="370">
        <v>0</v>
      </c>
      <c r="AM68" s="370">
        <v>0</v>
      </c>
      <c r="AN68" s="370">
        <v>0</v>
      </c>
      <c r="AO68" s="370">
        <v>0</v>
      </c>
      <c r="AP68" s="370">
        <v>0</v>
      </c>
      <c r="AQ68" s="370">
        <v>0</v>
      </c>
      <c r="AR68" s="370">
        <v>0</v>
      </c>
      <c r="AS68" s="370">
        <v>0</v>
      </c>
      <c r="AT68" s="370">
        <v>0</v>
      </c>
      <c r="AU68" s="370">
        <v>0</v>
      </c>
      <c r="AV68" s="370">
        <v>0</v>
      </c>
      <c r="AW68" s="371">
        <v>0</v>
      </c>
      <c r="AX68" s="370">
        <v>0</v>
      </c>
      <c r="AY68" s="370">
        <v>0</v>
      </c>
      <c r="AZ68" s="370">
        <v>0</v>
      </c>
      <c r="BA68" s="370">
        <v>0</v>
      </c>
      <c r="BB68" s="370">
        <v>0</v>
      </c>
      <c r="BC68" s="370">
        <v>0</v>
      </c>
      <c r="BD68" s="370">
        <v>0</v>
      </c>
      <c r="BE68" s="370">
        <v>0</v>
      </c>
      <c r="BF68" s="370">
        <v>0</v>
      </c>
      <c r="BG68" s="370">
        <v>0</v>
      </c>
      <c r="BH68" s="370">
        <v>0</v>
      </c>
      <c r="BI68" s="371">
        <v>0</v>
      </c>
      <c r="BJ68" s="370">
        <v>0</v>
      </c>
      <c r="BK68" s="370">
        <v>0</v>
      </c>
      <c r="BL68" s="370">
        <v>0</v>
      </c>
      <c r="BM68" s="370">
        <v>0</v>
      </c>
      <c r="BN68" s="370">
        <v>0</v>
      </c>
      <c r="BO68" s="370">
        <v>0</v>
      </c>
      <c r="BP68" s="370">
        <v>0</v>
      </c>
      <c r="BQ68" s="370">
        <v>0</v>
      </c>
      <c r="BR68" s="370">
        <v>0</v>
      </c>
      <c r="BS68" s="370">
        <v>0</v>
      </c>
      <c r="BT68" s="370">
        <v>0</v>
      </c>
      <c r="BU68" s="371">
        <v>0</v>
      </c>
      <c r="BV68" s="370">
        <v>0</v>
      </c>
      <c r="BW68" s="370">
        <v>0</v>
      </c>
      <c r="BX68" s="370">
        <v>0</v>
      </c>
      <c r="BY68" s="370">
        <v>0</v>
      </c>
      <c r="BZ68" s="370">
        <v>0</v>
      </c>
      <c r="CA68" s="370">
        <v>0</v>
      </c>
      <c r="CB68" s="370">
        <v>0</v>
      </c>
      <c r="CC68" s="370">
        <v>0</v>
      </c>
      <c r="CD68" s="370">
        <v>63.64</v>
      </c>
      <c r="CE68" s="370">
        <v>-9.1999999999999993</v>
      </c>
      <c r="CF68" s="370">
        <v>-9.1999999999999993</v>
      </c>
      <c r="CG68" s="371">
        <v>-4.8499999999999996</v>
      </c>
      <c r="CH68" s="370">
        <v>0</v>
      </c>
      <c r="CI68" s="370">
        <v>0</v>
      </c>
      <c r="CJ68" s="370">
        <v>0</v>
      </c>
      <c r="CK68" s="370">
        <v>0</v>
      </c>
      <c r="CL68" s="370">
        <v>0</v>
      </c>
      <c r="CM68" s="370">
        <v>0</v>
      </c>
      <c r="CN68" s="370">
        <v>0</v>
      </c>
      <c r="CO68" s="370">
        <v>0</v>
      </c>
      <c r="CP68" s="370">
        <v>0</v>
      </c>
      <c r="CQ68" s="370">
        <v>0</v>
      </c>
      <c r="CR68" s="370">
        <v>0</v>
      </c>
      <c r="CS68" s="371">
        <v>0</v>
      </c>
      <c r="CT68" s="370">
        <v>0</v>
      </c>
      <c r="CU68" s="370">
        <v>0</v>
      </c>
      <c r="CV68" s="370">
        <v>0</v>
      </c>
      <c r="CW68" s="370">
        <v>0</v>
      </c>
      <c r="CX68" s="370">
        <v>0</v>
      </c>
      <c r="CY68" s="370">
        <v>0</v>
      </c>
      <c r="CZ68" s="370">
        <v>0</v>
      </c>
      <c r="DA68" s="370">
        <v>0</v>
      </c>
      <c r="DB68" s="370">
        <v>0</v>
      </c>
      <c r="DC68" s="370">
        <v>0</v>
      </c>
      <c r="DD68" s="370">
        <v>0</v>
      </c>
      <c r="DE68" s="371">
        <v>0</v>
      </c>
      <c r="DF68" s="347">
        <f t="shared" si="7"/>
        <v>40717.4</v>
      </c>
      <c r="DG68" s="347">
        <f t="shared" si="7"/>
        <v>36991.86</v>
      </c>
      <c r="DH68" s="347">
        <f t="shared" si="7"/>
        <v>38457.660000000003</v>
      </c>
      <c r="DI68" s="347">
        <f t="shared" si="6"/>
        <v>7945.4000000000005</v>
      </c>
      <c r="DJ68" s="347">
        <f t="shared" si="6"/>
        <v>0</v>
      </c>
      <c r="DK68" s="347">
        <f t="shared" si="6"/>
        <v>33349.449999999997</v>
      </c>
      <c r="DL68" s="347">
        <f t="shared" si="6"/>
        <v>13453.779999999999</v>
      </c>
      <c r="DM68" s="347">
        <f t="shared" si="6"/>
        <v>30605.85</v>
      </c>
      <c r="DN68" s="347">
        <f t="shared" si="6"/>
        <v>27088.47</v>
      </c>
      <c r="DO68" s="347">
        <f t="shared" si="6"/>
        <v>40872.79</v>
      </c>
      <c r="DP68" s="347">
        <f t="shared" si="6"/>
        <v>41485.020000000004</v>
      </c>
      <c r="DQ68" s="347">
        <f t="shared" si="6"/>
        <v>32533.24</v>
      </c>
      <c r="DR68" s="348">
        <f t="shared" ref="DR68:DR80" si="8">SUM(DF68:DQ68)</f>
        <v>343500.92000000004</v>
      </c>
      <c r="DY68" s="351">
        <f t="shared" ref="DY68:DY80" si="9">+DR68-DX68</f>
        <v>343500.92000000004</v>
      </c>
      <c r="DZ68" s="351">
        <v>343500.92</v>
      </c>
      <c r="EA68" s="351">
        <f t="shared" ref="EA68:EA80" si="10">DY68-DZ68</f>
        <v>0</v>
      </c>
    </row>
    <row r="69" spans="1:131" ht="15.75" x14ac:dyDescent="0.3">
      <c r="A69" s="335" t="s">
        <v>164</v>
      </c>
      <c r="B69" s="344">
        <v>67158.179999999993</v>
      </c>
      <c r="C69" s="344">
        <v>55940.71</v>
      </c>
      <c r="D69" s="344">
        <v>61801.37</v>
      </c>
      <c r="E69" s="344">
        <v>26978.86</v>
      </c>
      <c r="F69" s="344">
        <v>23595.82</v>
      </c>
      <c r="G69" s="344">
        <v>86867.88</v>
      </c>
      <c r="H69" s="344">
        <v>30529.42</v>
      </c>
      <c r="I69" s="344">
        <v>76637.679999999993</v>
      </c>
      <c r="J69" s="344">
        <v>54219.59</v>
      </c>
      <c r="K69" s="344">
        <v>66688.42</v>
      </c>
      <c r="L69" s="344">
        <v>57743.95</v>
      </c>
      <c r="M69" s="344">
        <v>78863.22</v>
      </c>
      <c r="N69" s="370">
        <v>0</v>
      </c>
      <c r="O69" s="370">
        <v>0</v>
      </c>
      <c r="P69" s="370">
        <v>-207.26</v>
      </c>
      <c r="Q69" s="370">
        <v>-6697.5999999999995</v>
      </c>
      <c r="R69" s="370">
        <v>-3325.5800000000004</v>
      </c>
      <c r="S69" s="370">
        <v>-13264.210000000001</v>
      </c>
      <c r="T69" s="370">
        <v>431.90999999999997</v>
      </c>
      <c r="U69" s="370">
        <v>-3351.92</v>
      </c>
      <c r="V69" s="370">
        <v>-1269.0400000000002</v>
      </c>
      <c r="W69" s="370">
        <v>218.52000000000004</v>
      </c>
      <c r="X69" s="370">
        <v>160.97999999999999</v>
      </c>
      <c r="Y69" s="371">
        <v>-16951.060000000001</v>
      </c>
      <c r="Z69" s="370">
        <v>0</v>
      </c>
      <c r="AA69" s="370">
        <v>0</v>
      </c>
      <c r="AB69" s="370">
        <v>0</v>
      </c>
      <c r="AC69" s="370">
        <v>0</v>
      </c>
      <c r="AD69" s="370">
        <v>0</v>
      </c>
      <c r="AE69" s="370">
        <v>0</v>
      </c>
      <c r="AF69" s="370">
        <v>0</v>
      </c>
      <c r="AG69" s="370">
        <v>0</v>
      </c>
      <c r="AH69" s="370">
        <v>0</v>
      </c>
      <c r="AI69" s="370">
        <v>0</v>
      </c>
      <c r="AJ69" s="370">
        <v>0</v>
      </c>
      <c r="AK69" s="371">
        <v>0</v>
      </c>
      <c r="AL69" s="370">
        <v>-13.51</v>
      </c>
      <c r="AM69" s="370">
        <v>0</v>
      </c>
      <c r="AN69" s="370">
        <v>0</v>
      </c>
      <c r="AO69" s="370">
        <v>0</v>
      </c>
      <c r="AP69" s="370">
        <v>0</v>
      </c>
      <c r="AQ69" s="370">
        <v>0</v>
      </c>
      <c r="AR69" s="370">
        <v>0</v>
      </c>
      <c r="AS69" s="370">
        <v>0</v>
      </c>
      <c r="AT69" s="370">
        <v>0</v>
      </c>
      <c r="AU69" s="370">
        <v>0</v>
      </c>
      <c r="AV69" s="370">
        <v>0</v>
      </c>
      <c r="AW69" s="371">
        <v>0</v>
      </c>
      <c r="AX69" s="370">
        <v>0</v>
      </c>
      <c r="AY69" s="370">
        <v>0</v>
      </c>
      <c r="AZ69" s="370">
        <v>0</v>
      </c>
      <c r="BA69" s="370">
        <v>0</v>
      </c>
      <c r="BB69" s="370">
        <v>0</v>
      </c>
      <c r="BC69" s="370">
        <v>0</v>
      </c>
      <c r="BD69" s="370">
        <v>0</v>
      </c>
      <c r="BE69" s="370">
        <v>0</v>
      </c>
      <c r="BF69" s="370">
        <v>0</v>
      </c>
      <c r="BG69" s="370">
        <v>0</v>
      </c>
      <c r="BH69" s="370">
        <v>0</v>
      </c>
      <c r="BI69" s="371">
        <v>0</v>
      </c>
      <c r="BJ69" s="370">
        <v>0</v>
      </c>
      <c r="BK69" s="370">
        <v>0</v>
      </c>
      <c r="BL69" s="370">
        <v>0</v>
      </c>
      <c r="BM69" s="370">
        <v>0</v>
      </c>
      <c r="BN69" s="370">
        <v>0</v>
      </c>
      <c r="BO69" s="370">
        <v>0</v>
      </c>
      <c r="BP69" s="370">
        <v>0</v>
      </c>
      <c r="BQ69" s="370">
        <v>0</v>
      </c>
      <c r="BR69" s="370">
        <v>0</v>
      </c>
      <c r="BS69" s="370">
        <v>0</v>
      </c>
      <c r="BT69" s="370">
        <v>0</v>
      </c>
      <c r="BU69" s="371">
        <v>0</v>
      </c>
      <c r="BV69" s="370">
        <v>0</v>
      </c>
      <c r="BW69" s="370">
        <v>0</v>
      </c>
      <c r="BX69" s="370">
        <v>0</v>
      </c>
      <c r="BY69" s="370">
        <v>0</v>
      </c>
      <c r="BZ69" s="370">
        <v>0</v>
      </c>
      <c r="CA69" s="370">
        <v>0</v>
      </c>
      <c r="CB69" s="370">
        <v>0</v>
      </c>
      <c r="CC69" s="370">
        <v>0</v>
      </c>
      <c r="CD69" s="370">
        <v>0</v>
      </c>
      <c r="CE69" s="370">
        <v>0</v>
      </c>
      <c r="CF69" s="370">
        <v>0</v>
      </c>
      <c r="CG69" s="371">
        <v>0</v>
      </c>
      <c r="CH69" s="370">
        <v>0</v>
      </c>
      <c r="CI69" s="370">
        <v>0</v>
      </c>
      <c r="CJ69" s="370">
        <v>0</v>
      </c>
      <c r="CK69" s="370">
        <v>0</v>
      </c>
      <c r="CL69" s="370">
        <v>0</v>
      </c>
      <c r="CM69" s="370">
        <v>0</v>
      </c>
      <c r="CN69" s="370">
        <v>0</v>
      </c>
      <c r="CO69" s="370">
        <v>0</v>
      </c>
      <c r="CP69" s="370">
        <v>0</v>
      </c>
      <c r="CQ69" s="370">
        <v>0</v>
      </c>
      <c r="CR69" s="370">
        <v>0</v>
      </c>
      <c r="CS69" s="371">
        <v>0</v>
      </c>
      <c r="CT69" s="370">
        <v>0</v>
      </c>
      <c r="CU69" s="370">
        <v>0</v>
      </c>
      <c r="CV69" s="370">
        <v>0</v>
      </c>
      <c r="CW69" s="370">
        <v>0</v>
      </c>
      <c r="CX69" s="370">
        <v>0</v>
      </c>
      <c r="CY69" s="370">
        <v>0</v>
      </c>
      <c r="CZ69" s="370">
        <v>0</v>
      </c>
      <c r="DA69" s="370">
        <v>0</v>
      </c>
      <c r="DB69" s="370">
        <v>0</v>
      </c>
      <c r="DC69" s="370">
        <v>0</v>
      </c>
      <c r="DD69" s="370">
        <v>0</v>
      </c>
      <c r="DE69" s="371">
        <v>0</v>
      </c>
      <c r="DF69" s="347">
        <f t="shared" si="7"/>
        <v>67144.67</v>
      </c>
      <c r="DG69" s="347">
        <f t="shared" si="7"/>
        <v>55940.71</v>
      </c>
      <c r="DH69" s="347">
        <f t="shared" si="7"/>
        <v>61594.11</v>
      </c>
      <c r="DI69" s="347">
        <f t="shared" si="6"/>
        <v>20281.260000000002</v>
      </c>
      <c r="DJ69" s="347">
        <f t="shared" si="6"/>
        <v>20270.239999999998</v>
      </c>
      <c r="DK69" s="347">
        <f t="shared" si="6"/>
        <v>73603.67</v>
      </c>
      <c r="DL69" s="347">
        <f t="shared" si="6"/>
        <v>30961.329999999998</v>
      </c>
      <c r="DM69" s="347">
        <f t="shared" si="6"/>
        <v>73285.759999999995</v>
      </c>
      <c r="DN69" s="347">
        <f t="shared" si="6"/>
        <v>52950.549999999996</v>
      </c>
      <c r="DO69" s="347">
        <f t="shared" si="6"/>
        <v>66906.94</v>
      </c>
      <c r="DP69" s="347">
        <f t="shared" si="6"/>
        <v>57904.93</v>
      </c>
      <c r="DQ69" s="347">
        <f t="shared" si="6"/>
        <v>61912.160000000003</v>
      </c>
      <c r="DR69" s="348">
        <f t="shared" si="8"/>
        <v>642756.33000000007</v>
      </c>
      <c r="DY69" s="351">
        <f t="shared" si="9"/>
        <v>642756.33000000007</v>
      </c>
      <c r="DZ69" s="351">
        <v>642756.32999999996</v>
      </c>
      <c r="EA69" s="351">
        <f t="shared" si="10"/>
        <v>0</v>
      </c>
    </row>
    <row r="70" spans="1:131" ht="15.75" x14ac:dyDescent="0.3">
      <c r="A70" s="335" t="s">
        <v>165</v>
      </c>
      <c r="B70" s="344">
        <v>29651.64</v>
      </c>
      <c r="C70" s="344">
        <v>34380.129999999997</v>
      </c>
      <c r="D70" s="344">
        <v>34341.440000000002</v>
      </c>
      <c r="E70" s="344">
        <v>1427.38</v>
      </c>
      <c r="F70" s="344"/>
      <c r="G70" s="344">
        <v>67203.5</v>
      </c>
      <c r="H70" s="344">
        <v>37371.24</v>
      </c>
      <c r="I70" s="344">
        <v>26439.97</v>
      </c>
      <c r="J70" s="344">
        <v>26516.43</v>
      </c>
      <c r="K70" s="344">
        <v>27247.02</v>
      </c>
      <c r="L70" s="344">
        <v>29821.98</v>
      </c>
      <c r="M70" s="344">
        <v>30152.12</v>
      </c>
      <c r="N70" s="370">
        <v>0</v>
      </c>
      <c r="O70" s="370">
        <v>-5699.4</v>
      </c>
      <c r="P70" s="370">
        <v>-6157.18</v>
      </c>
      <c r="Q70" s="370">
        <v>6105.94</v>
      </c>
      <c r="R70" s="370">
        <v>353.15</v>
      </c>
      <c r="S70" s="370">
        <v>-42860.939999999988</v>
      </c>
      <c r="T70" s="370">
        <v>-8173.8099999999995</v>
      </c>
      <c r="U70" s="370">
        <v>-2140.2499999999995</v>
      </c>
      <c r="V70" s="370">
        <v>-1288.8899999999994</v>
      </c>
      <c r="W70" s="370">
        <v>-2031.3499999999997</v>
      </c>
      <c r="X70" s="370">
        <v>-7104.03</v>
      </c>
      <c r="Y70" s="371">
        <v>-6975.3300000000008</v>
      </c>
      <c r="Z70" s="370">
        <v>0</v>
      </c>
      <c r="AA70" s="370">
        <v>0</v>
      </c>
      <c r="AB70" s="370">
        <v>0</v>
      </c>
      <c r="AC70" s="370">
        <v>0</v>
      </c>
      <c r="AD70" s="370">
        <v>0</v>
      </c>
      <c r="AE70" s="370">
        <v>0</v>
      </c>
      <c r="AF70" s="370">
        <v>0</v>
      </c>
      <c r="AG70" s="370">
        <v>0</v>
      </c>
      <c r="AH70" s="370">
        <v>0</v>
      </c>
      <c r="AI70" s="370">
        <v>0</v>
      </c>
      <c r="AJ70" s="370">
        <v>0</v>
      </c>
      <c r="AK70" s="371">
        <v>0</v>
      </c>
      <c r="AL70" s="370">
        <v>0</v>
      </c>
      <c r="AM70" s="370">
        <v>0</v>
      </c>
      <c r="AN70" s="370">
        <v>0</v>
      </c>
      <c r="AO70" s="370">
        <v>0</v>
      </c>
      <c r="AP70" s="370">
        <v>0</v>
      </c>
      <c r="AQ70" s="370">
        <v>0</v>
      </c>
      <c r="AR70" s="370">
        <v>0</v>
      </c>
      <c r="AS70" s="370">
        <v>0</v>
      </c>
      <c r="AT70" s="370">
        <v>0</v>
      </c>
      <c r="AU70" s="370">
        <v>0</v>
      </c>
      <c r="AV70" s="370">
        <v>0</v>
      </c>
      <c r="AW70" s="371">
        <v>0</v>
      </c>
      <c r="AX70" s="370">
        <v>0</v>
      </c>
      <c r="AY70" s="370">
        <v>0</v>
      </c>
      <c r="AZ70" s="370">
        <v>0</v>
      </c>
      <c r="BA70" s="370">
        <v>0</v>
      </c>
      <c r="BB70" s="370">
        <v>0</v>
      </c>
      <c r="BC70" s="370">
        <v>0</v>
      </c>
      <c r="BD70" s="370">
        <v>0</v>
      </c>
      <c r="BE70" s="370">
        <v>0</v>
      </c>
      <c r="BF70" s="370">
        <v>0</v>
      </c>
      <c r="BG70" s="370">
        <v>0</v>
      </c>
      <c r="BH70" s="370">
        <v>0</v>
      </c>
      <c r="BI70" s="371">
        <v>0</v>
      </c>
      <c r="BJ70" s="370">
        <v>0</v>
      </c>
      <c r="BK70" s="370">
        <v>0</v>
      </c>
      <c r="BL70" s="370">
        <v>0</v>
      </c>
      <c r="BM70" s="370">
        <v>0</v>
      </c>
      <c r="BN70" s="370">
        <v>0</v>
      </c>
      <c r="BO70" s="370">
        <v>0</v>
      </c>
      <c r="BP70" s="370">
        <v>0</v>
      </c>
      <c r="BQ70" s="370">
        <v>0</v>
      </c>
      <c r="BR70" s="370">
        <v>0</v>
      </c>
      <c r="BS70" s="370">
        <v>0</v>
      </c>
      <c r="BT70" s="370">
        <v>0</v>
      </c>
      <c r="BU70" s="371">
        <v>0</v>
      </c>
      <c r="BV70" s="370">
        <v>0</v>
      </c>
      <c r="BW70" s="370">
        <v>0</v>
      </c>
      <c r="BX70" s="370">
        <v>0</v>
      </c>
      <c r="BY70" s="370">
        <v>0</v>
      </c>
      <c r="BZ70" s="370">
        <v>0</v>
      </c>
      <c r="CA70" s="370">
        <v>0</v>
      </c>
      <c r="CB70" s="370">
        <v>0</v>
      </c>
      <c r="CC70" s="370">
        <v>0</v>
      </c>
      <c r="CD70" s="370">
        <v>0</v>
      </c>
      <c r="CE70" s="370">
        <v>0</v>
      </c>
      <c r="CF70" s="370">
        <v>0</v>
      </c>
      <c r="CG70" s="371">
        <v>0</v>
      </c>
      <c r="CH70" s="370">
        <v>0</v>
      </c>
      <c r="CI70" s="370">
        <v>0</v>
      </c>
      <c r="CJ70" s="370">
        <v>0</v>
      </c>
      <c r="CK70" s="370">
        <v>0</v>
      </c>
      <c r="CL70" s="370">
        <v>0</v>
      </c>
      <c r="CM70" s="370">
        <v>0</v>
      </c>
      <c r="CN70" s="370">
        <v>0</v>
      </c>
      <c r="CO70" s="370">
        <v>0</v>
      </c>
      <c r="CP70" s="370">
        <v>0</v>
      </c>
      <c r="CQ70" s="370">
        <v>0</v>
      </c>
      <c r="CR70" s="370">
        <v>0</v>
      </c>
      <c r="CS70" s="371">
        <v>0</v>
      </c>
      <c r="CT70" s="370">
        <v>0</v>
      </c>
      <c r="CU70" s="370">
        <v>0</v>
      </c>
      <c r="CV70" s="370">
        <v>0</v>
      </c>
      <c r="CW70" s="370">
        <v>0</v>
      </c>
      <c r="CX70" s="370">
        <v>0</v>
      </c>
      <c r="CY70" s="370">
        <v>0</v>
      </c>
      <c r="CZ70" s="370">
        <v>0</v>
      </c>
      <c r="DA70" s="370">
        <v>0</v>
      </c>
      <c r="DB70" s="370">
        <v>0</v>
      </c>
      <c r="DC70" s="370">
        <v>0</v>
      </c>
      <c r="DD70" s="370">
        <v>0</v>
      </c>
      <c r="DE70" s="371">
        <v>0</v>
      </c>
      <c r="DF70" s="347">
        <f t="shared" si="7"/>
        <v>29651.64</v>
      </c>
      <c r="DG70" s="347">
        <f t="shared" si="7"/>
        <v>28680.729999999996</v>
      </c>
      <c r="DH70" s="347">
        <f t="shared" si="7"/>
        <v>28184.260000000002</v>
      </c>
      <c r="DI70" s="347">
        <f t="shared" si="6"/>
        <v>7533.32</v>
      </c>
      <c r="DJ70" s="347">
        <f t="shared" si="6"/>
        <v>353.15</v>
      </c>
      <c r="DK70" s="347">
        <f t="shared" si="6"/>
        <v>24342.560000000012</v>
      </c>
      <c r="DL70" s="347">
        <f t="shared" si="6"/>
        <v>29197.43</v>
      </c>
      <c r="DM70" s="347">
        <f t="shared" si="6"/>
        <v>24299.72</v>
      </c>
      <c r="DN70" s="347">
        <f t="shared" si="6"/>
        <v>25227.54</v>
      </c>
      <c r="DO70" s="347">
        <f t="shared" si="6"/>
        <v>25215.670000000002</v>
      </c>
      <c r="DP70" s="347">
        <f t="shared" si="6"/>
        <v>22717.95</v>
      </c>
      <c r="DQ70" s="347">
        <f t="shared" si="6"/>
        <v>23176.789999999997</v>
      </c>
      <c r="DR70" s="348">
        <f t="shared" si="8"/>
        <v>268580.76000000007</v>
      </c>
      <c r="DY70" s="351">
        <f t="shared" si="9"/>
        <v>268580.76000000007</v>
      </c>
      <c r="DZ70" s="351">
        <v>270652.45999999996</v>
      </c>
      <c r="EA70" s="351">
        <f t="shared" si="10"/>
        <v>-2071.6999999998952</v>
      </c>
    </row>
    <row r="71" spans="1:131" ht="15.75" x14ac:dyDescent="0.3">
      <c r="A71" s="335" t="s">
        <v>166</v>
      </c>
      <c r="B71" s="344">
        <v>36954.730000000003</v>
      </c>
      <c r="C71" s="344">
        <v>40994.49</v>
      </c>
      <c r="D71" s="344">
        <v>28844.03</v>
      </c>
      <c r="E71" s="344">
        <v>0</v>
      </c>
      <c r="F71" s="344"/>
      <c r="G71" s="344">
        <v>24459.02</v>
      </c>
      <c r="H71" s="344">
        <v>106518.18</v>
      </c>
      <c r="I71" s="344">
        <v>48646.79</v>
      </c>
      <c r="J71" s="344">
        <v>17742.68</v>
      </c>
      <c r="K71" s="344">
        <v>63398.82</v>
      </c>
      <c r="L71" s="344">
        <v>43338.42</v>
      </c>
      <c r="M71" s="344">
        <v>46140.41</v>
      </c>
      <c r="N71" s="370">
        <v>-173.46000000000004</v>
      </c>
      <c r="O71" s="370">
        <v>-317.58</v>
      </c>
      <c r="P71" s="370">
        <v>-808.24</v>
      </c>
      <c r="Q71" s="370">
        <v>8058.5300000000007</v>
      </c>
      <c r="R71" s="370">
        <v>370.11</v>
      </c>
      <c r="S71" s="370">
        <v>-20048.209999999995</v>
      </c>
      <c r="T71" s="370">
        <v>-19674.099999999999</v>
      </c>
      <c r="U71" s="370">
        <v>-166.87000000000003</v>
      </c>
      <c r="V71" s="370">
        <v>-751.91999999999985</v>
      </c>
      <c r="W71" s="370">
        <v>-145.47999999999999</v>
      </c>
      <c r="X71" s="370">
        <v>-1048.4099999999999</v>
      </c>
      <c r="Y71" s="371">
        <v>-867.25000000000011</v>
      </c>
      <c r="Z71" s="370">
        <v>0</v>
      </c>
      <c r="AA71" s="370">
        <v>0</v>
      </c>
      <c r="AB71" s="370">
        <v>0</v>
      </c>
      <c r="AC71" s="370">
        <v>0</v>
      </c>
      <c r="AD71" s="370">
        <v>0</v>
      </c>
      <c r="AE71" s="370">
        <v>0</v>
      </c>
      <c r="AF71" s="370">
        <v>0</v>
      </c>
      <c r="AG71" s="370">
        <v>0</v>
      </c>
      <c r="AH71" s="370">
        <v>0</v>
      </c>
      <c r="AI71" s="370">
        <v>0</v>
      </c>
      <c r="AJ71" s="370">
        <v>0</v>
      </c>
      <c r="AK71" s="371">
        <v>0</v>
      </c>
      <c r="AL71" s="370">
        <v>0</v>
      </c>
      <c r="AM71" s="370">
        <v>0</v>
      </c>
      <c r="AN71" s="370">
        <v>0</v>
      </c>
      <c r="AO71" s="370">
        <v>0</v>
      </c>
      <c r="AP71" s="370">
        <v>0</v>
      </c>
      <c r="AQ71" s="370">
        <v>0</v>
      </c>
      <c r="AR71" s="370">
        <v>0</v>
      </c>
      <c r="AS71" s="370">
        <v>0</v>
      </c>
      <c r="AT71" s="370">
        <v>0</v>
      </c>
      <c r="AU71" s="370">
        <v>0</v>
      </c>
      <c r="AV71" s="370">
        <v>0</v>
      </c>
      <c r="AW71" s="371">
        <v>0</v>
      </c>
      <c r="AX71" s="370">
        <v>0</v>
      </c>
      <c r="AY71" s="370">
        <v>0</v>
      </c>
      <c r="AZ71" s="370">
        <v>0</v>
      </c>
      <c r="BA71" s="370">
        <v>0</v>
      </c>
      <c r="BB71" s="370">
        <v>0</v>
      </c>
      <c r="BC71" s="370">
        <v>0</v>
      </c>
      <c r="BD71" s="370">
        <v>0</v>
      </c>
      <c r="BE71" s="370">
        <v>0</v>
      </c>
      <c r="BF71" s="370">
        <v>0</v>
      </c>
      <c r="BG71" s="370">
        <v>0</v>
      </c>
      <c r="BH71" s="370">
        <v>0</v>
      </c>
      <c r="BI71" s="371">
        <v>0</v>
      </c>
      <c r="BJ71" s="370">
        <v>0</v>
      </c>
      <c r="BK71" s="370">
        <v>0</v>
      </c>
      <c r="BL71" s="370">
        <v>0</v>
      </c>
      <c r="BM71" s="370">
        <v>0</v>
      </c>
      <c r="BN71" s="370">
        <v>0</v>
      </c>
      <c r="BO71" s="370">
        <v>0</v>
      </c>
      <c r="BP71" s="370">
        <v>0</v>
      </c>
      <c r="BQ71" s="370">
        <v>0</v>
      </c>
      <c r="BR71" s="370">
        <v>0</v>
      </c>
      <c r="BS71" s="370">
        <v>0</v>
      </c>
      <c r="BT71" s="370">
        <v>0</v>
      </c>
      <c r="BU71" s="371">
        <v>0</v>
      </c>
      <c r="BV71" s="370">
        <v>0</v>
      </c>
      <c r="BW71" s="370">
        <v>0</v>
      </c>
      <c r="BX71" s="370">
        <v>0</v>
      </c>
      <c r="BY71" s="370">
        <v>0</v>
      </c>
      <c r="BZ71" s="370">
        <v>0</v>
      </c>
      <c r="CA71" s="370">
        <v>0</v>
      </c>
      <c r="CB71" s="370">
        <v>0</v>
      </c>
      <c r="CC71" s="370">
        <v>0</v>
      </c>
      <c r="CD71" s="370">
        <v>0</v>
      </c>
      <c r="CE71" s="370">
        <v>0</v>
      </c>
      <c r="CF71" s="370">
        <v>0</v>
      </c>
      <c r="CG71" s="371">
        <v>0</v>
      </c>
      <c r="CH71" s="370">
        <v>0</v>
      </c>
      <c r="CI71" s="370">
        <v>0</v>
      </c>
      <c r="CJ71" s="370">
        <v>0</v>
      </c>
      <c r="CK71" s="370">
        <v>0</v>
      </c>
      <c r="CL71" s="370">
        <v>0</v>
      </c>
      <c r="CM71" s="370">
        <v>0</v>
      </c>
      <c r="CN71" s="370">
        <v>0</v>
      </c>
      <c r="CO71" s="370">
        <v>0</v>
      </c>
      <c r="CP71" s="370">
        <v>0</v>
      </c>
      <c r="CQ71" s="370">
        <v>0</v>
      </c>
      <c r="CR71" s="370">
        <v>0</v>
      </c>
      <c r="CS71" s="371">
        <v>0</v>
      </c>
      <c r="CT71" s="370">
        <v>0</v>
      </c>
      <c r="CU71" s="370">
        <v>0</v>
      </c>
      <c r="CV71" s="370">
        <v>0</v>
      </c>
      <c r="CW71" s="370">
        <v>0</v>
      </c>
      <c r="CX71" s="370">
        <v>0</v>
      </c>
      <c r="CY71" s="370">
        <v>0</v>
      </c>
      <c r="CZ71" s="370">
        <v>0</v>
      </c>
      <c r="DA71" s="370">
        <v>0</v>
      </c>
      <c r="DB71" s="370">
        <v>0</v>
      </c>
      <c r="DC71" s="370">
        <v>0</v>
      </c>
      <c r="DD71" s="370">
        <v>0</v>
      </c>
      <c r="DE71" s="371">
        <v>0</v>
      </c>
      <c r="DF71" s="347">
        <f t="shared" si="7"/>
        <v>36781.270000000004</v>
      </c>
      <c r="DG71" s="347">
        <f t="shared" si="7"/>
        <v>40676.909999999996</v>
      </c>
      <c r="DH71" s="347">
        <f t="shared" si="7"/>
        <v>28035.789999999997</v>
      </c>
      <c r="DI71" s="347">
        <f t="shared" si="6"/>
        <v>8058.5300000000007</v>
      </c>
      <c r="DJ71" s="347">
        <f t="shared" si="6"/>
        <v>370.11</v>
      </c>
      <c r="DK71" s="347">
        <f t="shared" si="6"/>
        <v>4410.8100000000049</v>
      </c>
      <c r="DL71" s="347">
        <f t="shared" si="6"/>
        <v>86844.079999999987</v>
      </c>
      <c r="DM71" s="347">
        <f t="shared" si="6"/>
        <v>48479.92</v>
      </c>
      <c r="DN71" s="347">
        <f t="shared" si="6"/>
        <v>16990.760000000002</v>
      </c>
      <c r="DO71" s="347">
        <f t="shared" si="6"/>
        <v>63253.34</v>
      </c>
      <c r="DP71" s="347">
        <f t="shared" si="6"/>
        <v>42290.009999999995</v>
      </c>
      <c r="DQ71" s="347">
        <f t="shared" si="6"/>
        <v>45273.16</v>
      </c>
      <c r="DR71" s="348">
        <f t="shared" si="8"/>
        <v>421464.69000000006</v>
      </c>
      <c r="DY71" s="351">
        <f t="shared" si="9"/>
        <v>421464.69000000006</v>
      </c>
      <c r="DZ71" s="351">
        <v>345103.88999999996</v>
      </c>
      <c r="EA71" s="351">
        <f t="shared" si="10"/>
        <v>76360.800000000105</v>
      </c>
    </row>
    <row r="72" spans="1:131" ht="15.75" x14ac:dyDescent="0.3">
      <c r="A72" s="335" t="s">
        <v>167</v>
      </c>
      <c r="B72" s="344">
        <v>95342.97</v>
      </c>
      <c r="C72" s="344">
        <v>91845.23</v>
      </c>
      <c r="D72" s="344">
        <v>94256.28</v>
      </c>
      <c r="E72" s="344">
        <v>71573.740000000005</v>
      </c>
      <c r="F72" s="344">
        <v>71746.73</v>
      </c>
      <c r="G72" s="344">
        <v>136723.35999999999</v>
      </c>
      <c r="H72" s="344">
        <v>90694.62</v>
      </c>
      <c r="I72" s="344">
        <v>113827.51</v>
      </c>
      <c r="J72" s="344">
        <v>67915.56</v>
      </c>
      <c r="K72" s="344">
        <v>78589</v>
      </c>
      <c r="L72" s="344">
        <v>92029.74</v>
      </c>
      <c r="M72" s="344">
        <v>97819.94</v>
      </c>
      <c r="N72" s="370">
        <v>-4415.34</v>
      </c>
      <c r="O72" s="370">
        <v>-3901.63</v>
      </c>
      <c r="P72" s="370">
        <v>-3127.76</v>
      </c>
      <c r="Q72" s="370">
        <v>-17247.369999999995</v>
      </c>
      <c r="R72" s="370">
        <v>-49153.979999999996</v>
      </c>
      <c r="S72" s="370">
        <v>-85337.420000000013</v>
      </c>
      <c r="T72" s="370">
        <v>-59004.76</v>
      </c>
      <c r="U72" s="370">
        <v>-56575.97</v>
      </c>
      <c r="V72" s="370">
        <v>-35329.43</v>
      </c>
      <c r="W72" s="370">
        <v>-16873.21</v>
      </c>
      <c r="X72" s="370">
        <v>-26824.619999999995</v>
      </c>
      <c r="Y72" s="371">
        <v>-35254.159999999996</v>
      </c>
      <c r="Z72" s="370">
        <v>0</v>
      </c>
      <c r="AA72" s="370">
        <v>0</v>
      </c>
      <c r="AB72" s="370">
        <v>0</v>
      </c>
      <c r="AC72" s="370">
        <v>-2.08</v>
      </c>
      <c r="AD72" s="370">
        <v>-164.94</v>
      </c>
      <c r="AE72" s="370">
        <v>-25.830000000000155</v>
      </c>
      <c r="AF72" s="370">
        <v>1861.85</v>
      </c>
      <c r="AG72" s="370">
        <v>-1939.32</v>
      </c>
      <c r="AH72" s="370">
        <v>264.13</v>
      </c>
      <c r="AI72" s="370">
        <v>0</v>
      </c>
      <c r="AJ72" s="370">
        <v>0</v>
      </c>
      <c r="AK72" s="371">
        <v>-907.5</v>
      </c>
      <c r="AL72" s="370">
        <v>0</v>
      </c>
      <c r="AM72" s="370">
        <v>0</v>
      </c>
      <c r="AN72" s="370">
        <v>0</v>
      </c>
      <c r="AO72" s="370">
        <v>0</v>
      </c>
      <c r="AP72" s="370">
        <v>0</v>
      </c>
      <c r="AQ72" s="370">
        <v>0</v>
      </c>
      <c r="AR72" s="370">
        <v>0</v>
      </c>
      <c r="AS72" s="370">
        <v>-142.97</v>
      </c>
      <c r="AT72" s="370">
        <v>-206.14</v>
      </c>
      <c r="AU72" s="370">
        <v>-84.98</v>
      </c>
      <c r="AV72" s="370">
        <v>-92.24</v>
      </c>
      <c r="AW72" s="371">
        <v>-88.02</v>
      </c>
      <c r="AX72" s="370">
        <v>0</v>
      </c>
      <c r="AY72" s="370">
        <v>0</v>
      </c>
      <c r="AZ72" s="370">
        <v>0</v>
      </c>
      <c r="BA72" s="370">
        <v>0</v>
      </c>
      <c r="BB72" s="370">
        <v>0</v>
      </c>
      <c r="BC72" s="370">
        <v>0</v>
      </c>
      <c r="BD72" s="370">
        <v>0</v>
      </c>
      <c r="BE72" s="370">
        <v>0</v>
      </c>
      <c r="BF72" s="370">
        <v>0</v>
      </c>
      <c r="BG72" s="370">
        <v>0</v>
      </c>
      <c r="BH72" s="370">
        <v>0</v>
      </c>
      <c r="BI72" s="371">
        <v>0</v>
      </c>
      <c r="BJ72" s="370">
        <v>0</v>
      </c>
      <c r="BK72" s="370">
        <v>0</v>
      </c>
      <c r="BL72" s="370">
        <v>0</v>
      </c>
      <c r="BM72" s="370">
        <v>0</v>
      </c>
      <c r="BN72" s="370">
        <v>0</v>
      </c>
      <c r="BO72" s="370">
        <v>0</v>
      </c>
      <c r="BP72" s="370">
        <v>0</v>
      </c>
      <c r="BQ72" s="370">
        <v>0</v>
      </c>
      <c r="BR72" s="370">
        <v>0</v>
      </c>
      <c r="BS72" s="370">
        <v>0</v>
      </c>
      <c r="BT72" s="370">
        <v>0</v>
      </c>
      <c r="BU72" s="371">
        <v>0</v>
      </c>
      <c r="BV72" s="370">
        <v>0</v>
      </c>
      <c r="BW72" s="370">
        <v>0</v>
      </c>
      <c r="BX72" s="370">
        <v>0</v>
      </c>
      <c r="BY72" s="370">
        <v>0</v>
      </c>
      <c r="BZ72" s="370">
        <v>0</v>
      </c>
      <c r="CA72" s="370">
        <v>0</v>
      </c>
      <c r="CB72" s="370">
        <v>0</v>
      </c>
      <c r="CC72" s="370">
        <v>0</v>
      </c>
      <c r="CD72" s="370">
        <v>0</v>
      </c>
      <c r="CE72" s="370">
        <v>0</v>
      </c>
      <c r="CF72" s="370">
        <v>0</v>
      </c>
      <c r="CG72" s="371">
        <v>0</v>
      </c>
      <c r="CH72" s="370">
        <v>0</v>
      </c>
      <c r="CI72" s="370">
        <v>0</v>
      </c>
      <c r="CJ72" s="370">
        <v>0</v>
      </c>
      <c r="CK72" s="370">
        <v>0</v>
      </c>
      <c r="CL72" s="370">
        <v>0</v>
      </c>
      <c r="CM72" s="370">
        <v>0</v>
      </c>
      <c r="CN72" s="370">
        <v>0</v>
      </c>
      <c r="CO72" s="370">
        <v>0</v>
      </c>
      <c r="CP72" s="370">
        <v>0</v>
      </c>
      <c r="CQ72" s="370">
        <v>0</v>
      </c>
      <c r="CR72" s="370">
        <v>0</v>
      </c>
      <c r="CS72" s="371">
        <v>0</v>
      </c>
      <c r="CT72" s="370">
        <v>0</v>
      </c>
      <c r="CU72" s="370">
        <v>0</v>
      </c>
      <c r="CV72" s="370">
        <v>0</v>
      </c>
      <c r="CW72" s="370">
        <v>0</v>
      </c>
      <c r="CX72" s="370">
        <v>0</v>
      </c>
      <c r="CY72" s="370">
        <v>0</v>
      </c>
      <c r="CZ72" s="370">
        <v>0</v>
      </c>
      <c r="DA72" s="370">
        <v>0</v>
      </c>
      <c r="DB72" s="370">
        <v>0</v>
      </c>
      <c r="DC72" s="370">
        <v>0</v>
      </c>
      <c r="DD72" s="370">
        <v>0</v>
      </c>
      <c r="DE72" s="371">
        <v>0</v>
      </c>
      <c r="DF72" s="347">
        <f t="shared" si="7"/>
        <v>90927.63</v>
      </c>
      <c r="DG72" s="347">
        <f t="shared" si="7"/>
        <v>87943.599999999991</v>
      </c>
      <c r="DH72" s="347">
        <f t="shared" si="7"/>
        <v>91128.52</v>
      </c>
      <c r="DI72" s="347">
        <f t="shared" si="6"/>
        <v>54324.290000000008</v>
      </c>
      <c r="DJ72" s="347">
        <f t="shared" si="6"/>
        <v>22427.81</v>
      </c>
      <c r="DK72" s="347">
        <f t="shared" si="6"/>
        <v>51360.109999999971</v>
      </c>
      <c r="DL72" s="347">
        <f t="shared" si="6"/>
        <v>33551.709999999992</v>
      </c>
      <c r="DM72" s="347">
        <f t="shared" si="6"/>
        <v>55169.249999999993</v>
      </c>
      <c r="DN72" s="347">
        <f t="shared" si="6"/>
        <v>32644.119999999995</v>
      </c>
      <c r="DO72" s="347">
        <f t="shared" si="6"/>
        <v>61630.81</v>
      </c>
      <c r="DP72" s="347">
        <f t="shared" si="6"/>
        <v>65112.880000000012</v>
      </c>
      <c r="DQ72" s="347">
        <f t="shared" si="6"/>
        <v>61570.260000000009</v>
      </c>
      <c r="DR72" s="348">
        <f t="shared" si="8"/>
        <v>707790.99000000011</v>
      </c>
      <c r="DY72" s="351">
        <f t="shared" si="9"/>
        <v>707790.99000000011</v>
      </c>
      <c r="DZ72" s="351">
        <v>659366.21999999986</v>
      </c>
      <c r="EA72" s="351">
        <f t="shared" si="10"/>
        <v>48424.770000000251</v>
      </c>
    </row>
    <row r="73" spans="1:131" ht="15.75" x14ac:dyDescent="0.3">
      <c r="A73" s="335" t="s">
        <v>168</v>
      </c>
      <c r="B73" s="344">
        <v>94936.68</v>
      </c>
      <c r="C73" s="344">
        <v>102273.87</v>
      </c>
      <c r="D73" s="344">
        <v>69578.38</v>
      </c>
      <c r="E73" s="344">
        <v>9216.31</v>
      </c>
      <c r="F73" s="344"/>
      <c r="G73" s="344">
        <v>172149.48</v>
      </c>
      <c r="H73" s="344">
        <v>70531.59</v>
      </c>
      <c r="I73" s="344">
        <v>56534.69</v>
      </c>
      <c r="J73" s="344">
        <v>16425</v>
      </c>
      <c r="K73" s="344">
        <v>128230.17</v>
      </c>
      <c r="L73" s="344">
        <v>84979.97</v>
      </c>
      <c r="M73" s="344">
        <v>89495.93</v>
      </c>
      <c r="N73" s="370">
        <v>-1191.52</v>
      </c>
      <c r="O73" s="370">
        <v>-1185.51</v>
      </c>
      <c r="P73" s="370">
        <v>32.960000000000264</v>
      </c>
      <c r="Q73" s="370">
        <v>4440.1299999999992</v>
      </c>
      <c r="R73" s="370">
        <v>2.2737367544323206E-13</v>
      </c>
      <c r="S73" s="370">
        <v>-32075.579999999991</v>
      </c>
      <c r="T73" s="370">
        <v>-6583.2899999999991</v>
      </c>
      <c r="U73" s="370">
        <v>-6278.4599999999982</v>
      </c>
      <c r="V73" s="370">
        <v>-2621.54</v>
      </c>
      <c r="W73" s="370">
        <v>-6783.99</v>
      </c>
      <c r="X73" s="370">
        <v>-3414.5</v>
      </c>
      <c r="Y73" s="371">
        <v>-3558.75</v>
      </c>
      <c r="Z73" s="370">
        <v>0</v>
      </c>
      <c r="AA73" s="370">
        <v>0</v>
      </c>
      <c r="AB73" s="370">
        <v>0</v>
      </c>
      <c r="AC73" s="370">
        <v>-58.31</v>
      </c>
      <c r="AD73" s="370">
        <v>0</v>
      </c>
      <c r="AE73" s="370">
        <v>0</v>
      </c>
      <c r="AF73" s="370">
        <v>-469.36</v>
      </c>
      <c r="AG73" s="370">
        <v>-80.400000000000006</v>
      </c>
      <c r="AH73" s="370">
        <v>-80.400000000000006</v>
      </c>
      <c r="AI73" s="370">
        <v>-80.400000000000006</v>
      </c>
      <c r="AJ73" s="370">
        <v>-80.400000000000006</v>
      </c>
      <c r="AK73" s="371">
        <v>-75.400000000000006</v>
      </c>
      <c r="AL73" s="370">
        <v>0</v>
      </c>
      <c r="AM73" s="370">
        <v>0</v>
      </c>
      <c r="AN73" s="370">
        <v>0</v>
      </c>
      <c r="AO73" s="370">
        <v>0</v>
      </c>
      <c r="AP73" s="370">
        <v>0</v>
      </c>
      <c r="AQ73" s="370">
        <v>0</v>
      </c>
      <c r="AR73" s="370">
        <v>0</v>
      </c>
      <c r="AS73" s="370">
        <v>0</v>
      </c>
      <c r="AT73" s="370">
        <v>0</v>
      </c>
      <c r="AU73" s="370">
        <v>0</v>
      </c>
      <c r="AV73" s="370">
        <v>0</v>
      </c>
      <c r="AW73" s="371">
        <v>0</v>
      </c>
      <c r="AX73" s="370">
        <v>0</v>
      </c>
      <c r="AY73" s="370">
        <v>0</v>
      </c>
      <c r="AZ73" s="370">
        <v>0</v>
      </c>
      <c r="BA73" s="370">
        <v>0</v>
      </c>
      <c r="BB73" s="370">
        <v>0</v>
      </c>
      <c r="BC73" s="370">
        <v>0</v>
      </c>
      <c r="BD73" s="370">
        <v>0</v>
      </c>
      <c r="BE73" s="370">
        <v>0</v>
      </c>
      <c r="BF73" s="370">
        <v>0</v>
      </c>
      <c r="BG73" s="370">
        <v>0</v>
      </c>
      <c r="BH73" s="370">
        <v>0</v>
      </c>
      <c r="BI73" s="371">
        <v>0</v>
      </c>
      <c r="BJ73" s="370">
        <v>0</v>
      </c>
      <c r="BK73" s="370">
        <v>0</v>
      </c>
      <c r="BL73" s="370">
        <v>0</v>
      </c>
      <c r="BM73" s="370">
        <v>0</v>
      </c>
      <c r="BN73" s="370">
        <v>0</v>
      </c>
      <c r="BO73" s="370">
        <v>0</v>
      </c>
      <c r="BP73" s="370">
        <v>0</v>
      </c>
      <c r="BQ73" s="370">
        <v>0</v>
      </c>
      <c r="BR73" s="370">
        <v>0</v>
      </c>
      <c r="BS73" s="370">
        <v>0</v>
      </c>
      <c r="BT73" s="370">
        <v>0</v>
      </c>
      <c r="BU73" s="371">
        <v>0</v>
      </c>
      <c r="BV73" s="370">
        <v>0</v>
      </c>
      <c r="BW73" s="370">
        <v>0</v>
      </c>
      <c r="BX73" s="370">
        <v>0</v>
      </c>
      <c r="BY73" s="370">
        <v>0</v>
      </c>
      <c r="BZ73" s="370">
        <v>0</v>
      </c>
      <c r="CA73" s="370">
        <v>0</v>
      </c>
      <c r="CB73" s="370">
        <v>0</v>
      </c>
      <c r="CC73" s="370">
        <v>0</v>
      </c>
      <c r="CD73" s="370">
        <v>0</v>
      </c>
      <c r="CE73" s="370">
        <v>0</v>
      </c>
      <c r="CF73" s="370">
        <v>0</v>
      </c>
      <c r="CG73" s="371">
        <v>0</v>
      </c>
      <c r="CH73" s="370">
        <v>0</v>
      </c>
      <c r="CI73" s="370">
        <v>0</v>
      </c>
      <c r="CJ73" s="370">
        <v>0</v>
      </c>
      <c r="CK73" s="370">
        <v>0</v>
      </c>
      <c r="CL73" s="370">
        <v>0</v>
      </c>
      <c r="CM73" s="370">
        <v>0</v>
      </c>
      <c r="CN73" s="370">
        <v>0</v>
      </c>
      <c r="CO73" s="370">
        <v>0</v>
      </c>
      <c r="CP73" s="370">
        <v>0</v>
      </c>
      <c r="CQ73" s="370">
        <v>0</v>
      </c>
      <c r="CR73" s="370">
        <v>0</v>
      </c>
      <c r="CS73" s="371">
        <v>0</v>
      </c>
      <c r="CT73" s="370">
        <v>0</v>
      </c>
      <c r="CU73" s="370">
        <v>0</v>
      </c>
      <c r="CV73" s="370">
        <v>0</v>
      </c>
      <c r="CW73" s="370">
        <v>0</v>
      </c>
      <c r="CX73" s="370">
        <v>0</v>
      </c>
      <c r="CY73" s="370">
        <v>0</v>
      </c>
      <c r="CZ73" s="370">
        <v>0</v>
      </c>
      <c r="DA73" s="370">
        <v>0</v>
      </c>
      <c r="DB73" s="370">
        <v>0</v>
      </c>
      <c r="DC73" s="370">
        <v>0</v>
      </c>
      <c r="DD73" s="370">
        <v>0</v>
      </c>
      <c r="DE73" s="371">
        <v>0</v>
      </c>
      <c r="DF73" s="347">
        <f t="shared" si="7"/>
        <v>93745.159999999989</v>
      </c>
      <c r="DG73" s="347">
        <f t="shared" si="7"/>
        <v>101088.36</v>
      </c>
      <c r="DH73" s="347">
        <f t="shared" si="7"/>
        <v>69611.340000000011</v>
      </c>
      <c r="DI73" s="347">
        <f t="shared" si="6"/>
        <v>13598.13</v>
      </c>
      <c r="DJ73" s="347">
        <f t="shared" si="6"/>
        <v>2.2737367544323206E-13</v>
      </c>
      <c r="DK73" s="347">
        <f t="shared" si="6"/>
        <v>140073.90000000002</v>
      </c>
      <c r="DL73" s="347">
        <f t="shared" si="6"/>
        <v>63478.939999999995</v>
      </c>
      <c r="DM73" s="347">
        <f t="shared" si="6"/>
        <v>50175.83</v>
      </c>
      <c r="DN73" s="347">
        <f t="shared" si="6"/>
        <v>13723.06</v>
      </c>
      <c r="DO73" s="347">
        <f t="shared" si="6"/>
        <v>121365.78</v>
      </c>
      <c r="DP73" s="347">
        <f t="shared" si="6"/>
        <v>81485.070000000007</v>
      </c>
      <c r="DQ73" s="347">
        <f t="shared" si="6"/>
        <v>85861.78</v>
      </c>
      <c r="DR73" s="348">
        <f t="shared" si="8"/>
        <v>834207.35000000009</v>
      </c>
      <c r="DY73" s="351">
        <f t="shared" si="9"/>
        <v>834207.35000000009</v>
      </c>
      <c r="DZ73" s="351">
        <v>834312.65</v>
      </c>
      <c r="EA73" s="351">
        <f t="shared" si="10"/>
        <v>-105.29999999993015</v>
      </c>
    </row>
    <row r="74" spans="1:131" ht="15.75" x14ac:dyDescent="0.3">
      <c r="A74" s="335" t="s">
        <v>169</v>
      </c>
      <c r="B74" s="344">
        <v>36682.25</v>
      </c>
      <c r="C74" s="344">
        <v>33527.69</v>
      </c>
      <c r="D74" s="344">
        <v>38169.339999999997</v>
      </c>
      <c r="E74" s="344">
        <v>23022.03</v>
      </c>
      <c r="F74" s="344"/>
      <c r="G74" s="344">
        <v>40082.67</v>
      </c>
      <c r="H74" s="344">
        <v>19037.64</v>
      </c>
      <c r="I74" s="344">
        <v>32765.279999999999</v>
      </c>
      <c r="J74" s="344">
        <v>28007.58</v>
      </c>
      <c r="K74" s="344">
        <v>38597.58</v>
      </c>
      <c r="L74" s="344">
        <v>30209.9</v>
      </c>
      <c r="M74" s="344">
        <v>34434.78</v>
      </c>
      <c r="N74" s="370">
        <v>-91.95</v>
      </c>
      <c r="O74" s="370">
        <v>-86.800000000000011</v>
      </c>
      <c r="P74" s="370">
        <v>-106.15</v>
      </c>
      <c r="Q74" s="370">
        <v>-1995.9400000000003</v>
      </c>
      <c r="R74" s="370">
        <v>69.709999999999994</v>
      </c>
      <c r="S74" s="370">
        <v>-14175.490000000011</v>
      </c>
      <c r="T74" s="370">
        <v>5947.420000000001</v>
      </c>
      <c r="U74" s="370">
        <v>-464.44</v>
      </c>
      <c r="V74" s="370">
        <v>-707.2</v>
      </c>
      <c r="W74" s="370">
        <v>-718.48</v>
      </c>
      <c r="X74" s="370">
        <v>-1200.6200000000001</v>
      </c>
      <c r="Y74" s="371">
        <v>-1231.4100000000001</v>
      </c>
      <c r="Z74" s="370">
        <v>-417.6</v>
      </c>
      <c r="AA74" s="370">
        <v>-375.45</v>
      </c>
      <c r="AB74" s="370">
        <v>-432.24</v>
      </c>
      <c r="AC74" s="370">
        <v>-479.81</v>
      </c>
      <c r="AD74" s="370">
        <v>5</v>
      </c>
      <c r="AE74" s="370">
        <v>-303.66000000000003</v>
      </c>
      <c r="AF74" s="370">
        <v>-743.98</v>
      </c>
      <c r="AG74" s="370">
        <v>-363.07</v>
      </c>
      <c r="AH74" s="370">
        <v>-451.80000000000007</v>
      </c>
      <c r="AI74" s="370">
        <v>-478.44</v>
      </c>
      <c r="AJ74" s="370">
        <v>-503.63000000000005</v>
      </c>
      <c r="AK74" s="371">
        <v>-559.94999999999993</v>
      </c>
      <c r="AL74" s="370">
        <v>0</v>
      </c>
      <c r="AM74" s="370">
        <v>0</v>
      </c>
      <c r="AN74" s="370">
        <v>0</v>
      </c>
      <c r="AO74" s="370">
        <v>0</v>
      </c>
      <c r="AP74" s="370">
        <v>0</v>
      </c>
      <c r="AQ74" s="370">
        <v>0</v>
      </c>
      <c r="AR74" s="370">
        <v>0</v>
      </c>
      <c r="AS74" s="370">
        <v>0</v>
      </c>
      <c r="AT74" s="370">
        <v>0</v>
      </c>
      <c r="AU74" s="370">
        <v>0</v>
      </c>
      <c r="AV74" s="370">
        <v>0</v>
      </c>
      <c r="AW74" s="371">
        <v>0</v>
      </c>
      <c r="AX74" s="370">
        <v>0</v>
      </c>
      <c r="AY74" s="370">
        <v>0</v>
      </c>
      <c r="AZ74" s="370">
        <v>0</v>
      </c>
      <c r="BA74" s="370">
        <v>0</v>
      </c>
      <c r="BB74" s="370">
        <v>0</v>
      </c>
      <c r="BC74" s="370">
        <v>0</v>
      </c>
      <c r="BD74" s="370">
        <v>0</v>
      </c>
      <c r="BE74" s="370">
        <v>0</v>
      </c>
      <c r="BF74" s="370">
        <v>0</v>
      </c>
      <c r="BG74" s="370">
        <v>0</v>
      </c>
      <c r="BH74" s="370">
        <v>0</v>
      </c>
      <c r="BI74" s="371">
        <v>0</v>
      </c>
      <c r="BJ74" s="370">
        <v>0</v>
      </c>
      <c r="BK74" s="370">
        <v>0</v>
      </c>
      <c r="BL74" s="370">
        <v>0</v>
      </c>
      <c r="BM74" s="370">
        <v>0</v>
      </c>
      <c r="BN74" s="370">
        <v>0</v>
      </c>
      <c r="BO74" s="370">
        <v>0</v>
      </c>
      <c r="BP74" s="370">
        <v>0</v>
      </c>
      <c r="BQ74" s="370">
        <v>0</v>
      </c>
      <c r="BR74" s="370">
        <v>0</v>
      </c>
      <c r="BS74" s="370">
        <v>0</v>
      </c>
      <c r="BT74" s="370">
        <v>0</v>
      </c>
      <c r="BU74" s="371">
        <v>0</v>
      </c>
      <c r="BV74" s="370">
        <v>0</v>
      </c>
      <c r="BW74" s="370">
        <v>0</v>
      </c>
      <c r="BX74" s="370">
        <v>0</v>
      </c>
      <c r="BY74" s="370">
        <v>0</v>
      </c>
      <c r="BZ74" s="370">
        <v>0</v>
      </c>
      <c r="CA74" s="370">
        <v>0</v>
      </c>
      <c r="CB74" s="370">
        <v>0</v>
      </c>
      <c r="CC74" s="370">
        <v>0</v>
      </c>
      <c r="CD74" s="370">
        <v>0</v>
      </c>
      <c r="CE74" s="370">
        <v>0</v>
      </c>
      <c r="CF74" s="370">
        <v>0</v>
      </c>
      <c r="CG74" s="371">
        <v>0</v>
      </c>
      <c r="CH74" s="370">
        <v>0</v>
      </c>
      <c r="CI74" s="370">
        <v>0</v>
      </c>
      <c r="CJ74" s="370">
        <v>0</v>
      </c>
      <c r="CK74" s="370">
        <v>0</v>
      </c>
      <c r="CL74" s="370">
        <v>0</v>
      </c>
      <c r="CM74" s="370">
        <v>0</v>
      </c>
      <c r="CN74" s="370">
        <v>0</v>
      </c>
      <c r="CO74" s="370">
        <v>0</v>
      </c>
      <c r="CP74" s="370">
        <v>0</v>
      </c>
      <c r="CQ74" s="370">
        <v>0</v>
      </c>
      <c r="CR74" s="370">
        <v>0</v>
      </c>
      <c r="CS74" s="371">
        <v>0</v>
      </c>
      <c r="CT74" s="370">
        <v>0</v>
      </c>
      <c r="CU74" s="370">
        <v>0</v>
      </c>
      <c r="CV74" s="370">
        <v>0</v>
      </c>
      <c r="CW74" s="370">
        <v>0</v>
      </c>
      <c r="CX74" s="370">
        <v>0</v>
      </c>
      <c r="CY74" s="370">
        <v>0</v>
      </c>
      <c r="CZ74" s="370">
        <v>0</v>
      </c>
      <c r="DA74" s="370">
        <v>0</v>
      </c>
      <c r="DB74" s="370">
        <v>0</v>
      </c>
      <c r="DC74" s="370">
        <v>0</v>
      </c>
      <c r="DD74" s="370">
        <v>0</v>
      </c>
      <c r="DE74" s="371">
        <v>0</v>
      </c>
      <c r="DF74" s="347">
        <f t="shared" si="7"/>
        <v>36172.700000000004</v>
      </c>
      <c r="DG74" s="347">
        <f t="shared" si="7"/>
        <v>33065.440000000002</v>
      </c>
      <c r="DH74" s="347">
        <f t="shared" si="7"/>
        <v>37630.949999999997</v>
      </c>
      <c r="DI74" s="347">
        <f t="shared" si="6"/>
        <v>20546.28</v>
      </c>
      <c r="DJ74" s="347">
        <f t="shared" si="6"/>
        <v>74.709999999999994</v>
      </c>
      <c r="DK74" s="347">
        <f t="shared" si="6"/>
        <v>25603.519999999986</v>
      </c>
      <c r="DL74" s="347">
        <f t="shared" si="6"/>
        <v>24241.08</v>
      </c>
      <c r="DM74" s="347">
        <f t="shared" si="6"/>
        <v>31937.77</v>
      </c>
      <c r="DN74" s="347">
        <f t="shared" si="6"/>
        <v>26848.58</v>
      </c>
      <c r="DO74" s="347">
        <f t="shared" si="6"/>
        <v>37400.659999999996</v>
      </c>
      <c r="DP74" s="347">
        <f t="shared" si="6"/>
        <v>28505.65</v>
      </c>
      <c r="DQ74" s="347">
        <f t="shared" si="6"/>
        <v>32643.419999999995</v>
      </c>
      <c r="DR74" s="348">
        <f t="shared" si="8"/>
        <v>334670.75999999995</v>
      </c>
      <c r="DY74" s="351">
        <f t="shared" si="9"/>
        <v>334670.75999999995</v>
      </c>
      <c r="DZ74" s="351">
        <v>334022.45999999996</v>
      </c>
      <c r="EA74" s="351">
        <f t="shared" si="10"/>
        <v>648.29999999998836</v>
      </c>
    </row>
    <row r="75" spans="1:131" ht="15.75" x14ac:dyDescent="0.3">
      <c r="A75" s="335" t="s">
        <v>170</v>
      </c>
      <c r="B75" s="344">
        <v>55137.919999999998</v>
      </c>
      <c r="C75" s="344">
        <v>56057.46</v>
      </c>
      <c r="D75" s="344">
        <v>55587.39</v>
      </c>
      <c r="E75" s="344">
        <v>5274.24</v>
      </c>
      <c r="F75" s="344">
        <v>1415</v>
      </c>
      <c r="G75" s="344">
        <v>77821.509999999995</v>
      </c>
      <c r="H75" s="344">
        <v>46977.99</v>
      </c>
      <c r="I75" s="344">
        <v>31821.51</v>
      </c>
      <c r="J75" s="344">
        <v>37486.83</v>
      </c>
      <c r="K75" s="344">
        <v>53908.7</v>
      </c>
      <c r="L75" s="344">
        <v>56807.41</v>
      </c>
      <c r="M75" s="344">
        <v>51236.25</v>
      </c>
      <c r="N75" s="370">
        <v>0</v>
      </c>
      <c r="O75" s="370">
        <v>0</v>
      </c>
      <c r="P75" s="370">
        <v>-532.97</v>
      </c>
      <c r="Q75" s="370">
        <v>6676.8599999999979</v>
      </c>
      <c r="R75" s="370">
        <v>140.87</v>
      </c>
      <c r="S75" s="370">
        <v>-24640.46</v>
      </c>
      <c r="T75" s="370">
        <v>703.81</v>
      </c>
      <c r="U75" s="370">
        <v>1778.7099999999998</v>
      </c>
      <c r="V75" s="370">
        <v>1405.47</v>
      </c>
      <c r="W75" s="370">
        <v>-13180.439999999999</v>
      </c>
      <c r="X75" s="370">
        <v>-13605.14</v>
      </c>
      <c r="Y75" s="371">
        <v>-224.82000000000033</v>
      </c>
      <c r="Z75" s="370">
        <v>0</v>
      </c>
      <c r="AA75" s="370">
        <v>0</v>
      </c>
      <c r="AB75" s="370">
        <v>0</v>
      </c>
      <c r="AC75" s="370">
        <v>0</v>
      </c>
      <c r="AD75" s="370">
        <v>0</v>
      </c>
      <c r="AE75" s="370">
        <v>0</v>
      </c>
      <c r="AF75" s="370">
        <v>0</v>
      </c>
      <c r="AG75" s="370">
        <v>0</v>
      </c>
      <c r="AH75" s="370">
        <v>0</v>
      </c>
      <c r="AI75" s="370">
        <v>0</v>
      </c>
      <c r="AJ75" s="370">
        <v>0</v>
      </c>
      <c r="AK75" s="371">
        <v>0</v>
      </c>
      <c r="AL75" s="370">
        <v>0</v>
      </c>
      <c r="AM75" s="370">
        <v>0</v>
      </c>
      <c r="AN75" s="370">
        <v>0</v>
      </c>
      <c r="AO75" s="370">
        <v>0</v>
      </c>
      <c r="AP75" s="370">
        <v>-1415</v>
      </c>
      <c r="AQ75" s="370">
        <v>-1415</v>
      </c>
      <c r="AR75" s="370">
        <v>-1415</v>
      </c>
      <c r="AS75" s="370">
        <v>-1415</v>
      </c>
      <c r="AT75" s="370">
        <v>-1415</v>
      </c>
      <c r="AU75" s="370">
        <v>-1415</v>
      </c>
      <c r="AV75" s="370">
        <v>-1415</v>
      </c>
      <c r="AW75" s="371">
        <v>-1415</v>
      </c>
      <c r="AX75" s="370">
        <v>0</v>
      </c>
      <c r="AY75" s="370">
        <v>0</v>
      </c>
      <c r="AZ75" s="370">
        <v>0</v>
      </c>
      <c r="BA75" s="370">
        <v>0</v>
      </c>
      <c r="BB75" s="370">
        <v>0</v>
      </c>
      <c r="BC75" s="370">
        <v>0</v>
      </c>
      <c r="BD75" s="370">
        <v>0</v>
      </c>
      <c r="BE75" s="370">
        <v>0</v>
      </c>
      <c r="BF75" s="370">
        <v>0</v>
      </c>
      <c r="BG75" s="370">
        <v>0</v>
      </c>
      <c r="BH75" s="370">
        <v>0</v>
      </c>
      <c r="BI75" s="371">
        <v>0</v>
      </c>
      <c r="BJ75" s="370">
        <v>0</v>
      </c>
      <c r="BK75" s="370">
        <v>0</v>
      </c>
      <c r="BL75" s="370">
        <v>0</v>
      </c>
      <c r="BM75" s="370">
        <v>0</v>
      </c>
      <c r="BN75" s="370">
        <v>0</v>
      </c>
      <c r="BO75" s="370">
        <v>0</v>
      </c>
      <c r="BP75" s="370">
        <v>0</v>
      </c>
      <c r="BQ75" s="370">
        <v>0</v>
      </c>
      <c r="BR75" s="370">
        <v>0</v>
      </c>
      <c r="BS75" s="370">
        <v>0</v>
      </c>
      <c r="BT75" s="370">
        <v>0</v>
      </c>
      <c r="BU75" s="371">
        <v>0</v>
      </c>
      <c r="BV75" s="370">
        <v>0</v>
      </c>
      <c r="BW75" s="370">
        <v>0</v>
      </c>
      <c r="BX75" s="370">
        <v>0</v>
      </c>
      <c r="BY75" s="370">
        <v>0</v>
      </c>
      <c r="BZ75" s="370">
        <v>0</v>
      </c>
      <c r="CA75" s="370">
        <v>0</v>
      </c>
      <c r="CB75" s="370">
        <v>0</v>
      </c>
      <c r="CC75" s="370">
        <v>0</v>
      </c>
      <c r="CD75" s="370">
        <v>0</v>
      </c>
      <c r="CE75" s="370">
        <v>0</v>
      </c>
      <c r="CF75" s="370">
        <v>0</v>
      </c>
      <c r="CG75" s="371">
        <v>0</v>
      </c>
      <c r="CH75" s="370">
        <v>0</v>
      </c>
      <c r="CI75" s="370">
        <v>0</v>
      </c>
      <c r="CJ75" s="370">
        <v>0</v>
      </c>
      <c r="CK75" s="370">
        <v>0</v>
      </c>
      <c r="CL75" s="370">
        <v>0</v>
      </c>
      <c r="CM75" s="370">
        <v>0</v>
      </c>
      <c r="CN75" s="370">
        <v>0</v>
      </c>
      <c r="CO75" s="370">
        <v>0</v>
      </c>
      <c r="CP75" s="370">
        <v>0</v>
      </c>
      <c r="CQ75" s="370">
        <v>0</v>
      </c>
      <c r="CR75" s="370">
        <v>0</v>
      </c>
      <c r="CS75" s="371">
        <v>0</v>
      </c>
      <c r="CT75" s="370">
        <v>0</v>
      </c>
      <c r="CU75" s="370">
        <v>0</v>
      </c>
      <c r="CV75" s="370">
        <v>0</v>
      </c>
      <c r="CW75" s="370">
        <v>0</v>
      </c>
      <c r="CX75" s="370">
        <v>0</v>
      </c>
      <c r="CY75" s="370">
        <v>0</v>
      </c>
      <c r="CZ75" s="370">
        <v>0</v>
      </c>
      <c r="DA75" s="370">
        <v>0</v>
      </c>
      <c r="DB75" s="370">
        <v>0</v>
      </c>
      <c r="DC75" s="370">
        <v>0</v>
      </c>
      <c r="DD75" s="370">
        <v>0</v>
      </c>
      <c r="DE75" s="371">
        <v>0</v>
      </c>
      <c r="DF75" s="347">
        <f t="shared" si="7"/>
        <v>55137.919999999998</v>
      </c>
      <c r="DG75" s="347">
        <f t="shared" si="7"/>
        <v>56057.46</v>
      </c>
      <c r="DH75" s="347">
        <f t="shared" si="7"/>
        <v>55054.42</v>
      </c>
      <c r="DI75" s="347">
        <f t="shared" si="6"/>
        <v>11951.099999999999</v>
      </c>
      <c r="DJ75" s="347">
        <f t="shared" si="6"/>
        <v>140.86999999999989</v>
      </c>
      <c r="DK75" s="347">
        <f t="shared" si="6"/>
        <v>51766.049999999996</v>
      </c>
      <c r="DL75" s="347">
        <f t="shared" si="6"/>
        <v>46266.799999999996</v>
      </c>
      <c r="DM75" s="347">
        <f t="shared" si="6"/>
        <v>32185.22</v>
      </c>
      <c r="DN75" s="347">
        <f t="shared" si="6"/>
        <v>37477.300000000003</v>
      </c>
      <c r="DO75" s="347">
        <f t="shared" si="6"/>
        <v>39313.259999999995</v>
      </c>
      <c r="DP75" s="347">
        <f t="shared" si="6"/>
        <v>41787.270000000004</v>
      </c>
      <c r="DQ75" s="347">
        <f t="shared" si="6"/>
        <v>49596.43</v>
      </c>
      <c r="DR75" s="348">
        <f t="shared" si="8"/>
        <v>476734.1</v>
      </c>
      <c r="DY75" s="351">
        <f t="shared" si="9"/>
        <v>476734.1</v>
      </c>
      <c r="DZ75" s="351">
        <v>524350.06000000006</v>
      </c>
      <c r="EA75" s="351">
        <f t="shared" si="10"/>
        <v>-47615.960000000079</v>
      </c>
    </row>
    <row r="76" spans="1:131" ht="15.75" x14ac:dyDescent="0.3">
      <c r="A76" s="335" t="s">
        <v>171</v>
      </c>
      <c r="B76" s="344">
        <v>66267.710000000006</v>
      </c>
      <c r="C76" s="344">
        <v>82189.710000000006</v>
      </c>
      <c r="D76" s="344">
        <v>91035.48</v>
      </c>
      <c r="E76" s="344">
        <v>60759.89</v>
      </c>
      <c r="F76" s="344">
        <v>1415</v>
      </c>
      <c r="G76" s="344">
        <v>105127.4</v>
      </c>
      <c r="H76" s="344">
        <v>12291.88</v>
      </c>
      <c r="I76" s="344">
        <v>100306.84</v>
      </c>
      <c r="J76" s="344">
        <v>54341.52</v>
      </c>
      <c r="K76" s="344">
        <v>66245.59</v>
      </c>
      <c r="L76" s="344">
        <v>74426.740000000005</v>
      </c>
      <c r="M76" s="344">
        <v>74175.78</v>
      </c>
      <c r="N76" s="370">
        <v>0</v>
      </c>
      <c r="O76" s="370">
        <v>0</v>
      </c>
      <c r="P76" s="370">
        <v>77.459999999999994</v>
      </c>
      <c r="Q76" s="370">
        <v>149.06999999999988</v>
      </c>
      <c r="R76" s="370">
        <v>0</v>
      </c>
      <c r="S76" s="370">
        <v>-44786.360000000008</v>
      </c>
      <c r="T76" s="370">
        <v>958.78000000000009</v>
      </c>
      <c r="U76" s="370">
        <v>-4724.7500000000009</v>
      </c>
      <c r="V76" s="370">
        <v>-3530.2600000000011</v>
      </c>
      <c r="W76" s="370">
        <v>-5534.18</v>
      </c>
      <c r="X76" s="370">
        <v>-8620.4900000000016</v>
      </c>
      <c r="Y76" s="371">
        <v>-9466.0699999999961</v>
      </c>
      <c r="Z76" s="370">
        <v>0</v>
      </c>
      <c r="AA76" s="370">
        <v>0</v>
      </c>
      <c r="AB76" s="370">
        <v>0</v>
      </c>
      <c r="AC76" s="370">
        <v>0</v>
      </c>
      <c r="AD76" s="370">
        <v>0</v>
      </c>
      <c r="AE76" s="370">
        <v>0</v>
      </c>
      <c r="AF76" s="370">
        <v>0</v>
      </c>
      <c r="AG76" s="370">
        <v>0</v>
      </c>
      <c r="AH76" s="370">
        <v>0</v>
      </c>
      <c r="AI76" s="370">
        <v>0</v>
      </c>
      <c r="AJ76" s="370">
        <v>0</v>
      </c>
      <c r="AK76" s="371">
        <v>0</v>
      </c>
      <c r="AL76" s="370">
        <v>0</v>
      </c>
      <c r="AM76" s="370">
        <v>0</v>
      </c>
      <c r="AN76" s="370">
        <v>0</v>
      </c>
      <c r="AO76" s="370">
        <v>-114.29</v>
      </c>
      <c r="AP76" s="370">
        <v>0</v>
      </c>
      <c r="AQ76" s="370">
        <v>-2998.59</v>
      </c>
      <c r="AR76" s="370">
        <v>-689.34</v>
      </c>
      <c r="AS76" s="370">
        <v>-668.39</v>
      </c>
      <c r="AT76" s="370">
        <v>-672.04</v>
      </c>
      <c r="AU76" s="370">
        <v>-682.45</v>
      </c>
      <c r="AV76" s="370">
        <v>-688.51</v>
      </c>
      <c r="AW76" s="371">
        <v>-83.85</v>
      </c>
      <c r="AX76" s="370">
        <v>0</v>
      </c>
      <c r="AY76" s="370">
        <v>0</v>
      </c>
      <c r="AZ76" s="370">
        <v>0</v>
      </c>
      <c r="BA76" s="370">
        <v>0</v>
      </c>
      <c r="BB76" s="370">
        <v>0</v>
      </c>
      <c r="BC76" s="370">
        <v>0</v>
      </c>
      <c r="BD76" s="370">
        <v>0</v>
      </c>
      <c r="BE76" s="370">
        <v>0</v>
      </c>
      <c r="BF76" s="370">
        <v>0</v>
      </c>
      <c r="BG76" s="370">
        <v>0</v>
      </c>
      <c r="BH76" s="370">
        <v>0</v>
      </c>
      <c r="BI76" s="371">
        <v>0</v>
      </c>
      <c r="BJ76" s="370">
        <v>0</v>
      </c>
      <c r="BK76" s="370">
        <v>0</v>
      </c>
      <c r="BL76" s="370">
        <v>0</v>
      </c>
      <c r="BM76" s="370">
        <v>0</v>
      </c>
      <c r="BN76" s="370">
        <v>0</v>
      </c>
      <c r="BO76" s="370">
        <v>0</v>
      </c>
      <c r="BP76" s="370">
        <v>0</v>
      </c>
      <c r="BQ76" s="370">
        <v>0</v>
      </c>
      <c r="BR76" s="370">
        <v>0</v>
      </c>
      <c r="BS76" s="370">
        <v>0</v>
      </c>
      <c r="BT76" s="370">
        <v>0</v>
      </c>
      <c r="BU76" s="371">
        <v>0</v>
      </c>
      <c r="BV76" s="370">
        <v>0</v>
      </c>
      <c r="BW76" s="370">
        <v>0</v>
      </c>
      <c r="BX76" s="370">
        <v>0</v>
      </c>
      <c r="BY76" s="370">
        <v>0</v>
      </c>
      <c r="BZ76" s="370">
        <v>0</v>
      </c>
      <c r="CA76" s="370">
        <v>0</v>
      </c>
      <c r="CB76" s="370">
        <v>0</v>
      </c>
      <c r="CC76" s="370">
        <v>0</v>
      </c>
      <c r="CD76" s="370">
        <v>0</v>
      </c>
      <c r="CE76" s="370">
        <v>0</v>
      </c>
      <c r="CF76" s="370">
        <v>0</v>
      </c>
      <c r="CG76" s="371">
        <v>0</v>
      </c>
      <c r="CH76" s="370">
        <v>0</v>
      </c>
      <c r="CI76" s="370">
        <v>0</v>
      </c>
      <c r="CJ76" s="370">
        <v>0</v>
      </c>
      <c r="CK76" s="370">
        <v>0</v>
      </c>
      <c r="CL76" s="370">
        <v>0</v>
      </c>
      <c r="CM76" s="370">
        <v>0</v>
      </c>
      <c r="CN76" s="370">
        <v>0</v>
      </c>
      <c r="CO76" s="370">
        <v>0</v>
      </c>
      <c r="CP76" s="370">
        <v>0</v>
      </c>
      <c r="CQ76" s="370">
        <v>0</v>
      </c>
      <c r="CR76" s="370">
        <v>0</v>
      </c>
      <c r="CS76" s="371">
        <v>0</v>
      </c>
      <c r="CT76" s="370">
        <v>0</v>
      </c>
      <c r="CU76" s="370">
        <v>0</v>
      </c>
      <c r="CV76" s="370">
        <v>0</v>
      </c>
      <c r="CW76" s="370">
        <v>0</v>
      </c>
      <c r="CX76" s="370">
        <v>0</v>
      </c>
      <c r="CY76" s="370">
        <v>0</v>
      </c>
      <c r="CZ76" s="370">
        <v>0</v>
      </c>
      <c r="DA76" s="370">
        <v>0</v>
      </c>
      <c r="DB76" s="370">
        <v>0</v>
      </c>
      <c r="DC76" s="370">
        <v>0</v>
      </c>
      <c r="DD76" s="370">
        <v>0</v>
      </c>
      <c r="DE76" s="371">
        <v>0</v>
      </c>
      <c r="DF76" s="347">
        <f t="shared" si="7"/>
        <v>66267.710000000006</v>
      </c>
      <c r="DG76" s="347">
        <f t="shared" si="7"/>
        <v>82189.710000000006</v>
      </c>
      <c r="DH76" s="347">
        <f t="shared" si="7"/>
        <v>91112.94</v>
      </c>
      <c r="DI76" s="347">
        <f t="shared" si="6"/>
        <v>60794.67</v>
      </c>
      <c r="DJ76" s="347">
        <f t="shared" si="6"/>
        <v>1415</v>
      </c>
      <c r="DK76" s="347">
        <f t="shared" si="6"/>
        <v>57342.449999999983</v>
      </c>
      <c r="DL76" s="347">
        <f t="shared" si="6"/>
        <v>12561.32</v>
      </c>
      <c r="DM76" s="347">
        <f t="shared" si="6"/>
        <v>94913.7</v>
      </c>
      <c r="DN76" s="347">
        <f t="shared" si="6"/>
        <v>50139.219999999994</v>
      </c>
      <c r="DO76" s="347">
        <f t="shared" si="6"/>
        <v>60028.959999999999</v>
      </c>
      <c r="DP76" s="347">
        <f t="shared" si="6"/>
        <v>65117.74</v>
      </c>
      <c r="DQ76" s="347">
        <f t="shared" si="6"/>
        <v>64625.860000000008</v>
      </c>
      <c r="DR76" s="348">
        <f t="shared" si="8"/>
        <v>706509.27999999991</v>
      </c>
      <c r="DY76" s="351">
        <f t="shared" si="9"/>
        <v>706509.27999999991</v>
      </c>
      <c r="DZ76" s="351">
        <v>706509.28</v>
      </c>
      <c r="EA76" s="351">
        <f t="shared" si="10"/>
        <v>0</v>
      </c>
    </row>
    <row r="77" spans="1:131" ht="15.75" x14ac:dyDescent="0.3">
      <c r="A77" s="335" t="s">
        <v>172</v>
      </c>
      <c r="B77" s="344">
        <v>21080.68</v>
      </c>
      <c r="C77" s="344">
        <v>20482.740000000002</v>
      </c>
      <c r="D77" s="344">
        <v>17609.919999999998</v>
      </c>
      <c r="E77" s="344">
        <v>0</v>
      </c>
      <c r="F77" s="344"/>
      <c r="G77" s="344">
        <v>41938.32</v>
      </c>
      <c r="H77" s="344">
        <v>11898.51</v>
      </c>
      <c r="I77" s="344">
        <v>9081.49</v>
      </c>
      <c r="J77" s="344">
        <v>8441.19</v>
      </c>
      <c r="K77" s="344">
        <v>12859.11</v>
      </c>
      <c r="L77" s="344">
        <v>14173.4</v>
      </c>
      <c r="M77" s="344">
        <v>13689.84</v>
      </c>
      <c r="N77" s="370">
        <v>0</v>
      </c>
      <c r="O77" s="370">
        <v>0</v>
      </c>
      <c r="P77" s="370">
        <v>0</v>
      </c>
      <c r="Q77" s="370">
        <v>2721.0899999999992</v>
      </c>
      <c r="R77" s="370">
        <v>0</v>
      </c>
      <c r="S77" s="370">
        <v>-20112.79</v>
      </c>
      <c r="T77" s="370">
        <v>-2143.92</v>
      </c>
      <c r="U77" s="370">
        <v>-1343.81</v>
      </c>
      <c r="V77" s="370">
        <v>-164.93</v>
      </c>
      <c r="W77" s="370">
        <v>-2268.36</v>
      </c>
      <c r="X77" s="370">
        <v>-1510.31</v>
      </c>
      <c r="Y77" s="371">
        <v>-1400.57</v>
      </c>
      <c r="Z77" s="370">
        <v>0</v>
      </c>
      <c r="AA77" s="370">
        <v>0</v>
      </c>
      <c r="AB77" s="370">
        <v>0</v>
      </c>
      <c r="AC77" s="370">
        <v>0</v>
      </c>
      <c r="AD77" s="370">
        <v>0</v>
      </c>
      <c r="AE77" s="370">
        <v>-2352.59</v>
      </c>
      <c r="AF77" s="370">
        <v>-885.38</v>
      </c>
      <c r="AG77" s="370">
        <v>-758.9</v>
      </c>
      <c r="AH77" s="370">
        <v>-758.9</v>
      </c>
      <c r="AI77" s="370">
        <v>-758.9</v>
      </c>
      <c r="AJ77" s="370">
        <v>-758.9</v>
      </c>
      <c r="AK77" s="371">
        <v>0</v>
      </c>
      <c r="AL77" s="370">
        <v>0</v>
      </c>
      <c r="AM77" s="370">
        <v>0</v>
      </c>
      <c r="AN77" s="370">
        <v>0</v>
      </c>
      <c r="AO77" s="370">
        <v>0</v>
      </c>
      <c r="AP77" s="370">
        <v>0</v>
      </c>
      <c r="AQ77" s="370">
        <v>0</v>
      </c>
      <c r="AR77" s="370">
        <v>0</v>
      </c>
      <c r="AS77" s="370">
        <v>0</v>
      </c>
      <c r="AT77" s="370">
        <v>0</v>
      </c>
      <c r="AU77" s="370">
        <v>0</v>
      </c>
      <c r="AV77" s="370">
        <v>0</v>
      </c>
      <c r="AW77" s="371">
        <v>0</v>
      </c>
      <c r="AX77" s="370">
        <v>0</v>
      </c>
      <c r="AY77" s="370">
        <v>0</v>
      </c>
      <c r="AZ77" s="370">
        <v>0</v>
      </c>
      <c r="BA77" s="370">
        <v>0</v>
      </c>
      <c r="BB77" s="370">
        <v>0</v>
      </c>
      <c r="BC77" s="370">
        <v>0</v>
      </c>
      <c r="BD77" s="370">
        <v>0</v>
      </c>
      <c r="BE77" s="370">
        <v>0</v>
      </c>
      <c r="BF77" s="370">
        <v>0</v>
      </c>
      <c r="BG77" s="370">
        <v>0</v>
      </c>
      <c r="BH77" s="370">
        <v>0</v>
      </c>
      <c r="BI77" s="371">
        <v>0</v>
      </c>
      <c r="BJ77" s="370">
        <v>0</v>
      </c>
      <c r="BK77" s="370">
        <v>0</v>
      </c>
      <c r="BL77" s="370">
        <v>0</v>
      </c>
      <c r="BM77" s="370">
        <v>0</v>
      </c>
      <c r="BN77" s="370">
        <v>0</v>
      </c>
      <c r="BO77" s="370">
        <v>0</v>
      </c>
      <c r="BP77" s="370">
        <v>0</v>
      </c>
      <c r="BQ77" s="370">
        <v>0</v>
      </c>
      <c r="BR77" s="370">
        <v>0</v>
      </c>
      <c r="BS77" s="370">
        <v>0</v>
      </c>
      <c r="BT77" s="370">
        <v>0</v>
      </c>
      <c r="BU77" s="371">
        <v>0</v>
      </c>
      <c r="BV77" s="370">
        <v>0</v>
      </c>
      <c r="BW77" s="370">
        <v>0</v>
      </c>
      <c r="BX77" s="370">
        <v>0</v>
      </c>
      <c r="BY77" s="370">
        <v>0</v>
      </c>
      <c r="BZ77" s="370">
        <v>0</v>
      </c>
      <c r="CA77" s="370">
        <v>0</v>
      </c>
      <c r="CB77" s="370">
        <v>0</v>
      </c>
      <c r="CC77" s="370">
        <v>0</v>
      </c>
      <c r="CD77" s="370">
        <v>0</v>
      </c>
      <c r="CE77" s="370">
        <v>0</v>
      </c>
      <c r="CF77" s="370">
        <v>0</v>
      </c>
      <c r="CG77" s="371">
        <v>0</v>
      </c>
      <c r="CH77" s="370">
        <v>0</v>
      </c>
      <c r="CI77" s="370">
        <v>0</v>
      </c>
      <c r="CJ77" s="370">
        <v>0</v>
      </c>
      <c r="CK77" s="370">
        <v>0</v>
      </c>
      <c r="CL77" s="370">
        <v>0</v>
      </c>
      <c r="CM77" s="370">
        <v>0</v>
      </c>
      <c r="CN77" s="370">
        <v>0</v>
      </c>
      <c r="CO77" s="370">
        <v>0</v>
      </c>
      <c r="CP77" s="370">
        <v>0</v>
      </c>
      <c r="CQ77" s="370">
        <v>0</v>
      </c>
      <c r="CR77" s="370">
        <v>0</v>
      </c>
      <c r="CS77" s="371">
        <v>0</v>
      </c>
      <c r="CT77" s="370">
        <v>0</v>
      </c>
      <c r="CU77" s="370">
        <v>0</v>
      </c>
      <c r="CV77" s="370">
        <v>0</v>
      </c>
      <c r="CW77" s="370">
        <v>0</v>
      </c>
      <c r="CX77" s="370">
        <v>0</v>
      </c>
      <c r="CY77" s="370">
        <v>0</v>
      </c>
      <c r="CZ77" s="370">
        <v>0</v>
      </c>
      <c r="DA77" s="370">
        <v>0</v>
      </c>
      <c r="DB77" s="370">
        <v>0</v>
      </c>
      <c r="DC77" s="370">
        <v>0</v>
      </c>
      <c r="DD77" s="370">
        <v>0</v>
      </c>
      <c r="DE77" s="371">
        <v>0</v>
      </c>
      <c r="DF77" s="347">
        <f t="shared" si="7"/>
        <v>21080.68</v>
      </c>
      <c r="DG77" s="347">
        <f t="shared" si="7"/>
        <v>20482.740000000002</v>
      </c>
      <c r="DH77" s="347">
        <f t="shared" si="7"/>
        <v>17609.919999999998</v>
      </c>
      <c r="DI77" s="347">
        <f t="shared" si="6"/>
        <v>2721.0899999999992</v>
      </c>
      <c r="DJ77" s="347">
        <f t="shared" si="6"/>
        <v>0</v>
      </c>
      <c r="DK77" s="347">
        <f t="shared" si="6"/>
        <v>19472.939999999999</v>
      </c>
      <c r="DL77" s="347">
        <f t="shared" si="6"/>
        <v>8869.2100000000009</v>
      </c>
      <c r="DM77" s="347">
        <f t="shared" si="6"/>
        <v>6978.7800000000007</v>
      </c>
      <c r="DN77" s="347">
        <f t="shared" si="6"/>
        <v>7517.3600000000006</v>
      </c>
      <c r="DO77" s="347">
        <f t="shared" si="6"/>
        <v>9831.85</v>
      </c>
      <c r="DP77" s="347">
        <f t="shared" si="6"/>
        <v>11904.19</v>
      </c>
      <c r="DQ77" s="347">
        <f t="shared" si="6"/>
        <v>12289.27</v>
      </c>
      <c r="DR77" s="348">
        <f t="shared" si="8"/>
        <v>138758.03</v>
      </c>
      <c r="DY77" s="351">
        <f t="shared" si="9"/>
        <v>138758.03</v>
      </c>
      <c r="DZ77" s="351">
        <v>138758.03</v>
      </c>
      <c r="EA77" s="351">
        <f t="shared" si="10"/>
        <v>0</v>
      </c>
    </row>
    <row r="78" spans="1:131" ht="15.75" x14ac:dyDescent="0.3">
      <c r="A78" s="335" t="s">
        <v>173</v>
      </c>
      <c r="B78" s="344">
        <v>26158.18</v>
      </c>
      <c r="C78" s="344">
        <v>24843.64</v>
      </c>
      <c r="D78" s="344">
        <v>24760.05</v>
      </c>
      <c r="E78" s="344">
        <v>12867.02</v>
      </c>
      <c r="F78" s="344">
        <v>929</v>
      </c>
      <c r="G78" s="344">
        <v>23068.61</v>
      </c>
      <c r="H78" s="344">
        <v>15407.99</v>
      </c>
      <c r="I78" s="344">
        <v>14621.07</v>
      </c>
      <c r="J78" s="344">
        <v>15851.24</v>
      </c>
      <c r="K78" s="344">
        <v>18382.59</v>
      </c>
      <c r="L78" s="344">
        <v>19455.43</v>
      </c>
      <c r="M78" s="344">
        <v>20997.16</v>
      </c>
      <c r="N78" s="370">
        <v>0</v>
      </c>
      <c r="O78" s="370">
        <v>0</v>
      </c>
      <c r="P78" s="370">
        <v>-547.16999999999996</v>
      </c>
      <c r="Q78" s="370">
        <v>-2461.5100000000002</v>
      </c>
      <c r="R78" s="370">
        <v>0</v>
      </c>
      <c r="S78" s="370">
        <v>-158.21999999999983</v>
      </c>
      <c r="T78" s="370">
        <v>-470.14</v>
      </c>
      <c r="U78" s="370">
        <v>-344.03999999999996</v>
      </c>
      <c r="V78" s="370">
        <v>-359.46</v>
      </c>
      <c r="W78" s="370">
        <v>-392.53000000000009</v>
      </c>
      <c r="X78" s="370">
        <v>-465.01</v>
      </c>
      <c r="Y78" s="371">
        <v>-1008.9599999999999</v>
      </c>
      <c r="Z78" s="370">
        <v>0</v>
      </c>
      <c r="AA78" s="370">
        <v>0</v>
      </c>
      <c r="AB78" s="370">
        <v>0</v>
      </c>
      <c r="AC78" s="370">
        <v>0</v>
      </c>
      <c r="AD78" s="370">
        <v>0</v>
      </c>
      <c r="AE78" s="370">
        <v>0</v>
      </c>
      <c r="AF78" s="370">
        <v>0</v>
      </c>
      <c r="AG78" s="370">
        <v>0</v>
      </c>
      <c r="AH78" s="370">
        <v>0</v>
      </c>
      <c r="AI78" s="370">
        <v>0</v>
      </c>
      <c r="AJ78" s="370">
        <v>0</v>
      </c>
      <c r="AK78" s="371">
        <v>0</v>
      </c>
      <c r="AL78" s="370">
        <v>0</v>
      </c>
      <c r="AM78" s="370">
        <v>0</v>
      </c>
      <c r="AN78" s="370">
        <v>0</v>
      </c>
      <c r="AO78" s="370">
        <v>0</v>
      </c>
      <c r="AP78" s="370">
        <v>0</v>
      </c>
      <c r="AQ78" s="370">
        <v>0</v>
      </c>
      <c r="AR78" s="370">
        <v>0</v>
      </c>
      <c r="AS78" s="370">
        <v>0</v>
      </c>
      <c r="AT78" s="370">
        <v>0</v>
      </c>
      <c r="AU78" s="370">
        <v>0</v>
      </c>
      <c r="AV78" s="370">
        <v>0</v>
      </c>
      <c r="AW78" s="371">
        <v>0</v>
      </c>
      <c r="AX78" s="370">
        <v>0</v>
      </c>
      <c r="AY78" s="370">
        <v>0</v>
      </c>
      <c r="AZ78" s="370">
        <v>0</v>
      </c>
      <c r="BA78" s="370">
        <v>0</v>
      </c>
      <c r="BB78" s="370">
        <v>0</v>
      </c>
      <c r="BC78" s="370">
        <v>0</v>
      </c>
      <c r="BD78" s="370">
        <v>0</v>
      </c>
      <c r="BE78" s="370">
        <v>0</v>
      </c>
      <c r="BF78" s="370">
        <v>0</v>
      </c>
      <c r="BG78" s="370">
        <v>0</v>
      </c>
      <c r="BH78" s="370">
        <v>0</v>
      </c>
      <c r="BI78" s="371">
        <v>0</v>
      </c>
      <c r="BJ78" s="370">
        <v>0</v>
      </c>
      <c r="BK78" s="370">
        <v>0</v>
      </c>
      <c r="BL78" s="370">
        <v>0</v>
      </c>
      <c r="BM78" s="370">
        <v>0</v>
      </c>
      <c r="BN78" s="370">
        <v>0</v>
      </c>
      <c r="BO78" s="370">
        <v>0</v>
      </c>
      <c r="BP78" s="370">
        <v>0</v>
      </c>
      <c r="BQ78" s="370">
        <v>0</v>
      </c>
      <c r="BR78" s="370">
        <v>0</v>
      </c>
      <c r="BS78" s="370">
        <v>0</v>
      </c>
      <c r="BT78" s="370">
        <v>0</v>
      </c>
      <c r="BU78" s="371">
        <v>0</v>
      </c>
      <c r="BV78" s="370">
        <v>0</v>
      </c>
      <c r="BW78" s="370">
        <v>0</v>
      </c>
      <c r="BX78" s="370">
        <v>0</v>
      </c>
      <c r="BY78" s="370">
        <v>0</v>
      </c>
      <c r="BZ78" s="370">
        <v>0</v>
      </c>
      <c r="CA78" s="370">
        <v>0</v>
      </c>
      <c r="CB78" s="370">
        <v>0</v>
      </c>
      <c r="CC78" s="370">
        <v>0</v>
      </c>
      <c r="CD78" s="370">
        <v>0</v>
      </c>
      <c r="CE78" s="370">
        <v>0</v>
      </c>
      <c r="CF78" s="370">
        <v>0</v>
      </c>
      <c r="CG78" s="371">
        <v>0</v>
      </c>
      <c r="CH78" s="370">
        <v>0</v>
      </c>
      <c r="CI78" s="370">
        <v>0</v>
      </c>
      <c r="CJ78" s="370">
        <v>0</v>
      </c>
      <c r="CK78" s="370">
        <v>0</v>
      </c>
      <c r="CL78" s="370">
        <v>0</v>
      </c>
      <c r="CM78" s="370">
        <v>0</v>
      </c>
      <c r="CN78" s="370">
        <v>0</v>
      </c>
      <c r="CO78" s="370">
        <v>0</v>
      </c>
      <c r="CP78" s="370">
        <v>0</v>
      </c>
      <c r="CQ78" s="370">
        <v>0</v>
      </c>
      <c r="CR78" s="370">
        <v>0</v>
      </c>
      <c r="CS78" s="371">
        <v>0</v>
      </c>
      <c r="CT78" s="370">
        <v>0</v>
      </c>
      <c r="CU78" s="370">
        <v>0</v>
      </c>
      <c r="CV78" s="370">
        <v>0</v>
      </c>
      <c r="CW78" s="370">
        <v>0</v>
      </c>
      <c r="CX78" s="370">
        <v>0</v>
      </c>
      <c r="CY78" s="370">
        <v>0</v>
      </c>
      <c r="CZ78" s="370">
        <v>0</v>
      </c>
      <c r="DA78" s="370">
        <v>0</v>
      </c>
      <c r="DB78" s="370">
        <v>0</v>
      </c>
      <c r="DC78" s="370">
        <v>0</v>
      </c>
      <c r="DD78" s="370">
        <v>0</v>
      </c>
      <c r="DE78" s="371">
        <v>0</v>
      </c>
      <c r="DF78" s="347">
        <f t="shared" si="7"/>
        <v>26158.18</v>
      </c>
      <c r="DG78" s="347">
        <f t="shared" si="7"/>
        <v>24843.64</v>
      </c>
      <c r="DH78" s="347">
        <f t="shared" si="7"/>
        <v>24212.880000000001</v>
      </c>
      <c r="DI78" s="347">
        <f t="shared" si="6"/>
        <v>10405.51</v>
      </c>
      <c r="DJ78" s="347">
        <f t="shared" si="6"/>
        <v>929</v>
      </c>
      <c r="DK78" s="347">
        <f t="shared" si="6"/>
        <v>22910.39</v>
      </c>
      <c r="DL78" s="347">
        <f t="shared" si="6"/>
        <v>14937.85</v>
      </c>
      <c r="DM78" s="347">
        <f t="shared" si="6"/>
        <v>14277.029999999999</v>
      </c>
      <c r="DN78" s="347">
        <f t="shared" si="6"/>
        <v>15491.78</v>
      </c>
      <c r="DO78" s="347">
        <f t="shared" si="6"/>
        <v>17990.060000000001</v>
      </c>
      <c r="DP78" s="347">
        <f t="shared" si="6"/>
        <v>18990.420000000002</v>
      </c>
      <c r="DQ78" s="347">
        <f t="shared" si="6"/>
        <v>19988.2</v>
      </c>
      <c r="DR78" s="348">
        <f t="shared" si="8"/>
        <v>211134.94</v>
      </c>
      <c r="DY78" s="351">
        <f t="shared" si="9"/>
        <v>211134.94</v>
      </c>
      <c r="DZ78" s="351">
        <v>211134.93999999997</v>
      </c>
      <c r="EA78" s="351">
        <f t="shared" si="10"/>
        <v>0</v>
      </c>
    </row>
    <row r="79" spans="1:131" ht="15.75" x14ac:dyDescent="0.3">
      <c r="A79" s="335" t="s">
        <v>174</v>
      </c>
      <c r="B79" s="344">
        <v>69767.509999999995</v>
      </c>
      <c r="C79" s="344">
        <v>66215.839999999997</v>
      </c>
      <c r="D79" s="344">
        <v>69890.09</v>
      </c>
      <c r="E79" s="344">
        <v>46666.31</v>
      </c>
      <c r="F79" s="344">
        <v>4984.3999999999996</v>
      </c>
      <c r="G79" s="344">
        <v>68853.86</v>
      </c>
      <c r="H79" s="344">
        <v>31535.4</v>
      </c>
      <c r="I79" s="344">
        <v>62302.59</v>
      </c>
      <c r="J79" s="344">
        <v>43239.54</v>
      </c>
      <c r="K79" s="344">
        <v>49951.4</v>
      </c>
      <c r="L79" s="344">
        <v>66194.3</v>
      </c>
      <c r="M79" s="344">
        <v>729733.5</v>
      </c>
      <c r="N79" s="370">
        <v>0</v>
      </c>
      <c r="O79" s="370">
        <v>0</v>
      </c>
      <c r="P79" s="370">
        <v>-2790.2700000000004</v>
      </c>
      <c r="Q79" s="370">
        <v>-17656.619999999995</v>
      </c>
      <c r="R79" s="370">
        <v>-4298.3999999999996</v>
      </c>
      <c r="S79" s="370">
        <v>-38162.590000000004</v>
      </c>
      <c r="T79" s="370">
        <v>-15197.39</v>
      </c>
      <c r="U79" s="370">
        <v>-17733.159999999996</v>
      </c>
      <c r="V79" s="370">
        <v>-12662.070000000002</v>
      </c>
      <c r="W79" s="370">
        <v>-10900.070000000002</v>
      </c>
      <c r="X79" s="370">
        <v>-11890.1</v>
      </c>
      <c r="Y79" s="371">
        <v>-679077.08999999973</v>
      </c>
      <c r="Z79" s="370">
        <v>0</v>
      </c>
      <c r="AA79" s="370">
        <v>0</v>
      </c>
      <c r="AB79" s="370">
        <v>0</v>
      </c>
      <c r="AC79" s="370">
        <v>-98.16</v>
      </c>
      <c r="AD79" s="370">
        <v>0</v>
      </c>
      <c r="AE79" s="370">
        <v>-89.16</v>
      </c>
      <c r="AF79" s="370">
        <v>-107.1</v>
      </c>
      <c r="AG79" s="370">
        <v>-15751.85</v>
      </c>
      <c r="AH79" s="370">
        <v>-6245.64</v>
      </c>
      <c r="AI79" s="370">
        <v>-3609.49</v>
      </c>
      <c r="AJ79" s="370">
        <v>-3727.5</v>
      </c>
      <c r="AK79" s="371">
        <v>-3553.12</v>
      </c>
      <c r="AL79" s="370">
        <v>0</v>
      </c>
      <c r="AM79" s="370">
        <v>0</v>
      </c>
      <c r="AN79" s="370">
        <v>0</v>
      </c>
      <c r="AO79" s="370">
        <v>0</v>
      </c>
      <c r="AP79" s="370">
        <v>0</v>
      </c>
      <c r="AQ79" s="370">
        <v>0</v>
      </c>
      <c r="AR79" s="370">
        <v>-45.25</v>
      </c>
      <c r="AS79" s="370">
        <v>-89.97</v>
      </c>
      <c r="AT79" s="370">
        <v>-139.46</v>
      </c>
      <c r="AU79" s="370">
        <v>-143.1</v>
      </c>
      <c r="AV79" s="370">
        <v>-161.52000000000001</v>
      </c>
      <c r="AW79" s="371">
        <v>-183.81</v>
      </c>
      <c r="AX79" s="370">
        <v>0</v>
      </c>
      <c r="AY79" s="370">
        <v>0</v>
      </c>
      <c r="AZ79" s="370">
        <v>0</v>
      </c>
      <c r="BA79" s="370">
        <v>0</v>
      </c>
      <c r="BB79" s="370">
        <v>0</v>
      </c>
      <c r="BC79" s="370">
        <v>0</v>
      </c>
      <c r="BD79" s="370">
        <v>0</v>
      </c>
      <c r="BE79" s="370">
        <v>0</v>
      </c>
      <c r="BF79" s="370">
        <v>0</v>
      </c>
      <c r="BG79" s="370">
        <v>0</v>
      </c>
      <c r="BH79" s="370">
        <v>0</v>
      </c>
      <c r="BI79" s="371">
        <v>0</v>
      </c>
      <c r="BJ79" s="370">
        <v>0</v>
      </c>
      <c r="BK79" s="370">
        <v>0</v>
      </c>
      <c r="BL79" s="370">
        <v>0</v>
      </c>
      <c r="BM79" s="370">
        <v>0</v>
      </c>
      <c r="BN79" s="370">
        <v>0</v>
      </c>
      <c r="BO79" s="370">
        <v>0</v>
      </c>
      <c r="BP79" s="370">
        <v>0</v>
      </c>
      <c r="BQ79" s="370">
        <v>0</v>
      </c>
      <c r="BR79" s="370">
        <v>0</v>
      </c>
      <c r="BS79" s="370">
        <v>0</v>
      </c>
      <c r="BT79" s="370">
        <v>0</v>
      </c>
      <c r="BU79" s="371">
        <v>0</v>
      </c>
      <c r="BV79" s="370">
        <v>0</v>
      </c>
      <c r="BW79" s="370">
        <v>0</v>
      </c>
      <c r="BX79" s="370">
        <v>0</v>
      </c>
      <c r="BY79" s="370">
        <v>0</v>
      </c>
      <c r="BZ79" s="370">
        <v>0</v>
      </c>
      <c r="CA79" s="370">
        <v>0</v>
      </c>
      <c r="CB79" s="370">
        <v>0</v>
      </c>
      <c r="CC79" s="370">
        <v>0</v>
      </c>
      <c r="CD79" s="370">
        <v>0</v>
      </c>
      <c r="CE79" s="370">
        <v>0</v>
      </c>
      <c r="CF79" s="370">
        <v>0</v>
      </c>
      <c r="CG79" s="371">
        <v>0</v>
      </c>
      <c r="CH79" s="370">
        <v>0</v>
      </c>
      <c r="CI79" s="370">
        <v>0</v>
      </c>
      <c r="CJ79" s="370">
        <v>0</v>
      </c>
      <c r="CK79" s="370">
        <v>0</v>
      </c>
      <c r="CL79" s="370">
        <v>0</v>
      </c>
      <c r="CM79" s="370">
        <v>0</v>
      </c>
      <c r="CN79" s="370">
        <v>0</v>
      </c>
      <c r="CO79" s="370">
        <v>0</v>
      </c>
      <c r="CP79" s="370">
        <v>0</v>
      </c>
      <c r="CQ79" s="370">
        <v>0</v>
      </c>
      <c r="CR79" s="370">
        <v>0</v>
      </c>
      <c r="CS79" s="371">
        <v>0</v>
      </c>
      <c r="CT79" s="370">
        <v>0</v>
      </c>
      <c r="CU79" s="370">
        <v>0</v>
      </c>
      <c r="CV79" s="370">
        <v>0</v>
      </c>
      <c r="CW79" s="370">
        <v>0</v>
      </c>
      <c r="CX79" s="370">
        <v>0</v>
      </c>
      <c r="CY79" s="370">
        <v>0</v>
      </c>
      <c r="CZ79" s="370">
        <v>0</v>
      </c>
      <c r="DA79" s="370">
        <v>0</v>
      </c>
      <c r="DB79" s="370">
        <v>0</v>
      </c>
      <c r="DC79" s="370">
        <v>0</v>
      </c>
      <c r="DD79" s="370">
        <v>0</v>
      </c>
      <c r="DE79" s="371">
        <v>0</v>
      </c>
      <c r="DF79" s="347">
        <f t="shared" si="7"/>
        <v>69767.509999999995</v>
      </c>
      <c r="DG79" s="347">
        <f t="shared" si="7"/>
        <v>66215.839999999997</v>
      </c>
      <c r="DH79" s="347">
        <f t="shared" si="7"/>
        <v>67099.819999999992</v>
      </c>
      <c r="DI79" s="347">
        <f t="shared" si="6"/>
        <v>28911.530000000002</v>
      </c>
      <c r="DJ79" s="347">
        <f t="shared" si="6"/>
        <v>686</v>
      </c>
      <c r="DK79" s="347">
        <f t="shared" si="6"/>
        <v>30602.109999999997</v>
      </c>
      <c r="DL79" s="347">
        <f t="shared" si="6"/>
        <v>16185.660000000002</v>
      </c>
      <c r="DM79" s="347">
        <f t="shared" si="6"/>
        <v>28727.61</v>
      </c>
      <c r="DN79" s="347">
        <f t="shared" si="6"/>
        <v>24192.370000000003</v>
      </c>
      <c r="DO79" s="347">
        <f t="shared" si="6"/>
        <v>35298.740000000005</v>
      </c>
      <c r="DP79" s="347">
        <f t="shared" si="6"/>
        <v>50415.180000000008</v>
      </c>
      <c r="DQ79" s="347">
        <f t="shared" si="6"/>
        <v>46919.480000000265</v>
      </c>
      <c r="DR79" s="348">
        <f t="shared" si="8"/>
        <v>465021.85000000021</v>
      </c>
      <c r="DY79" s="351">
        <f t="shared" si="9"/>
        <v>465021.85000000021</v>
      </c>
      <c r="DZ79" s="351">
        <v>459239.24000000081</v>
      </c>
      <c r="EA79" s="351">
        <f t="shared" si="10"/>
        <v>5782.609999999404</v>
      </c>
    </row>
    <row r="80" spans="1:131" ht="15.75" x14ac:dyDescent="0.3">
      <c r="A80" s="335" t="s">
        <v>175</v>
      </c>
      <c r="B80" s="344">
        <v>25610.59</v>
      </c>
      <c r="C80" s="344">
        <v>23209.79</v>
      </c>
      <c r="D80" s="344">
        <v>26279.07</v>
      </c>
      <c r="E80" s="344">
        <v>0</v>
      </c>
      <c r="F80" s="344"/>
      <c r="G80" s="344">
        <v>67677.75</v>
      </c>
      <c r="H80" s="344">
        <v>22104.58</v>
      </c>
      <c r="I80" s="344">
        <v>18380.71</v>
      </c>
      <c r="J80" s="344">
        <v>19789.52</v>
      </c>
      <c r="K80" s="344">
        <v>16631.900000000001</v>
      </c>
      <c r="L80" s="344">
        <v>32371.48</v>
      </c>
      <c r="M80" s="344">
        <v>31129.46</v>
      </c>
      <c r="N80" s="370">
        <v>2.3199999999999998</v>
      </c>
      <c r="O80" s="370">
        <v>-2.21</v>
      </c>
      <c r="P80" s="370">
        <v>-15.02</v>
      </c>
      <c r="Q80" s="370">
        <v>1912.7100000000003</v>
      </c>
      <c r="R80" s="370">
        <v>1496.79</v>
      </c>
      <c r="S80" s="370">
        <v>-5442.7000000000007</v>
      </c>
      <c r="T80" s="370">
        <v>-1.1799999999998096</v>
      </c>
      <c r="U80" s="370">
        <v>-347.65999999999997</v>
      </c>
      <c r="V80" s="370">
        <v>-846.58</v>
      </c>
      <c r="W80" s="370">
        <v>856.55000000000007</v>
      </c>
      <c r="X80" s="370">
        <v>-3989.0500000000006</v>
      </c>
      <c r="Y80" s="371">
        <v>-1341.3000000000002</v>
      </c>
      <c r="Z80" s="370">
        <v>0</v>
      </c>
      <c r="AA80" s="370">
        <v>0</v>
      </c>
      <c r="AB80" s="370">
        <v>0</v>
      </c>
      <c r="AC80" s="370">
        <v>0</v>
      </c>
      <c r="AD80" s="370">
        <v>0</v>
      </c>
      <c r="AE80" s="370">
        <v>0</v>
      </c>
      <c r="AF80" s="370">
        <v>0</v>
      </c>
      <c r="AG80" s="370">
        <v>0</v>
      </c>
      <c r="AH80" s="370">
        <v>0</v>
      </c>
      <c r="AI80" s="370">
        <v>0</v>
      </c>
      <c r="AJ80" s="370">
        <v>0</v>
      </c>
      <c r="AK80" s="371">
        <v>0</v>
      </c>
      <c r="AL80" s="370">
        <v>0</v>
      </c>
      <c r="AM80" s="370">
        <v>0</v>
      </c>
      <c r="AN80" s="370">
        <v>0</v>
      </c>
      <c r="AO80" s="370">
        <v>0</v>
      </c>
      <c r="AP80" s="370">
        <v>0</v>
      </c>
      <c r="AQ80" s="370">
        <v>0</v>
      </c>
      <c r="AR80" s="370">
        <v>0</v>
      </c>
      <c r="AS80" s="370">
        <v>0</v>
      </c>
      <c r="AT80" s="370">
        <v>0</v>
      </c>
      <c r="AU80" s="370">
        <v>0</v>
      </c>
      <c r="AV80" s="370">
        <v>0</v>
      </c>
      <c r="AW80" s="371">
        <v>488.64</v>
      </c>
      <c r="AX80" s="370">
        <v>0</v>
      </c>
      <c r="AY80" s="370">
        <v>0</v>
      </c>
      <c r="AZ80" s="370">
        <v>0</v>
      </c>
      <c r="BA80" s="370">
        <v>0</v>
      </c>
      <c r="BB80" s="370">
        <v>0</v>
      </c>
      <c r="BC80" s="370">
        <v>0</v>
      </c>
      <c r="BD80" s="370">
        <v>0</v>
      </c>
      <c r="BE80" s="370">
        <v>0</v>
      </c>
      <c r="BF80" s="370">
        <v>0</v>
      </c>
      <c r="BG80" s="370">
        <v>0</v>
      </c>
      <c r="BH80" s="370">
        <v>0</v>
      </c>
      <c r="BI80" s="371">
        <v>0</v>
      </c>
      <c r="BJ80" s="370">
        <v>0</v>
      </c>
      <c r="BK80" s="370">
        <v>0</v>
      </c>
      <c r="BL80" s="370">
        <v>0</v>
      </c>
      <c r="BM80" s="370">
        <v>0</v>
      </c>
      <c r="BN80" s="370">
        <v>0</v>
      </c>
      <c r="BO80" s="370">
        <v>0</v>
      </c>
      <c r="BP80" s="370">
        <v>0</v>
      </c>
      <c r="BQ80" s="370">
        <v>0</v>
      </c>
      <c r="BR80" s="370">
        <v>0</v>
      </c>
      <c r="BS80" s="370">
        <v>0</v>
      </c>
      <c r="BT80" s="370">
        <v>0</v>
      </c>
      <c r="BU80" s="371">
        <v>0</v>
      </c>
      <c r="BV80" s="370">
        <v>0</v>
      </c>
      <c r="BW80" s="370">
        <v>0</v>
      </c>
      <c r="BX80" s="370">
        <v>0</v>
      </c>
      <c r="BY80" s="370">
        <v>0</v>
      </c>
      <c r="BZ80" s="370">
        <v>0</v>
      </c>
      <c r="CA80" s="370">
        <v>0</v>
      </c>
      <c r="CB80" s="370">
        <v>0</v>
      </c>
      <c r="CC80" s="370">
        <v>0</v>
      </c>
      <c r="CD80" s="370">
        <v>0</v>
      </c>
      <c r="CE80" s="370">
        <v>0</v>
      </c>
      <c r="CF80" s="370">
        <v>0</v>
      </c>
      <c r="CG80" s="371">
        <v>0</v>
      </c>
      <c r="CH80" s="370">
        <v>0</v>
      </c>
      <c r="CI80" s="370">
        <v>0</v>
      </c>
      <c r="CJ80" s="370">
        <v>0</v>
      </c>
      <c r="CK80" s="370">
        <v>0</v>
      </c>
      <c r="CL80" s="370">
        <v>0</v>
      </c>
      <c r="CM80" s="370">
        <v>0</v>
      </c>
      <c r="CN80" s="370">
        <v>0</v>
      </c>
      <c r="CO80" s="370">
        <v>0</v>
      </c>
      <c r="CP80" s="370">
        <v>0</v>
      </c>
      <c r="CQ80" s="370">
        <v>0</v>
      </c>
      <c r="CR80" s="370">
        <v>0</v>
      </c>
      <c r="CS80" s="371">
        <v>0</v>
      </c>
      <c r="CT80" s="370">
        <v>0</v>
      </c>
      <c r="CU80" s="370">
        <v>0</v>
      </c>
      <c r="CV80" s="370">
        <v>0</v>
      </c>
      <c r="CW80" s="370">
        <v>0</v>
      </c>
      <c r="CX80" s="370">
        <v>0</v>
      </c>
      <c r="CY80" s="370">
        <v>0</v>
      </c>
      <c r="CZ80" s="370">
        <v>0</v>
      </c>
      <c r="DA80" s="370">
        <v>0</v>
      </c>
      <c r="DB80" s="370">
        <v>0</v>
      </c>
      <c r="DC80" s="370">
        <v>0</v>
      </c>
      <c r="DD80" s="370">
        <v>0</v>
      </c>
      <c r="DE80" s="371">
        <v>0</v>
      </c>
      <c r="DF80" s="347">
        <f t="shared" si="7"/>
        <v>25612.91</v>
      </c>
      <c r="DG80" s="347">
        <f t="shared" si="7"/>
        <v>23207.58</v>
      </c>
      <c r="DH80" s="347">
        <f t="shared" si="7"/>
        <v>26264.05</v>
      </c>
      <c r="DI80" s="347">
        <f t="shared" si="6"/>
        <v>1912.7100000000003</v>
      </c>
      <c r="DJ80" s="347">
        <f t="shared" si="6"/>
        <v>1496.79</v>
      </c>
      <c r="DK80" s="347">
        <f t="shared" si="6"/>
        <v>62235.05</v>
      </c>
      <c r="DL80" s="347">
        <f t="shared" si="6"/>
        <v>22103.4</v>
      </c>
      <c r="DM80" s="347">
        <f t="shared" si="6"/>
        <v>18033.05</v>
      </c>
      <c r="DN80" s="347">
        <f t="shared" si="6"/>
        <v>18942.939999999999</v>
      </c>
      <c r="DO80" s="347">
        <f t="shared" si="6"/>
        <v>17488.45</v>
      </c>
      <c r="DP80" s="347">
        <f t="shared" si="6"/>
        <v>28382.43</v>
      </c>
      <c r="DQ80" s="347">
        <f t="shared" si="6"/>
        <v>30276.799999999999</v>
      </c>
      <c r="DR80" s="348">
        <f t="shared" si="8"/>
        <v>275956.16000000003</v>
      </c>
      <c r="DY80" s="351">
        <f t="shared" si="9"/>
        <v>275956.16000000003</v>
      </c>
      <c r="DZ80" s="351">
        <v>275956.16000000003</v>
      </c>
      <c r="EA80" s="351">
        <f t="shared" si="10"/>
        <v>0</v>
      </c>
    </row>
    <row r="81" spans="129:131" x14ac:dyDescent="0.25">
      <c r="DY81" s="351">
        <f>SUM(DY3:DY80)</f>
        <v>66701595.089999989</v>
      </c>
      <c r="DZ81" s="351">
        <f>SUM(DZ3:DZ80)</f>
        <v>64940574.354744233</v>
      </c>
      <c r="EA81" s="351">
        <f>SUM(EA3:EA80)</f>
        <v>1761020.7352557546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75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30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50" t="s">
        <v>262</v>
      </c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193" t="s">
        <v>277</v>
      </c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286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282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283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x14ac:dyDescent="0.2">
      <c r="A53" s="62"/>
      <c r="B53" s="193" t="s">
        <v>267</v>
      </c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76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50" t="s">
        <v>262</v>
      </c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193" t="s">
        <v>277</v>
      </c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286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282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283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 t="s">
        <v>267</v>
      </c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77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31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50" t="s">
        <v>262</v>
      </c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193" t="s">
        <v>277</v>
      </c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286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264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282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283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x14ac:dyDescent="0.2">
      <c r="A53" s="62"/>
      <c r="B53" s="193" t="s">
        <v>267</v>
      </c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78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140625" defaultRowHeight="15" x14ac:dyDescent="0.25"/>
  <cols>
    <col min="1" max="1" width="43.28515625" style="62" customWidth="1"/>
    <col min="2" max="2" width="29" style="62" customWidth="1"/>
    <col min="3" max="7" width="9.140625" style="62"/>
    <col min="8" max="8" width="12.5703125" style="62" bestFit="1" customWidth="1"/>
    <col min="9" max="11" width="9.140625" style="62"/>
    <col min="12" max="16384" width="9.140625" style="29"/>
  </cols>
  <sheetData>
    <row r="1" spans="1:11" s="80" customFormat="1" ht="21" x14ac:dyDescent="0.35">
      <c r="A1" s="420" t="s">
        <v>242</v>
      </c>
      <c r="B1" s="420"/>
      <c r="C1" s="420"/>
      <c r="D1" s="420"/>
      <c r="E1" s="59"/>
      <c r="F1" s="46"/>
      <c r="G1" s="46"/>
      <c r="H1" s="46"/>
      <c r="I1" s="46"/>
      <c r="J1" s="46"/>
      <c r="K1" s="46"/>
    </row>
    <row r="2" spans="1:11" s="80" customFormat="1" ht="21" x14ac:dyDescent="0.35">
      <c r="A2" s="420" t="s">
        <v>284</v>
      </c>
      <c r="B2" s="420"/>
      <c r="C2" s="420"/>
      <c r="D2" s="420"/>
      <c r="E2" s="59"/>
      <c r="F2" s="46"/>
      <c r="G2" s="46"/>
      <c r="H2" s="46"/>
      <c r="I2" s="46"/>
      <c r="J2" s="46"/>
      <c r="K2" s="46"/>
    </row>
    <row r="3" spans="1:11" ht="15.75" customHeight="1" x14ac:dyDescent="0.25">
      <c r="A3" s="433">
        <f ca="1">TODAY()</f>
        <v>46197</v>
      </c>
      <c r="B3" s="424"/>
      <c r="C3" s="424"/>
      <c r="D3" s="424"/>
      <c r="E3" s="32"/>
    </row>
    <row r="4" spans="1:11" s="30" customFormat="1" ht="16.5" customHeight="1" x14ac:dyDescent="0.35">
      <c r="A4" s="296"/>
      <c r="B4" s="296"/>
      <c r="C4" s="33"/>
      <c r="D4" s="193"/>
      <c r="E4" s="193"/>
      <c r="F4" s="193"/>
      <c r="G4" s="193"/>
      <c r="H4" s="193"/>
      <c r="I4" s="193"/>
      <c r="J4" s="193"/>
      <c r="K4" s="193"/>
    </row>
    <row r="5" spans="1:11" s="30" customFormat="1" ht="16.5" customHeight="1" x14ac:dyDescent="0.3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s="30" customFormat="1" ht="15" customHeight="1" x14ac:dyDescent="0.3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s="30" customFormat="1" ht="18" hidden="1" x14ac:dyDescent="0.3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s="30" customFormat="1" ht="18" x14ac:dyDescent="0.3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s="30" customFormat="1" ht="18" hidden="1" x14ac:dyDescent="0.3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s="30" customFormat="1" ht="16.5" customHeight="1" x14ac:dyDescent="0.3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s="30" customFormat="1" ht="16.5" customHeight="1" x14ac:dyDescent="0.3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s="85" customFormat="1" ht="21" customHeight="1" x14ac:dyDescent="0.3">
      <c r="A13" s="83" t="s">
        <v>251</v>
      </c>
      <c r="B13" s="214"/>
      <c r="C13" s="84"/>
      <c r="D13" s="215"/>
      <c r="E13" s="215"/>
      <c r="F13" s="215"/>
      <c r="G13" s="215"/>
      <c r="H13" s="215"/>
      <c r="I13" s="215"/>
      <c r="J13" s="215"/>
      <c r="K13" s="215"/>
    </row>
    <row r="14" spans="1:11" s="30" customFormat="1" ht="18" x14ac:dyDescent="0.3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s="30" customFormat="1" ht="18" x14ac:dyDescent="0.3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s="30" customFormat="1" ht="18" x14ac:dyDescent="0.3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s="30" customFormat="1" ht="16.5" customHeight="1" x14ac:dyDescent="0.35">
      <c r="A17" s="201"/>
      <c r="B17" s="199"/>
      <c r="C17" s="41"/>
      <c r="D17" s="193"/>
      <c r="E17" s="193"/>
      <c r="F17" s="193"/>
      <c r="G17" s="193"/>
      <c r="H17" s="193"/>
      <c r="I17" s="193"/>
      <c r="J17" s="199"/>
      <c r="K17" s="193"/>
    </row>
    <row r="18" spans="1:11" s="30" customFormat="1" ht="16.5" hidden="1" customHeight="1" x14ac:dyDescent="0.3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s="30" customFormat="1" ht="16.5" hidden="1" customHeight="1" x14ac:dyDescent="0.3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s="30" customFormat="1" ht="16.5" hidden="1" customHeight="1" x14ac:dyDescent="0.3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s="30" customFormat="1" ht="16.5" hidden="1" customHeight="1" x14ac:dyDescent="0.3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s="30" customFormat="1" ht="16.5" customHeight="1" x14ac:dyDescent="0.3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s="30" customFormat="1" ht="18" x14ac:dyDescent="0.3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s="30" customFormat="1" ht="16.5" customHeight="1" x14ac:dyDescent="0.35">
      <c r="A24" s="45"/>
      <c r="B24" s="204"/>
      <c r="C24" s="35"/>
      <c r="D24" s="193"/>
      <c r="E24" s="193"/>
      <c r="F24" s="193"/>
      <c r="G24" s="193"/>
      <c r="H24" s="193"/>
      <c r="I24" s="193"/>
      <c r="J24" s="193"/>
      <c r="K24" s="193"/>
    </row>
    <row r="25" spans="1:11" s="30" customFormat="1" ht="18" x14ac:dyDescent="0.35">
      <c r="A25" s="45" t="s">
        <v>261</v>
      </c>
      <c r="B25" s="204" t="e">
        <f>B6+47</f>
        <v>#REF!</v>
      </c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s="30" customFormat="1" ht="16.5" customHeight="1" x14ac:dyDescent="0.35">
      <c r="A26" s="193"/>
      <c r="B26" s="199"/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s="30" customFormat="1" ht="16.5" customHeight="1" x14ac:dyDescent="0.35">
      <c r="A27" s="193"/>
      <c r="B27" s="199"/>
      <c r="C27" s="35"/>
      <c r="D27" s="193"/>
      <c r="E27" s="193"/>
      <c r="F27" s="193"/>
      <c r="G27" s="193"/>
      <c r="H27" s="193"/>
      <c r="I27" s="193"/>
      <c r="J27" s="193"/>
      <c r="K27" s="193"/>
    </row>
    <row r="28" spans="1:11" s="30" customFormat="1" ht="16.5" customHeight="1" x14ac:dyDescent="0.35">
      <c r="A28" s="193"/>
      <c r="B28" s="199"/>
      <c r="C28" s="35"/>
      <c r="D28" s="193"/>
      <c r="E28" s="193"/>
      <c r="F28" s="193"/>
      <c r="G28" s="193"/>
      <c r="H28" s="193"/>
      <c r="I28" s="193"/>
      <c r="J28" s="193"/>
      <c r="K28" s="193"/>
    </row>
    <row r="29" spans="1:11" s="30" customFormat="1" ht="16.5" customHeight="1" x14ac:dyDescent="0.35">
      <c r="A29" s="193"/>
      <c r="B29" s="50" t="s">
        <v>262</v>
      </c>
      <c r="C29" s="35"/>
      <c r="D29" s="193"/>
      <c r="E29" s="193"/>
      <c r="F29" s="193"/>
      <c r="G29" s="193"/>
      <c r="H29" s="193"/>
      <c r="I29" s="193"/>
      <c r="J29" s="193"/>
      <c r="K29" s="193"/>
    </row>
    <row r="30" spans="1:11" s="30" customFormat="1" ht="16.5" customHeight="1" x14ac:dyDescent="0.35">
      <c r="A30" s="193"/>
      <c r="C30" s="35"/>
      <c r="D30" s="193"/>
      <c r="E30" s="193"/>
      <c r="F30" s="193"/>
      <c r="G30" s="193"/>
      <c r="H30" s="193"/>
      <c r="I30" s="193"/>
      <c r="J30" s="193"/>
      <c r="K30" s="193"/>
    </row>
    <row r="31" spans="1:11" s="30" customFormat="1" ht="16.5" customHeight="1" x14ac:dyDescent="0.35">
      <c r="A31" s="193"/>
      <c r="B31" s="50"/>
      <c r="C31" s="35"/>
      <c r="D31" s="193"/>
      <c r="E31" s="193"/>
      <c r="F31" s="193"/>
      <c r="G31" s="193"/>
      <c r="H31" s="193"/>
      <c r="I31" s="193"/>
      <c r="J31" s="193"/>
      <c r="K31" s="193"/>
    </row>
    <row r="32" spans="1:11" s="30" customFormat="1" ht="16.5" customHeight="1" x14ac:dyDescent="0.35">
      <c r="A32" s="44"/>
      <c r="B32" s="50"/>
      <c r="C32" s="35"/>
      <c r="D32" s="205"/>
      <c r="E32" s="193"/>
      <c r="F32" s="193"/>
      <c r="G32" s="193"/>
      <c r="H32" s="193"/>
      <c r="I32" s="193"/>
      <c r="J32" s="193"/>
      <c r="K32" s="193"/>
    </row>
    <row r="33" spans="1:11" s="30" customFormat="1" ht="18" x14ac:dyDescent="0.35">
      <c r="A33" s="193"/>
      <c r="B33" s="193" t="s">
        <v>277</v>
      </c>
      <c r="C33" s="35"/>
      <c r="D33" s="193"/>
      <c r="E33" s="193"/>
      <c r="F33" s="193"/>
      <c r="G33" s="193"/>
      <c r="H33" s="193"/>
      <c r="I33" s="193"/>
      <c r="J33" s="193"/>
      <c r="K33" s="193"/>
    </row>
    <row r="34" spans="1:11" s="30" customFormat="1" ht="18" x14ac:dyDescent="0.35">
      <c r="A34" s="193"/>
      <c r="B34" s="193" t="s">
        <v>286</v>
      </c>
      <c r="C34" s="35"/>
      <c r="D34" s="193"/>
      <c r="E34" s="193"/>
      <c r="F34" s="193"/>
      <c r="G34" s="193"/>
      <c r="H34" s="193"/>
      <c r="I34" s="193"/>
      <c r="J34" s="193"/>
      <c r="K34" s="193"/>
    </row>
    <row r="35" spans="1:11" s="30" customFormat="1" ht="17.25" customHeight="1" x14ac:dyDescent="0.35">
      <c r="A35" s="193"/>
      <c r="B35" s="193" t="s">
        <v>264</v>
      </c>
      <c r="C35" s="35"/>
      <c r="D35" s="193"/>
      <c r="E35" s="193"/>
      <c r="F35" s="193"/>
      <c r="G35" s="193"/>
      <c r="H35" s="193"/>
      <c r="I35" s="193"/>
      <c r="J35" s="193"/>
      <c r="K35" s="193"/>
    </row>
    <row r="36" spans="1:11" s="30" customFormat="1" ht="17.25" customHeight="1" x14ac:dyDescent="0.35">
      <c r="A36" s="193"/>
      <c r="B36" s="193"/>
      <c r="C36" s="35"/>
      <c r="D36" s="193"/>
      <c r="E36" s="193"/>
      <c r="F36" s="193"/>
      <c r="G36" s="193"/>
      <c r="H36" s="193"/>
      <c r="I36" s="193"/>
      <c r="J36" s="193"/>
      <c r="K36" s="193"/>
    </row>
    <row r="37" spans="1:11" s="30" customFormat="1" ht="18" x14ac:dyDescent="0.35">
      <c r="A37" s="193"/>
      <c r="B37" s="193"/>
      <c r="C37" s="35"/>
      <c r="D37" s="193"/>
      <c r="E37" s="193"/>
      <c r="F37" s="193"/>
      <c r="G37" s="193"/>
      <c r="H37" s="193"/>
      <c r="I37" s="193"/>
      <c r="J37" s="193"/>
      <c r="K37" s="193"/>
    </row>
    <row r="38" spans="1:11" s="30" customFormat="1" ht="17.25" customHeight="1" x14ac:dyDescent="0.35">
      <c r="A38" s="193"/>
      <c r="B38" s="193"/>
      <c r="C38" s="35"/>
      <c r="D38" s="193"/>
      <c r="E38" s="193"/>
      <c r="F38" s="193"/>
      <c r="G38" s="193"/>
      <c r="H38" s="193"/>
      <c r="I38" s="193"/>
      <c r="J38" s="193"/>
      <c r="K38" s="193"/>
    </row>
    <row r="39" spans="1:11" s="30" customFormat="1" ht="17.25" customHeight="1" x14ac:dyDescent="0.35">
      <c r="A39" s="193"/>
      <c r="B39" s="51" t="s">
        <v>265</v>
      </c>
      <c r="C39" s="35"/>
      <c r="D39" s="193"/>
      <c r="E39" s="193"/>
      <c r="F39" s="193"/>
      <c r="G39" s="193"/>
      <c r="H39" s="193"/>
      <c r="I39" s="193"/>
      <c r="J39" s="193"/>
      <c r="K39" s="193"/>
    </row>
    <row r="40" spans="1:11" s="30" customFormat="1" ht="17.25" customHeight="1" x14ac:dyDescent="0.35">
      <c r="A40" s="193"/>
      <c r="B40" s="193"/>
      <c r="C40" s="35"/>
      <c r="D40" s="193"/>
      <c r="E40" s="193"/>
      <c r="F40" s="193"/>
      <c r="G40" s="193"/>
      <c r="H40" s="193"/>
      <c r="I40" s="193"/>
      <c r="J40" s="193"/>
      <c r="K40" s="193"/>
    </row>
    <row r="41" spans="1:11" s="30" customFormat="1" ht="17.25" customHeight="1" x14ac:dyDescent="0.35">
      <c r="A41" s="193"/>
      <c r="B41" s="193"/>
      <c r="C41" s="35"/>
      <c r="D41" s="193"/>
      <c r="E41" s="193"/>
      <c r="F41" s="193"/>
      <c r="G41" s="193"/>
      <c r="H41" s="193"/>
      <c r="I41" s="193"/>
      <c r="J41" s="193"/>
      <c r="K41" s="193"/>
    </row>
    <row r="42" spans="1:11" s="30" customFormat="1" ht="17.25" customHeight="1" x14ac:dyDescent="0.35">
      <c r="A42" s="193"/>
      <c r="B42" s="193"/>
      <c r="C42" s="35"/>
      <c r="D42" s="193"/>
      <c r="E42" s="193"/>
      <c r="F42" s="193"/>
      <c r="G42" s="193"/>
      <c r="H42" s="193"/>
      <c r="I42" s="193"/>
      <c r="J42" s="193"/>
      <c r="K42" s="193"/>
    </row>
    <row r="43" spans="1:11" s="30" customFormat="1" ht="18" x14ac:dyDescent="0.35">
      <c r="A43" s="193"/>
      <c r="B43" s="193" t="s">
        <v>279</v>
      </c>
      <c r="C43" s="35"/>
      <c r="D43" s="193"/>
      <c r="E43" s="193"/>
      <c r="F43" s="193"/>
      <c r="G43" s="193"/>
      <c r="H43" s="193"/>
      <c r="I43" s="193"/>
      <c r="J43" s="193"/>
      <c r="K43" s="193"/>
    </row>
    <row r="44" spans="1:11" s="30" customFormat="1" ht="17.25" customHeight="1" x14ac:dyDescent="0.35">
      <c r="A44" s="193"/>
      <c r="B44" s="193" t="s">
        <v>280</v>
      </c>
      <c r="C44" s="35"/>
      <c r="D44" s="193"/>
      <c r="E44" s="193"/>
      <c r="F44" s="193"/>
      <c r="G44" s="193"/>
      <c r="H44" s="193"/>
      <c r="I44" s="193"/>
      <c r="J44" s="193"/>
      <c r="K44" s="193"/>
    </row>
    <row r="45" spans="1:11" ht="15.75" x14ac:dyDescent="0.25">
      <c r="A45" s="193"/>
      <c r="B45" s="193" t="s">
        <v>281</v>
      </c>
      <c r="C45" s="35"/>
    </row>
    <row r="46" spans="1:11" x14ac:dyDescent="0.25">
      <c r="A46" s="53"/>
      <c r="C46" s="86"/>
    </row>
    <row r="47" spans="1:11" x14ac:dyDescent="0.25">
      <c r="C47" s="86"/>
    </row>
    <row r="48" spans="1:11" x14ac:dyDescent="0.25">
      <c r="C48" s="86"/>
    </row>
    <row r="49" spans="2:3" x14ac:dyDescent="0.25">
      <c r="B49" s="55"/>
      <c r="C49" s="86"/>
    </row>
    <row r="50" spans="2:3" x14ac:dyDescent="0.25">
      <c r="B50" s="87"/>
      <c r="C50" s="86"/>
    </row>
    <row r="51" spans="2:3" x14ac:dyDescent="0.25">
      <c r="B51" s="87"/>
      <c r="C51" s="86"/>
    </row>
    <row r="52" spans="2:3" x14ac:dyDescent="0.25">
      <c r="B52" s="87"/>
      <c r="C52" s="86"/>
    </row>
    <row r="53" spans="2:3" s="62" customFormat="1" ht="14.25" x14ac:dyDescent="0.2">
      <c r="C53" s="86"/>
    </row>
    <row r="54" spans="2:3" s="62" customFormat="1" ht="14.25" x14ac:dyDescent="0.2">
      <c r="C54" s="86"/>
    </row>
    <row r="55" spans="2:3" s="62" customFormat="1" ht="14.25" x14ac:dyDescent="0.2">
      <c r="C55" s="86"/>
    </row>
    <row r="56" spans="2:3" s="62" customFormat="1" ht="14.25" x14ac:dyDescent="0.2">
      <c r="C56" s="86"/>
    </row>
    <row r="57" spans="2:3" s="62" customFormat="1" ht="14.25" x14ac:dyDescent="0.2">
      <c r="C57" s="86"/>
    </row>
    <row r="58" spans="2:3" s="62" customFormat="1" ht="14.25" x14ac:dyDescent="0.2">
      <c r="C58" s="86"/>
    </row>
    <row r="59" spans="2:3" s="62" customFormat="1" ht="14.25" x14ac:dyDescent="0.2">
      <c r="C59" s="86"/>
    </row>
    <row r="60" spans="2:3" s="62" customFormat="1" ht="14.25" x14ac:dyDescent="0.2">
      <c r="C60" s="86"/>
    </row>
    <row r="61" spans="2:3" s="62" customFormat="1" ht="14.25" x14ac:dyDescent="0.2">
      <c r="C61" s="86"/>
    </row>
    <row r="62" spans="2:3" s="62" customFormat="1" ht="14.25" x14ac:dyDescent="0.2">
      <c r="C62" s="86"/>
    </row>
    <row r="63" spans="2:3" s="62" customFormat="1" ht="14.25" x14ac:dyDescent="0.2">
      <c r="C63" s="86"/>
    </row>
    <row r="64" spans="2:3" s="62" customFormat="1" ht="14.25" x14ac:dyDescent="0.2">
      <c r="C64" s="86"/>
    </row>
    <row r="65" spans="3:3" s="62" customFormat="1" ht="14.25" x14ac:dyDescent="0.2">
      <c r="C65" s="86"/>
    </row>
    <row r="66" spans="3:3" s="62" customFormat="1" ht="14.25" x14ac:dyDescent="0.2">
      <c r="C66" s="86"/>
    </row>
    <row r="67" spans="3:3" s="62" customFormat="1" ht="14.25" x14ac:dyDescent="0.2">
      <c r="C67" s="86"/>
    </row>
    <row r="68" spans="3:3" s="62" customFormat="1" ht="14.25" x14ac:dyDescent="0.2">
      <c r="C68" s="86"/>
    </row>
    <row r="69" spans="3:3" s="62" customFormat="1" ht="14.25" x14ac:dyDescent="0.2">
      <c r="C69" s="86"/>
    </row>
    <row r="70" spans="3:3" s="62" customFormat="1" ht="14.25" x14ac:dyDescent="0.2">
      <c r="C70" s="86"/>
    </row>
    <row r="71" spans="3:3" s="62" customFormat="1" ht="14.25" x14ac:dyDescent="0.2">
      <c r="C71" s="86"/>
    </row>
    <row r="72" spans="3:3" s="62" customFormat="1" ht="14.25" x14ac:dyDescent="0.2">
      <c r="C72" s="86"/>
    </row>
    <row r="73" spans="3:3" s="62" customFormat="1" ht="14.25" x14ac:dyDescent="0.2">
      <c r="C73" s="86"/>
    </row>
    <row r="74" spans="3:3" s="62" customFormat="1" ht="14.25" x14ac:dyDescent="0.2">
      <c r="C74" s="86"/>
    </row>
    <row r="75" spans="3:3" s="62" customFormat="1" ht="14.25" x14ac:dyDescent="0.2">
      <c r="C75" s="86"/>
    </row>
    <row r="76" spans="3:3" s="62" customFormat="1" ht="14.25" x14ac:dyDescent="0.2">
      <c r="C76" s="86"/>
    </row>
    <row r="77" spans="3:3" s="62" customFormat="1" ht="14.25" x14ac:dyDescent="0.2">
      <c r="C77" s="86"/>
    </row>
    <row r="78" spans="3:3" s="62" customFormat="1" ht="14.25" x14ac:dyDescent="0.2">
      <c r="C78" s="86"/>
    </row>
    <row r="79" spans="3:3" s="62" customFormat="1" ht="14.25" x14ac:dyDescent="0.2">
      <c r="C79" s="86"/>
    </row>
    <row r="80" spans="3:3" s="62" customFormat="1" ht="14.25" x14ac:dyDescent="0.2">
      <c r="C80" s="86"/>
    </row>
    <row r="81" spans="3:3" s="62" customFormat="1" ht="14.25" x14ac:dyDescent="0.2">
      <c r="C81" s="86"/>
    </row>
    <row r="82" spans="3:3" s="62" customFormat="1" ht="14.25" x14ac:dyDescent="0.2">
      <c r="C82" s="86"/>
    </row>
    <row r="83" spans="3:3" s="62" customFormat="1" ht="14.25" x14ac:dyDescent="0.2">
      <c r="C83" s="86"/>
    </row>
    <row r="84" spans="3:3" s="62" customFormat="1" ht="14.25" x14ac:dyDescent="0.2">
      <c r="C84" s="86"/>
    </row>
    <row r="85" spans="3:3" s="62" customFormat="1" ht="14.25" x14ac:dyDescent="0.2">
      <c r="C85" s="86"/>
    </row>
    <row r="86" spans="3:3" s="62" customFormat="1" ht="14.25" x14ac:dyDescent="0.2">
      <c r="C86" s="86"/>
    </row>
    <row r="87" spans="3:3" s="62" customFormat="1" ht="14.25" x14ac:dyDescent="0.2">
      <c r="C87" s="86"/>
    </row>
    <row r="88" spans="3:3" s="62" customFormat="1" ht="14.25" x14ac:dyDescent="0.2">
      <c r="C88" s="86"/>
    </row>
    <row r="89" spans="3:3" s="62" customFormat="1" ht="14.25" x14ac:dyDescent="0.2">
      <c r="C89" s="86"/>
    </row>
    <row r="90" spans="3:3" s="62" customFormat="1" ht="14.25" x14ac:dyDescent="0.2">
      <c r="C90" s="86"/>
    </row>
    <row r="91" spans="3:3" s="62" customFormat="1" ht="14.25" x14ac:dyDescent="0.2">
      <c r="C91" s="86"/>
    </row>
    <row r="92" spans="3:3" s="62" customFormat="1" ht="14.25" x14ac:dyDescent="0.2">
      <c r="C92" s="86"/>
    </row>
    <row r="93" spans="3:3" s="62" customFormat="1" ht="14.25" x14ac:dyDescent="0.2">
      <c r="C93" s="86"/>
    </row>
    <row r="94" spans="3:3" s="62" customFormat="1" ht="14.25" x14ac:dyDescent="0.2">
      <c r="C94" s="86"/>
    </row>
    <row r="95" spans="3:3" s="62" customFormat="1" ht="14.25" x14ac:dyDescent="0.2">
      <c r="C95" s="86"/>
    </row>
    <row r="96" spans="3:3" s="62" customFormat="1" ht="14.25" x14ac:dyDescent="0.2">
      <c r="C96" s="86"/>
    </row>
    <row r="97" spans="3:3" s="62" customFormat="1" ht="14.25" x14ac:dyDescent="0.2">
      <c r="C97" s="86"/>
    </row>
    <row r="98" spans="3:3" s="62" customFormat="1" ht="14.25" x14ac:dyDescent="0.2">
      <c r="C98" s="86"/>
    </row>
    <row r="99" spans="3:3" s="62" customFormat="1" ht="14.25" x14ac:dyDescent="0.2">
      <c r="C99" s="86"/>
    </row>
    <row r="100" spans="3:3" s="62" customFormat="1" ht="14.25" x14ac:dyDescent="0.2">
      <c r="C100" s="86"/>
    </row>
    <row r="101" spans="3:3" s="62" customFormat="1" ht="14.25" x14ac:dyDescent="0.2">
      <c r="C101" s="86"/>
    </row>
    <row r="102" spans="3:3" s="62" customFormat="1" ht="14.25" x14ac:dyDescent="0.2">
      <c r="C102" s="86"/>
    </row>
    <row r="103" spans="3:3" s="62" customFormat="1" ht="14.25" x14ac:dyDescent="0.2">
      <c r="C103" s="86"/>
    </row>
    <row r="104" spans="3:3" s="62" customFormat="1" ht="14.25" x14ac:dyDescent="0.2">
      <c r="C104" s="86"/>
    </row>
    <row r="105" spans="3:3" s="62" customFormat="1" ht="14.25" x14ac:dyDescent="0.2">
      <c r="C105" s="86"/>
    </row>
    <row r="106" spans="3:3" s="62" customFormat="1" ht="14.25" x14ac:dyDescent="0.2">
      <c r="C106" s="86"/>
    </row>
    <row r="107" spans="3:3" s="62" customFormat="1" ht="14.25" x14ac:dyDescent="0.2">
      <c r="C107" s="86"/>
    </row>
    <row r="108" spans="3:3" s="62" customFormat="1" ht="14.25" x14ac:dyDescent="0.2">
      <c r="C108" s="86"/>
    </row>
    <row r="109" spans="3:3" s="62" customFormat="1" ht="14.25" x14ac:dyDescent="0.2">
      <c r="C109" s="86"/>
    </row>
    <row r="110" spans="3:3" s="62" customFormat="1" ht="14.25" x14ac:dyDescent="0.2">
      <c r="C110" s="86"/>
    </row>
    <row r="111" spans="3:3" s="62" customFormat="1" ht="14.25" x14ac:dyDescent="0.2">
      <c r="C111" s="86"/>
    </row>
    <row r="112" spans="3:3" s="62" customFormat="1" ht="14.25" x14ac:dyDescent="0.2">
      <c r="C112" s="86"/>
    </row>
    <row r="113" spans="3:3" s="62" customFormat="1" ht="14.25" x14ac:dyDescent="0.2">
      <c r="C113" s="86"/>
    </row>
    <row r="114" spans="3:3" s="62" customFormat="1" ht="14.25" x14ac:dyDescent="0.2">
      <c r="C114" s="86"/>
    </row>
    <row r="115" spans="3:3" s="62" customFormat="1" ht="14.25" x14ac:dyDescent="0.2">
      <c r="C115" s="86"/>
    </row>
    <row r="116" spans="3:3" s="62" customFormat="1" ht="14.25" x14ac:dyDescent="0.2">
      <c r="C116" s="86"/>
    </row>
    <row r="117" spans="3:3" s="62" customFormat="1" ht="14.25" x14ac:dyDescent="0.2">
      <c r="C117" s="86"/>
    </row>
    <row r="118" spans="3:3" s="62" customFormat="1" ht="14.25" x14ac:dyDescent="0.2">
      <c r="C118" s="86"/>
    </row>
    <row r="119" spans="3:3" s="62" customFormat="1" ht="14.25" x14ac:dyDescent="0.2">
      <c r="C119" s="86"/>
    </row>
    <row r="120" spans="3:3" s="62" customFormat="1" ht="14.25" x14ac:dyDescent="0.2">
      <c r="C120" s="86"/>
    </row>
    <row r="121" spans="3:3" s="62" customFormat="1" ht="14.25" x14ac:dyDescent="0.2">
      <c r="C121" s="86"/>
    </row>
    <row r="122" spans="3:3" s="62" customFormat="1" ht="14.25" x14ac:dyDescent="0.2">
      <c r="C122" s="86"/>
    </row>
    <row r="123" spans="3:3" s="62" customFormat="1" ht="14.25" x14ac:dyDescent="0.2">
      <c r="C123" s="86"/>
    </row>
    <row r="124" spans="3:3" s="62" customFormat="1" ht="14.25" x14ac:dyDescent="0.2">
      <c r="C124" s="86"/>
    </row>
    <row r="125" spans="3:3" s="62" customFormat="1" ht="14.25" x14ac:dyDescent="0.2">
      <c r="C125" s="86"/>
    </row>
    <row r="126" spans="3:3" s="62" customFormat="1" ht="14.25" x14ac:dyDescent="0.2">
      <c r="C126" s="86"/>
    </row>
    <row r="127" spans="3:3" s="62" customFormat="1" ht="14.25" x14ac:dyDescent="0.2">
      <c r="C127" s="86"/>
    </row>
    <row r="128" spans="3:3" s="62" customFormat="1" ht="14.25" x14ac:dyDescent="0.2">
      <c r="C128" s="86"/>
    </row>
    <row r="129" spans="3:3" s="62" customFormat="1" ht="14.25" x14ac:dyDescent="0.2">
      <c r="C129" s="86"/>
    </row>
    <row r="130" spans="3:3" s="62" customFormat="1" ht="14.25" x14ac:dyDescent="0.2">
      <c r="C130" s="86"/>
    </row>
    <row r="131" spans="3:3" s="62" customFormat="1" ht="14.25" x14ac:dyDescent="0.2">
      <c r="C131" s="86"/>
    </row>
    <row r="132" spans="3:3" s="62" customFormat="1" ht="14.25" x14ac:dyDescent="0.2">
      <c r="C132" s="86"/>
    </row>
    <row r="133" spans="3:3" s="62" customFormat="1" ht="14.25" x14ac:dyDescent="0.2">
      <c r="C133" s="86"/>
    </row>
    <row r="134" spans="3:3" s="62" customFormat="1" ht="14.25" x14ac:dyDescent="0.2">
      <c r="C134" s="86"/>
    </row>
    <row r="135" spans="3:3" s="62" customFormat="1" ht="14.25" x14ac:dyDescent="0.2">
      <c r="C135" s="86"/>
    </row>
    <row r="136" spans="3:3" s="62" customFormat="1" ht="14.25" x14ac:dyDescent="0.2">
      <c r="C136" s="86"/>
    </row>
    <row r="137" spans="3:3" s="62" customFormat="1" ht="14.25" x14ac:dyDescent="0.2">
      <c r="C137" s="86"/>
    </row>
    <row r="138" spans="3:3" s="62" customFormat="1" ht="14.25" x14ac:dyDescent="0.2">
      <c r="C138" s="86"/>
    </row>
    <row r="139" spans="3:3" s="62" customFormat="1" ht="14.25" x14ac:dyDescent="0.2">
      <c r="C139" s="86"/>
    </row>
    <row r="140" spans="3:3" s="62" customFormat="1" ht="14.25" x14ac:dyDescent="0.2">
      <c r="C140" s="86"/>
    </row>
    <row r="141" spans="3:3" s="62" customFormat="1" ht="14.25" x14ac:dyDescent="0.2">
      <c r="C141" s="86"/>
    </row>
    <row r="142" spans="3:3" s="62" customFormat="1" ht="14.25" x14ac:dyDescent="0.2">
      <c r="C142" s="86"/>
    </row>
    <row r="143" spans="3:3" s="62" customFormat="1" ht="14.25" x14ac:dyDescent="0.2">
      <c r="C143" s="86"/>
    </row>
    <row r="144" spans="3:3" s="62" customFormat="1" ht="14.25" x14ac:dyDescent="0.2">
      <c r="C144" s="86"/>
    </row>
    <row r="145" spans="3:3" s="62" customFormat="1" ht="14.25" x14ac:dyDescent="0.2">
      <c r="C145" s="86"/>
    </row>
    <row r="146" spans="3:3" s="62" customFormat="1" ht="14.25" x14ac:dyDescent="0.2">
      <c r="C146" s="86"/>
    </row>
    <row r="147" spans="3:3" s="62" customFormat="1" ht="14.25" x14ac:dyDescent="0.2">
      <c r="C147" s="86"/>
    </row>
    <row r="148" spans="3:3" s="62" customFormat="1" ht="14.25" x14ac:dyDescent="0.2">
      <c r="C148" s="86"/>
    </row>
    <row r="149" spans="3:3" s="62" customFormat="1" ht="14.25" x14ac:dyDescent="0.2">
      <c r="C149" s="86"/>
    </row>
    <row r="150" spans="3:3" s="62" customFormat="1" ht="14.25" x14ac:dyDescent="0.2">
      <c r="C150" s="86"/>
    </row>
    <row r="151" spans="3:3" s="62" customFormat="1" ht="14.25" x14ac:dyDescent="0.2">
      <c r="C151" s="86"/>
    </row>
    <row r="152" spans="3:3" s="62" customFormat="1" ht="14.25" x14ac:dyDescent="0.2">
      <c r="C152" s="86"/>
    </row>
    <row r="153" spans="3:3" s="62" customFormat="1" ht="14.25" x14ac:dyDescent="0.2">
      <c r="C153" s="86"/>
    </row>
    <row r="154" spans="3:3" s="62" customFormat="1" ht="14.25" x14ac:dyDescent="0.2">
      <c r="C154" s="86"/>
    </row>
    <row r="155" spans="3:3" s="62" customFormat="1" ht="14.25" x14ac:dyDescent="0.2">
      <c r="C155" s="86"/>
    </row>
    <row r="156" spans="3:3" s="62" customFormat="1" ht="14.25" x14ac:dyDescent="0.2">
      <c r="C156" s="86"/>
    </row>
    <row r="157" spans="3:3" s="62" customFormat="1" ht="14.25" x14ac:dyDescent="0.2">
      <c r="C157" s="86"/>
    </row>
    <row r="158" spans="3:3" s="62" customFormat="1" ht="14.25" x14ac:dyDescent="0.2">
      <c r="C158" s="86"/>
    </row>
    <row r="159" spans="3:3" s="62" customFormat="1" ht="14.25" x14ac:dyDescent="0.2">
      <c r="C159" s="86"/>
    </row>
    <row r="160" spans="3:3" s="62" customFormat="1" ht="14.25" x14ac:dyDescent="0.2">
      <c r="C160" s="86"/>
    </row>
    <row r="161" spans="3:3" s="62" customFormat="1" ht="14.25" x14ac:dyDescent="0.2">
      <c r="C161" s="86"/>
    </row>
    <row r="162" spans="3:3" s="62" customFormat="1" ht="14.25" x14ac:dyDescent="0.2">
      <c r="C162" s="86"/>
    </row>
    <row r="163" spans="3:3" s="62" customFormat="1" ht="14.25" x14ac:dyDescent="0.2">
      <c r="C163" s="86"/>
    </row>
    <row r="164" spans="3:3" s="62" customFormat="1" ht="14.25" x14ac:dyDescent="0.2">
      <c r="C164" s="86"/>
    </row>
    <row r="165" spans="3:3" s="62" customFormat="1" ht="14.25" x14ac:dyDescent="0.2">
      <c r="C165" s="86"/>
    </row>
    <row r="166" spans="3:3" s="62" customFormat="1" ht="14.25" x14ac:dyDescent="0.2">
      <c r="C166" s="86"/>
    </row>
    <row r="167" spans="3:3" s="62" customFormat="1" ht="14.25" x14ac:dyDescent="0.2">
      <c r="C167" s="86"/>
    </row>
    <row r="168" spans="3:3" s="62" customFormat="1" ht="14.25" x14ac:dyDescent="0.2">
      <c r="C168" s="86"/>
    </row>
    <row r="169" spans="3:3" s="62" customFormat="1" ht="14.25" x14ac:dyDescent="0.2">
      <c r="C169" s="86"/>
    </row>
    <row r="170" spans="3:3" s="62" customFormat="1" ht="14.25" x14ac:dyDescent="0.2">
      <c r="C170" s="86"/>
    </row>
    <row r="171" spans="3:3" s="62" customFormat="1" ht="14.25" x14ac:dyDescent="0.2">
      <c r="C171" s="86"/>
    </row>
    <row r="172" spans="3:3" s="62" customFormat="1" ht="14.25" x14ac:dyDescent="0.2">
      <c r="C172" s="86"/>
    </row>
    <row r="173" spans="3:3" s="62" customFormat="1" ht="14.25" x14ac:dyDescent="0.2">
      <c r="C173" s="86"/>
    </row>
    <row r="174" spans="3:3" s="62" customFormat="1" ht="14.25" x14ac:dyDescent="0.2">
      <c r="C174" s="86"/>
    </row>
    <row r="175" spans="3:3" s="62" customFormat="1" ht="14.25" x14ac:dyDescent="0.2">
      <c r="C175" s="86"/>
    </row>
    <row r="176" spans="3:3" s="62" customFormat="1" ht="14.25" x14ac:dyDescent="0.2">
      <c r="C176" s="86"/>
    </row>
    <row r="177" spans="3:3" s="62" customFormat="1" ht="14.25" x14ac:dyDescent="0.2">
      <c r="C177" s="86"/>
    </row>
    <row r="178" spans="3:3" s="62" customFormat="1" ht="14.25" x14ac:dyDescent="0.2">
      <c r="C178" s="86"/>
    </row>
    <row r="179" spans="3:3" s="62" customFormat="1" ht="14.25" x14ac:dyDescent="0.2">
      <c r="C179" s="86"/>
    </row>
    <row r="180" spans="3:3" s="62" customFormat="1" ht="14.25" x14ac:dyDescent="0.2">
      <c r="C180" s="86"/>
    </row>
    <row r="181" spans="3:3" s="62" customFormat="1" ht="14.25" x14ac:dyDescent="0.2">
      <c r="C181" s="86"/>
    </row>
    <row r="182" spans="3:3" s="62" customFormat="1" ht="14.25" x14ac:dyDescent="0.2">
      <c r="C182" s="86"/>
    </row>
    <row r="183" spans="3:3" s="62" customFormat="1" ht="14.25" x14ac:dyDescent="0.2">
      <c r="C183" s="86"/>
    </row>
    <row r="184" spans="3:3" s="62" customFormat="1" ht="14.25" x14ac:dyDescent="0.2">
      <c r="C184" s="86"/>
    </row>
    <row r="185" spans="3:3" s="62" customFormat="1" ht="14.25" x14ac:dyDescent="0.2">
      <c r="C185" s="86"/>
    </row>
    <row r="186" spans="3:3" s="62" customFormat="1" ht="14.25" x14ac:dyDescent="0.2">
      <c r="C186" s="86"/>
    </row>
    <row r="187" spans="3:3" s="62" customFormat="1" ht="14.25" x14ac:dyDescent="0.2">
      <c r="C187" s="8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79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140625" defaultRowHeight="15" x14ac:dyDescent="0.25"/>
  <cols>
    <col min="1" max="1" width="46.7109375" style="62" customWidth="1"/>
    <col min="2" max="2" width="29.42578125" style="62" customWidth="1"/>
    <col min="3" max="4" width="9.140625" style="62" customWidth="1"/>
    <col min="5" max="5" width="11.7109375" style="88" bestFit="1" customWidth="1"/>
    <col min="6" max="12" width="9.140625" style="88"/>
    <col min="13" max="17" width="9.140625" style="62"/>
    <col min="18" max="16384" width="9.140625" style="29"/>
  </cols>
  <sheetData>
    <row r="1" spans="1:17" ht="20.25" x14ac:dyDescent="0.3">
      <c r="A1" s="420" t="s">
        <v>268</v>
      </c>
      <c r="B1" s="420"/>
      <c r="C1" s="420"/>
      <c r="D1" s="420"/>
      <c r="E1" s="298"/>
    </row>
    <row r="2" spans="1:17" ht="20.25" x14ac:dyDescent="0.3">
      <c r="A2" s="420" t="s">
        <v>284</v>
      </c>
      <c r="B2" s="420"/>
      <c r="C2" s="420"/>
      <c r="D2" s="420"/>
      <c r="E2" s="298"/>
    </row>
    <row r="3" spans="1:17" ht="15.75" x14ac:dyDescent="0.25">
      <c r="A3" s="433">
        <f ca="1">TODAY()</f>
        <v>46197</v>
      </c>
      <c r="B3" s="424"/>
      <c r="C3" s="424"/>
      <c r="D3" s="424"/>
      <c r="E3" s="298"/>
    </row>
    <row r="4" spans="1:17" s="30" customFormat="1" ht="18" x14ac:dyDescent="0.35">
      <c r="A4" s="296"/>
      <c r="B4" s="296"/>
      <c r="C4" s="296"/>
      <c r="D4" s="193"/>
      <c r="E4" s="88"/>
      <c r="F4" s="88"/>
      <c r="G4" s="88"/>
      <c r="H4" s="88"/>
      <c r="I4" s="88"/>
      <c r="J4" s="88"/>
      <c r="K4" s="88"/>
      <c r="L4" s="88"/>
      <c r="M4" s="193"/>
      <c r="N4" s="193"/>
      <c r="O4" s="193"/>
      <c r="P4" s="193"/>
      <c r="Q4" s="193"/>
    </row>
    <row r="5" spans="1:17" s="30" customFormat="1" ht="18" x14ac:dyDescent="0.35">
      <c r="A5" s="193"/>
      <c r="B5" s="193"/>
      <c r="C5" s="193"/>
      <c r="D5" s="193"/>
      <c r="E5" s="88"/>
      <c r="F5" s="88"/>
      <c r="G5" s="88"/>
      <c r="H5" s="88"/>
      <c r="I5" s="88"/>
      <c r="J5" s="88"/>
      <c r="K5" s="88"/>
      <c r="L5" s="88"/>
      <c r="M5" s="193"/>
      <c r="N5" s="193"/>
      <c r="O5" s="193"/>
      <c r="P5" s="193"/>
      <c r="Q5" s="193"/>
    </row>
    <row r="6" spans="1:17" s="30" customFormat="1" ht="18" x14ac:dyDescent="0.35">
      <c r="A6" s="32" t="s">
        <v>269</v>
      </c>
      <c r="B6" s="36" t="e">
        <f>#REF!</f>
        <v>#REF!</v>
      </c>
      <c r="C6" s="193"/>
      <c r="D6" s="193"/>
      <c r="E6" s="88"/>
      <c r="F6" s="88"/>
      <c r="G6" s="88"/>
      <c r="H6" s="88"/>
      <c r="I6" s="88"/>
      <c r="J6" s="88"/>
      <c r="K6" s="88"/>
      <c r="L6" s="88"/>
      <c r="M6" s="193"/>
      <c r="N6" s="193"/>
      <c r="O6" s="193"/>
      <c r="P6" s="193"/>
      <c r="Q6" s="193"/>
    </row>
    <row r="7" spans="1:17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88"/>
      <c r="F7" s="88"/>
      <c r="G7" s="88"/>
      <c r="H7" s="88"/>
      <c r="I7" s="88"/>
      <c r="J7" s="88"/>
      <c r="K7" s="88"/>
      <c r="L7" s="88"/>
      <c r="M7" s="193"/>
      <c r="N7" s="193"/>
      <c r="O7" s="193"/>
      <c r="P7" s="193"/>
      <c r="Q7" s="193"/>
    </row>
    <row r="8" spans="1:17" s="30" customFormat="1" ht="18" x14ac:dyDescent="0.35">
      <c r="A8" s="193" t="s">
        <v>247</v>
      </c>
      <c r="B8" s="82" t="e">
        <f>#REF!</f>
        <v>#REF!</v>
      </c>
      <c r="C8" s="193"/>
      <c r="D8" s="193"/>
      <c r="E8" s="88"/>
      <c r="F8" s="88"/>
      <c r="G8" s="88"/>
      <c r="H8" s="88"/>
      <c r="I8" s="88"/>
      <c r="J8" s="88"/>
      <c r="K8" s="88"/>
      <c r="L8" s="88"/>
      <c r="M8" s="193"/>
      <c r="N8" s="193"/>
      <c r="O8" s="193"/>
      <c r="P8" s="193"/>
      <c r="Q8" s="193"/>
    </row>
    <row r="9" spans="1:17" s="30" customFormat="1" ht="18" x14ac:dyDescent="0.35">
      <c r="A9" s="193" t="s">
        <v>249</v>
      </c>
      <c r="B9" s="39">
        <v>31</v>
      </c>
      <c r="C9" s="193"/>
      <c r="D9" s="193"/>
      <c r="E9" s="88"/>
      <c r="F9" s="88"/>
      <c r="G9" s="88"/>
      <c r="H9" s="88"/>
      <c r="I9" s="88"/>
      <c r="J9" s="88"/>
      <c r="K9" s="88"/>
      <c r="L9" s="88"/>
      <c r="M9" s="193"/>
      <c r="N9" s="193"/>
      <c r="O9" s="193"/>
      <c r="P9" s="193"/>
      <c r="Q9" s="193"/>
    </row>
    <row r="10" spans="1:17" s="30" customFormat="1" ht="18" hidden="1" x14ac:dyDescent="0.35">
      <c r="A10" s="193" t="s">
        <v>250</v>
      </c>
      <c r="B10" s="194"/>
      <c r="C10" s="193" t="s">
        <v>248</v>
      </c>
      <c r="D10" s="193"/>
      <c r="E10" s="88"/>
      <c r="F10" s="88"/>
      <c r="G10" s="88"/>
      <c r="H10" s="88"/>
      <c r="I10" s="88"/>
      <c r="J10" s="88"/>
      <c r="K10" s="88"/>
      <c r="L10" s="88"/>
      <c r="M10" s="193"/>
      <c r="N10" s="193"/>
      <c r="O10" s="193"/>
      <c r="P10" s="193"/>
      <c r="Q10" s="193"/>
    </row>
    <row r="11" spans="1:17" s="30" customFormat="1" ht="18" hidden="1" x14ac:dyDescent="0.35">
      <c r="A11" s="193"/>
      <c r="B11" s="193"/>
      <c r="C11" s="193"/>
      <c r="D11" s="193"/>
      <c r="E11" s="88"/>
      <c r="F11" s="88"/>
      <c r="G11" s="88"/>
      <c r="H11" s="88"/>
      <c r="I11" s="88"/>
      <c r="J11" s="88"/>
      <c r="K11" s="88"/>
      <c r="L11" s="88"/>
      <c r="M11" s="193"/>
      <c r="N11" s="193"/>
      <c r="O11" s="193"/>
      <c r="P11" s="193"/>
      <c r="Q11" s="193"/>
    </row>
    <row r="12" spans="1:17" s="30" customFormat="1" ht="18" hidden="1" x14ac:dyDescent="0.35">
      <c r="A12" s="42" t="s">
        <v>251</v>
      </c>
      <c r="B12" s="195"/>
      <c r="C12" s="193"/>
      <c r="D12" s="193"/>
      <c r="E12" s="88"/>
      <c r="F12" s="88"/>
      <c r="G12" s="88"/>
      <c r="H12" s="88"/>
      <c r="I12" s="88"/>
      <c r="J12" s="88"/>
      <c r="K12" s="88"/>
      <c r="L12" s="88"/>
      <c r="M12" s="193"/>
      <c r="N12" s="193"/>
      <c r="O12" s="193"/>
      <c r="P12" s="193"/>
      <c r="Q12" s="193"/>
    </row>
    <row r="13" spans="1:17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88"/>
      <c r="F13" s="88"/>
      <c r="G13" s="88"/>
      <c r="H13" s="88"/>
      <c r="I13" s="88"/>
      <c r="J13" s="88"/>
      <c r="K13" s="88"/>
      <c r="L13" s="88"/>
      <c r="M13" s="193"/>
      <c r="N13" s="193"/>
      <c r="O13" s="193"/>
      <c r="P13" s="193"/>
      <c r="Q13" s="193"/>
    </row>
    <row r="14" spans="1:17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88"/>
      <c r="F14" s="88"/>
      <c r="G14" s="88"/>
      <c r="H14" s="88"/>
      <c r="I14" s="89"/>
      <c r="J14" s="89"/>
      <c r="K14" s="88"/>
      <c r="L14" s="88"/>
      <c r="M14" s="193"/>
      <c r="N14" s="193"/>
      <c r="O14" s="193"/>
      <c r="P14" s="193"/>
      <c r="Q14" s="193"/>
    </row>
    <row r="15" spans="1:17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88"/>
      <c r="F15" s="88"/>
      <c r="G15" s="88"/>
      <c r="H15" s="88"/>
      <c r="I15" s="90"/>
      <c r="J15" s="89"/>
      <c r="K15" s="88"/>
      <c r="L15" s="88"/>
      <c r="M15" s="193"/>
      <c r="N15" s="193"/>
      <c r="O15" s="193"/>
      <c r="P15" s="193"/>
      <c r="Q15" s="193"/>
    </row>
    <row r="16" spans="1:17" s="30" customFormat="1" ht="18" hidden="1" x14ac:dyDescent="0.35">
      <c r="A16" s="196"/>
      <c r="B16" s="199"/>
      <c r="C16" s="193"/>
      <c r="D16" s="193"/>
      <c r="E16" s="88"/>
      <c r="F16" s="88"/>
      <c r="G16" s="88"/>
      <c r="H16" s="88"/>
      <c r="I16" s="90"/>
      <c r="J16" s="89"/>
      <c r="K16" s="88"/>
      <c r="L16" s="88"/>
      <c r="M16" s="193"/>
      <c r="N16" s="193"/>
      <c r="O16" s="193"/>
      <c r="P16" s="193"/>
      <c r="Q16" s="193"/>
    </row>
    <row r="17" spans="1:17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88"/>
      <c r="F17" s="88"/>
      <c r="G17" s="88"/>
      <c r="H17" s="88"/>
      <c r="I17" s="90"/>
      <c r="J17" s="89"/>
      <c r="K17" s="88"/>
      <c r="L17" s="88"/>
      <c r="M17" s="193"/>
      <c r="N17" s="193"/>
      <c r="O17" s="193"/>
      <c r="P17" s="193"/>
      <c r="Q17" s="193"/>
    </row>
    <row r="18" spans="1:17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88"/>
      <c r="F18" s="88"/>
      <c r="G18" s="88"/>
      <c r="H18" s="88"/>
      <c r="I18" s="90"/>
      <c r="J18" s="89"/>
      <c r="K18" s="88"/>
      <c r="L18" s="88"/>
      <c r="M18" s="193"/>
      <c r="N18" s="193"/>
      <c r="O18" s="193"/>
      <c r="P18" s="193"/>
      <c r="Q18" s="193"/>
    </row>
    <row r="19" spans="1:17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88"/>
      <c r="F19" s="88"/>
      <c r="G19" s="88"/>
      <c r="H19" s="88"/>
      <c r="I19" s="90"/>
      <c r="J19" s="89"/>
      <c r="K19" s="88"/>
      <c r="L19" s="88"/>
      <c r="M19" s="193"/>
      <c r="N19" s="193"/>
      <c r="O19" s="193"/>
      <c r="P19" s="193"/>
      <c r="Q19" s="193"/>
    </row>
    <row r="20" spans="1:17" s="30" customFormat="1" ht="18" hidden="1" x14ac:dyDescent="0.35">
      <c r="A20" s="196"/>
      <c r="B20" s="43"/>
      <c r="C20" s="193"/>
      <c r="D20" s="193"/>
      <c r="E20" s="88"/>
      <c r="F20" s="88"/>
      <c r="G20" s="88"/>
      <c r="H20" s="88"/>
      <c r="I20" s="90"/>
      <c r="J20" s="89"/>
      <c r="K20" s="88"/>
      <c r="L20" s="88"/>
      <c r="M20" s="193"/>
      <c r="N20" s="193"/>
      <c r="O20" s="193"/>
      <c r="P20" s="193"/>
      <c r="Q20" s="193"/>
    </row>
    <row r="21" spans="1:17" s="30" customFormat="1" ht="18" x14ac:dyDescent="0.35">
      <c r="A21" s="196"/>
      <c r="B21" s="43"/>
      <c r="C21" s="193"/>
      <c r="D21" s="193"/>
      <c r="E21" s="88"/>
      <c r="F21" s="88"/>
      <c r="G21" s="88"/>
      <c r="H21" s="88"/>
      <c r="I21" s="90"/>
      <c r="J21" s="89"/>
      <c r="K21" s="88"/>
      <c r="L21" s="88"/>
      <c r="M21" s="193"/>
      <c r="N21" s="193"/>
      <c r="O21" s="193"/>
      <c r="P21" s="193"/>
      <c r="Q21" s="193"/>
    </row>
    <row r="22" spans="1:17" s="30" customFormat="1" ht="18" x14ac:dyDescent="0.35">
      <c r="A22" s="201"/>
      <c r="B22" s="199"/>
      <c r="C22" s="199"/>
      <c r="D22" s="193"/>
      <c r="E22" s="88"/>
      <c r="F22" s="88"/>
      <c r="G22" s="88"/>
      <c r="H22" s="88"/>
      <c r="I22" s="88"/>
      <c r="J22" s="89"/>
      <c r="K22" s="88"/>
      <c r="L22" s="88"/>
      <c r="M22" s="193"/>
      <c r="N22" s="193"/>
      <c r="O22" s="193"/>
      <c r="P22" s="193"/>
      <c r="Q22" s="193"/>
    </row>
    <row r="23" spans="1:17" s="30" customFormat="1" ht="21" customHeight="1" x14ac:dyDescent="0.35">
      <c r="A23" s="83" t="s">
        <v>270</v>
      </c>
      <c r="B23" s="199"/>
      <c r="C23" s="193"/>
      <c r="D23" s="193"/>
      <c r="E23" s="88"/>
      <c r="F23" s="88"/>
      <c r="G23" s="88"/>
      <c r="H23" s="88"/>
      <c r="I23" s="88"/>
      <c r="J23" s="89"/>
      <c r="K23" s="88"/>
      <c r="L23" s="88"/>
      <c r="M23" s="193"/>
      <c r="N23" s="193"/>
      <c r="O23" s="193"/>
      <c r="P23" s="193"/>
      <c r="Q23" s="193"/>
    </row>
    <row r="24" spans="1:17" s="30" customFormat="1" ht="18" x14ac:dyDescent="0.35">
      <c r="A24" s="196" t="s">
        <v>271</v>
      </c>
      <c r="B24" s="208" t="e">
        <f>#REF!</f>
        <v>#REF!</v>
      </c>
      <c r="C24" s="193"/>
      <c r="D24" s="193"/>
      <c r="E24" s="91"/>
      <c r="F24" s="88"/>
      <c r="G24" s="88"/>
      <c r="H24" s="88"/>
      <c r="I24" s="88"/>
      <c r="J24" s="89"/>
      <c r="K24" s="88"/>
      <c r="L24" s="88"/>
      <c r="M24" s="193"/>
      <c r="N24" s="193"/>
      <c r="O24" s="193"/>
      <c r="P24" s="193"/>
      <c r="Q24" s="193"/>
    </row>
    <row r="25" spans="1:17" s="30" customFormat="1" ht="18" x14ac:dyDescent="0.35">
      <c r="A25" s="196" t="s">
        <v>272</v>
      </c>
      <c r="B25" s="208">
        <v>35</v>
      </c>
      <c r="C25" s="193"/>
      <c r="D25" s="193"/>
      <c r="E25" s="92"/>
      <c r="F25" s="88"/>
      <c r="G25" s="88"/>
      <c r="H25" s="88"/>
      <c r="I25" s="88"/>
      <c r="J25" s="89"/>
      <c r="K25" s="88"/>
      <c r="L25" s="88"/>
      <c r="M25" s="193"/>
      <c r="N25" s="193"/>
      <c r="O25" s="193"/>
      <c r="P25" s="193"/>
      <c r="Q25" s="193"/>
    </row>
    <row r="26" spans="1:17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91"/>
      <c r="F26" s="88"/>
      <c r="G26" s="88"/>
      <c r="H26" s="88"/>
      <c r="I26" s="88"/>
      <c r="J26" s="89"/>
      <c r="K26" s="88"/>
      <c r="L26" s="88"/>
      <c r="M26" s="193"/>
      <c r="N26" s="193"/>
      <c r="O26" s="193"/>
      <c r="P26" s="193"/>
      <c r="Q26" s="193"/>
    </row>
    <row r="27" spans="1:17" s="30" customFormat="1" ht="18" x14ac:dyDescent="0.35">
      <c r="A27" s="196" t="s">
        <v>273</v>
      </c>
      <c r="B27" s="209">
        <v>0.01</v>
      </c>
      <c r="C27" s="193"/>
      <c r="D27" s="193"/>
      <c r="E27" s="88"/>
      <c r="F27" s="88"/>
      <c r="G27" s="88"/>
      <c r="H27" s="88"/>
      <c r="I27" s="88"/>
      <c r="J27" s="89"/>
      <c r="K27" s="88"/>
      <c r="L27" s="88"/>
      <c r="M27" s="193"/>
      <c r="N27" s="193"/>
      <c r="O27" s="193"/>
      <c r="P27" s="193"/>
      <c r="Q27" s="193"/>
    </row>
    <row r="28" spans="1:17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88"/>
      <c r="F28" s="88"/>
      <c r="G28" s="88"/>
      <c r="H28" s="88"/>
      <c r="I28" s="88"/>
      <c r="J28" s="89"/>
      <c r="K28" s="88"/>
      <c r="L28" s="88"/>
      <c r="M28" s="193"/>
      <c r="N28" s="193"/>
      <c r="O28" s="193"/>
      <c r="P28" s="193"/>
      <c r="Q28" s="193"/>
    </row>
    <row r="29" spans="1:17" s="30" customFormat="1" ht="18" x14ac:dyDescent="0.35">
      <c r="A29" s="44"/>
      <c r="B29" s="203"/>
      <c r="C29" s="193"/>
      <c r="D29" s="193"/>
      <c r="E29" s="92"/>
      <c r="F29" s="88"/>
      <c r="G29" s="88"/>
      <c r="H29" s="88"/>
      <c r="I29" s="88"/>
      <c r="J29" s="88"/>
      <c r="K29" s="88"/>
      <c r="L29" s="88"/>
      <c r="M29" s="193"/>
      <c r="N29" s="193"/>
      <c r="O29" s="193"/>
      <c r="P29" s="193"/>
      <c r="Q29" s="193"/>
    </row>
    <row r="30" spans="1:17" s="30" customFormat="1" ht="18" x14ac:dyDescent="0.35">
      <c r="A30" s="193"/>
      <c r="B30" s="199"/>
      <c r="C30" s="193"/>
      <c r="D30" s="193"/>
      <c r="E30" s="88"/>
      <c r="F30" s="88"/>
      <c r="G30" s="88"/>
      <c r="H30" s="88"/>
      <c r="I30" s="88"/>
      <c r="J30" s="88"/>
      <c r="K30" s="88"/>
      <c r="L30" s="88"/>
      <c r="M30" s="193"/>
      <c r="N30" s="193"/>
      <c r="O30" s="193"/>
      <c r="P30" s="193"/>
      <c r="Q30" s="193"/>
    </row>
    <row r="31" spans="1:17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88"/>
      <c r="F31" s="88"/>
      <c r="G31" s="88"/>
      <c r="H31" s="88"/>
      <c r="I31" s="89"/>
      <c r="J31" s="88"/>
      <c r="K31" s="88"/>
      <c r="L31" s="88"/>
      <c r="M31" s="193"/>
      <c r="N31" s="193"/>
      <c r="O31" s="193"/>
      <c r="P31" s="193"/>
      <c r="Q31" s="193"/>
    </row>
    <row r="32" spans="1:17" s="30" customFormat="1" ht="18" x14ac:dyDescent="0.35">
      <c r="A32" s="45"/>
      <c r="B32" s="210"/>
      <c r="C32" s="199"/>
      <c r="D32" s="193"/>
      <c r="E32" s="88"/>
      <c r="F32" s="88"/>
      <c r="G32" s="88"/>
      <c r="H32" s="88"/>
      <c r="I32" s="89"/>
      <c r="J32" s="88"/>
      <c r="K32" s="88"/>
      <c r="L32" s="88"/>
      <c r="M32" s="193"/>
      <c r="N32" s="193"/>
      <c r="O32" s="193"/>
      <c r="P32" s="193"/>
      <c r="Q32" s="193"/>
    </row>
    <row r="33" spans="1:17" s="30" customFormat="1" ht="18" x14ac:dyDescent="0.35">
      <c r="A33" s="45" t="s">
        <v>261</v>
      </c>
      <c r="B33" s="204" t="e">
        <f>B6+47</f>
        <v>#REF!</v>
      </c>
      <c r="C33" s="193"/>
      <c r="D33" s="193"/>
      <c r="E33" s="88"/>
      <c r="F33" s="88"/>
      <c r="G33" s="88"/>
      <c r="H33" s="88"/>
      <c r="I33" s="88"/>
      <c r="J33" s="88"/>
      <c r="K33" s="88"/>
      <c r="L33" s="88"/>
      <c r="M33" s="193"/>
      <c r="N33" s="193"/>
      <c r="O33" s="193"/>
      <c r="P33" s="193"/>
      <c r="Q33" s="193"/>
    </row>
    <row r="34" spans="1:17" s="30" customFormat="1" ht="18" x14ac:dyDescent="0.35">
      <c r="A34" s="45"/>
      <c r="B34" s="204"/>
      <c r="C34" s="193"/>
      <c r="D34" s="193"/>
      <c r="E34" s="88"/>
      <c r="F34" s="88"/>
      <c r="G34" s="88"/>
      <c r="H34" s="88"/>
      <c r="I34" s="88"/>
      <c r="J34" s="88"/>
      <c r="K34" s="88"/>
      <c r="L34" s="88"/>
      <c r="M34" s="193"/>
      <c r="N34" s="193"/>
      <c r="O34" s="193"/>
      <c r="P34" s="193"/>
      <c r="Q34" s="193"/>
    </row>
    <row r="35" spans="1:17" s="30" customFormat="1" ht="18" x14ac:dyDescent="0.35">
      <c r="A35" s="45"/>
      <c r="B35" s="204"/>
      <c r="C35" s="193"/>
      <c r="D35" s="193"/>
      <c r="E35" s="88"/>
      <c r="F35" s="88"/>
      <c r="G35" s="88"/>
      <c r="H35" s="88"/>
      <c r="I35" s="88"/>
      <c r="J35" s="88"/>
      <c r="K35" s="88"/>
      <c r="L35" s="88"/>
      <c r="M35" s="193"/>
      <c r="N35" s="193"/>
      <c r="O35" s="193"/>
      <c r="P35" s="193"/>
      <c r="Q35" s="193"/>
    </row>
    <row r="36" spans="1:17" s="30" customFormat="1" ht="18" x14ac:dyDescent="0.35">
      <c r="A36" s="193"/>
      <c r="B36" s="199"/>
      <c r="C36" s="193"/>
      <c r="D36" s="193"/>
      <c r="E36" s="88"/>
      <c r="F36" s="88"/>
      <c r="G36" s="88"/>
      <c r="H36" s="88"/>
      <c r="I36" s="88"/>
      <c r="J36" s="88"/>
      <c r="K36" s="88"/>
      <c r="L36" s="88"/>
      <c r="M36" s="193"/>
      <c r="N36" s="193"/>
      <c r="O36" s="193"/>
      <c r="P36" s="193"/>
      <c r="Q36" s="193"/>
    </row>
    <row r="37" spans="1:17" s="30" customFormat="1" ht="18" x14ac:dyDescent="0.35">
      <c r="A37" s="44"/>
      <c r="B37" s="50" t="s">
        <v>262</v>
      </c>
      <c r="C37" s="193"/>
      <c r="D37" s="205"/>
      <c r="E37" s="88"/>
      <c r="F37" s="88"/>
      <c r="G37" s="88"/>
      <c r="H37" s="88"/>
      <c r="I37" s="88"/>
      <c r="J37" s="88"/>
      <c r="K37" s="88"/>
      <c r="L37" s="88"/>
      <c r="M37" s="193"/>
      <c r="N37" s="193"/>
      <c r="O37" s="193"/>
      <c r="P37" s="193"/>
      <c r="Q37" s="193"/>
    </row>
    <row r="38" spans="1:17" s="30" customFormat="1" ht="18" x14ac:dyDescent="0.35">
      <c r="A38" s="193"/>
      <c r="C38" s="193"/>
      <c r="D38" s="193"/>
      <c r="E38" s="88"/>
      <c r="F38" s="88"/>
      <c r="G38" s="88"/>
      <c r="H38" s="88"/>
      <c r="I38" s="88"/>
      <c r="J38" s="88"/>
      <c r="K38" s="88"/>
      <c r="L38" s="88"/>
      <c r="M38" s="193"/>
      <c r="N38" s="193"/>
      <c r="O38" s="193"/>
      <c r="P38" s="193"/>
      <c r="Q38" s="193"/>
    </row>
    <row r="39" spans="1:17" s="30" customFormat="1" ht="18" x14ac:dyDescent="0.35">
      <c r="A39" s="193"/>
      <c r="B39" s="50"/>
      <c r="C39" s="193"/>
      <c r="D39" s="193"/>
      <c r="E39" s="88"/>
      <c r="F39" s="88"/>
      <c r="G39" s="88"/>
      <c r="H39" s="88"/>
      <c r="I39" s="88"/>
      <c r="J39" s="88"/>
      <c r="K39" s="88"/>
      <c r="L39" s="88"/>
      <c r="M39" s="193"/>
      <c r="N39" s="193"/>
      <c r="O39" s="193"/>
      <c r="P39" s="193"/>
      <c r="Q39" s="193"/>
    </row>
    <row r="40" spans="1:17" s="30" customFormat="1" ht="18" x14ac:dyDescent="0.35">
      <c r="A40" s="193"/>
      <c r="B40" s="50"/>
      <c r="C40" s="193"/>
      <c r="D40" s="193"/>
      <c r="E40" s="88"/>
      <c r="F40" s="88"/>
      <c r="G40" s="88"/>
      <c r="H40" s="88"/>
      <c r="I40" s="88"/>
      <c r="J40" s="88"/>
      <c r="K40" s="88"/>
      <c r="L40" s="88"/>
      <c r="M40" s="193"/>
      <c r="N40" s="193"/>
      <c r="O40" s="193"/>
      <c r="P40" s="193"/>
      <c r="Q40" s="193"/>
    </row>
    <row r="41" spans="1:17" s="30" customFormat="1" ht="18" x14ac:dyDescent="0.35">
      <c r="A41" s="193"/>
      <c r="B41" s="193" t="s">
        <v>277</v>
      </c>
      <c r="C41" s="193"/>
      <c r="D41" s="193"/>
      <c r="E41" s="88"/>
      <c r="F41" s="88"/>
      <c r="G41" s="88"/>
      <c r="H41" s="88"/>
      <c r="I41" s="88"/>
      <c r="J41" s="88"/>
      <c r="K41" s="88"/>
      <c r="L41" s="88"/>
      <c r="M41" s="193"/>
      <c r="N41" s="193"/>
      <c r="O41" s="193"/>
      <c r="P41" s="193"/>
      <c r="Q41" s="193"/>
    </row>
    <row r="42" spans="1:17" s="30" customFormat="1" ht="18" x14ac:dyDescent="0.35">
      <c r="A42" s="193"/>
      <c r="B42" s="193" t="s">
        <v>287</v>
      </c>
      <c r="C42" s="35"/>
      <c r="D42" s="193"/>
      <c r="E42" s="88"/>
      <c r="F42" s="88"/>
      <c r="G42" s="88"/>
      <c r="H42" s="88"/>
      <c r="I42" s="88"/>
      <c r="J42" s="88"/>
      <c r="K42" s="88"/>
      <c r="L42" s="88"/>
      <c r="M42" s="193"/>
      <c r="N42" s="193"/>
      <c r="O42" s="193"/>
      <c r="P42" s="193"/>
      <c r="Q42" s="193"/>
    </row>
    <row r="43" spans="1:17" s="30" customFormat="1" ht="18" x14ac:dyDescent="0.35">
      <c r="A43" s="193"/>
      <c r="B43" s="193" t="s">
        <v>267</v>
      </c>
      <c r="C43" s="35"/>
      <c r="D43" s="193"/>
      <c r="E43" s="88"/>
      <c r="F43" s="88"/>
      <c r="G43" s="88"/>
      <c r="H43" s="88"/>
      <c r="I43" s="88"/>
      <c r="J43" s="88"/>
      <c r="K43" s="88"/>
      <c r="L43" s="88"/>
      <c r="M43" s="193"/>
      <c r="N43" s="193"/>
      <c r="O43" s="193"/>
      <c r="P43" s="193"/>
      <c r="Q43" s="193"/>
    </row>
    <row r="44" spans="1:17" s="30" customFormat="1" ht="18" x14ac:dyDescent="0.35">
      <c r="A44" s="193"/>
      <c r="B44" s="193"/>
      <c r="C44" s="35"/>
      <c r="D44" s="193"/>
      <c r="E44" s="88"/>
      <c r="F44" s="88"/>
      <c r="G44" s="88"/>
      <c r="H44" s="88"/>
      <c r="I44" s="88"/>
      <c r="J44" s="88"/>
      <c r="K44" s="88"/>
      <c r="L44" s="88"/>
      <c r="M44" s="193"/>
      <c r="N44" s="193"/>
      <c r="O44" s="193"/>
      <c r="P44" s="193"/>
      <c r="Q44" s="193"/>
    </row>
    <row r="45" spans="1:17" s="30" customFormat="1" ht="18" x14ac:dyDescent="0.35">
      <c r="A45" s="193"/>
      <c r="B45" s="193"/>
      <c r="C45" s="35"/>
      <c r="D45" s="193"/>
      <c r="E45" s="88"/>
      <c r="F45" s="88"/>
      <c r="G45" s="88"/>
      <c r="H45" s="88"/>
      <c r="I45" s="88"/>
      <c r="J45" s="88"/>
      <c r="K45" s="88"/>
      <c r="L45" s="88"/>
      <c r="M45" s="193"/>
      <c r="N45" s="193"/>
      <c r="O45" s="193"/>
      <c r="P45" s="193"/>
      <c r="Q45" s="193"/>
    </row>
    <row r="46" spans="1:17" s="30" customFormat="1" ht="18" x14ac:dyDescent="0.35">
      <c r="A46" s="193"/>
      <c r="B46" s="193"/>
      <c r="C46" s="35"/>
      <c r="D46" s="193"/>
      <c r="E46" s="88"/>
      <c r="F46" s="88"/>
      <c r="G46" s="88"/>
      <c r="H46" s="88"/>
      <c r="I46" s="88"/>
      <c r="J46" s="88"/>
      <c r="K46" s="88"/>
      <c r="L46" s="88"/>
      <c r="M46" s="193"/>
      <c r="N46" s="193"/>
      <c r="O46" s="193"/>
      <c r="P46" s="193"/>
      <c r="Q46" s="193"/>
    </row>
    <row r="47" spans="1:17" s="30" customFormat="1" ht="18" x14ac:dyDescent="0.35">
      <c r="A47" s="193"/>
      <c r="B47" s="51" t="s">
        <v>265</v>
      </c>
      <c r="C47" s="35"/>
      <c r="D47" s="193"/>
      <c r="E47" s="88"/>
      <c r="F47" s="88"/>
      <c r="G47" s="88"/>
      <c r="H47" s="88"/>
      <c r="I47" s="88"/>
      <c r="J47" s="88"/>
      <c r="K47" s="88"/>
      <c r="L47" s="88"/>
      <c r="M47" s="193"/>
      <c r="N47" s="193"/>
      <c r="O47" s="193"/>
      <c r="P47" s="193"/>
      <c r="Q47" s="193"/>
    </row>
    <row r="48" spans="1:17" s="30" customFormat="1" ht="18" x14ac:dyDescent="0.35">
      <c r="A48" s="193"/>
      <c r="B48" s="193"/>
      <c r="C48" s="35"/>
      <c r="D48" s="193"/>
      <c r="E48" s="88"/>
      <c r="F48" s="88"/>
      <c r="G48" s="88"/>
      <c r="H48" s="88"/>
      <c r="I48" s="88"/>
      <c r="J48" s="88"/>
      <c r="K48" s="88"/>
      <c r="L48" s="88"/>
      <c r="M48" s="193"/>
      <c r="N48" s="193"/>
      <c r="O48" s="193"/>
      <c r="P48" s="193"/>
      <c r="Q48" s="193"/>
    </row>
    <row r="49" spans="1:17" s="30" customFormat="1" ht="18" x14ac:dyDescent="0.35">
      <c r="A49" s="193"/>
      <c r="B49" s="193"/>
      <c r="C49" s="35"/>
      <c r="D49" s="193"/>
      <c r="E49" s="88"/>
      <c r="F49" s="88"/>
      <c r="G49" s="88"/>
      <c r="H49" s="88"/>
      <c r="I49" s="88"/>
      <c r="J49" s="88"/>
      <c r="K49" s="88"/>
      <c r="L49" s="88"/>
      <c r="M49" s="193"/>
      <c r="N49" s="193"/>
      <c r="O49" s="193"/>
      <c r="P49" s="193"/>
      <c r="Q49" s="193"/>
    </row>
    <row r="50" spans="1:17" s="30" customFormat="1" ht="18" x14ac:dyDescent="0.35">
      <c r="A50" s="193"/>
      <c r="B50" s="193"/>
      <c r="C50" s="35"/>
      <c r="D50" s="193"/>
      <c r="E50" s="88"/>
      <c r="F50" s="88"/>
      <c r="G50" s="88"/>
      <c r="H50" s="88"/>
      <c r="I50" s="88"/>
      <c r="J50" s="88"/>
      <c r="K50" s="88"/>
      <c r="L50" s="88"/>
      <c r="M50" s="193"/>
      <c r="N50" s="193"/>
      <c r="O50" s="193"/>
      <c r="P50" s="193"/>
      <c r="Q50" s="193"/>
    </row>
    <row r="51" spans="1:17" s="30" customFormat="1" ht="18" x14ac:dyDescent="0.35">
      <c r="A51" s="193"/>
      <c r="B51" s="193" t="s">
        <v>279</v>
      </c>
      <c r="C51" s="35"/>
      <c r="D51" s="193"/>
      <c r="E51" s="88"/>
      <c r="F51" s="88"/>
      <c r="G51" s="88"/>
      <c r="H51" s="88"/>
      <c r="I51" s="88"/>
      <c r="J51" s="88"/>
      <c r="K51" s="88"/>
      <c r="L51" s="88"/>
      <c r="M51" s="193"/>
      <c r="N51" s="193"/>
      <c r="O51" s="193"/>
      <c r="P51" s="193"/>
      <c r="Q51" s="193"/>
    </row>
    <row r="52" spans="1:17" s="30" customFormat="1" ht="18" x14ac:dyDescent="0.35">
      <c r="A52" s="193"/>
      <c r="B52" s="193" t="s">
        <v>280</v>
      </c>
      <c r="C52" s="35"/>
      <c r="D52" s="193"/>
      <c r="E52" s="88"/>
      <c r="F52" s="88"/>
      <c r="G52" s="88"/>
      <c r="H52" s="88"/>
      <c r="I52" s="88"/>
      <c r="J52" s="88"/>
      <c r="K52" s="88"/>
      <c r="L52" s="88"/>
      <c r="M52" s="193"/>
      <c r="N52" s="193"/>
      <c r="O52" s="193"/>
      <c r="P52" s="193"/>
      <c r="Q52" s="193"/>
    </row>
    <row r="53" spans="1:17" s="88" customFormat="1" x14ac:dyDescent="0.2">
      <c r="A53" s="62"/>
      <c r="B53" s="193" t="s">
        <v>281</v>
      </c>
      <c r="C53" s="86"/>
      <c r="D53" s="62"/>
      <c r="M53" s="62"/>
      <c r="N53" s="62"/>
      <c r="O53" s="62"/>
      <c r="P53" s="62"/>
      <c r="Q53" s="62"/>
    </row>
    <row r="54" spans="1:17" s="88" customFormat="1" ht="14.25" x14ac:dyDescent="0.2">
      <c r="A54" s="53"/>
      <c r="B54" s="62"/>
      <c r="C54" s="62"/>
      <c r="D54" s="62"/>
      <c r="M54" s="62"/>
      <c r="N54" s="62"/>
      <c r="O54" s="62"/>
      <c r="P54" s="62"/>
      <c r="Q54" s="62"/>
    </row>
    <row r="55" spans="1:17" s="88" customFormat="1" ht="14.25" x14ac:dyDescent="0.2">
      <c r="A55" s="62"/>
      <c r="B55" s="62"/>
      <c r="C55" s="62"/>
      <c r="D55" s="62"/>
      <c r="M55" s="62"/>
      <c r="N55" s="62"/>
      <c r="O55" s="62"/>
      <c r="P55" s="62"/>
      <c r="Q55" s="62"/>
    </row>
    <row r="56" spans="1:17" s="88" customFormat="1" ht="14.25" x14ac:dyDescent="0.2">
      <c r="A56" s="62"/>
      <c r="B56" s="62"/>
      <c r="C56" s="62"/>
      <c r="D56" s="62"/>
      <c r="M56" s="62"/>
      <c r="N56" s="62"/>
      <c r="O56" s="62"/>
      <c r="P56" s="62"/>
      <c r="Q56" s="62"/>
    </row>
    <row r="57" spans="1:17" s="88" customFormat="1" ht="14.25" x14ac:dyDescent="0.2">
      <c r="A57" s="62"/>
      <c r="B57" s="55"/>
      <c r="C57" s="62"/>
      <c r="D57" s="62"/>
      <c r="M57" s="62"/>
      <c r="N57" s="62"/>
      <c r="O57" s="62"/>
      <c r="P57" s="62"/>
      <c r="Q57" s="62"/>
    </row>
    <row r="58" spans="1:17" s="88" customFormat="1" ht="14.25" x14ac:dyDescent="0.2">
      <c r="A58" s="62"/>
      <c r="B58" s="87"/>
      <c r="C58" s="62"/>
      <c r="D58" s="62"/>
      <c r="M58" s="62"/>
      <c r="N58" s="62"/>
      <c r="O58" s="62"/>
      <c r="P58" s="62"/>
      <c r="Q58" s="62"/>
    </row>
    <row r="59" spans="1:17" s="88" customFormat="1" ht="14.25" x14ac:dyDescent="0.2">
      <c r="A59" s="62"/>
      <c r="B59" s="87"/>
      <c r="C59" s="62"/>
      <c r="D59" s="62"/>
      <c r="M59" s="62"/>
      <c r="N59" s="62"/>
      <c r="O59" s="62"/>
      <c r="P59" s="62"/>
      <c r="Q59" s="62"/>
    </row>
    <row r="60" spans="1:17" s="88" customFormat="1" ht="14.25" x14ac:dyDescent="0.2">
      <c r="A60" s="62"/>
      <c r="B60" s="87"/>
      <c r="C60" s="62"/>
      <c r="D60" s="62"/>
      <c r="M60" s="62"/>
      <c r="N60" s="62"/>
      <c r="O60" s="62"/>
      <c r="P60" s="62"/>
      <c r="Q60" s="62"/>
    </row>
    <row r="61" spans="1:17" s="88" customFormat="1" ht="14.25" x14ac:dyDescent="0.2">
      <c r="A61" s="62"/>
      <c r="B61" s="62"/>
      <c r="C61" s="62"/>
      <c r="D61" s="62"/>
      <c r="M61" s="62"/>
      <c r="N61" s="62"/>
      <c r="O61" s="62"/>
      <c r="P61" s="62"/>
      <c r="Q61" s="62"/>
    </row>
    <row r="62" spans="1:17" s="88" customFormat="1" ht="14.25" x14ac:dyDescent="0.2">
      <c r="A62" s="62"/>
      <c r="B62" s="62"/>
      <c r="C62" s="62"/>
      <c r="D62" s="62"/>
      <c r="M62" s="62"/>
      <c r="N62" s="62"/>
      <c r="O62" s="62"/>
      <c r="P62" s="62"/>
      <c r="Q62" s="62"/>
    </row>
    <row r="63" spans="1:17" s="88" customFormat="1" ht="14.25" x14ac:dyDescent="0.2">
      <c r="A63" s="62"/>
      <c r="B63" s="62"/>
      <c r="C63" s="62"/>
      <c r="D63" s="62"/>
      <c r="M63" s="62"/>
      <c r="N63" s="62"/>
      <c r="O63" s="62"/>
      <c r="P63" s="62"/>
      <c r="Q63" s="62"/>
    </row>
    <row r="64" spans="1:17" s="88" customFormat="1" ht="14.25" x14ac:dyDescent="0.2">
      <c r="A64" s="62"/>
      <c r="B64" s="62"/>
      <c r="C64" s="62"/>
      <c r="D64" s="62"/>
      <c r="M64" s="62"/>
      <c r="N64" s="62"/>
      <c r="O64" s="62"/>
      <c r="P64" s="62"/>
      <c r="Q64" s="62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87">
    <pageSetUpPr fitToPage="1"/>
  </sheetPr>
  <dimension ref="A1:J194"/>
  <sheetViews>
    <sheetView zoomScaleNormal="100" zoomScaleSheetLayoutView="85" workbookViewId="0">
      <selection activeCell="H29" sqref="H29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2.5703125" style="29" bestFit="1" customWidth="1"/>
    <col min="9" max="16384" width="9.140625" style="29"/>
  </cols>
  <sheetData>
    <row r="1" spans="1:5" s="80" customFormat="1" ht="21" x14ac:dyDescent="0.35">
      <c r="A1" s="420" t="s">
        <v>242</v>
      </c>
      <c r="B1" s="420"/>
      <c r="C1" s="420"/>
      <c r="D1" s="420"/>
      <c r="E1" s="31"/>
    </row>
    <row r="2" spans="1:5" s="80" customFormat="1" ht="21" x14ac:dyDescent="0.35">
      <c r="A2" s="420" t="s">
        <v>288</v>
      </c>
      <c r="B2" s="420"/>
      <c r="C2" s="420"/>
      <c r="D2" s="420"/>
      <c r="E2" s="31"/>
    </row>
    <row r="3" spans="1:5" ht="15.75" customHeight="1" x14ac:dyDescent="0.25">
      <c r="A3" s="433">
        <f ca="1">TODAY()</f>
        <v>46197</v>
      </c>
      <c r="B3" s="424"/>
      <c r="C3" s="424"/>
      <c r="D3" s="424"/>
      <c r="E3" s="32"/>
    </row>
    <row r="4" spans="1:5" s="30" customFormat="1" ht="16.5" customHeight="1" x14ac:dyDescent="0.35">
      <c r="A4" s="296"/>
      <c r="B4" s="296"/>
      <c r="C4" s="33"/>
      <c r="D4" s="193"/>
    </row>
    <row r="5" spans="1:5" s="30" customFormat="1" ht="16.5" customHeight="1" x14ac:dyDescent="0.35">
      <c r="A5" s="193"/>
      <c r="B5" s="193"/>
      <c r="C5" s="35"/>
      <c r="D5" s="193"/>
    </row>
    <row r="6" spans="1:5" s="30" customFormat="1" ht="15" customHeight="1" x14ac:dyDescent="0.35">
      <c r="A6" s="32" t="s">
        <v>244</v>
      </c>
      <c r="B6" s="36" t="e">
        <f>#REF!</f>
        <v>#REF!</v>
      </c>
      <c r="C6" s="35"/>
      <c r="D6" s="193"/>
    </row>
    <row r="7" spans="1:5" s="30" customFormat="1" ht="18" hidden="1" x14ac:dyDescent="0.35">
      <c r="A7" s="193" t="s">
        <v>245</v>
      </c>
      <c r="B7" s="37">
        <v>40793</v>
      </c>
      <c r="C7" s="35" t="s">
        <v>246</v>
      </c>
      <c r="D7" s="193"/>
    </row>
    <row r="8" spans="1:5" s="30" customFormat="1" ht="18" x14ac:dyDescent="0.35">
      <c r="A8" s="193" t="s">
        <v>247</v>
      </c>
      <c r="B8" s="82" t="e">
        <f>#REF!</f>
        <v>#REF!</v>
      </c>
      <c r="C8" s="35" t="s">
        <v>248</v>
      </c>
      <c r="D8" s="193"/>
    </row>
    <row r="9" spans="1:5" s="30" customFormat="1" ht="18" x14ac:dyDescent="0.35">
      <c r="A9" s="193" t="s">
        <v>249</v>
      </c>
      <c r="B9" s="39">
        <v>31</v>
      </c>
      <c r="C9" s="35" t="s">
        <v>248</v>
      </c>
      <c r="D9" s="193"/>
    </row>
    <row r="10" spans="1:5" s="30" customFormat="1" ht="18" hidden="1" x14ac:dyDescent="0.35">
      <c r="A10" s="193" t="s">
        <v>250</v>
      </c>
      <c r="B10" s="194"/>
      <c r="C10" s="35" t="s">
        <v>248</v>
      </c>
      <c r="D10" s="193"/>
    </row>
    <row r="11" spans="1:5" s="30" customFormat="1" ht="16.5" customHeight="1" x14ac:dyDescent="0.35">
      <c r="A11" s="193"/>
      <c r="B11" s="193"/>
      <c r="C11" s="35"/>
      <c r="D11" s="193"/>
    </row>
    <row r="12" spans="1:5" s="30" customFormat="1" ht="16.5" customHeight="1" x14ac:dyDescent="0.35">
      <c r="A12" s="193"/>
      <c r="B12" s="195"/>
      <c r="C12" s="35"/>
      <c r="D12" s="193"/>
    </row>
    <row r="13" spans="1:5" s="30" customFormat="1" ht="21" customHeight="1" x14ac:dyDescent="0.35">
      <c r="A13" s="40" t="s">
        <v>251</v>
      </c>
      <c r="B13" s="195"/>
      <c r="C13" s="35"/>
      <c r="D13" s="193"/>
      <c r="E13" s="193"/>
    </row>
    <row r="14" spans="1:5" s="30" customFormat="1" ht="15.75" customHeight="1" x14ac:dyDescent="0.35">
      <c r="A14" s="196" t="s">
        <v>252</v>
      </c>
      <c r="B14" s="197" t="e">
        <f>#REF!</f>
        <v>#REF!</v>
      </c>
      <c r="C14" s="35"/>
      <c r="D14" s="193"/>
      <c r="E14" s="193"/>
    </row>
    <row r="15" spans="1:5" s="30" customFormat="1" ht="15.75" customHeight="1" x14ac:dyDescent="0.35">
      <c r="A15" s="196" t="s">
        <v>253</v>
      </c>
      <c r="B15" s="210" t="e">
        <f>#REF!</f>
        <v>#REF!</v>
      </c>
      <c r="C15" s="35"/>
      <c r="D15" s="193"/>
      <c r="E15" s="193"/>
    </row>
    <row r="16" spans="1:5" s="30" customFormat="1" ht="15.75" customHeight="1" x14ac:dyDescent="0.35">
      <c r="A16" s="196" t="s">
        <v>254</v>
      </c>
      <c r="B16" s="199" t="e">
        <f>B15*B14</f>
        <v>#REF!</v>
      </c>
      <c r="C16" s="35"/>
      <c r="D16" s="193"/>
      <c r="E16" s="193"/>
    </row>
    <row r="17" spans="1:10" s="30" customFormat="1" ht="21" customHeight="1" x14ac:dyDescent="0.35">
      <c r="A17" s="40"/>
      <c r="B17" s="195"/>
      <c r="C17" s="35"/>
      <c r="D17" s="193"/>
      <c r="E17" s="193"/>
    </row>
    <row r="18" spans="1:10" s="30" customFormat="1" ht="18" x14ac:dyDescent="0.35">
      <c r="A18" s="196" t="s">
        <v>252</v>
      </c>
      <c r="B18" s="197" t="e">
        <f>#REF!</f>
        <v>#REF!</v>
      </c>
      <c r="C18" s="35" t="s">
        <v>246</v>
      </c>
      <c r="D18" s="193"/>
      <c r="E18" s="193"/>
    </row>
    <row r="19" spans="1:10" s="30" customFormat="1" ht="18" x14ac:dyDescent="0.35">
      <c r="A19" s="196" t="s">
        <v>253</v>
      </c>
      <c r="B19" s="210" t="e">
        <f>#REF!</f>
        <v>#REF!</v>
      </c>
      <c r="C19" s="35" t="s">
        <v>246</v>
      </c>
      <c r="D19" s="193"/>
      <c r="E19" s="193"/>
      <c r="I19" s="57"/>
      <c r="J19" s="57"/>
    </row>
    <row r="20" spans="1:10" s="30" customFormat="1" ht="18" x14ac:dyDescent="0.35">
      <c r="A20" s="196" t="s">
        <v>254</v>
      </c>
      <c r="B20" s="199" t="e">
        <f>B19*B18</f>
        <v>#REF!</v>
      </c>
      <c r="C20" s="35"/>
      <c r="D20" s="193"/>
      <c r="E20" s="193"/>
      <c r="I20" s="58"/>
      <c r="J20" s="57"/>
    </row>
    <row r="21" spans="1:10" s="30" customFormat="1" ht="16.5" customHeight="1" x14ac:dyDescent="0.35">
      <c r="A21" s="201"/>
      <c r="B21" s="199"/>
      <c r="C21" s="41"/>
      <c r="D21" s="193"/>
      <c r="E21" s="193"/>
      <c r="J21" s="57"/>
    </row>
    <row r="22" spans="1:10" s="30" customFormat="1" ht="16.5" hidden="1" customHeight="1" x14ac:dyDescent="0.35">
      <c r="A22" s="42" t="s">
        <v>255</v>
      </c>
      <c r="B22" s="195"/>
      <c r="C22" s="35"/>
      <c r="D22" s="193"/>
      <c r="E22" s="193"/>
      <c r="J22" s="57"/>
    </row>
    <row r="23" spans="1:10" s="30" customFormat="1" ht="16.5" hidden="1" customHeight="1" x14ac:dyDescent="0.35">
      <c r="A23" s="196" t="s">
        <v>256</v>
      </c>
      <c r="B23" s="202" t="e">
        <f>B18</f>
        <v>#REF!</v>
      </c>
      <c r="C23" s="35" t="s">
        <v>257</v>
      </c>
      <c r="D23" s="193"/>
      <c r="E23" s="193"/>
      <c r="J23" s="57"/>
    </row>
    <row r="24" spans="1:10" s="30" customFormat="1" ht="16.5" hidden="1" customHeight="1" x14ac:dyDescent="0.35">
      <c r="A24" s="196" t="s">
        <v>258</v>
      </c>
      <c r="B24" s="199">
        <v>3.5000000000000003E-2</v>
      </c>
      <c r="C24" s="35"/>
      <c r="D24" s="193"/>
      <c r="E24" s="193"/>
      <c r="J24" s="57"/>
    </row>
    <row r="25" spans="1:10" s="30" customFormat="1" ht="16.5" hidden="1" customHeight="1" x14ac:dyDescent="0.35">
      <c r="A25" s="196" t="s">
        <v>259</v>
      </c>
      <c r="B25" s="203" t="e">
        <f>B23*B24</f>
        <v>#REF!</v>
      </c>
      <c r="C25" s="35"/>
      <c r="D25" s="193"/>
      <c r="E25" s="193"/>
      <c r="J25" s="57"/>
    </row>
    <row r="26" spans="1:10" s="30" customFormat="1" ht="16.5" hidden="1" customHeight="1" x14ac:dyDescent="0.35">
      <c r="A26" s="196"/>
      <c r="B26" s="203"/>
      <c r="C26" s="35"/>
      <c r="D26" s="193"/>
      <c r="E26" s="193"/>
      <c r="J26" s="57"/>
    </row>
    <row r="27" spans="1:10" s="30" customFormat="1" ht="16.5" customHeight="1" x14ac:dyDescent="0.35">
      <c r="A27" s="193"/>
      <c r="B27" s="43"/>
      <c r="C27" s="35"/>
      <c r="D27" s="193"/>
      <c r="E27" s="193"/>
    </row>
    <row r="28" spans="1:10" s="30" customFormat="1" ht="18" x14ac:dyDescent="0.35">
      <c r="A28" s="44" t="s">
        <v>260</v>
      </c>
      <c r="B28" s="43"/>
      <c r="C28" s="35"/>
      <c r="D28" s="193"/>
      <c r="E28" s="193"/>
      <c r="I28" s="57"/>
    </row>
    <row r="29" spans="1:10" s="30" customFormat="1" ht="16.5" customHeight="1" x14ac:dyDescent="0.35">
      <c r="A29" s="45"/>
      <c r="B29" s="199"/>
      <c r="C29" s="41"/>
      <c r="D29" s="193"/>
      <c r="E29" s="193"/>
      <c r="I29" s="57"/>
    </row>
    <row r="30" spans="1:10" s="30" customFormat="1" ht="0.75" hidden="1" customHeight="1" x14ac:dyDescent="0.35">
      <c r="A30" s="45"/>
      <c r="B30" s="204"/>
      <c r="C30" s="35"/>
      <c r="D30" s="193"/>
      <c r="E30" s="193"/>
    </row>
    <row r="31" spans="1:10" s="30" customFormat="1" ht="18" x14ac:dyDescent="0.35">
      <c r="A31" s="45" t="s">
        <v>261</v>
      </c>
      <c r="B31" s="204" t="e">
        <f>B6+47</f>
        <v>#REF!</v>
      </c>
      <c r="C31" s="35"/>
      <c r="D31" s="193"/>
      <c r="E31" s="193"/>
    </row>
    <row r="32" spans="1:10" s="30" customFormat="1" ht="16.5" customHeight="1" x14ac:dyDescent="0.35">
      <c r="A32" s="193"/>
      <c r="B32" s="199"/>
      <c r="C32" s="35"/>
      <c r="D32" s="193"/>
      <c r="E32" s="193"/>
    </row>
    <row r="33" spans="1:5" s="30" customFormat="1" ht="16.5" customHeight="1" x14ac:dyDescent="0.35">
      <c r="A33" s="193"/>
      <c r="B33" s="199"/>
      <c r="C33" s="35"/>
      <c r="D33" s="193"/>
      <c r="E33" s="193"/>
    </row>
    <row r="34" spans="1:5" s="30" customFormat="1" ht="16.5" customHeight="1" x14ac:dyDescent="0.35">
      <c r="A34" s="193"/>
      <c r="B34" s="199"/>
      <c r="C34" s="35"/>
      <c r="D34" s="193"/>
      <c r="E34" s="193"/>
    </row>
    <row r="35" spans="1:5" s="30" customFormat="1" ht="16.5" customHeight="1" x14ac:dyDescent="0.35">
      <c r="A35" s="193"/>
      <c r="B35" s="199"/>
      <c r="C35" s="35"/>
      <c r="D35" s="193"/>
      <c r="E35" s="193"/>
    </row>
    <row r="36" spans="1:5" s="30" customFormat="1" ht="16.5" customHeight="1" x14ac:dyDescent="0.35">
      <c r="A36" s="193"/>
      <c r="B36" s="50" t="s">
        <v>262</v>
      </c>
      <c r="C36" s="35"/>
      <c r="D36" s="193"/>
      <c r="E36" s="193"/>
    </row>
    <row r="37" spans="1:5" s="30" customFormat="1" ht="16.5" customHeight="1" x14ac:dyDescent="0.35">
      <c r="A37" s="193"/>
      <c r="B37" s="50"/>
      <c r="C37" s="35"/>
      <c r="D37" s="193"/>
      <c r="E37" s="193"/>
    </row>
    <row r="38" spans="1:5" s="30" customFormat="1" ht="16.5" customHeight="1" x14ac:dyDescent="0.35">
      <c r="A38" s="44"/>
      <c r="B38" s="50"/>
      <c r="C38" s="35"/>
      <c r="D38" s="205"/>
      <c r="E38" s="193"/>
    </row>
    <row r="39" spans="1:5" s="30" customFormat="1" ht="18" x14ac:dyDescent="0.35">
      <c r="A39" s="193"/>
      <c r="B39" s="50"/>
      <c r="C39" s="35"/>
      <c r="D39" s="193"/>
      <c r="E39" s="193"/>
    </row>
    <row r="40" spans="1:5" s="30" customFormat="1" ht="18" x14ac:dyDescent="0.35">
      <c r="A40" s="193"/>
      <c r="B40" s="193" t="s">
        <v>277</v>
      </c>
      <c r="C40" s="35"/>
      <c r="D40" s="193"/>
      <c r="E40" s="193"/>
    </row>
    <row r="41" spans="1:5" s="30" customFormat="1" ht="17.25" customHeight="1" x14ac:dyDescent="0.35">
      <c r="A41" s="193"/>
      <c r="B41" s="193" t="s">
        <v>286</v>
      </c>
      <c r="C41" s="35"/>
      <c r="D41" s="193"/>
      <c r="E41" s="193"/>
    </row>
    <row r="42" spans="1:5" s="30" customFormat="1" ht="17.25" customHeight="1" x14ac:dyDescent="0.35">
      <c r="A42" s="193"/>
      <c r="B42" s="193" t="s">
        <v>264</v>
      </c>
      <c r="C42" s="35"/>
      <c r="D42" s="193"/>
      <c r="E42" s="193"/>
    </row>
    <row r="43" spans="1:5" s="30" customFormat="1" ht="17.25" customHeight="1" x14ac:dyDescent="0.35">
      <c r="A43" s="193"/>
      <c r="B43" s="193"/>
      <c r="C43" s="35"/>
      <c r="D43" s="193"/>
      <c r="E43" s="193"/>
    </row>
    <row r="44" spans="1:5" s="30" customFormat="1" ht="18" x14ac:dyDescent="0.35">
      <c r="A44" s="193"/>
      <c r="C44" s="35"/>
      <c r="D44" s="193"/>
      <c r="E44" s="193"/>
    </row>
    <row r="45" spans="1:5" s="30" customFormat="1" ht="18" x14ac:dyDescent="0.35">
      <c r="A45" s="193"/>
      <c r="B45" s="51" t="s">
        <v>265</v>
      </c>
      <c r="C45" s="35"/>
      <c r="D45" s="193"/>
      <c r="E45" s="193"/>
    </row>
    <row r="46" spans="1:5" s="30" customFormat="1" ht="18" x14ac:dyDescent="0.35">
      <c r="A46" s="193"/>
      <c r="C46" s="35"/>
      <c r="D46" s="193"/>
      <c r="E46" s="193"/>
    </row>
    <row r="47" spans="1:5" s="30" customFormat="1" ht="17.25" customHeight="1" x14ac:dyDescent="0.35">
      <c r="A47" s="193"/>
      <c r="B47" s="193"/>
      <c r="C47" s="35"/>
      <c r="D47" s="193"/>
      <c r="E47" s="193"/>
    </row>
    <row r="48" spans="1:5" s="30" customFormat="1" ht="17.25" customHeight="1" x14ac:dyDescent="0.35">
      <c r="A48" s="193"/>
      <c r="B48" s="193"/>
      <c r="C48" s="35"/>
      <c r="D48" s="193"/>
      <c r="E48" s="193"/>
    </row>
    <row r="49" spans="1:5" s="30" customFormat="1" ht="18" x14ac:dyDescent="0.35">
      <c r="A49" s="193"/>
      <c r="B49" s="193" t="s">
        <v>279</v>
      </c>
      <c r="C49" s="35"/>
      <c r="D49" s="193"/>
      <c r="E49" s="193"/>
    </row>
    <row r="50" spans="1:5" s="30" customFormat="1" ht="17.25" customHeight="1" x14ac:dyDescent="0.35">
      <c r="A50" s="193"/>
      <c r="B50" s="193" t="s">
        <v>280</v>
      </c>
      <c r="C50" s="35"/>
      <c r="D50" s="193"/>
      <c r="E50" s="193"/>
    </row>
    <row r="51" spans="1:5" s="30" customFormat="1" ht="17.25" customHeight="1" x14ac:dyDescent="0.35">
      <c r="A51" s="193"/>
      <c r="B51" s="193" t="s">
        <v>281</v>
      </c>
      <c r="C51" s="35"/>
      <c r="D51" s="193"/>
      <c r="E51" s="193"/>
    </row>
    <row r="52" spans="1:5" ht="18" x14ac:dyDescent="0.35">
      <c r="A52" s="30"/>
      <c r="B52" s="30"/>
      <c r="C52" s="52"/>
    </row>
    <row r="53" spans="1:5" x14ac:dyDescent="0.25">
      <c r="A53" s="53"/>
      <c r="C53" s="54"/>
    </row>
    <row r="54" spans="1:5" x14ac:dyDescent="0.25">
      <c r="C54" s="54"/>
    </row>
    <row r="55" spans="1:5" x14ac:dyDescent="0.25">
      <c r="C55" s="54"/>
    </row>
    <row r="56" spans="1:5" x14ac:dyDescent="0.25">
      <c r="B56" s="55"/>
      <c r="C56" s="54"/>
    </row>
    <row r="57" spans="1:5" x14ac:dyDescent="0.25">
      <c r="B57" s="56"/>
      <c r="C57" s="54"/>
    </row>
    <row r="58" spans="1:5" x14ac:dyDescent="0.25">
      <c r="B58" s="56"/>
      <c r="C58" s="54"/>
    </row>
    <row r="59" spans="1:5" x14ac:dyDescent="0.25">
      <c r="B59" s="56"/>
      <c r="C59" s="54"/>
    </row>
    <row r="60" spans="1:5" x14ac:dyDescent="0.25">
      <c r="C60" s="54"/>
    </row>
    <row r="61" spans="1:5" x14ac:dyDescent="0.25">
      <c r="C61" s="54"/>
    </row>
    <row r="62" spans="1:5" x14ac:dyDescent="0.25">
      <c r="C62" s="54"/>
    </row>
    <row r="63" spans="1:5" x14ac:dyDescent="0.25">
      <c r="C63" s="54"/>
    </row>
    <row r="64" spans="1:5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  <row r="189" spans="3:3" x14ac:dyDescent="0.25">
      <c r="C189" s="54"/>
    </row>
    <row r="190" spans="3:3" x14ac:dyDescent="0.25">
      <c r="C190" s="54"/>
    </row>
    <row r="191" spans="3:3" x14ac:dyDescent="0.25">
      <c r="C191" s="54"/>
    </row>
    <row r="192" spans="3:3" x14ac:dyDescent="0.25">
      <c r="C192" s="54"/>
    </row>
    <row r="193" spans="3:3" x14ac:dyDescent="0.25">
      <c r="C193" s="54"/>
    </row>
    <row r="194" spans="3:3" x14ac:dyDescent="0.25">
      <c r="C194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8">
    <pageSetUpPr fitToPage="1"/>
  </sheetPr>
  <dimension ref="A1:K60"/>
  <sheetViews>
    <sheetView topLeftCell="A3" zoomScaleNormal="100" zoomScaleSheetLayoutView="75" workbookViewId="0">
      <selection activeCell="H29" sqref="H29"/>
    </sheetView>
  </sheetViews>
  <sheetFormatPr defaultColWidth="9.140625" defaultRowHeight="15" x14ac:dyDescent="0.25"/>
  <cols>
    <col min="1" max="1" width="50.7109375" style="29" customWidth="1"/>
    <col min="2" max="2" width="27.85546875" style="29" customWidth="1"/>
    <col min="3" max="5" width="9.140625" style="29" customWidth="1"/>
    <col min="6" max="6" width="11.7109375" style="29" bestFit="1" customWidth="1"/>
    <col min="7" max="16384" width="9.140625" style="29"/>
  </cols>
  <sheetData>
    <row r="1" spans="1:11" ht="20.25" x14ac:dyDescent="0.3">
      <c r="A1" s="420" t="s">
        <v>268</v>
      </c>
      <c r="B1" s="420"/>
      <c r="C1" s="420"/>
      <c r="D1" s="420"/>
      <c r="E1" s="31"/>
      <c r="F1" s="296"/>
    </row>
    <row r="2" spans="1:11" ht="20.25" x14ac:dyDescent="0.3">
      <c r="A2" s="420" t="s">
        <v>288</v>
      </c>
      <c r="B2" s="420"/>
      <c r="C2" s="420"/>
      <c r="D2" s="420"/>
      <c r="E2" s="31"/>
      <c r="F2" s="296"/>
    </row>
    <row r="3" spans="1:11" ht="15.75" x14ac:dyDescent="0.25">
      <c r="A3" s="433">
        <f ca="1">TODAY()</f>
        <v>46197</v>
      </c>
      <c r="B3" s="424"/>
      <c r="C3" s="424"/>
      <c r="D3" s="424"/>
      <c r="E3" s="32"/>
      <c r="F3" s="296"/>
    </row>
    <row r="4" spans="1:11" s="30" customFormat="1" ht="18" x14ac:dyDescent="0.35">
      <c r="A4" s="296"/>
      <c r="B4" s="296"/>
      <c r="C4" s="296"/>
      <c r="D4" s="296"/>
      <c r="E4" s="193"/>
    </row>
    <row r="5" spans="1:11" s="30" customFormat="1" ht="18" x14ac:dyDescent="0.35">
      <c r="A5" s="193"/>
      <c r="B5" s="193"/>
      <c r="C5" s="193"/>
      <c r="D5" s="193"/>
      <c r="E5" s="193"/>
    </row>
    <row r="6" spans="1:11" s="30" customFormat="1" ht="18" x14ac:dyDescent="0.35">
      <c r="A6" s="32" t="s">
        <v>269</v>
      </c>
      <c r="B6" s="36" t="e">
        <f>#REF!</f>
        <v>#REF!</v>
      </c>
      <c r="C6" s="193"/>
      <c r="D6" s="193"/>
      <c r="E6" s="193"/>
    </row>
    <row r="7" spans="1:11" s="30" customFormat="1" ht="18" hidden="1" x14ac:dyDescent="0.35">
      <c r="A7" s="193" t="s">
        <v>245</v>
      </c>
      <c r="B7" s="37" t="e">
        <f>#REF!</f>
        <v>#REF!</v>
      </c>
      <c r="C7" s="193"/>
      <c r="D7" s="193"/>
      <c r="E7" s="193"/>
    </row>
    <row r="8" spans="1:11" s="30" customFormat="1" ht="18" x14ac:dyDescent="0.35">
      <c r="A8" s="193" t="s">
        <v>247</v>
      </c>
      <c r="B8" s="82" t="e">
        <f>#REF!</f>
        <v>#REF!</v>
      </c>
      <c r="C8" s="193"/>
      <c r="D8" s="193"/>
      <c r="E8" s="193"/>
    </row>
    <row r="9" spans="1:11" s="30" customFormat="1" ht="18" x14ac:dyDescent="0.35">
      <c r="A9" s="193" t="s">
        <v>249</v>
      </c>
      <c r="B9" s="39">
        <v>31</v>
      </c>
      <c r="C9" s="193"/>
      <c r="D9" s="193"/>
      <c r="E9" s="193"/>
    </row>
    <row r="10" spans="1:11" s="30" customFormat="1" ht="18" hidden="1" x14ac:dyDescent="0.35">
      <c r="A10" s="193" t="s">
        <v>250</v>
      </c>
      <c r="B10" s="194"/>
      <c r="C10" s="193" t="s">
        <v>248</v>
      </c>
      <c r="D10" s="193"/>
      <c r="E10" s="193"/>
    </row>
    <row r="11" spans="1:11" s="30" customFormat="1" ht="18" hidden="1" x14ac:dyDescent="0.35">
      <c r="A11" s="193"/>
      <c r="B11" s="193"/>
      <c r="C11" s="193"/>
      <c r="D11" s="193"/>
      <c r="E11" s="193"/>
    </row>
    <row r="12" spans="1:11" s="30" customFormat="1" ht="18" hidden="1" x14ac:dyDescent="0.35">
      <c r="A12" s="42" t="s">
        <v>251</v>
      </c>
      <c r="B12" s="195"/>
      <c r="C12" s="193"/>
      <c r="D12" s="193"/>
      <c r="E12" s="193"/>
    </row>
    <row r="13" spans="1:11" s="30" customFormat="1" ht="18" hidden="1" x14ac:dyDescent="0.35">
      <c r="A13" s="196" t="s">
        <v>252</v>
      </c>
      <c r="B13" s="206" t="e">
        <f>#REF!</f>
        <v>#REF!</v>
      </c>
      <c r="C13" s="193" t="s">
        <v>246</v>
      </c>
      <c r="D13" s="193"/>
      <c r="E13" s="193"/>
    </row>
    <row r="14" spans="1:11" s="30" customFormat="1" ht="18" hidden="1" x14ac:dyDescent="0.35">
      <c r="A14" s="196" t="s">
        <v>253</v>
      </c>
      <c r="B14" s="207" t="e">
        <f>#REF!</f>
        <v>#REF!</v>
      </c>
      <c r="C14" s="193" t="s">
        <v>246</v>
      </c>
      <c r="D14" s="193"/>
      <c r="E14" s="193"/>
      <c r="J14" s="57"/>
      <c r="K14" s="57"/>
    </row>
    <row r="15" spans="1:11" s="30" customFormat="1" ht="18" hidden="1" x14ac:dyDescent="0.35">
      <c r="A15" s="196" t="s">
        <v>254</v>
      </c>
      <c r="B15" s="199" t="e">
        <f>B14*B13</f>
        <v>#REF!</v>
      </c>
      <c r="C15" s="193"/>
      <c r="D15" s="193"/>
      <c r="E15" s="193"/>
      <c r="J15" s="58"/>
      <c r="K15" s="57"/>
    </row>
    <row r="16" spans="1:11" s="30" customFormat="1" ht="18" hidden="1" x14ac:dyDescent="0.35">
      <c r="A16" s="196"/>
      <c r="B16" s="199"/>
      <c r="C16" s="193"/>
      <c r="D16" s="193"/>
      <c r="E16" s="193"/>
      <c r="J16" s="58"/>
      <c r="K16" s="57"/>
    </row>
    <row r="17" spans="1:11" s="30" customFormat="1" ht="18" hidden="1" x14ac:dyDescent="0.35">
      <c r="A17" s="196" t="s">
        <v>252</v>
      </c>
      <c r="B17" s="206" t="e">
        <f>#REF!</f>
        <v>#REF!</v>
      </c>
      <c r="C17" s="193"/>
      <c r="D17" s="193"/>
      <c r="E17" s="193"/>
      <c r="J17" s="58"/>
      <c r="K17" s="57"/>
    </row>
    <row r="18" spans="1:11" s="30" customFormat="1" ht="18" hidden="1" x14ac:dyDescent="0.35">
      <c r="A18" s="196" t="s">
        <v>253</v>
      </c>
      <c r="B18" s="207" t="e">
        <f>#REF!</f>
        <v>#REF!</v>
      </c>
      <c r="C18" s="193"/>
      <c r="D18" s="193"/>
      <c r="E18" s="193"/>
      <c r="J18" s="58"/>
      <c r="K18" s="57"/>
    </row>
    <row r="19" spans="1:11" s="30" customFormat="1" ht="18" hidden="1" x14ac:dyDescent="0.35">
      <c r="A19" s="196" t="s">
        <v>254</v>
      </c>
      <c r="B19" s="199" t="e">
        <f>B18*B17</f>
        <v>#REF!</v>
      </c>
      <c r="C19" s="193"/>
      <c r="D19" s="193"/>
      <c r="E19" s="193"/>
      <c r="J19" s="58"/>
      <c r="K19" s="57"/>
    </row>
    <row r="20" spans="1:11" s="30" customFormat="1" ht="18" hidden="1" x14ac:dyDescent="0.35">
      <c r="A20" s="196"/>
      <c r="B20" s="43"/>
      <c r="C20" s="193"/>
      <c r="D20" s="193"/>
      <c r="E20" s="193"/>
      <c r="J20" s="58"/>
      <c r="K20" s="57"/>
    </row>
    <row r="21" spans="1:11" s="30" customFormat="1" ht="18" x14ac:dyDescent="0.35">
      <c r="A21" s="196"/>
      <c r="B21" s="43"/>
      <c r="C21" s="193"/>
      <c r="D21" s="193"/>
      <c r="E21" s="193"/>
      <c r="J21" s="58"/>
      <c r="K21" s="57"/>
    </row>
    <row r="22" spans="1:11" s="30" customFormat="1" ht="18" x14ac:dyDescent="0.35">
      <c r="A22" s="201"/>
      <c r="B22" s="199"/>
      <c r="C22" s="199"/>
      <c r="D22" s="199"/>
      <c r="E22" s="193"/>
      <c r="K22" s="57"/>
    </row>
    <row r="23" spans="1:11" s="30" customFormat="1" ht="18" x14ac:dyDescent="0.35">
      <c r="A23" s="42" t="s">
        <v>270</v>
      </c>
      <c r="B23" s="199"/>
      <c r="C23" s="193"/>
      <c r="D23" s="193"/>
      <c r="E23" s="193"/>
      <c r="K23" s="57"/>
    </row>
    <row r="24" spans="1:11" s="30" customFormat="1" ht="18" x14ac:dyDescent="0.35">
      <c r="A24" s="196" t="s">
        <v>271</v>
      </c>
      <c r="B24" s="208" t="e">
        <f>#REF!</f>
        <v>#REF!</v>
      </c>
      <c r="C24" s="193"/>
      <c r="D24" s="193"/>
      <c r="F24" s="93"/>
      <c r="K24" s="57"/>
    </row>
    <row r="25" spans="1:11" s="30" customFormat="1" ht="18" x14ac:dyDescent="0.35">
      <c r="A25" s="196" t="s">
        <v>272</v>
      </c>
      <c r="B25" s="208">
        <v>35</v>
      </c>
      <c r="C25" s="193"/>
      <c r="D25" s="193"/>
      <c r="E25" s="193"/>
      <c r="K25" s="57"/>
    </row>
    <row r="26" spans="1:11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193"/>
      <c r="F26" s="93"/>
      <c r="K26" s="57"/>
    </row>
    <row r="27" spans="1:11" s="30" customFormat="1" ht="18" x14ac:dyDescent="0.35">
      <c r="A27" s="196" t="s">
        <v>273</v>
      </c>
      <c r="B27" s="209">
        <v>0.01</v>
      </c>
      <c r="C27" s="193"/>
      <c r="D27" s="193"/>
      <c r="E27" s="193"/>
      <c r="K27" s="57"/>
    </row>
    <row r="28" spans="1:11" s="30" customFormat="1" ht="18" x14ac:dyDescent="0.35">
      <c r="A28" s="196" t="s">
        <v>274</v>
      </c>
      <c r="B28" s="209" t="e">
        <f>B27*B24</f>
        <v>#REF!</v>
      </c>
      <c r="C28" s="193"/>
      <c r="D28" s="193"/>
      <c r="E28" s="193"/>
      <c r="K28" s="57"/>
    </row>
    <row r="29" spans="1:11" s="30" customFormat="1" ht="18" x14ac:dyDescent="0.35">
      <c r="A29" s="44"/>
      <c r="B29" s="203"/>
      <c r="C29" s="193"/>
      <c r="D29" s="193"/>
      <c r="E29" s="193"/>
    </row>
    <row r="30" spans="1:11" s="30" customFormat="1" ht="18" x14ac:dyDescent="0.35">
      <c r="A30" s="193"/>
      <c r="B30" s="199"/>
      <c r="C30" s="193"/>
      <c r="D30" s="193"/>
      <c r="E30" s="193"/>
    </row>
    <row r="31" spans="1:11" s="30" customFormat="1" ht="18" x14ac:dyDescent="0.35">
      <c r="A31" s="44" t="s">
        <v>260</v>
      </c>
      <c r="B31" s="43" t="e">
        <f>(+B26-B28)</f>
        <v>#REF!</v>
      </c>
      <c r="C31" s="193"/>
      <c r="D31" s="193"/>
      <c r="E31" s="193"/>
      <c r="J31" s="57"/>
    </row>
    <row r="32" spans="1:11" s="30" customFormat="1" ht="18" hidden="1" x14ac:dyDescent="0.35">
      <c r="A32" s="45"/>
      <c r="B32" s="210"/>
      <c r="C32" s="199"/>
      <c r="D32" s="199"/>
      <c r="E32" s="193"/>
      <c r="J32" s="57"/>
    </row>
    <row r="33" spans="1:5" s="30" customFormat="1" ht="18" x14ac:dyDescent="0.35">
      <c r="A33" s="45"/>
      <c r="B33" s="199"/>
      <c r="C33" s="193"/>
      <c r="D33" s="193"/>
      <c r="E33" s="193"/>
    </row>
    <row r="34" spans="1:5" s="30" customFormat="1" ht="18" x14ac:dyDescent="0.35">
      <c r="A34" s="45" t="s">
        <v>261</v>
      </c>
      <c r="B34" s="204" t="e">
        <f>B6+47</f>
        <v>#REF!</v>
      </c>
      <c r="C34" s="193"/>
      <c r="D34" s="193"/>
      <c r="E34" s="193"/>
    </row>
    <row r="35" spans="1:5" s="30" customFormat="1" ht="18" x14ac:dyDescent="0.35">
      <c r="A35" s="45"/>
      <c r="B35" s="204"/>
      <c r="C35" s="193"/>
      <c r="D35" s="193"/>
      <c r="E35" s="193"/>
    </row>
    <row r="36" spans="1:5" s="30" customFormat="1" ht="18" x14ac:dyDescent="0.35">
      <c r="A36" s="45"/>
      <c r="B36" s="204"/>
      <c r="C36" s="193"/>
      <c r="D36" s="193"/>
      <c r="E36" s="193"/>
    </row>
    <row r="37" spans="1:5" s="30" customFormat="1" ht="18" x14ac:dyDescent="0.35">
      <c r="A37" s="193"/>
      <c r="B37" s="199"/>
      <c r="C37" s="193"/>
      <c r="D37" s="193"/>
      <c r="E37" s="193"/>
    </row>
    <row r="38" spans="1:5" s="30" customFormat="1" ht="18" x14ac:dyDescent="0.35">
      <c r="A38" s="44"/>
      <c r="B38" s="211"/>
      <c r="C38" s="193"/>
      <c r="D38" s="193"/>
      <c r="E38" s="205"/>
    </row>
    <row r="39" spans="1:5" s="30" customFormat="1" ht="18" x14ac:dyDescent="0.35">
      <c r="A39" s="193"/>
      <c r="B39" s="50" t="s">
        <v>262</v>
      </c>
      <c r="C39" s="193"/>
      <c r="D39" s="193"/>
      <c r="E39" s="193"/>
    </row>
    <row r="40" spans="1:5" s="30" customFormat="1" ht="18" x14ac:dyDescent="0.35">
      <c r="A40" s="193"/>
      <c r="B40" s="50"/>
      <c r="C40" s="193"/>
      <c r="D40" s="193"/>
      <c r="E40" s="193"/>
    </row>
    <row r="41" spans="1:5" s="30" customFormat="1" ht="18" x14ac:dyDescent="0.35">
      <c r="A41" s="193"/>
      <c r="B41" s="50"/>
      <c r="C41" s="193"/>
      <c r="D41" s="193"/>
      <c r="E41" s="193"/>
    </row>
    <row r="42" spans="1:5" s="30" customFormat="1" ht="18" x14ac:dyDescent="0.35">
      <c r="A42" s="193"/>
      <c r="B42" s="50"/>
      <c r="C42" s="193"/>
      <c r="D42" s="193"/>
      <c r="E42" s="193"/>
    </row>
    <row r="43" spans="1:5" s="30" customFormat="1" ht="18" x14ac:dyDescent="0.35">
      <c r="A43" s="193"/>
      <c r="B43" s="193" t="s">
        <v>285</v>
      </c>
      <c r="C43" s="35"/>
      <c r="D43" s="35"/>
      <c r="E43" s="193"/>
    </row>
    <row r="44" spans="1:5" s="30" customFormat="1" ht="18" x14ac:dyDescent="0.35">
      <c r="A44" s="193"/>
      <c r="B44" s="193" t="s">
        <v>264</v>
      </c>
      <c r="C44" s="35"/>
      <c r="D44" s="35"/>
      <c r="E44" s="193"/>
    </row>
    <row r="45" spans="1:5" s="30" customFormat="1" ht="18" x14ac:dyDescent="0.35">
      <c r="A45" s="193"/>
      <c r="B45" s="193"/>
      <c r="C45" s="35"/>
      <c r="D45" s="35"/>
      <c r="E45" s="193"/>
    </row>
    <row r="46" spans="1:5" s="30" customFormat="1" ht="18" x14ac:dyDescent="0.35">
      <c r="A46" s="193"/>
      <c r="B46" s="193"/>
      <c r="C46" s="35"/>
      <c r="D46" s="35"/>
      <c r="E46" s="193"/>
    </row>
    <row r="47" spans="1:5" s="30" customFormat="1" ht="18" x14ac:dyDescent="0.35">
      <c r="A47" s="193"/>
      <c r="B47" s="193"/>
      <c r="C47" s="35"/>
      <c r="D47" s="35"/>
      <c r="E47" s="193"/>
    </row>
    <row r="48" spans="1:5" s="30" customFormat="1" ht="18" x14ac:dyDescent="0.35">
      <c r="A48" s="193"/>
      <c r="B48" s="51" t="s">
        <v>265</v>
      </c>
      <c r="C48" s="35"/>
      <c r="D48" s="35"/>
      <c r="E48" s="193"/>
    </row>
    <row r="49" spans="1:5" s="30" customFormat="1" ht="18" x14ac:dyDescent="0.35">
      <c r="A49" s="193"/>
      <c r="C49" s="35"/>
      <c r="D49" s="35"/>
      <c r="E49" s="193"/>
    </row>
    <row r="50" spans="1:5" s="30" customFormat="1" ht="18" x14ac:dyDescent="0.35">
      <c r="A50" s="193"/>
      <c r="B50" s="193"/>
      <c r="C50" s="35"/>
      <c r="D50" s="35"/>
      <c r="E50" s="193"/>
    </row>
    <row r="51" spans="1:5" s="30" customFormat="1" ht="18" x14ac:dyDescent="0.35">
      <c r="A51" s="193"/>
      <c r="B51" s="193"/>
      <c r="C51" s="35"/>
      <c r="D51" s="35"/>
      <c r="E51" s="193"/>
    </row>
    <row r="52" spans="1:5" s="30" customFormat="1" ht="18" x14ac:dyDescent="0.35">
      <c r="A52" s="193"/>
      <c r="B52" s="193" t="s">
        <v>279</v>
      </c>
      <c r="C52" s="35"/>
      <c r="D52" s="35"/>
      <c r="E52" s="193"/>
    </row>
    <row r="53" spans="1:5" s="30" customFormat="1" ht="18" x14ac:dyDescent="0.35">
      <c r="A53" s="193"/>
      <c r="B53" s="193" t="s">
        <v>280</v>
      </c>
      <c r="C53" s="35"/>
      <c r="D53" s="35"/>
      <c r="E53" s="193"/>
    </row>
    <row r="54" spans="1:5" s="30" customFormat="1" ht="18" x14ac:dyDescent="0.35">
      <c r="A54" s="193"/>
      <c r="B54" s="193" t="s">
        <v>281</v>
      </c>
      <c r="C54" s="35"/>
      <c r="D54" s="35"/>
      <c r="E54" s="193"/>
    </row>
    <row r="56" spans="1:5" x14ac:dyDescent="0.25">
      <c r="A56" s="53"/>
    </row>
    <row r="57" spans="1:5" x14ac:dyDescent="0.25">
      <c r="B57" s="55"/>
    </row>
    <row r="58" spans="1:5" x14ac:dyDescent="0.25">
      <c r="B58" s="56"/>
    </row>
    <row r="59" spans="1:5" x14ac:dyDescent="0.25">
      <c r="B59" s="56"/>
    </row>
    <row r="60" spans="1:5" x14ac:dyDescent="0.25">
      <c r="B60" s="56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colBreaks count="1" manualBreakCount="1">
    <brk id="5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96"/>
  <dimension ref="A1:K187"/>
  <sheetViews>
    <sheetView topLeftCell="A31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34">
        <f ca="1">TODAY()</f>
        <v>46197</v>
      </c>
      <c r="B3" s="435"/>
      <c r="C3" s="435"/>
      <c r="D3" s="435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 t="s">
        <v>290</v>
      </c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49"/>
      <c r="C30" s="35"/>
      <c r="D30" s="205"/>
      <c r="E30" s="193"/>
    </row>
    <row r="31" spans="1:11" ht="18" x14ac:dyDescent="0.25">
      <c r="A31" s="46"/>
      <c r="B31" s="50" t="s">
        <v>262</v>
      </c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50"/>
      <c r="C34" s="35"/>
      <c r="D34" s="193"/>
      <c r="E34" s="193"/>
    </row>
    <row r="35" spans="1:5" ht="18" x14ac:dyDescent="0.25">
      <c r="A35" s="46"/>
      <c r="B35" s="193" t="s">
        <v>263</v>
      </c>
      <c r="C35" s="35"/>
      <c r="D35" s="193"/>
      <c r="E35" s="193"/>
    </row>
    <row r="36" spans="1:5" ht="17.25" customHeight="1" x14ac:dyDescent="0.25">
      <c r="A36" s="46"/>
      <c r="B36" s="193" t="s">
        <v>264</v>
      </c>
      <c r="C36" s="35"/>
      <c r="D36" s="193"/>
      <c r="E36" s="193"/>
    </row>
    <row r="37" spans="1:5" ht="17.25" customHeight="1" x14ac:dyDescent="0.25">
      <c r="A37" s="46"/>
      <c r="B37" s="193"/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51" t="s">
        <v>265</v>
      </c>
      <c r="C39" s="35"/>
      <c r="D39" s="193"/>
      <c r="E39" s="193"/>
    </row>
    <row r="40" spans="1:5" ht="18" x14ac:dyDescent="0.25">
      <c r="A40" s="46"/>
      <c r="B40" s="193"/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 t="s">
        <v>291</v>
      </c>
      <c r="C43" s="35"/>
      <c r="D43" s="193"/>
      <c r="E43" s="193"/>
    </row>
    <row r="44" spans="1:5" ht="17.25" customHeight="1" x14ac:dyDescent="0.25">
      <c r="A44" s="46"/>
      <c r="B44" s="193" t="s">
        <v>267</v>
      </c>
      <c r="C44" s="35"/>
      <c r="D44" s="193"/>
      <c r="E44" s="193"/>
    </row>
    <row r="45" spans="1:5" ht="18" x14ac:dyDescent="0.35">
      <c r="A45" s="30"/>
      <c r="B45" s="30"/>
      <c r="C45" s="52"/>
    </row>
    <row r="46" spans="1:5" x14ac:dyDescent="0.25">
      <c r="A46" s="53"/>
      <c r="C46" s="54"/>
    </row>
    <row r="47" spans="1:5" x14ac:dyDescent="0.25">
      <c r="C47" s="54"/>
    </row>
    <row r="48" spans="1:5" x14ac:dyDescent="0.25">
      <c r="C48" s="54"/>
    </row>
    <row r="49" spans="2:3" x14ac:dyDescent="0.25">
      <c r="B49" s="55"/>
      <c r="C49" s="54"/>
    </row>
    <row r="50" spans="2:3" x14ac:dyDescent="0.25">
      <c r="B50" s="56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97"/>
  <dimension ref="A1:J73"/>
  <sheetViews>
    <sheetView topLeftCell="A64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  <c r="H7" s="30" t="s">
        <v>290</v>
      </c>
    </row>
    <row r="8" spans="1:10" s="30" customFormat="1" ht="18" hidden="1" x14ac:dyDescent="0.35">
      <c r="A8" s="193" t="s">
        <v>245</v>
      </c>
      <c r="B8" s="37" t="e">
        <f>'NEO DEC 2018'!#REF!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 t="e">
        <f>#REF!</f>
        <v>#REF!</v>
      </c>
      <c r="F24" s="30" t="s">
        <v>292</v>
      </c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E25" s="30" t="e">
        <f>#REF!</f>
        <v>#REF!</v>
      </c>
      <c r="F25" s="30" t="s">
        <v>293</v>
      </c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 t="e">
        <f>E24+E25</f>
        <v>#REF!</v>
      </c>
      <c r="F26" s="30" t="s">
        <v>294</v>
      </c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  <c r="E29" s="30" t="e">
        <f>IF(E26&gt;=1,E26-1,E26)</f>
        <v>#REF!</v>
      </c>
      <c r="F29" s="30" t="s">
        <v>295</v>
      </c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94" t="s">
        <v>296</v>
      </c>
      <c r="C43" s="193"/>
      <c r="D43" s="193"/>
    </row>
    <row r="44" spans="1:4" s="30" customFormat="1" ht="18" x14ac:dyDescent="0.35">
      <c r="A44" s="193"/>
      <c r="B44" s="193" t="s">
        <v>264</v>
      </c>
      <c r="C44" s="193"/>
      <c r="D44" s="193"/>
    </row>
    <row r="45" spans="1:4" s="30" customFormat="1" ht="18" x14ac:dyDescent="0.35">
      <c r="A45" s="193"/>
      <c r="B45" s="193"/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193" t="s">
        <v>263</v>
      </c>
      <c r="C48" s="35"/>
      <c r="D48" s="193"/>
    </row>
    <row r="49" spans="1:4" s="30" customFormat="1" ht="18" x14ac:dyDescent="0.35">
      <c r="A49" s="193"/>
      <c r="B49" s="193" t="s">
        <v>264</v>
      </c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51" t="s">
        <v>297</v>
      </c>
      <c r="C52" s="35"/>
      <c r="D52" s="193"/>
    </row>
    <row r="53" spans="1:4" s="30" customFormat="1" ht="18" x14ac:dyDescent="0.35">
      <c r="A53" s="193"/>
      <c r="B53" s="193"/>
      <c r="C53" s="35"/>
      <c r="D53" s="193"/>
    </row>
    <row r="54" spans="1:4" s="30" customFormat="1" ht="18" x14ac:dyDescent="0.35">
      <c r="A54" s="193"/>
      <c r="B54" s="193"/>
      <c r="C54" s="35"/>
      <c r="D54" s="193"/>
    </row>
    <row r="55" spans="1:4" s="30" customFormat="1" ht="18" x14ac:dyDescent="0.35">
      <c r="A55" s="193"/>
      <c r="B55" s="193"/>
      <c r="C55" s="35"/>
      <c r="D55" s="193"/>
    </row>
    <row r="56" spans="1:4" s="30" customFormat="1" ht="18" x14ac:dyDescent="0.35">
      <c r="A56" s="193"/>
      <c r="B56" s="193" t="s">
        <v>298</v>
      </c>
      <c r="C56" s="35"/>
      <c r="D56" s="193"/>
    </row>
    <row r="57" spans="1:4" s="30" customFormat="1" ht="18" x14ac:dyDescent="0.35">
      <c r="A57" s="193"/>
      <c r="B57" s="193" t="s">
        <v>267</v>
      </c>
      <c r="C57" s="35"/>
      <c r="D57" s="193"/>
    </row>
    <row r="58" spans="1:4" s="30" customFormat="1" ht="18" x14ac:dyDescent="0.35">
      <c r="A58" s="193"/>
      <c r="B58" s="193"/>
      <c r="C58" s="35"/>
      <c r="D58" s="193"/>
    </row>
    <row r="59" spans="1:4" s="30" customFormat="1" ht="18" x14ac:dyDescent="0.35">
      <c r="A59" s="193"/>
      <c r="B59" s="193"/>
      <c r="C59" s="35"/>
      <c r="D59" s="193"/>
    </row>
    <row r="60" spans="1:4" s="30" customFormat="1" ht="18" x14ac:dyDescent="0.35">
      <c r="A60" s="193"/>
      <c r="B60" s="51" t="s">
        <v>265</v>
      </c>
      <c r="C60" s="35"/>
      <c r="D60" s="193"/>
    </row>
    <row r="61" spans="1:4" s="30" customFormat="1" ht="18" x14ac:dyDescent="0.35">
      <c r="A61" s="193"/>
      <c r="B61" s="193"/>
      <c r="C61" s="35"/>
      <c r="D61" s="193"/>
    </row>
    <row r="62" spans="1:4" s="30" customFormat="1" ht="18" x14ac:dyDescent="0.35">
      <c r="A62" s="193"/>
      <c r="B62" s="193"/>
      <c r="C62" s="35"/>
      <c r="D62" s="193"/>
    </row>
    <row r="63" spans="1:4" s="30" customFormat="1" ht="18" x14ac:dyDescent="0.35">
      <c r="A63" s="193"/>
      <c r="B63" s="193"/>
      <c r="C63" s="35"/>
      <c r="D63" s="193"/>
    </row>
    <row r="64" spans="1:4" ht="15.75" x14ac:dyDescent="0.25">
      <c r="B64" s="193" t="s">
        <v>299</v>
      </c>
      <c r="C64" s="54"/>
    </row>
    <row r="65" spans="1:3" ht="15.75" x14ac:dyDescent="0.25">
      <c r="B65" s="193" t="s">
        <v>267</v>
      </c>
      <c r="C65" s="54"/>
    </row>
    <row r="66" spans="1:3" ht="15.75" x14ac:dyDescent="0.25">
      <c r="B66" s="193"/>
      <c r="C66" s="54"/>
    </row>
    <row r="67" spans="1:3" ht="15.75" x14ac:dyDescent="0.25">
      <c r="A67" s="53"/>
      <c r="B67" s="193"/>
    </row>
    <row r="70" spans="1:3" x14ac:dyDescent="0.25">
      <c r="B70" s="55"/>
    </row>
    <row r="71" spans="1:3" x14ac:dyDescent="0.25">
      <c r="B71" s="56"/>
    </row>
    <row r="72" spans="1:3" x14ac:dyDescent="0.25">
      <c r="B72" s="56"/>
    </row>
    <row r="73" spans="1:3" x14ac:dyDescent="0.25">
      <c r="B73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rowBreaks count="1" manualBreakCount="1">
    <brk id="63" max="3" man="1"/>
  </rowBreaks>
  <colBreaks count="1" manualBreakCount="1">
    <brk id="4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98"/>
  <dimension ref="A1:K187"/>
  <sheetViews>
    <sheetView topLeftCell="A37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3">
        <f ca="1">TODAY()</f>
        <v>46197</v>
      </c>
      <c r="B3" s="424"/>
      <c r="C3" s="424"/>
      <c r="D3" s="424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 t="s">
        <v>290</v>
      </c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49"/>
      <c r="C30" s="35"/>
      <c r="D30" s="205"/>
      <c r="E30" s="193"/>
    </row>
    <row r="31" spans="1:11" ht="18" x14ac:dyDescent="0.25">
      <c r="A31" s="46"/>
      <c r="B31" s="50" t="s">
        <v>262</v>
      </c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50"/>
      <c r="C34" s="35"/>
      <c r="D34" s="193"/>
      <c r="E34" s="193"/>
    </row>
    <row r="35" spans="1:5" ht="18" x14ac:dyDescent="0.25">
      <c r="A35" s="46"/>
      <c r="B35" s="193" t="s">
        <v>263</v>
      </c>
      <c r="C35" s="35"/>
      <c r="D35" s="193"/>
      <c r="E35" s="193"/>
    </row>
    <row r="36" spans="1:5" ht="17.25" customHeight="1" x14ac:dyDescent="0.25">
      <c r="A36" s="46"/>
      <c r="B36" s="193" t="s">
        <v>264</v>
      </c>
      <c r="C36" s="35"/>
      <c r="D36" s="193"/>
      <c r="E36" s="193"/>
    </row>
    <row r="37" spans="1:5" ht="17.25" customHeight="1" x14ac:dyDescent="0.25">
      <c r="A37" s="46"/>
      <c r="B37" s="193"/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51" t="s">
        <v>265</v>
      </c>
      <c r="C39" s="35"/>
      <c r="D39" s="193"/>
      <c r="E39" s="193"/>
    </row>
    <row r="40" spans="1:5" ht="18" x14ac:dyDescent="0.25">
      <c r="A40" s="46"/>
      <c r="B40" s="193"/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 t="s">
        <v>266</v>
      </c>
      <c r="C43" s="35"/>
      <c r="D43" s="193"/>
      <c r="E43" s="193"/>
    </row>
    <row r="44" spans="1:5" ht="17.25" customHeight="1" x14ac:dyDescent="0.25">
      <c r="A44" s="46"/>
      <c r="B44" s="193" t="s">
        <v>267</v>
      </c>
      <c r="C44" s="35"/>
      <c r="D44" s="193"/>
      <c r="E44" s="193"/>
    </row>
    <row r="45" spans="1:5" ht="18" x14ac:dyDescent="0.35">
      <c r="A45" s="30"/>
      <c r="B45" s="30"/>
      <c r="C45" s="52"/>
    </row>
    <row r="46" spans="1:5" x14ac:dyDescent="0.25">
      <c r="A46" s="53"/>
      <c r="C46" s="54"/>
    </row>
    <row r="47" spans="1:5" x14ac:dyDescent="0.25">
      <c r="C47" s="54"/>
    </row>
    <row r="48" spans="1:5" x14ac:dyDescent="0.25">
      <c r="C48" s="54"/>
    </row>
    <row r="49" spans="2:3" x14ac:dyDescent="0.25">
      <c r="B49" s="55"/>
      <c r="C49" s="54"/>
    </row>
    <row r="50" spans="2:3" x14ac:dyDescent="0.25">
      <c r="B50" s="56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E805-5E1C-42D5-A4C8-A6F445B9B646}">
  <dimension ref="A1:DO81"/>
  <sheetViews>
    <sheetView workbookViewId="0">
      <pane xSplit="1" ySplit="2" topLeftCell="DA66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" x14ac:dyDescent="0.25"/>
  <cols>
    <col min="1" max="13" width="14.42578125" style="335" customWidth="1"/>
    <col min="14" max="15" width="9.5703125" style="335" bestFit="1" customWidth="1"/>
    <col min="16" max="16" width="10.7109375" style="335" bestFit="1" customWidth="1"/>
    <col min="17" max="21" width="9.5703125" style="335" bestFit="1" customWidth="1"/>
    <col min="22" max="24" width="10.7109375" style="335" bestFit="1" customWidth="1"/>
    <col min="25" max="25" width="11.7109375" style="335" bestFit="1" customWidth="1"/>
    <col min="26" max="30" width="11.140625" style="335" bestFit="1" customWidth="1"/>
    <col min="31" max="31" width="11.7109375" style="335" bestFit="1" customWidth="1"/>
    <col min="32" max="36" width="10.7109375" style="335" bestFit="1" customWidth="1"/>
    <col min="37" max="37" width="11.140625" style="335" bestFit="1" customWidth="1"/>
    <col min="38" max="42" width="8.85546875" style="335" bestFit="1" customWidth="1"/>
    <col min="43" max="49" width="9.5703125" style="335" bestFit="1" customWidth="1"/>
    <col min="50" max="61" width="8.85546875" style="335" bestFit="1" customWidth="1"/>
    <col min="62" max="62" width="9.140625" style="335" bestFit="1" customWidth="1"/>
    <col min="63" max="64" width="9.5703125" style="335" bestFit="1" customWidth="1"/>
    <col min="65" max="65" width="8.85546875" style="335" bestFit="1" customWidth="1"/>
    <col min="66" max="85" width="9.5703125" style="335" bestFit="1" customWidth="1"/>
    <col min="86" max="97" width="10" style="335" bestFit="1" customWidth="1"/>
    <col min="98" max="100" width="12.5703125" style="337" bestFit="1" customWidth="1"/>
    <col min="101" max="101" width="11.42578125" style="337" bestFit="1" customWidth="1"/>
    <col min="102" max="102" width="12.5703125" style="337" bestFit="1" customWidth="1"/>
    <col min="103" max="109" width="11.42578125" style="337" bestFit="1" customWidth="1"/>
    <col min="110" max="110" width="13.7109375" style="337" bestFit="1" customWidth="1"/>
    <col min="111" max="111" width="9.140625" style="337"/>
    <col min="112" max="112" width="12.28515625" style="337" customWidth="1"/>
    <col min="113" max="113" width="12.5703125" style="337" bestFit="1" customWidth="1"/>
    <col min="114" max="116" width="12.28515625" style="337" customWidth="1"/>
    <col min="117" max="117" width="13.7109375" style="337" bestFit="1" customWidth="1"/>
    <col min="118" max="118" width="14.42578125" style="337" customWidth="1"/>
    <col min="119" max="119" width="15.5703125" style="337" customWidth="1"/>
    <col min="120" max="16384" width="9.140625" style="337"/>
  </cols>
  <sheetData>
    <row r="1" spans="1:119" x14ac:dyDescent="0.25">
      <c r="B1" s="335" t="s">
        <v>61</v>
      </c>
      <c r="C1" s="335" t="s">
        <v>61</v>
      </c>
      <c r="D1" s="335" t="s">
        <v>61</v>
      </c>
      <c r="E1" s="335" t="s">
        <v>61</v>
      </c>
      <c r="F1" s="335" t="s">
        <v>61</v>
      </c>
      <c r="G1" s="335" t="s">
        <v>61</v>
      </c>
      <c r="H1" s="335" t="s">
        <v>61</v>
      </c>
      <c r="I1" s="335" t="s">
        <v>61</v>
      </c>
      <c r="J1" s="335" t="s">
        <v>61</v>
      </c>
      <c r="K1" s="335" t="s">
        <v>61</v>
      </c>
      <c r="L1" s="335" t="s">
        <v>61</v>
      </c>
      <c r="M1" s="335" t="s">
        <v>61</v>
      </c>
      <c r="N1" s="335" t="s">
        <v>62</v>
      </c>
      <c r="O1" s="335" t="s">
        <v>62</v>
      </c>
      <c r="P1" s="335" t="s">
        <v>62</v>
      </c>
      <c r="Q1" s="335" t="s">
        <v>62</v>
      </c>
      <c r="R1" s="335" t="s">
        <v>62</v>
      </c>
      <c r="S1" s="335" t="s">
        <v>62</v>
      </c>
      <c r="T1" s="335" t="s">
        <v>62</v>
      </c>
      <c r="U1" s="335" t="s">
        <v>62</v>
      </c>
      <c r="V1" s="335" t="s">
        <v>62</v>
      </c>
      <c r="W1" s="335" t="s">
        <v>62</v>
      </c>
      <c r="X1" s="335" t="s">
        <v>62</v>
      </c>
      <c r="Y1" s="336" t="s">
        <v>62</v>
      </c>
      <c r="Z1" s="335" t="s">
        <v>63</v>
      </c>
      <c r="AA1" s="335" t="s">
        <v>63</v>
      </c>
      <c r="AB1" s="335" t="s">
        <v>63</v>
      </c>
      <c r="AC1" s="335" t="s">
        <v>63</v>
      </c>
      <c r="AD1" s="335" t="s">
        <v>63</v>
      </c>
      <c r="AE1" s="335" t="s">
        <v>63</v>
      </c>
      <c r="AF1" s="335" t="s">
        <v>63</v>
      </c>
      <c r="AG1" s="335" t="s">
        <v>63</v>
      </c>
      <c r="AH1" s="335" t="s">
        <v>63</v>
      </c>
      <c r="AI1" s="335" t="s">
        <v>63</v>
      </c>
      <c r="AJ1" s="335" t="s">
        <v>63</v>
      </c>
      <c r="AK1" s="336" t="s">
        <v>63</v>
      </c>
      <c r="AL1" s="335" t="s">
        <v>64</v>
      </c>
      <c r="AM1" s="335" t="s">
        <v>64</v>
      </c>
      <c r="AN1" s="335" t="s">
        <v>64</v>
      </c>
      <c r="AO1" s="335" t="s">
        <v>64</v>
      </c>
      <c r="AP1" s="335" t="s">
        <v>64</v>
      </c>
      <c r="AQ1" s="335" t="s">
        <v>64</v>
      </c>
      <c r="AR1" s="335" t="s">
        <v>64</v>
      </c>
      <c r="AS1" s="335" t="s">
        <v>64</v>
      </c>
      <c r="AT1" s="335" t="s">
        <v>64</v>
      </c>
      <c r="AU1" s="335" t="s">
        <v>64</v>
      </c>
      <c r="AV1" s="335" t="s">
        <v>64</v>
      </c>
      <c r="AW1" s="336" t="s">
        <v>64</v>
      </c>
      <c r="AX1" s="335" t="s">
        <v>65</v>
      </c>
      <c r="AY1" s="335" t="s">
        <v>65</v>
      </c>
      <c r="AZ1" s="335" t="s">
        <v>65</v>
      </c>
      <c r="BA1" s="335" t="s">
        <v>65</v>
      </c>
      <c r="BB1" s="335" t="s">
        <v>65</v>
      </c>
      <c r="BC1" s="335" t="s">
        <v>65</v>
      </c>
      <c r="BD1" s="335" t="s">
        <v>65</v>
      </c>
      <c r="BE1" s="335" t="s">
        <v>65</v>
      </c>
      <c r="BF1" s="335" t="s">
        <v>65</v>
      </c>
      <c r="BG1" s="335" t="s">
        <v>65</v>
      </c>
      <c r="BH1" s="335" t="s">
        <v>65</v>
      </c>
      <c r="BI1" s="336" t="s">
        <v>65</v>
      </c>
      <c r="BJ1" s="335" t="s">
        <v>66</v>
      </c>
      <c r="BK1" s="335" t="s">
        <v>66</v>
      </c>
      <c r="BL1" s="335" t="s">
        <v>66</v>
      </c>
      <c r="BM1" s="335" t="s">
        <v>66</v>
      </c>
      <c r="BN1" s="335" t="s">
        <v>66</v>
      </c>
      <c r="BO1" s="335" t="s">
        <v>66</v>
      </c>
      <c r="BP1" s="335" t="s">
        <v>66</v>
      </c>
      <c r="BQ1" s="335" t="s">
        <v>66</v>
      </c>
      <c r="BR1" s="335" t="s">
        <v>66</v>
      </c>
      <c r="BS1" s="335" t="s">
        <v>66</v>
      </c>
      <c r="BT1" s="335" t="s">
        <v>66</v>
      </c>
      <c r="BU1" s="336" t="s">
        <v>66</v>
      </c>
      <c r="BV1" s="335" t="s">
        <v>67</v>
      </c>
      <c r="BW1" s="335" t="s">
        <v>67</v>
      </c>
      <c r="BX1" s="335" t="s">
        <v>67</v>
      </c>
      <c r="BY1" s="335" t="s">
        <v>67</v>
      </c>
      <c r="BZ1" s="335" t="s">
        <v>67</v>
      </c>
      <c r="CA1" s="335" t="s">
        <v>67</v>
      </c>
      <c r="CB1" s="335" t="s">
        <v>67</v>
      </c>
      <c r="CC1" s="335" t="s">
        <v>67</v>
      </c>
      <c r="CD1" s="335" t="s">
        <v>67</v>
      </c>
      <c r="CE1" s="335" t="s">
        <v>67</v>
      </c>
      <c r="CF1" s="335" t="s">
        <v>67</v>
      </c>
      <c r="CG1" s="336" t="s">
        <v>67</v>
      </c>
      <c r="CH1" s="335" t="s">
        <v>68</v>
      </c>
      <c r="CI1" s="335" t="s">
        <v>68</v>
      </c>
      <c r="CJ1" s="335" t="s">
        <v>68</v>
      </c>
      <c r="CK1" s="335" t="s">
        <v>68</v>
      </c>
      <c r="CL1" s="335" t="s">
        <v>68</v>
      </c>
      <c r="CM1" s="335" t="s">
        <v>68</v>
      </c>
      <c r="CN1" s="335" t="s">
        <v>68</v>
      </c>
      <c r="CO1" s="335" t="s">
        <v>68</v>
      </c>
      <c r="CP1" s="335" t="s">
        <v>68</v>
      </c>
      <c r="CQ1" s="335" t="s">
        <v>68</v>
      </c>
      <c r="CR1" s="335" t="s">
        <v>68</v>
      </c>
      <c r="CS1" s="336" t="s">
        <v>68</v>
      </c>
      <c r="CT1" s="335" t="s">
        <v>177</v>
      </c>
    </row>
    <row r="2" spans="1:119" s="343" customFormat="1" ht="75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72" t="s">
        <v>71</v>
      </c>
      <c r="O2" s="372" t="s">
        <v>72</v>
      </c>
      <c r="P2" s="372" t="s">
        <v>73</v>
      </c>
      <c r="Q2" s="372" t="s">
        <v>74</v>
      </c>
      <c r="R2" s="372" t="s">
        <v>75</v>
      </c>
      <c r="S2" s="372" t="s">
        <v>76</v>
      </c>
      <c r="T2" s="372" t="s">
        <v>77</v>
      </c>
      <c r="U2" s="372" t="s">
        <v>78</v>
      </c>
      <c r="V2" s="372" t="s">
        <v>79</v>
      </c>
      <c r="W2" s="372" t="s">
        <v>80</v>
      </c>
      <c r="X2" s="372" t="s">
        <v>81</v>
      </c>
      <c r="Y2" s="373" t="s">
        <v>82</v>
      </c>
      <c r="Z2" s="372" t="s">
        <v>71</v>
      </c>
      <c r="AA2" s="372" t="s">
        <v>72</v>
      </c>
      <c r="AB2" s="372" t="s">
        <v>73</v>
      </c>
      <c r="AC2" s="372" t="s">
        <v>74</v>
      </c>
      <c r="AD2" s="372" t="s">
        <v>75</v>
      </c>
      <c r="AE2" s="372" t="s">
        <v>76</v>
      </c>
      <c r="AF2" s="372" t="s">
        <v>77</v>
      </c>
      <c r="AG2" s="372" t="s">
        <v>78</v>
      </c>
      <c r="AH2" s="372" t="s">
        <v>79</v>
      </c>
      <c r="AI2" s="372" t="s">
        <v>80</v>
      </c>
      <c r="AJ2" s="372" t="s">
        <v>81</v>
      </c>
      <c r="AK2" s="373" t="s">
        <v>82</v>
      </c>
      <c r="AL2" s="372" t="s">
        <v>71</v>
      </c>
      <c r="AM2" s="372" t="s">
        <v>72</v>
      </c>
      <c r="AN2" s="372" t="s">
        <v>73</v>
      </c>
      <c r="AO2" s="372" t="s">
        <v>74</v>
      </c>
      <c r="AP2" s="372" t="s">
        <v>75</v>
      </c>
      <c r="AQ2" s="372" t="s">
        <v>76</v>
      </c>
      <c r="AR2" s="372" t="s">
        <v>77</v>
      </c>
      <c r="AS2" s="372" t="s">
        <v>78</v>
      </c>
      <c r="AT2" s="372" t="s">
        <v>79</v>
      </c>
      <c r="AU2" s="372" t="s">
        <v>80</v>
      </c>
      <c r="AV2" s="372" t="s">
        <v>81</v>
      </c>
      <c r="AW2" s="373" t="s">
        <v>82</v>
      </c>
      <c r="AX2" s="372" t="s">
        <v>71</v>
      </c>
      <c r="AY2" s="372" t="s">
        <v>72</v>
      </c>
      <c r="AZ2" s="372" t="s">
        <v>73</v>
      </c>
      <c r="BA2" s="372" t="s">
        <v>74</v>
      </c>
      <c r="BB2" s="372" t="s">
        <v>75</v>
      </c>
      <c r="BC2" s="372" t="s">
        <v>76</v>
      </c>
      <c r="BD2" s="372" t="s">
        <v>77</v>
      </c>
      <c r="BE2" s="372" t="s">
        <v>78</v>
      </c>
      <c r="BF2" s="372" t="s">
        <v>79</v>
      </c>
      <c r="BG2" s="372" t="s">
        <v>80</v>
      </c>
      <c r="BH2" s="372" t="s">
        <v>81</v>
      </c>
      <c r="BI2" s="373" t="s">
        <v>82</v>
      </c>
      <c r="BJ2" s="372" t="s">
        <v>71</v>
      </c>
      <c r="BK2" s="372" t="s">
        <v>72</v>
      </c>
      <c r="BL2" s="372" t="s">
        <v>73</v>
      </c>
      <c r="BM2" s="372" t="s">
        <v>74</v>
      </c>
      <c r="BN2" s="372" t="s">
        <v>75</v>
      </c>
      <c r="BO2" s="372" t="s">
        <v>76</v>
      </c>
      <c r="BP2" s="372" t="s">
        <v>77</v>
      </c>
      <c r="BQ2" s="372" t="s">
        <v>78</v>
      </c>
      <c r="BR2" s="372" t="s">
        <v>79</v>
      </c>
      <c r="BS2" s="372" t="s">
        <v>80</v>
      </c>
      <c r="BT2" s="372" t="s">
        <v>81</v>
      </c>
      <c r="BU2" s="373" t="s">
        <v>82</v>
      </c>
      <c r="BV2" s="372" t="s">
        <v>71</v>
      </c>
      <c r="BW2" s="372" t="s">
        <v>72</v>
      </c>
      <c r="BX2" s="372" t="s">
        <v>73</v>
      </c>
      <c r="BY2" s="372" t="s">
        <v>74</v>
      </c>
      <c r="BZ2" s="372" t="s">
        <v>75</v>
      </c>
      <c r="CA2" s="372" t="s">
        <v>76</v>
      </c>
      <c r="CB2" s="372" t="s">
        <v>77</v>
      </c>
      <c r="CC2" s="372" t="s">
        <v>78</v>
      </c>
      <c r="CD2" s="372" t="s">
        <v>79</v>
      </c>
      <c r="CE2" s="372" t="s">
        <v>80</v>
      </c>
      <c r="CF2" s="372" t="s">
        <v>81</v>
      </c>
      <c r="CG2" s="373" t="s">
        <v>82</v>
      </c>
      <c r="CH2" s="372" t="s">
        <v>71</v>
      </c>
      <c r="CI2" s="372" t="s">
        <v>72</v>
      </c>
      <c r="CJ2" s="372" t="s">
        <v>73</v>
      </c>
      <c r="CK2" s="372" t="s">
        <v>74</v>
      </c>
      <c r="CL2" s="372" t="s">
        <v>75</v>
      </c>
      <c r="CM2" s="372" t="s">
        <v>76</v>
      </c>
      <c r="CN2" s="372" t="s">
        <v>77</v>
      </c>
      <c r="CO2" s="372" t="s">
        <v>78</v>
      </c>
      <c r="CP2" s="372" t="s">
        <v>79</v>
      </c>
      <c r="CQ2" s="372" t="s">
        <v>80</v>
      </c>
      <c r="CR2" s="372" t="s">
        <v>81</v>
      </c>
      <c r="CS2" s="373" t="s">
        <v>82</v>
      </c>
      <c r="CT2" s="343" t="s">
        <v>71</v>
      </c>
      <c r="CU2" s="343" t="s">
        <v>72</v>
      </c>
      <c r="CV2" s="343" t="s">
        <v>73</v>
      </c>
      <c r="CW2" s="343" t="s">
        <v>74</v>
      </c>
      <c r="CX2" s="343" t="s">
        <v>75</v>
      </c>
      <c r="CY2" s="343" t="s">
        <v>76</v>
      </c>
      <c r="CZ2" s="343" t="s">
        <v>77</v>
      </c>
      <c r="DA2" s="343" t="s">
        <v>78</v>
      </c>
      <c r="DB2" s="343" t="s">
        <v>79</v>
      </c>
      <c r="DC2" s="343" t="s">
        <v>80</v>
      </c>
      <c r="DD2" s="343" t="s">
        <v>81</v>
      </c>
      <c r="DE2" s="343" t="s">
        <v>82</v>
      </c>
      <c r="DF2" s="364" t="s">
        <v>83</v>
      </c>
      <c r="DG2" s="343" t="s">
        <v>84</v>
      </c>
      <c r="DH2" s="343" t="s">
        <v>85</v>
      </c>
      <c r="DI2" s="343" t="s">
        <v>86</v>
      </c>
      <c r="DJ2" s="343" t="s">
        <v>87</v>
      </c>
      <c r="DK2" s="343" t="s">
        <v>88</v>
      </c>
      <c r="DL2" s="343" t="s">
        <v>89</v>
      </c>
      <c r="DM2" s="343" t="s">
        <v>90</v>
      </c>
      <c r="DN2" s="343" t="s">
        <v>91</v>
      </c>
      <c r="DO2" s="343" t="s">
        <v>92</v>
      </c>
    </row>
    <row r="3" spans="1:119" ht="15.75" x14ac:dyDescent="0.3">
      <c r="A3" s="335" t="s">
        <v>93</v>
      </c>
      <c r="B3" s="344">
        <v>19336.810000000001</v>
      </c>
      <c r="C3" s="344">
        <v>20738.240000000002</v>
      </c>
      <c r="D3" s="344">
        <v>20806.189999999999</v>
      </c>
      <c r="E3" s="344">
        <v>10121.15</v>
      </c>
      <c r="F3" s="344">
        <v>25842.71</v>
      </c>
      <c r="G3" s="344">
        <v>15231.05</v>
      </c>
      <c r="H3" s="344">
        <v>17141.88</v>
      </c>
      <c r="I3" s="344">
        <v>14362.4</v>
      </c>
      <c r="J3" s="344">
        <v>13591.3</v>
      </c>
      <c r="K3" s="344">
        <v>14019.84</v>
      </c>
      <c r="L3" s="344">
        <v>11130.24</v>
      </c>
      <c r="M3" s="344">
        <v>11040.85</v>
      </c>
      <c r="N3" s="345">
        <v>-92.87</v>
      </c>
      <c r="O3" s="345">
        <v>-100.37</v>
      </c>
      <c r="P3" s="345">
        <v>-99.39</v>
      </c>
      <c r="Q3" s="345">
        <v>-93.199999999999989</v>
      </c>
      <c r="R3" s="345">
        <v>-100.61</v>
      </c>
      <c r="S3" s="345">
        <v>-106.36000000000001</v>
      </c>
      <c r="T3" s="345">
        <v>-98.61</v>
      </c>
      <c r="U3" s="345">
        <v>-99.87</v>
      </c>
      <c r="V3" s="345">
        <v>-144.59</v>
      </c>
      <c r="W3" s="345">
        <v>-134.91</v>
      </c>
      <c r="X3" s="345">
        <v>-126.14999999999999</v>
      </c>
      <c r="Y3" s="346">
        <v>-117.72999999999999</v>
      </c>
      <c r="Z3" s="345">
        <v>0</v>
      </c>
      <c r="AA3" s="345">
        <v>0</v>
      </c>
      <c r="AB3" s="345">
        <v>0</v>
      </c>
      <c r="AC3" s="345">
        <v>0</v>
      </c>
      <c r="AD3" s="345">
        <v>0</v>
      </c>
      <c r="AE3" s="345">
        <v>0</v>
      </c>
      <c r="AF3" s="345">
        <v>0</v>
      </c>
      <c r="AG3" s="345">
        <v>0</v>
      </c>
      <c r="AH3" s="345">
        <v>0</v>
      </c>
      <c r="AI3" s="345">
        <v>0</v>
      </c>
      <c r="AJ3" s="345">
        <v>0</v>
      </c>
      <c r="AK3" s="346">
        <v>0</v>
      </c>
      <c r="AL3" s="345">
        <v>0</v>
      </c>
      <c r="AM3" s="345">
        <v>0</v>
      </c>
      <c r="AN3" s="345">
        <v>0</v>
      </c>
      <c r="AO3" s="345">
        <v>0</v>
      </c>
      <c r="AP3" s="345">
        <v>0</v>
      </c>
      <c r="AQ3" s="345">
        <v>0</v>
      </c>
      <c r="AR3" s="345">
        <v>0</v>
      </c>
      <c r="AS3" s="345">
        <v>0</v>
      </c>
      <c r="AT3" s="345">
        <v>0</v>
      </c>
      <c r="AU3" s="345">
        <v>0</v>
      </c>
      <c r="AV3" s="345">
        <v>0</v>
      </c>
      <c r="AW3" s="346">
        <v>0</v>
      </c>
      <c r="AX3" s="345">
        <v>0</v>
      </c>
      <c r="AY3" s="345">
        <v>0</v>
      </c>
      <c r="AZ3" s="345">
        <v>0</v>
      </c>
      <c r="BA3" s="345">
        <v>0</v>
      </c>
      <c r="BB3" s="345">
        <v>0</v>
      </c>
      <c r="BC3" s="345">
        <v>0</v>
      </c>
      <c r="BD3" s="345">
        <v>0</v>
      </c>
      <c r="BE3" s="345">
        <v>0</v>
      </c>
      <c r="BF3" s="345">
        <v>0</v>
      </c>
      <c r="BG3" s="345">
        <v>0</v>
      </c>
      <c r="BH3" s="345">
        <v>0</v>
      </c>
      <c r="BI3" s="346">
        <v>0</v>
      </c>
      <c r="BJ3" s="345">
        <v>0</v>
      </c>
      <c r="BK3" s="345">
        <v>0</v>
      </c>
      <c r="BL3" s="345">
        <v>0</v>
      </c>
      <c r="BM3" s="345">
        <v>0</v>
      </c>
      <c r="BN3" s="345">
        <v>0</v>
      </c>
      <c r="BO3" s="345">
        <v>0</v>
      </c>
      <c r="BP3" s="345">
        <v>0</v>
      </c>
      <c r="BQ3" s="345">
        <v>0</v>
      </c>
      <c r="BR3" s="345">
        <v>0</v>
      </c>
      <c r="BS3" s="345">
        <v>0</v>
      </c>
      <c r="BT3" s="345">
        <v>0</v>
      </c>
      <c r="BU3" s="346">
        <v>0</v>
      </c>
      <c r="BV3" s="345">
        <v>0</v>
      </c>
      <c r="BW3" s="345">
        <v>0</v>
      </c>
      <c r="BX3" s="345">
        <v>0</v>
      </c>
      <c r="BY3" s="345">
        <v>0</v>
      </c>
      <c r="BZ3" s="345">
        <v>0</v>
      </c>
      <c r="CA3" s="345">
        <v>0</v>
      </c>
      <c r="CB3" s="345">
        <v>0</v>
      </c>
      <c r="CC3" s="345">
        <v>0</v>
      </c>
      <c r="CD3" s="345">
        <v>0</v>
      </c>
      <c r="CE3" s="345">
        <v>0</v>
      </c>
      <c r="CF3" s="345">
        <v>0</v>
      </c>
      <c r="CG3" s="346">
        <v>0</v>
      </c>
      <c r="CH3" s="345">
        <v>0</v>
      </c>
      <c r="CI3" s="345">
        <v>0</v>
      </c>
      <c r="CJ3" s="345">
        <v>0</v>
      </c>
      <c r="CK3" s="345">
        <v>0</v>
      </c>
      <c r="CL3" s="345">
        <v>0</v>
      </c>
      <c r="CM3" s="345">
        <v>0</v>
      </c>
      <c r="CN3" s="345">
        <v>0</v>
      </c>
      <c r="CO3" s="345">
        <v>0</v>
      </c>
      <c r="CP3" s="345">
        <v>0</v>
      </c>
      <c r="CQ3" s="345">
        <v>0</v>
      </c>
      <c r="CR3" s="345">
        <v>0</v>
      </c>
      <c r="CS3" s="346">
        <v>0</v>
      </c>
      <c r="CT3" s="347">
        <f>B3+N3+Z3+AL3+AX3+BJ3+BV3+CH3</f>
        <v>19243.940000000002</v>
      </c>
      <c r="CU3" s="347">
        <f t="shared" ref="CU3:DE18" si="0">C3+O3+AA3+AM3+AY3+BK3+BW3+CI3</f>
        <v>20637.870000000003</v>
      </c>
      <c r="CV3" s="347">
        <f t="shared" si="0"/>
        <v>20706.8</v>
      </c>
      <c r="CW3" s="347">
        <f t="shared" si="0"/>
        <v>10027.949999999999</v>
      </c>
      <c r="CX3" s="347">
        <f t="shared" si="0"/>
        <v>25742.1</v>
      </c>
      <c r="CY3" s="347">
        <f t="shared" si="0"/>
        <v>15124.689999999999</v>
      </c>
      <c r="CZ3" s="347">
        <f t="shared" si="0"/>
        <v>17043.27</v>
      </c>
      <c r="DA3" s="347">
        <f t="shared" si="0"/>
        <v>14262.529999999999</v>
      </c>
      <c r="DB3" s="347">
        <f t="shared" si="0"/>
        <v>13446.71</v>
      </c>
      <c r="DC3" s="347">
        <f t="shared" si="0"/>
        <v>13884.93</v>
      </c>
      <c r="DD3" s="347">
        <f t="shared" si="0"/>
        <v>11004.09</v>
      </c>
      <c r="DE3" s="347">
        <f t="shared" si="0"/>
        <v>10923.12</v>
      </c>
      <c r="DF3" s="348">
        <f>SUM(CT3:DE3)</f>
        <v>192048</v>
      </c>
      <c r="DM3" s="351">
        <f>+DF3-DL3</f>
        <v>192048</v>
      </c>
      <c r="DN3" s="351">
        <v>192048</v>
      </c>
      <c r="DO3" s="351">
        <f>DM3-DN3</f>
        <v>0</v>
      </c>
    </row>
    <row r="4" spans="1:119" ht="15.75" x14ac:dyDescent="0.3">
      <c r="A4" s="335" t="s">
        <v>95</v>
      </c>
      <c r="B4" s="344">
        <v>55047.53</v>
      </c>
      <c r="C4" s="344">
        <v>66588.27</v>
      </c>
      <c r="D4" s="344">
        <v>52890.94</v>
      </c>
      <c r="E4" s="344">
        <v>48919.24</v>
      </c>
      <c r="F4" s="344">
        <v>53942.91</v>
      </c>
      <c r="G4" s="344">
        <v>54505.29</v>
      </c>
      <c r="H4" s="344">
        <v>46787.57</v>
      </c>
      <c r="I4" s="344">
        <v>49271</v>
      </c>
      <c r="J4" s="344">
        <v>51740.46</v>
      </c>
      <c r="K4" s="344">
        <v>55209.08</v>
      </c>
      <c r="L4" s="344">
        <v>51529.23</v>
      </c>
      <c r="M4" s="344">
        <v>54843.16</v>
      </c>
      <c r="N4" s="345">
        <v>0</v>
      </c>
      <c r="O4" s="345">
        <v>0</v>
      </c>
      <c r="P4" s="345">
        <v>0</v>
      </c>
      <c r="Q4" s="345">
        <v>0</v>
      </c>
      <c r="R4" s="345">
        <v>0</v>
      </c>
      <c r="S4" s="345">
        <v>0</v>
      </c>
      <c r="T4" s="345">
        <v>-2.37</v>
      </c>
      <c r="U4" s="345">
        <v>-8.4</v>
      </c>
      <c r="V4" s="345">
        <v>-7.88</v>
      </c>
      <c r="W4" s="345">
        <v>-8.6999999999999993</v>
      </c>
      <c r="X4" s="345">
        <v>-46.559999999999995</v>
      </c>
      <c r="Y4" s="346">
        <v>-50.209999999999994</v>
      </c>
      <c r="Z4" s="345">
        <v>0</v>
      </c>
      <c r="AA4" s="345">
        <v>0</v>
      </c>
      <c r="AB4" s="345">
        <v>0</v>
      </c>
      <c r="AC4" s="345">
        <v>0</v>
      </c>
      <c r="AD4" s="345">
        <v>0</v>
      </c>
      <c r="AE4" s="345">
        <v>0</v>
      </c>
      <c r="AF4" s="345">
        <v>0</v>
      </c>
      <c r="AG4" s="345">
        <v>0</v>
      </c>
      <c r="AH4" s="345">
        <v>0</v>
      </c>
      <c r="AI4" s="345">
        <v>0</v>
      </c>
      <c r="AJ4" s="345">
        <v>0</v>
      </c>
      <c r="AK4" s="346">
        <v>0</v>
      </c>
      <c r="AL4" s="345">
        <v>0</v>
      </c>
      <c r="AM4" s="345">
        <v>0</v>
      </c>
      <c r="AN4" s="345">
        <v>0</v>
      </c>
      <c r="AO4" s="345">
        <v>0</v>
      </c>
      <c r="AP4" s="345">
        <v>0</v>
      </c>
      <c r="AQ4" s="345">
        <v>0</v>
      </c>
      <c r="AR4" s="345">
        <v>0</v>
      </c>
      <c r="AS4" s="345">
        <v>0</v>
      </c>
      <c r="AT4" s="345">
        <v>0</v>
      </c>
      <c r="AU4" s="345">
        <v>0</v>
      </c>
      <c r="AV4" s="345">
        <v>0</v>
      </c>
      <c r="AW4" s="346">
        <v>0</v>
      </c>
      <c r="AX4" s="345">
        <v>0</v>
      </c>
      <c r="AY4" s="345">
        <v>0</v>
      </c>
      <c r="AZ4" s="345">
        <v>0</v>
      </c>
      <c r="BA4" s="345">
        <v>0</v>
      </c>
      <c r="BB4" s="345">
        <v>0</v>
      </c>
      <c r="BC4" s="345">
        <v>0</v>
      </c>
      <c r="BD4" s="345">
        <v>0</v>
      </c>
      <c r="BE4" s="345">
        <v>0</v>
      </c>
      <c r="BF4" s="345">
        <v>0</v>
      </c>
      <c r="BG4" s="345">
        <v>0</v>
      </c>
      <c r="BH4" s="345">
        <v>0</v>
      </c>
      <c r="BI4" s="346">
        <v>0</v>
      </c>
      <c r="BJ4" s="345">
        <v>0</v>
      </c>
      <c r="BK4" s="345">
        <v>0</v>
      </c>
      <c r="BL4" s="345">
        <v>0</v>
      </c>
      <c r="BM4" s="345">
        <v>0</v>
      </c>
      <c r="BN4" s="345">
        <v>0</v>
      </c>
      <c r="BO4" s="345">
        <v>0</v>
      </c>
      <c r="BP4" s="345">
        <v>0</v>
      </c>
      <c r="BQ4" s="345">
        <v>0</v>
      </c>
      <c r="BR4" s="345">
        <v>0</v>
      </c>
      <c r="BS4" s="345">
        <v>0</v>
      </c>
      <c r="BT4" s="345">
        <v>0</v>
      </c>
      <c r="BU4" s="346">
        <v>0</v>
      </c>
      <c r="BV4" s="345">
        <v>0</v>
      </c>
      <c r="BW4" s="345">
        <v>0</v>
      </c>
      <c r="BX4" s="345">
        <v>0</v>
      </c>
      <c r="BY4" s="345">
        <v>0</v>
      </c>
      <c r="BZ4" s="345">
        <v>0</v>
      </c>
      <c r="CA4" s="345">
        <v>0</v>
      </c>
      <c r="CB4" s="345">
        <v>0</v>
      </c>
      <c r="CC4" s="345">
        <v>0</v>
      </c>
      <c r="CD4" s="345">
        <v>0</v>
      </c>
      <c r="CE4" s="345">
        <v>0</v>
      </c>
      <c r="CF4" s="345">
        <v>0</v>
      </c>
      <c r="CG4" s="346">
        <v>0</v>
      </c>
      <c r="CH4" s="345">
        <v>0</v>
      </c>
      <c r="CI4" s="345">
        <v>0</v>
      </c>
      <c r="CJ4" s="345">
        <v>0</v>
      </c>
      <c r="CK4" s="345">
        <v>0</v>
      </c>
      <c r="CL4" s="345">
        <v>0</v>
      </c>
      <c r="CM4" s="345">
        <v>0</v>
      </c>
      <c r="CN4" s="345">
        <v>0</v>
      </c>
      <c r="CO4" s="345">
        <v>0</v>
      </c>
      <c r="CP4" s="345">
        <v>0</v>
      </c>
      <c r="CQ4" s="345">
        <v>0</v>
      </c>
      <c r="CR4" s="345">
        <v>0</v>
      </c>
      <c r="CS4" s="346">
        <v>0</v>
      </c>
      <c r="CT4" s="347">
        <f t="shared" ref="CT4:DE38" si="1">B4+N4+Z4+AL4+AX4+BJ4+BV4+CH4</f>
        <v>55047.53</v>
      </c>
      <c r="CU4" s="347">
        <f t="shared" si="0"/>
        <v>66588.27</v>
      </c>
      <c r="CV4" s="347">
        <f t="shared" si="0"/>
        <v>52890.94</v>
      </c>
      <c r="CW4" s="347">
        <f t="shared" si="0"/>
        <v>48919.24</v>
      </c>
      <c r="CX4" s="347">
        <f t="shared" si="0"/>
        <v>53942.91</v>
      </c>
      <c r="CY4" s="347">
        <f t="shared" si="0"/>
        <v>54505.29</v>
      </c>
      <c r="CZ4" s="347">
        <f t="shared" si="0"/>
        <v>46785.2</v>
      </c>
      <c r="DA4" s="347">
        <f t="shared" si="0"/>
        <v>49262.6</v>
      </c>
      <c r="DB4" s="347">
        <f t="shared" si="0"/>
        <v>51732.58</v>
      </c>
      <c r="DC4" s="347">
        <f t="shared" si="0"/>
        <v>55200.380000000005</v>
      </c>
      <c r="DD4" s="347">
        <f t="shared" si="0"/>
        <v>51482.670000000006</v>
      </c>
      <c r="DE4" s="347">
        <f t="shared" si="0"/>
        <v>54792.950000000004</v>
      </c>
      <c r="DF4" s="348">
        <f t="shared" ref="DF4:DF67" si="2">SUM(CT4:DE4)</f>
        <v>641150.55999999994</v>
      </c>
      <c r="DG4" s="352" t="s">
        <v>96</v>
      </c>
      <c r="DH4" s="347">
        <f>DC4</f>
        <v>55200.380000000005</v>
      </c>
      <c r="DI4" s="347">
        <f>'[1]FY 2019 - kWh'!DC4</f>
        <v>202035.20000000001</v>
      </c>
      <c r="DJ4" s="350">
        <f>DH4/DI4</f>
        <v>0.27322159702863658</v>
      </c>
      <c r="DK4" s="347">
        <f>ROUND(DJ4*'[1]FY 2019 - kWh'!DK4,2)</f>
        <v>48501.15</v>
      </c>
      <c r="DL4" s="347">
        <f>(DB4-DK4)+SUM(DC4:DE4)</f>
        <v>164707.43000000002</v>
      </c>
      <c r="DM4" s="351">
        <f t="shared" ref="DM4:DM67" si="3">+DF4-DL4</f>
        <v>476443.12999999989</v>
      </c>
      <c r="DN4" s="351">
        <v>528172.29150347761</v>
      </c>
      <c r="DO4" s="351">
        <f t="shared" ref="DO4:DO67" si="4">DM4-DN4</f>
        <v>-51729.161503477721</v>
      </c>
    </row>
    <row r="5" spans="1:119" ht="15.75" x14ac:dyDescent="0.3">
      <c r="A5" s="335" t="s">
        <v>97</v>
      </c>
      <c r="B5" s="344">
        <v>62357.13</v>
      </c>
      <c r="C5" s="344">
        <v>64568.34</v>
      </c>
      <c r="D5" s="344">
        <v>66488.289999999994</v>
      </c>
      <c r="E5" s="344">
        <v>57184.05</v>
      </c>
      <c r="F5" s="344">
        <v>63318</v>
      </c>
      <c r="G5" s="344">
        <v>58902.93</v>
      </c>
      <c r="H5" s="344">
        <v>59610.15</v>
      </c>
      <c r="I5" s="344">
        <v>58036.1</v>
      </c>
      <c r="J5" s="344">
        <v>59671.5</v>
      </c>
      <c r="K5" s="344">
        <v>60222.06</v>
      </c>
      <c r="L5" s="344">
        <v>57440.78</v>
      </c>
      <c r="M5" s="344">
        <v>56850.67</v>
      </c>
      <c r="N5" s="345">
        <v>0</v>
      </c>
      <c r="O5" s="345">
        <v>0</v>
      </c>
      <c r="P5" s="345">
        <v>0</v>
      </c>
      <c r="Q5" s="345">
        <v>0</v>
      </c>
      <c r="R5" s="345">
        <v>0</v>
      </c>
      <c r="S5" s="345">
        <v>0</v>
      </c>
      <c r="T5" s="345">
        <v>0</v>
      </c>
      <c r="U5" s="345">
        <v>0</v>
      </c>
      <c r="V5" s="345">
        <v>0</v>
      </c>
      <c r="W5" s="345">
        <v>0</v>
      </c>
      <c r="X5" s="345">
        <v>0</v>
      </c>
      <c r="Y5" s="346">
        <v>-16.32</v>
      </c>
      <c r="Z5" s="345">
        <v>-178.17</v>
      </c>
      <c r="AA5" s="345">
        <v>-191.64</v>
      </c>
      <c r="AB5" s="345">
        <v>-206.98</v>
      </c>
      <c r="AC5" s="345">
        <v>-153.87</v>
      </c>
      <c r="AD5" s="345">
        <v>-184.63</v>
      </c>
      <c r="AE5" s="345">
        <v>-208.67000000000002</v>
      </c>
      <c r="AF5" s="345">
        <v>-182.84</v>
      </c>
      <c r="AG5" s="345">
        <v>-167</v>
      </c>
      <c r="AH5" s="345">
        <v>-199.5</v>
      </c>
      <c r="AI5" s="345">
        <v>-206.96</v>
      </c>
      <c r="AJ5" s="345">
        <v>-188.62</v>
      </c>
      <c r="AK5" s="346">
        <v>-204.31</v>
      </c>
      <c r="AL5" s="345">
        <v>0</v>
      </c>
      <c r="AM5" s="345">
        <v>0</v>
      </c>
      <c r="AN5" s="345">
        <v>0</v>
      </c>
      <c r="AO5" s="345">
        <v>0</v>
      </c>
      <c r="AP5" s="345">
        <v>0</v>
      </c>
      <c r="AQ5" s="345">
        <v>0</v>
      </c>
      <c r="AR5" s="345">
        <v>0</v>
      </c>
      <c r="AS5" s="345">
        <v>0</v>
      </c>
      <c r="AT5" s="345">
        <v>0</v>
      </c>
      <c r="AU5" s="345">
        <v>0</v>
      </c>
      <c r="AV5" s="345">
        <v>0</v>
      </c>
      <c r="AW5" s="346">
        <v>0</v>
      </c>
      <c r="AX5" s="345">
        <v>0</v>
      </c>
      <c r="AY5" s="345">
        <v>0</v>
      </c>
      <c r="AZ5" s="345">
        <v>0</v>
      </c>
      <c r="BA5" s="345">
        <v>0</v>
      </c>
      <c r="BB5" s="345">
        <v>0</v>
      </c>
      <c r="BC5" s="345">
        <v>0</v>
      </c>
      <c r="BD5" s="345">
        <v>0</v>
      </c>
      <c r="BE5" s="345">
        <v>0</v>
      </c>
      <c r="BF5" s="345">
        <v>0</v>
      </c>
      <c r="BG5" s="345">
        <v>0</v>
      </c>
      <c r="BH5" s="345">
        <v>0</v>
      </c>
      <c r="BI5" s="346">
        <v>0</v>
      </c>
      <c r="BJ5" s="345">
        <v>0</v>
      </c>
      <c r="BK5" s="345">
        <v>0</v>
      </c>
      <c r="BL5" s="345">
        <v>0</v>
      </c>
      <c r="BM5" s="345">
        <v>0</v>
      </c>
      <c r="BN5" s="345">
        <v>0</v>
      </c>
      <c r="BO5" s="345">
        <v>0</v>
      </c>
      <c r="BP5" s="345">
        <v>0</v>
      </c>
      <c r="BQ5" s="345">
        <v>0</v>
      </c>
      <c r="BR5" s="345">
        <v>0</v>
      </c>
      <c r="BS5" s="345">
        <v>0</v>
      </c>
      <c r="BT5" s="345">
        <v>0</v>
      </c>
      <c r="BU5" s="346">
        <v>0</v>
      </c>
      <c r="BV5" s="345">
        <v>0</v>
      </c>
      <c r="BW5" s="345">
        <v>0</v>
      </c>
      <c r="BX5" s="345">
        <v>0</v>
      </c>
      <c r="BY5" s="345">
        <v>0</v>
      </c>
      <c r="BZ5" s="345">
        <v>0</v>
      </c>
      <c r="CA5" s="345">
        <v>0</v>
      </c>
      <c r="CB5" s="345">
        <v>0</v>
      </c>
      <c r="CC5" s="345">
        <v>0</v>
      </c>
      <c r="CD5" s="345">
        <v>0</v>
      </c>
      <c r="CE5" s="345">
        <v>0</v>
      </c>
      <c r="CF5" s="345">
        <v>0</v>
      </c>
      <c r="CG5" s="346">
        <v>0</v>
      </c>
      <c r="CH5" s="345">
        <v>0</v>
      </c>
      <c r="CI5" s="345">
        <v>0</v>
      </c>
      <c r="CJ5" s="345">
        <v>0</v>
      </c>
      <c r="CK5" s="345">
        <v>0</v>
      </c>
      <c r="CL5" s="345">
        <v>0</v>
      </c>
      <c r="CM5" s="345">
        <v>0</v>
      </c>
      <c r="CN5" s="345">
        <v>0</v>
      </c>
      <c r="CO5" s="345">
        <v>0</v>
      </c>
      <c r="CP5" s="345">
        <v>0</v>
      </c>
      <c r="CQ5" s="345">
        <v>0</v>
      </c>
      <c r="CR5" s="345">
        <v>0</v>
      </c>
      <c r="CS5" s="346">
        <v>0</v>
      </c>
      <c r="CT5" s="347">
        <f t="shared" si="1"/>
        <v>62178.96</v>
      </c>
      <c r="CU5" s="347">
        <f t="shared" si="0"/>
        <v>64376.7</v>
      </c>
      <c r="CV5" s="347">
        <f t="shared" si="0"/>
        <v>66281.31</v>
      </c>
      <c r="CW5" s="347">
        <f t="shared" si="0"/>
        <v>57030.18</v>
      </c>
      <c r="CX5" s="347">
        <f t="shared" si="0"/>
        <v>63133.37</v>
      </c>
      <c r="CY5" s="347">
        <f t="shared" si="0"/>
        <v>58694.26</v>
      </c>
      <c r="CZ5" s="347">
        <f t="shared" si="0"/>
        <v>59427.310000000005</v>
      </c>
      <c r="DA5" s="347">
        <f t="shared" si="0"/>
        <v>57869.1</v>
      </c>
      <c r="DB5" s="347">
        <f t="shared" si="0"/>
        <v>59472</v>
      </c>
      <c r="DC5" s="347">
        <f t="shared" si="0"/>
        <v>60015.1</v>
      </c>
      <c r="DD5" s="347">
        <f t="shared" si="0"/>
        <v>57252.159999999996</v>
      </c>
      <c r="DE5" s="347">
        <f t="shared" si="0"/>
        <v>56630.04</v>
      </c>
      <c r="DF5" s="348">
        <f t="shared" si="2"/>
        <v>722360.49</v>
      </c>
      <c r="DM5" s="351">
        <f t="shared" si="3"/>
        <v>722360.49</v>
      </c>
      <c r="DN5" s="351">
        <v>719602.02000000014</v>
      </c>
      <c r="DO5" s="351">
        <f t="shared" si="4"/>
        <v>2758.4699999998556</v>
      </c>
    </row>
    <row r="6" spans="1:119" ht="15.75" x14ac:dyDescent="0.3">
      <c r="A6" s="335" t="s">
        <v>98</v>
      </c>
      <c r="B6" s="344">
        <v>46312.74</v>
      </c>
      <c r="C6" s="344">
        <v>43216.56</v>
      </c>
      <c r="D6" s="344">
        <v>46234.15</v>
      </c>
      <c r="E6" s="344">
        <v>30372.53</v>
      </c>
      <c r="F6" s="344">
        <v>55908.47</v>
      </c>
      <c r="G6" s="344">
        <v>36931.11</v>
      </c>
      <c r="H6" s="344">
        <v>29433.63</v>
      </c>
      <c r="I6" s="344">
        <v>30373.21</v>
      </c>
      <c r="J6" s="344">
        <v>35630.36</v>
      </c>
      <c r="K6" s="344">
        <v>30611.15</v>
      </c>
      <c r="L6" s="344">
        <v>31478.04</v>
      </c>
      <c r="M6" s="344">
        <v>36088.980000000003</v>
      </c>
      <c r="N6" s="345">
        <v>-196.43</v>
      </c>
      <c r="O6" s="345">
        <v>-244.07</v>
      </c>
      <c r="P6" s="345">
        <v>-311.63</v>
      </c>
      <c r="Q6" s="345">
        <v>-189.03</v>
      </c>
      <c r="R6" s="345">
        <v>-272.54000000000002</v>
      </c>
      <c r="S6" s="345">
        <v>-279.89999999999998</v>
      </c>
      <c r="T6" s="345">
        <v>-194</v>
      </c>
      <c r="U6" s="345">
        <v>-141.6</v>
      </c>
      <c r="V6" s="345">
        <v>-153.49</v>
      </c>
      <c r="W6" s="345">
        <v>-273.91000000000003</v>
      </c>
      <c r="X6" s="345">
        <v>-263.07</v>
      </c>
      <c r="Y6" s="346">
        <v>-415.34999999999997</v>
      </c>
      <c r="Z6" s="345">
        <v>0</v>
      </c>
      <c r="AA6" s="345">
        <v>0</v>
      </c>
      <c r="AB6" s="345">
        <v>0</v>
      </c>
      <c r="AC6" s="345">
        <v>0</v>
      </c>
      <c r="AD6" s="345">
        <v>0</v>
      </c>
      <c r="AE6" s="345">
        <v>0</v>
      </c>
      <c r="AF6" s="345">
        <v>0</v>
      </c>
      <c r="AG6" s="345">
        <v>0</v>
      </c>
      <c r="AH6" s="345">
        <v>0</v>
      </c>
      <c r="AI6" s="345">
        <v>0</v>
      </c>
      <c r="AJ6" s="345">
        <v>0</v>
      </c>
      <c r="AK6" s="346">
        <v>12.33</v>
      </c>
      <c r="AL6" s="345">
        <v>0</v>
      </c>
      <c r="AM6" s="345">
        <v>0</v>
      </c>
      <c r="AN6" s="345">
        <v>0</v>
      </c>
      <c r="AO6" s="345">
        <v>0</v>
      </c>
      <c r="AP6" s="345">
        <v>0</v>
      </c>
      <c r="AQ6" s="345">
        <v>0</v>
      </c>
      <c r="AR6" s="345">
        <v>0</v>
      </c>
      <c r="AS6" s="345">
        <v>0</v>
      </c>
      <c r="AT6" s="345">
        <v>0</v>
      </c>
      <c r="AU6" s="345">
        <v>0</v>
      </c>
      <c r="AV6" s="345">
        <v>0</v>
      </c>
      <c r="AW6" s="346">
        <v>0</v>
      </c>
      <c r="AX6" s="345">
        <v>0</v>
      </c>
      <c r="AY6" s="345">
        <v>0</v>
      </c>
      <c r="AZ6" s="345">
        <v>0</v>
      </c>
      <c r="BA6" s="345">
        <v>0</v>
      </c>
      <c r="BB6" s="345">
        <v>0</v>
      </c>
      <c r="BC6" s="345">
        <v>0</v>
      </c>
      <c r="BD6" s="345">
        <v>0</v>
      </c>
      <c r="BE6" s="345">
        <v>0</v>
      </c>
      <c r="BF6" s="345">
        <v>0</v>
      </c>
      <c r="BG6" s="345">
        <v>0</v>
      </c>
      <c r="BH6" s="345">
        <v>0</v>
      </c>
      <c r="BI6" s="346">
        <v>0</v>
      </c>
      <c r="BJ6" s="345">
        <v>0</v>
      </c>
      <c r="BK6" s="345">
        <v>0</v>
      </c>
      <c r="BL6" s="345">
        <v>0</v>
      </c>
      <c r="BM6" s="345">
        <v>0</v>
      </c>
      <c r="BN6" s="345">
        <v>0</v>
      </c>
      <c r="BO6" s="345">
        <v>0</v>
      </c>
      <c r="BP6" s="345">
        <v>0</v>
      </c>
      <c r="BQ6" s="345">
        <v>0</v>
      </c>
      <c r="BR6" s="345">
        <v>0</v>
      </c>
      <c r="BS6" s="345">
        <v>0</v>
      </c>
      <c r="BT6" s="345">
        <v>0</v>
      </c>
      <c r="BU6" s="346">
        <v>0</v>
      </c>
      <c r="BV6" s="345">
        <v>0</v>
      </c>
      <c r="BW6" s="345">
        <v>0</v>
      </c>
      <c r="BX6" s="345">
        <v>0</v>
      </c>
      <c r="BY6" s="345">
        <v>0</v>
      </c>
      <c r="BZ6" s="345">
        <v>0</v>
      </c>
      <c r="CA6" s="345">
        <v>0</v>
      </c>
      <c r="CB6" s="345">
        <v>0</v>
      </c>
      <c r="CC6" s="345">
        <v>0</v>
      </c>
      <c r="CD6" s="345">
        <v>0</v>
      </c>
      <c r="CE6" s="345">
        <v>0</v>
      </c>
      <c r="CF6" s="345">
        <v>0</v>
      </c>
      <c r="CG6" s="346">
        <v>0</v>
      </c>
      <c r="CH6" s="345">
        <v>0</v>
      </c>
      <c r="CI6" s="345">
        <v>0</v>
      </c>
      <c r="CJ6" s="345">
        <v>0</v>
      </c>
      <c r="CK6" s="345">
        <v>0</v>
      </c>
      <c r="CL6" s="345">
        <v>0</v>
      </c>
      <c r="CM6" s="345">
        <v>0</v>
      </c>
      <c r="CN6" s="345">
        <v>0</v>
      </c>
      <c r="CO6" s="345">
        <v>0</v>
      </c>
      <c r="CP6" s="345">
        <v>0</v>
      </c>
      <c r="CQ6" s="345">
        <v>0</v>
      </c>
      <c r="CR6" s="345">
        <v>0</v>
      </c>
      <c r="CS6" s="346">
        <v>0</v>
      </c>
      <c r="CT6" s="347">
        <f t="shared" si="1"/>
        <v>46116.31</v>
      </c>
      <c r="CU6" s="347">
        <f t="shared" si="0"/>
        <v>42972.49</v>
      </c>
      <c r="CV6" s="347">
        <f t="shared" si="0"/>
        <v>45922.520000000004</v>
      </c>
      <c r="CW6" s="347">
        <f t="shared" si="0"/>
        <v>30183.5</v>
      </c>
      <c r="CX6" s="347">
        <f t="shared" si="0"/>
        <v>55635.93</v>
      </c>
      <c r="CY6" s="347">
        <f t="shared" si="0"/>
        <v>36651.21</v>
      </c>
      <c r="CZ6" s="347">
        <f t="shared" si="0"/>
        <v>29239.63</v>
      </c>
      <c r="DA6" s="347">
        <f t="shared" si="0"/>
        <v>30231.61</v>
      </c>
      <c r="DB6" s="347">
        <f t="shared" si="0"/>
        <v>35476.870000000003</v>
      </c>
      <c r="DC6" s="347">
        <f t="shared" si="0"/>
        <v>30337.24</v>
      </c>
      <c r="DD6" s="347">
        <f t="shared" si="0"/>
        <v>31214.97</v>
      </c>
      <c r="DE6" s="347">
        <f t="shared" si="0"/>
        <v>35685.960000000006</v>
      </c>
      <c r="DF6" s="348">
        <f t="shared" si="2"/>
        <v>449668.23999999993</v>
      </c>
      <c r="DG6" s="353" t="s">
        <v>99</v>
      </c>
      <c r="DH6" s="347">
        <f>DE6</f>
        <v>35685.960000000006</v>
      </c>
      <c r="DI6" s="347">
        <f>'[1]FY 2019 - kWh'!DE6</f>
        <v>143633.99</v>
      </c>
      <c r="DJ6" s="350">
        <f>DH6/DI6</f>
        <v>0.24845066268784993</v>
      </c>
      <c r="DK6" s="347">
        <f>ROUND(DJ6*'[1]FY 2019 - kWh'!DK6,2)</f>
        <v>10643.87</v>
      </c>
      <c r="DL6" s="347">
        <f>(DE6-DK6)</f>
        <v>25042.090000000004</v>
      </c>
      <c r="DM6" s="351">
        <f t="shared" si="3"/>
        <v>424626.14999999991</v>
      </c>
      <c r="DN6" s="351">
        <v>423923.61399170494</v>
      </c>
      <c r="DO6" s="351">
        <f t="shared" si="4"/>
        <v>702.53600829496281</v>
      </c>
    </row>
    <row r="7" spans="1:119" ht="15.75" x14ac:dyDescent="0.3">
      <c r="A7" s="335" t="s">
        <v>100</v>
      </c>
      <c r="B7" s="344">
        <v>19729.330000000002</v>
      </c>
      <c r="C7" s="344">
        <v>24399.43</v>
      </c>
      <c r="D7" s="344">
        <v>25040.61</v>
      </c>
      <c r="E7" s="344">
        <v>16611.810000000001</v>
      </c>
      <c r="F7" s="344">
        <v>31363.89</v>
      </c>
      <c r="G7" s="344">
        <v>22917.83</v>
      </c>
      <c r="H7" s="344">
        <v>26524.71</v>
      </c>
      <c r="I7" s="344">
        <v>24985.51</v>
      </c>
      <c r="J7" s="344">
        <v>24481.65</v>
      </c>
      <c r="K7" s="344">
        <v>25152.34</v>
      </c>
      <c r="L7" s="344">
        <v>21629.279999999999</v>
      </c>
      <c r="M7" s="344">
        <v>22487.43</v>
      </c>
      <c r="N7" s="345">
        <v>0</v>
      </c>
      <c r="O7" s="345">
        <v>0</v>
      </c>
      <c r="P7" s="345">
        <v>0</v>
      </c>
      <c r="Q7" s="345">
        <v>0</v>
      </c>
      <c r="R7" s="345">
        <v>0</v>
      </c>
      <c r="S7" s="345">
        <v>0</v>
      </c>
      <c r="T7" s="345">
        <v>0</v>
      </c>
      <c r="U7" s="345">
        <v>150.24</v>
      </c>
      <c r="V7" s="345">
        <v>202.84</v>
      </c>
      <c r="W7" s="345">
        <v>-18.73</v>
      </c>
      <c r="X7" s="345">
        <v>0</v>
      </c>
      <c r="Y7" s="346">
        <v>0</v>
      </c>
      <c r="Z7" s="345">
        <v>-121.65</v>
      </c>
      <c r="AA7" s="345">
        <v>-126.12</v>
      </c>
      <c r="AB7" s="345">
        <v>-136.1</v>
      </c>
      <c r="AC7" s="345">
        <v>-103.48</v>
      </c>
      <c r="AD7" s="345">
        <v>-119.56</v>
      </c>
      <c r="AE7" s="345">
        <v>-120.04</v>
      </c>
      <c r="AF7" s="345">
        <v>-109.45</v>
      </c>
      <c r="AG7" s="345">
        <v>-105.96</v>
      </c>
      <c r="AH7" s="345">
        <v>-115.49</v>
      </c>
      <c r="AI7" s="345">
        <v>-116.71</v>
      </c>
      <c r="AJ7" s="345">
        <v>-114.87</v>
      </c>
      <c r="AK7" s="346">
        <v>-116.27</v>
      </c>
      <c r="AL7" s="345">
        <v>0</v>
      </c>
      <c r="AM7" s="345">
        <v>0</v>
      </c>
      <c r="AN7" s="345">
        <v>0</v>
      </c>
      <c r="AO7" s="345">
        <v>0</v>
      </c>
      <c r="AP7" s="345">
        <v>0</v>
      </c>
      <c r="AQ7" s="345">
        <v>0</v>
      </c>
      <c r="AR7" s="345">
        <v>0</v>
      </c>
      <c r="AS7" s="345">
        <v>0</v>
      </c>
      <c r="AT7" s="345">
        <v>0</v>
      </c>
      <c r="AU7" s="345">
        <v>0</v>
      </c>
      <c r="AV7" s="345">
        <v>0</v>
      </c>
      <c r="AW7" s="346">
        <v>0</v>
      </c>
      <c r="AX7" s="345">
        <v>0</v>
      </c>
      <c r="AY7" s="345">
        <v>0</v>
      </c>
      <c r="AZ7" s="345">
        <v>0</v>
      </c>
      <c r="BA7" s="345">
        <v>0</v>
      </c>
      <c r="BB7" s="345">
        <v>0</v>
      </c>
      <c r="BC7" s="345">
        <v>0</v>
      </c>
      <c r="BD7" s="345">
        <v>0</v>
      </c>
      <c r="BE7" s="345">
        <v>0</v>
      </c>
      <c r="BF7" s="345">
        <v>0</v>
      </c>
      <c r="BG7" s="345">
        <v>0</v>
      </c>
      <c r="BH7" s="345">
        <v>0</v>
      </c>
      <c r="BI7" s="346">
        <v>0</v>
      </c>
      <c r="BJ7" s="345">
        <v>0</v>
      </c>
      <c r="BK7" s="345">
        <v>0</v>
      </c>
      <c r="BL7" s="345">
        <v>0</v>
      </c>
      <c r="BM7" s="345">
        <v>0</v>
      </c>
      <c r="BN7" s="345">
        <v>0</v>
      </c>
      <c r="BO7" s="345">
        <v>0</v>
      </c>
      <c r="BP7" s="345">
        <v>0</v>
      </c>
      <c r="BQ7" s="345">
        <v>0</v>
      </c>
      <c r="BR7" s="345">
        <v>0</v>
      </c>
      <c r="BS7" s="345">
        <v>0</v>
      </c>
      <c r="BT7" s="345">
        <v>0</v>
      </c>
      <c r="BU7" s="346">
        <v>0</v>
      </c>
      <c r="BV7" s="345">
        <v>0</v>
      </c>
      <c r="BW7" s="345">
        <v>0</v>
      </c>
      <c r="BX7" s="345">
        <v>0</v>
      </c>
      <c r="BY7" s="345">
        <v>0</v>
      </c>
      <c r="BZ7" s="345">
        <v>0</v>
      </c>
      <c r="CA7" s="345">
        <v>0</v>
      </c>
      <c r="CB7" s="345">
        <v>0</v>
      </c>
      <c r="CC7" s="345">
        <v>0</v>
      </c>
      <c r="CD7" s="345">
        <v>0</v>
      </c>
      <c r="CE7" s="345">
        <v>0</v>
      </c>
      <c r="CF7" s="345">
        <v>0</v>
      </c>
      <c r="CG7" s="346">
        <v>0</v>
      </c>
      <c r="CH7" s="345">
        <v>0</v>
      </c>
      <c r="CI7" s="345">
        <v>0</v>
      </c>
      <c r="CJ7" s="345">
        <v>0</v>
      </c>
      <c r="CK7" s="345">
        <v>0</v>
      </c>
      <c r="CL7" s="345">
        <v>0</v>
      </c>
      <c r="CM7" s="345">
        <v>0</v>
      </c>
      <c r="CN7" s="345">
        <v>0</v>
      </c>
      <c r="CO7" s="345">
        <v>0</v>
      </c>
      <c r="CP7" s="345">
        <v>0</v>
      </c>
      <c r="CQ7" s="345">
        <v>0</v>
      </c>
      <c r="CR7" s="345">
        <v>0</v>
      </c>
      <c r="CS7" s="346">
        <v>0</v>
      </c>
      <c r="CT7" s="347">
        <f t="shared" si="1"/>
        <v>19607.68</v>
      </c>
      <c r="CU7" s="347">
        <f t="shared" si="0"/>
        <v>24273.31</v>
      </c>
      <c r="CV7" s="347">
        <f t="shared" si="0"/>
        <v>24904.510000000002</v>
      </c>
      <c r="CW7" s="347">
        <f t="shared" si="0"/>
        <v>16508.330000000002</v>
      </c>
      <c r="CX7" s="347">
        <f t="shared" si="0"/>
        <v>31244.329999999998</v>
      </c>
      <c r="CY7" s="347">
        <f t="shared" si="0"/>
        <v>22797.79</v>
      </c>
      <c r="CZ7" s="347">
        <f t="shared" si="0"/>
        <v>26415.26</v>
      </c>
      <c r="DA7" s="347">
        <f t="shared" si="0"/>
        <v>25029.79</v>
      </c>
      <c r="DB7" s="347">
        <f t="shared" si="0"/>
        <v>24569</v>
      </c>
      <c r="DC7" s="347">
        <f t="shared" si="0"/>
        <v>25016.9</v>
      </c>
      <c r="DD7" s="347">
        <f t="shared" si="0"/>
        <v>21514.41</v>
      </c>
      <c r="DE7" s="347">
        <f t="shared" si="0"/>
        <v>22371.16</v>
      </c>
      <c r="DF7" s="348">
        <f t="shared" si="2"/>
        <v>284252.47000000003</v>
      </c>
      <c r="DM7" s="351">
        <f t="shared" si="3"/>
        <v>284252.47000000003</v>
      </c>
      <c r="DN7" s="351">
        <v>283627.54000000004</v>
      </c>
      <c r="DO7" s="351">
        <f t="shared" si="4"/>
        <v>624.92999999999302</v>
      </c>
    </row>
    <row r="8" spans="1:119" ht="15.75" x14ac:dyDescent="0.3">
      <c r="A8" s="335" t="s">
        <v>101</v>
      </c>
      <c r="B8" s="344">
        <v>30592.2</v>
      </c>
      <c r="C8" s="344">
        <v>32096.87</v>
      </c>
      <c r="D8" s="344">
        <v>32019.77</v>
      </c>
      <c r="E8" s="344">
        <v>27254.62</v>
      </c>
      <c r="F8" s="344">
        <v>31619.57</v>
      </c>
      <c r="G8" s="344">
        <v>29482.74</v>
      </c>
      <c r="H8" s="344">
        <v>26412.82</v>
      </c>
      <c r="I8" s="344">
        <v>28447.15</v>
      </c>
      <c r="J8" s="344">
        <v>25536.97</v>
      </c>
      <c r="K8" s="344">
        <v>24534.93</v>
      </c>
      <c r="L8" s="344">
        <v>31955</v>
      </c>
      <c r="M8" s="344">
        <v>24661.07</v>
      </c>
      <c r="N8" s="345">
        <v>-259.85000000000002</v>
      </c>
      <c r="O8" s="345">
        <v>-288.77</v>
      </c>
      <c r="P8" s="345">
        <v>-291.02999999999997</v>
      </c>
      <c r="Q8" s="345">
        <v>-258.76</v>
      </c>
      <c r="R8" s="345">
        <v>-303.73</v>
      </c>
      <c r="S8" s="345">
        <v>-538.92000000000007</v>
      </c>
      <c r="T8" s="345">
        <v>-974.85</v>
      </c>
      <c r="U8" s="345">
        <v>-424.44</v>
      </c>
      <c r="V8" s="345">
        <v>316.96999999999997</v>
      </c>
      <c r="W8" s="345">
        <v>891.12</v>
      </c>
      <c r="X8" s="345">
        <v>656.82999999999993</v>
      </c>
      <c r="Y8" s="346">
        <v>677.16</v>
      </c>
      <c r="Z8" s="345">
        <v>0</v>
      </c>
      <c r="AA8" s="345">
        <v>0</v>
      </c>
      <c r="AB8" s="345">
        <v>0</v>
      </c>
      <c r="AC8" s="345">
        <v>0</v>
      </c>
      <c r="AD8" s="345">
        <v>0</v>
      </c>
      <c r="AE8" s="345">
        <v>0</v>
      </c>
      <c r="AF8" s="345">
        <v>0</v>
      </c>
      <c r="AG8" s="345">
        <v>0</v>
      </c>
      <c r="AH8" s="345">
        <v>0</v>
      </c>
      <c r="AI8" s="345">
        <v>0</v>
      </c>
      <c r="AJ8" s="345">
        <v>0</v>
      </c>
      <c r="AK8" s="346">
        <v>0</v>
      </c>
      <c r="AL8" s="345">
        <v>0</v>
      </c>
      <c r="AM8" s="345">
        <v>0</v>
      </c>
      <c r="AN8" s="345">
        <v>0</v>
      </c>
      <c r="AO8" s="345">
        <v>0</v>
      </c>
      <c r="AP8" s="345">
        <v>0</v>
      </c>
      <c r="AQ8" s="345">
        <v>0</v>
      </c>
      <c r="AR8" s="345">
        <v>0</v>
      </c>
      <c r="AS8" s="345">
        <v>0</v>
      </c>
      <c r="AT8" s="345">
        <v>0</v>
      </c>
      <c r="AU8" s="345">
        <v>0</v>
      </c>
      <c r="AV8" s="345">
        <v>0</v>
      </c>
      <c r="AW8" s="346">
        <v>0</v>
      </c>
      <c r="AX8" s="345">
        <v>0</v>
      </c>
      <c r="AY8" s="345">
        <v>0</v>
      </c>
      <c r="AZ8" s="345">
        <v>0</v>
      </c>
      <c r="BA8" s="345">
        <v>0</v>
      </c>
      <c r="BB8" s="345">
        <v>0</v>
      </c>
      <c r="BC8" s="345">
        <v>0</v>
      </c>
      <c r="BD8" s="345">
        <v>0</v>
      </c>
      <c r="BE8" s="345">
        <v>0</v>
      </c>
      <c r="BF8" s="345">
        <v>0</v>
      </c>
      <c r="BG8" s="345">
        <v>0</v>
      </c>
      <c r="BH8" s="345">
        <v>0</v>
      </c>
      <c r="BI8" s="346">
        <v>0</v>
      </c>
      <c r="BJ8" s="345">
        <v>0</v>
      </c>
      <c r="BK8" s="345">
        <v>0</v>
      </c>
      <c r="BL8" s="345">
        <v>0</v>
      </c>
      <c r="BM8" s="345">
        <v>0</v>
      </c>
      <c r="BN8" s="345">
        <v>0</v>
      </c>
      <c r="BO8" s="345">
        <v>0</v>
      </c>
      <c r="BP8" s="345">
        <v>0</v>
      </c>
      <c r="BQ8" s="345">
        <v>0</v>
      </c>
      <c r="BR8" s="345">
        <v>0</v>
      </c>
      <c r="BS8" s="345">
        <v>0</v>
      </c>
      <c r="BT8" s="345">
        <v>0</v>
      </c>
      <c r="BU8" s="346">
        <v>0</v>
      </c>
      <c r="BV8" s="345">
        <v>0</v>
      </c>
      <c r="BW8" s="345">
        <v>0</v>
      </c>
      <c r="BX8" s="345">
        <v>0</v>
      </c>
      <c r="BY8" s="345">
        <v>0</v>
      </c>
      <c r="BZ8" s="345">
        <v>0</v>
      </c>
      <c r="CA8" s="345">
        <v>0</v>
      </c>
      <c r="CB8" s="345">
        <v>0</v>
      </c>
      <c r="CC8" s="345">
        <v>0</v>
      </c>
      <c r="CD8" s="345">
        <v>0</v>
      </c>
      <c r="CE8" s="345">
        <v>0</v>
      </c>
      <c r="CF8" s="345">
        <v>0</v>
      </c>
      <c r="CG8" s="346">
        <v>0</v>
      </c>
      <c r="CH8" s="345">
        <v>0</v>
      </c>
      <c r="CI8" s="345">
        <v>0</v>
      </c>
      <c r="CJ8" s="345">
        <v>0</v>
      </c>
      <c r="CK8" s="345">
        <v>0</v>
      </c>
      <c r="CL8" s="345">
        <v>0</v>
      </c>
      <c r="CM8" s="345">
        <v>0</v>
      </c>
      <c r="CN8" s="345">
        <v>0</v>
      </c>
      <c r="CO8" s="345">
        <v>0</v>
      </c>
      <c r="CP8" s="345">
        <v>0</v>
      </c>
      <c r="CQ8" s="345">
        <v>0</v>
      </c>
      <c r="CR8" s="345">
        <v>0</v>
      </c>
      <c r="CS8" s="346">
        <v>0</v>
      </c>
      <c r="CT8" s="347">
        <f t="shared" si="1"/>
        <v>30332.350000000002</v>
      </c>
      <c r="CU8" s="347">
        <f t="shared" si="0"/>
        <v>31808.1</v>
      </c>
      <c r="CV8" s="347">
        <f t="shared" si="0"/>
        <v>31728.74</v>
      </c>
      <c r="CW8" s="347">
        <f t="shared" si="0"/>
        <v>26995.86</v>
      </c>
      <c r="CX8" s="347">
        <f t="shared" si="0"/>
        <v>31315.84</v>
      </c>
      <c r="CY8" s="347">
        <f t="shared" si="0"/>
        <v>28943.82</v>
      </c>
      <c r="CZ8" s="347">
        <f t="shared" si="0"/>
        <v>25437.97</v>
      </c>
      <c r="DA8" s="347">
        <f t="shared" si="0"/>
        <v>28022.710000000003</v>
      </c>
      <c r="DB8" s="347">
        <f t="shared" si="0"/>
        <v>25853.940000000002</v>
      </c>
      <c r="DC8" s="347">
        <f t="shared" si="0"/>
        <v>25426.05</v>
      </c>
      <c r="DD8" s="347">
        <f t="shared" si="0"/>
        <v>32611.83</v>
      </c>
      <c r="DE8" s="347">
        <f t="shared" si="0"/>
        <v>25338.23</v>
      </c>
      <c r="DF8" s="348">
        <f t="shared" si="2"/>
        <v>343815.44</v>
      </c>
      <c r="DM8" s="351">
        <f t="shared" si="3"/>
        <v>343815.44</v>
      </c>
      <c r="DN8" s="351">
        <v>343815.43999999994</v>
      </c>
      <c r="DO8" s="351">
        <f t="shared" si="4"/>
        <v>0</v>
      </c>
    </row>
    <row r="9" spans="1:119" ht="15.75" x14ac:dyDescent="0.3">
      <c r="A9" s="335" t="s">
        <v>102</v>
      </c>
      <c r="B9" s="344">
        <v>160871.03</v>
      </c>
      <c r="C9" s="344">
        <v>201210.98</v>
      </c>
      <c r="D9" s="344">
        <v>196714.92</v>
      </c>
      <c r="E9" s="344">
        <v>38704.769999999997</v>
      </c>
      <c r="F9" s="344">
        <v>294201.71000000002</v>
      </c>
      <c r="G9" s="344">
        <v>156197.49</v>
      </c>
      <c r="H9" s="344">
        <v>102397.3</v>
      </c>
      <c r="I9" s="344">
        <v>101314.66</v>
      </c>
      <c r="J9" s="344">
        <v>130287.52</v>
      </c>
      <c r="K9" s="344">
        <v>157203.60999999999</v>
      </c>
      <c r="L9" s="344">
        <v>167709.34</v>
      </c>
      <c r="M9" s="344">
        <v>171223.35</v>
      </c>
      <c r="N9" s="345">
        <v>0</v>
      </c>
      <c r="O9" s="345">
        <v>0</v>
      </c>
      <c r="P9" s="345">
        <v>0</v>
      </c>
      <c r="Q9" s="345">
        <v>0</v>
      </c>
      <c r="R9" s="345">
        <v>0</v>
      </c>
      <c r="S9" s="345">
        <v>0</v>
      </c>
      <c r="T9" s="345">
        <v>0</v>
      </c>
      <c r="U9" s="345">
        <v>0</v>
      </c>
      <c r="V9" s="345">
        <v>0</v>
      </c>
      <c r="W9" s="345">
        <v>0</v>
      </c>
      <c r="X9" s="345">
        <v>0</v>
      </c>
      <c r="Y9" s="346">
        <v>-5804.8</v>
      </c>
      <c r="Z9" s="345">
        <v>-87.99</v>
      </c>
      <c r="AA9" s="345">
        <v>-86.02</v>
      </c>
      <c r="AB9" s="345">
        <v>-90.65</v>
      </c>
      <c r="AC9" s="345">
        <v>-80.209999999999994</v>
      </c>
      <c r="AD9" s="345">
        <v>-82.39</v>
      </c>
      <c r="AE9" s="345">
        <v>-83.69</v>
      </c>
      <c r="AF9" s="345">
        <v>-82.71</v>
      </c>
      <c r="AG9" s="345">
        <v>-76.400000000000006</v>
      </c>
      <c r="AH9" s="345">
        <v>2219.9</v>
      </c>
      <c r="AI9" s="345">
        <v>4014.81</v>
      </c>
      <c r="AJ9" s="345">
        <v>-6186.39</v>
      </c>
      <c r="AK9" s="346">
        <v>-84.45</v>
      </c>
      <c r="AL9" s="345">
        <v>0</v>
      </c>
      <c r="AM9" s="345">
        <v>0</v>
      </c>
      <c r="AN9" s="345">
        <v>0</v>
      </c>
      <c r="AO9" s="345">
        <v>0</v>
      </c>
      <c r="AP9" s="345">
        <v>0</v>
      </c>
      <c r="AQ9" s="345">
        <v>0</v>
      </c>
      <c r="AR9" s="345">
        <v>0</v>
      </c>
      <c r="AS9" s="345">
        <v>0</v>
      </c>
      <c r="AT9" s="345">
        <v>0</v>
      </c>
      <c r="AU9" s="345">
        <v>0</v>
      </c>
      <c r="AV9" s="345">
        <v>0</v>
      </c>
      <c r="AW9" s="346">
        <v>0</v>
      </c>
      <c r="AX9" s="345">
        <v>0</v>
      </c>
      <c r="AY9" s="345">
        <v>0</v>
      </c>
      <c r="AZ9" s="345">
        <v>0</v>
      </c>
      <c r="BA9" s="345">
        <v>0</v>
      </c>
      <c r="BB9" s="345">
        <v>0</v>
      </c>
      <c r="BC9" s="345">
        <v>0</v>
      </c>
      <c r="BD9" s="345">
        <v>0</v>
      </c>
      <c r="BE9" s="345">
        <v>0</v>
      </c>
      <c r="BF9" s="345">
        <v>0</v>
      </c>
      <c r="BG9" s="345">
        <v>0</v>
      </c>
      <c r="BH9" s="345">
        <v>0</v>
      </c>
      <c r="BI9" s="346">
        <v>0</v>
      </c>
      <c r="BJ9" s="345">
        <v>0</v>
      </c>
      <c r="BK9" s="345">
        <v>0</v>
      </c>
      <c r="BL9" s="345">
        <v>0</v>
      </c>
      <c r="BM9" s="345">
        <v>0</v>
      </c>
      <c r="BN9" s="345">
        <v>0</v>
      </c>
      <c r="BO9" s="345">
        <v>0</v>
      </c>
      <c r="BP9" s="345">
        <v>0</v>
      </c>
      <c r="BQ9" s="345">
        <v>0</v>
      </c>
      <c r="BR9" s="345">
        <v>0</v>
      </c>
      <c r="BS9" s="345">
        <v>0</v>
      </c>
      <c r="BT9" s="345">
        <v>0</v>
      </c>
      <c r="BU9" s="346">
        <v>0</v>
      </c>
      <c r="BV9" s="345">
        <v>0</v>
      </c>
      <c r="BW9" s="345">
        <v>0</v>
      </c>
      <c r="BX9" s="345">
        <v>0</v>
      </c>
      <c r="BY9" s="345">
        <v>0</v>
      </c>
      <c r="BZ9" s="345">
        <v>0</v>
      </c>
      <c r="CA9" s="345">
        <v>0</v>
      </c>
      <c r="CB9" s="345">
        <v>0</v>
      </c>
      <c r="CC9" s="345">
        <v>0</v>
      </c>
      <c r="CD9" s="345">
        <v>0</v>
      </c>
      <c r="CE9" s="345">
        <v>0</v>
      </c>
      <c r="CF9" s="345">
        <v>0</v>
      </c>
      <c r="CG9" s="346">
        <v>0</v>
      </c>
      <c r="CH9" s="345">
        <v>0</v>
      </c>
      <c r="CI9" s="345">
        <v>0</v>
      </c>
      <c r="CJ9" s="345">
        <v>0</v>
      </c>
      <c r="CK9" s="345">
        <v>0</v>
      </c>
      <c r="CL9" s="345">
        <v>0</v>
      </c>
      <c r="CM9" s="345">
        <v>0</v>
      </c>
      <c r="CN9" s="345">
        <v>0</v>
      </c>
      <c r="CO9" s="345">
        <v>0</v>
      </c>
      <c r="CP9" s="345">
        <v>0</v>
      </c>
      <c r="CQ9" s="345">
        <v>0</v>
      </c>
      <c r="CR9" s="345">
        <v>0</v>
      </c>
      <c r="CS9" s="346">
        <v>0</v>
      </c>
      <c r="CT9" s="347">
        <f t="shared" si="1"/>
        <v>160783.04000000001</v>
      </c>
      <c r="CU9" s="347">
        <f t="shared" si="0"/>
        <v>201124.96000000002</v>
      </c>
      <c r="CV9" s="347">
        <f t="shared" si="0"/>
        <v>196624.27000000002</v>
      </c>
      <c r="CW9" s="347">
        <f t="shared" si="0"/>
        <v>38624.559999999998</v>
      </c>
      <c r="CX9" s="347">
        <f t="shared" si="0"/>
        <v>294119.32</v>
      </c>
      <c r="CY9" s="347">
        <f t="shared" si="0"/>
        <v>156113.79999999999</v>
      </c>
      <c r="CZ9" s="347">
        <f t="shared" si="0"/>
        <v>102314.59</v>
      </c>
      <c r="DA9" s="347">
        <f t="shared" si="0"/>
        <v>101238.26000000001</v>
      </c>
      <c r="DB9" s="347">
        <f t="shared" si="0"/>
        <v>132507.42000000001</v>
      </c>
      <c r="DC9" s="347">
        <f t="shared" si="0"/>
        <v>161218.41999999998</v>
      </c>
      <c r="DD9" s="347">
        <f t="shared" si="0"/>
        <v>161522.94999999998</v>
      </c>
      <c r="DE9" s="347">
        <f t="shared" si="0"/>
        <v>165334.1</v>
      </c>
      <c r="DF9" s="348">
        <f t="shared" si="2"/>
        <v>1871525.6900000002</v>
      </c>
      <c r="DG9" s="353" t="s">
        <v>99</v>
      </c>
      <c r="DH9" s="347">
        <f>DE9</f>
        <v>165334.1</v>
      </c>
      <c r="DI9" s="347">
        <f>'[1]FY 2019 - kWh'!DE9</f>
        <v>795075.85800000001</v>
      </c>
      <c r="DJ9" s="350">
        <f>DH9/DI9</f>
        <v>0.20794757926104707</v>
      </c>
      <c r="DK9" s="347">
        <f>ROUND(DJ9*'[1]FY 2019 - kWh'!DK9,2)</f>
        <v>116918.53</v>
      </c>
      <c r="DL9" s="347">
        <f>(DE9-DK9)</f>
        <v>48415.570000000007</v>
      </c>
      <c r="DM9" s="351">
        <f t="shared" si="3"/>
        <v>1823110.12</v>
      </c>
      <c r="DN9" s="351">
        <v>1822184.3801165856</v>
      </c>
      <c r="DO9" s="351">
        <f t="shared" si="4"/>
        <v>925.73988341446966</v>
      </c>
    </row>
    <row r="10" spans="1:119" ht="15.75" x14ac:dyDescent="0.3">
      <c r="A10" s="335" t="s">
        <v>103</v>
      </c>
      <c r="B10" s="344">
        <v>24840.92</v>
      </c>
      <c r="C10" s="344">
        <v>28019.96</v>
      </c>
      <c r="D10" s="344">
        <v>29124.37</v>
      </c>
      <c r="E10" s="344">
        <v>15421.62</v>
      </c>
      <c r="F10" s="344">
        <v>41343.15</v>
      </c>
      <c r="G10" s="344">
        <v>26322.97</v>
      </c>
      <c r="H10" s="344">
        <v>26732.23</v>
      </c>
      <c r="I10" s="344">
        <v>25123.88</v>
      </c>
      <c r="J10" s="344">
        <v>26305.75</v>
      </c>
      <c r="K10" s="344">
        <v>28326.78</v>
      </c>
      <c r="L10" s="344">
        <v>24373.89</v>
      </c>
      <c r="M10" s="344">
        <v>26251.25</v>
      </c>
      <c r="N10" s="345">
        <v>11.06</v>
      </c>
      <c r="O10" s="345">
        <v>0</v>
      </c>
      <c r="P10" s="345">
        <v>0</v>
      </c>
      <c r="Q10" s="345">
        <v>0</v>
      </c>
      <c r="R10" s="345">
        <v>0</v>
      </c>
      <c r="S10" s="345">
        <v>-90.44</v>
      </c>
      <c r="T10" s="345">
        <v>-10.68</v>
      </c>
      <c r="U10" s="345">
        <v>68.47</v>
      </c>
      <c r="V10" s="345">
        <v>0</v>
      </c>
      <c r="W10" s="345">
        <v>0</v>
      </c>
      <c r="X10" s="345">
        <v>0</v>
      </c>
      <c r="Y10" s="346">
        <v>0</v>
      </c>
      <c r="Z10" s="345">
        <v>0</v>
      </c>
      <c r="AA10" s="345">
        <v>0</v>
      </c>
      <c r="AB10" s="345">
        <v>0</v>
      </c>
      <c r="AC10" s="345">
        <v>0</v>
      </c>
      <c r="AD10" s="345">
        <v>0</v>
      </c>
      <c r="AE10" s="345">
        <v>0</v>
      </c>
      <c r="AF10" s="345">
        <v>0</v>
      </c>
      <c r="AG10" s="345">
        <v>0</v>
      </c>
      <c r="AH10" s="345">
        <v>0</v>
      </c>
      <c r="AI10" s="345">
        <v>0</v>
      </c>
      <c r="AJ10" s="345">
        <v>0</v>
      </c>
      <c r="AK10" s="346">
        <v>0</v>
      </c>
      <c r="AL10" s="345">
        <v>0</v>
      </c>
      <c r="AM10" s="345">
        <v>0</v>
      </c>
      <c r="AN10" s="345">
        <v>0</v>
      </c>
      <c r="AO10" s="345">
        <v>0</v>
      </c>
      <c r="AP10" s="345">
        <v>0</v>
      </c>
      <c r="AQ10" s="345">
        <v>0</v>
      </c>
      <c r="AR10" s="345">
        <v>0</v>
      </c>
      <c r="AS10" s="345">
        <v>0</v>
      </c>
      <c r="AT10" s="345">
        <v>0</v>
      </c>
      <c r="AU10" s="345">
        <v>0</v>
      </c>
      <c r="AV10" s="345">
        <v>0</v>
      </c>
      <c r="AW10" s="346">
        <v>0</v>
      </c>
      <c r="AX10" s="345">
        <v>0</v>
      </c>
      <c r="AY10" s="345">
        <v>0</v>
      </c>
      <c r="AZ10" s="345">
        <v>0</v>
      </c>
      <c r="BA10" s="345">
        <v>0</v>
      </c>
      <c r="BB10" s="345">
        <v>0</v>
      </c>
      <c r="BC10" s="345">
        <v>0</v>
      </c>
      <c r="BD10" s="345">
        <v>0</v>
      </c>
      <c r="BE10" s="345">
        <v>0</v>
      </c>
      <c r="BF10" s="345">
        <v>0</v>
      </c>
      <c r="BG10" s="345">
        <v>0</v>
      </c>
      <c r="BH10" s="345">
        <v>0</v>
      </c>
      <c r="BI10" s="346">
        <v>0</v>
      </c>
      <c r="BJ10" s="345">
        <v>0</v>
      </c>
      <c r="BK10" s="345">
        <v>0</v>
      </c>
      <c r="BL10" s="345">
        <v>0</v>
      </c>
      <c r="BM10" s="345">
        <v>0</v>
      </c>
      <c r="BN10" s="345">
        <v>0</v>
      </c>
      <c r="BO10" s="345">
        <v>0</v>
      </c>
      <c r="BP10" s="345">
        <v>0</v>
      </c>
      <c r="BQ10" s="345">
        <v>0</v>
      </c>
      <c r="BR10" s="345">
        <v>0</v>
      </c>
      <c r="BS10" s="345">
        <v>0</v>
      </c>
      <c r="BT10" s="345">
        <v>0</v>
      </c>
      <c r="BU10" s="346">
        <v>0</v>
      </c>
      <c r="BV10" s="345">
        <v>-5277.76</v>
      </c>
      <c r="BW10" s="345">
        <v>-5698.59</v>
      </c>
      <c r="BX10" s="345">
        <v>-5895.84</v>
      </c>
      <c r="BY10" s="345">
        <v>-5300.99</v>
      </c>
      <c r="BZ10" s="345">
        <v>-5303.36</v>
      </c>
      <c r="CA10" s="345">
        <v>-5256.67</v>
      </c>
      <c r="CB10" s="345">
        <v>-6173.76</v>
      </c>
      <c r="CC10" s="345">
        <v>-5071.04</v>
      </c>
      <c r="CD10" s="345">
        <v>-5345.33</v>
      </c>
      <c r="CE10" s="345">
        <v>-6040.95</v>
      </c>
      <c r="CF10" s="345">
        <v>-5589.93</v>
      </c>
      <c r="CG10" s="346">
        <v>-6414.06</v>
      </c>
      <c r="CH10" s="345">
        <v>0</v>
      </c>
      <c r="CI10" s="345">
        <v>0</v>
      </c>
      <c r="CJ10" s="345">
        <v>0</v>
      </c>
      <c r="CK10" s="345">
        <v>0</v>
      </c>
      <c r="CL10" s="345">
        <v>0</v>
      </c>
      <c r="CM10" s="345">
        <v>0</v>
      </c>
      <c r="CN10" s="345">
        <v>0</v>
      </c>
      <c r="CO10" s="345">
        <v>0</v>
      </c>
      <c r="CP10" s="345">
        <v>0</v>
      </c>
      <c r="CQ10" s="345">
        <v>0</v>
      </c>
      <c r="CR10" s="345">
        <v>0</v>
      </c>
      <c r="CS10" s="346">
        <v>0</v>
      </c>
      <c r="CT10" s="347">
        <f t="shared" si="1"/>
        <v>19574.22</v>
      </c>
      <c r="CU10" s="347">
        <f t="shared" si="0"/>
        <v>22321.37</v>
      </c>
      <c r="CV10" s="347">
        <f t="shared" si="0"/>
        <v>23228.53</v>
      </c>
      <c r="CW10" s="347">
        <f t="shared" si="0"/>
        <v>10120.630000000001</v>
      </c>
      <c r="CX10" s="347">
        <f t="shared" si="0"/>
        <v>36039.79</v>
      </c>
      <c r="CY10" s="347">
        <f t="shared" si="0"/>
        <v>20975.86</v>
      </c>
      <c r="CZ10" s="347">
        <f t="shared" si="0"/>
        <v>20547.79</v>
      </c>
      <c r="DA10" s="347">
        <f t="shared" si="0"/>
        <v>20121.310000000001</v>
      </c>
      <c r="DB10" s="347">
        <f t="shared" si="0"/>
        <v>20960.419999999998</v>
      </c>
      <c r="DC10" s="347">
        <f t="shared" si="0"/>
        <v>22285.829999999998</v>
      </c>
      <c r="DD10" s="347">
        <f t="shared" si="0"/>
        <v>18783.96</v>
      </c>
      <c r="DE10" s="347">
        <f t="shared" si="0"/>
        <v>19837.189999999999</v>
      </c>
      <c r="DF10" s="348">
        <f t="shared" si="2"/>
        <v>254796.90000000002</v>
      </c>
      <c r="DM10" s="351">
        <f t="shared" si="3"/>
        <v>254796.90000000002</v>
      </c>
      <c r="DN10" s="351">
        <v>316136.92548831418</v>
      </c>
      <c r="DO10" s="351">
        <f t="shared" si="4"/>
        <v>-61340.025488314161</v>
      </c>
    </row>
    <row r="11" spans="1:119" ht="15.75" x14ac:dyDescent="0.3">
      <c r="A11" s="335" t="s">
        <v>104</v>
      </c>
      <c r="B11" s="344">
        <v>57057.93</v>
      </c>
      <c r="C11" s="344">
        <v>69037.47</v>
      </c>
      <c r="D11" s="344">
        <v>71410.31</v>
      </c>
      <c r="E11" s="344">
        <v>5904.71</v>
      </c>
      <c r="F11" s="344">
        <v>122729.48</v>
      </c>
      <c r="G11" s="344">
        <v>58347.43</v>
      </c>
      <c r="H11" s="344">
        <v>52792.94</v>
      </c>
      <c r="I11" s="344">
        <v>53215.199999999997</v>
      </c>
      <c r="J11" s="344">
        <v>56414.38</v>
      </c>
      <c r="K11" s="344">
        <v>59719.87</v>
      </c>
      <c r="L11" s="344">
        <v>53073.17</v>
      </c>
      <c r="M11" s="344">
        <v>54249.54</v>
      </c>
      <c r="N11" s="345">
        <v>215.83</v>
      </c>
      <c r="O11" s="345">
        <v>-548.42999999999995</v>
      </c>
      <c r="P11" s="345">
        <v>-1070.54</v>
      </c>
      <c r="Q11" s="345">
        <v>780.31</v>
      </c>
      <c r="R11" s="345">
        <v>0</v>
      </c>
      <c r="S11" s="345">
        <v>0</v>
      </c>
      <c r="T11" s="345">
        <v>0</v>
      </c>
      <c r="U11" s="345">
        <v>0</v>
      </c>
      <c r="V11" s="345">
        <v>0</v>
      </c>
      <c r="W11" s="345">
        <v>-487.74</v>
      </c>
      <c r="X11" s="345">
        <v>-445.44</v>
      </c>
      <c r="Y11" s="346">
        <v>-429.09</v>
      </c>
      <c r="Z11" s="345">
        <v>0</v>
      </c>
      <c r="AA11" s="345">
        <v>0</v>
      </c>
      <c r="AB11" s="345">
        <v>0</v>
      </c>
      <c r="AC11" s="345">
        <v>0</v>
      </c>
      <c r="AD11" s="345">
        <v>0</v>
      </c>
      <c r="AE11" s="345">
        <v>0</v>
      </c>
      <c r="AF11" s="345">
        <v>0</v>
      </c>
      <c r="AG11" s="345">
        <v>0</v>
      </c>
      <c r="AH11" s="345">
        <v>0</v>
      </c>
      <c r="AI11" s="345">
        <v>0</v>
      </c>
      <c r="AJ11" s="345">
        <v>0</v>
      </c>
      <c r="AK11" s="346">
        <v>567.39</v>
      </c>
      <c r="AL11" s="345">
        <v>0</v>
      </c>
      <c r="AM11" s="345">
        <v>0</v>
      </c>
      <c r="AN11" s="345">
        <v>0</v>
      </c>
      <c r="AO11" s="345">
        <v>0</v>
      </c>
      <c r="AP11" s="345">
        <v>0</v>
      </c>
      <c r="AQ11" s="345">
        <v>0</v>
      </c>
      <c r="AR11" s="345">
        <v>0</v>
      </c>
      <c r="AS11" s="345">
        <v>0</v>
      </c>
      <c r="AT11" s="345">
        <v>0</v>
      </c>
      <c r="AU11" s="345">
        <v>0</v>
      </c>
      <c r="AV11" s="345">
        <v>0</v>
      </c>
      <c r="AW11" s="346">
        <v>0</v>
      </c>
      <c r="AX11" s="345">
        <v>0</v>
      </c>
      <c r="AY11" s="345">
        <v>0</v>
      </c>
      <c r="AZ11" s="345">
        <v>0</v>
      </c>
      <c r="BA11" s="345">
        <v>0</v>
      </c>
      <c r="BB11" s="345">
        <v>0</v>
      </c>
      <c r="BC11" s="345">
        <v>0</v>
      </c>
      <c r="BD11" s="345">
        <v>0</v>
      </c>
      <c r="BE11" s="345">
        <v>0</v>
      </c>
      <c r="BF11" s="345">
        <v>0</v>
      </c>
      <c r="BG11" s="345">
        <v>0</v>
      </c>
      <c r="BH11" s="345">
        <v>0</v>
      </c>
      <c r="BI11" s="346">
        <v>0</v>
      </c>
      <c r="BJ11" s="345">
        <v>0</v>
      </c>
      <c r="BK11" s="345">
        <v>0</v>
      </c>
      <c r="BL11" s="345">
        <v>0</v>
      </c>
      <c r="BM11" s="345">
        <v>0</v>
      </c>
      <c r="BN11" s="345">
        <v>0</v>
      </c>
      <c r="BO11" s="345">
        <v>0</v>
      </c>
      <c r="BP11" s="345">
        <v>0</v>
      </c>
      <c r="BQ11" s="345">
        <v>0</v>
      </c>
      <c r="BR11" s="345">
        <v>0</v>
      </c>
      <c r="BS11" s="345">
        <v>0</v>
      </c>
      <c r="BT11" s="345">
        <v>0</v>
      </c>
      <c r="BU11" s="346">
        <v>0</v>
      </c>
      <c r="BV11" s="345">
        <v>0</v>
      </c>
      <c r="BW11" s="345">
        <v>0</v>
      </c>
      <c r="BX11" s="345">
        <v>0</v>
      </c>
      <c r="BY11" s="345">
        <v>0</v>
      </c>
      <c r="BZ11" s="345">
        <v>0</v>
      </c>
      <c r="CA11" s="345">
        <v>0</v>
      </c>
      <c r="CB11" s="345">
        <v>0</v>
      </c>
      <c r="CC11" s="345">
        <v>0</v>
      </c>
      <c r="CD11" s="345">
        <v>0</v>
      </c>
      <c r="CE11" s="345">
        <v>0</v>
      </c>
      <c r="CF11" s="345">
        <v>0</v>
      </c>
      <c r="CG11" s="346">
        <v>0</v>
      </c>
      <c r="CH11" s="345">
        <v>0</v>
      </c>
      <c r="CI11" s="345">
        <v>0</v>
      </c>
      <c r="CJ11" s="345">
        <v>0</v>
      </c>
      <c r="CK11" s="345">
        <v>0</v>
      </c>
      <c r="CL11" s="345">
        <v>0</v>
      </c>
      <c r="CM11" s="345">
        <v>0</v>
      </c>
      <c r="CN11" s="345">
        <v>0</v>
      </c>
      <c r="CO11" s="345">
        <v>0</v>
      </c>
      <c r="CP11" s="345">
        <v>0</v>
      </c>
      <c r="CQ11" s="345">
        <v>0</v>
      </c>
      <c r="CR11" s="345">
        <v>0</v>
      </c>
      <c r="CS11" s="346">
        <v>0</v>
      </c>
      <c r="CT11" s="347">
        <f t="shared" si="1"/>
        <v>57273.760000000002</v>
      </c>
      <c r="CU11" s="347">
        <f t="shared" si="0"/>
        <v>68489.040000000008</v>
      </c>
      <c r="CV11" s="347">
        <f t="shared" si="0"/>
        <v>70339.77</v>
      </c>
      <c r="CW11" s="347">
        <f t="shared" si="0"/>
        <v>6685.02</v>
      </c>
      <c r="CX11" s="347">
        <f t="shared" si="0"/>
        <v>122729.48</v>
      </c>
      <c r="CY11" s="347">
        <f t="shared" si="0"/>
        <v>58347.43</v>
      </c>
      <c r="CZ11" s="347">
        <f t="shared" si="0"/>
        <v>52792.94</v>
      </c>
      <c r="DA11" s="347">
        <f t="shared" si="0"/>
        <v>53215.199999999997</v>
      </c>
      <c r="DB11" s="347">
        <f t="shared" si="0"/>
        <v>56414.38</v>
      </c>
      <c r="DC11" s="347">
        <f t="shared" si="0"/>
        <v>59232.130000000005</v>
      </c>
      <c r="DD11" s="347">
        <f t="shared" si="0"/>
        <v>52627.729999999996</v>
      </c>
      <c r="DE11" s="347">
        <f t="shared" si="0"/>
        <v>54387.840000000004</v>
      </c>
      <c r="DF11" s="348">
        <f t="shared" si="2"/>
        <v>712534.72</v>
      </c>
      <c r="DM11" s="351">
        <f t="shared" si="3"/>
        <v>712534.72</v>
      </c>
      <c r="DN11" s="351">
        <v>718136.7300000001</v>
      </c>
      <c r="DO11" s="351">
        <f t="shared" si="4"/>
        <v>-5602.0100000001257</v>
      </c>
    </row>
    <row r="12" spans="1:119" ht="15.75" x14ac:dyDescent="0.3">
      <c r="A12" s="335" t="s">
        <v>105</v>
      </c>
      <c r="B12" s="344">
        <v>25604.89</v>
      </c>
      <c r="C12" s="344">
        <v>28031.71</v>
      </c>
      <c r="D12" s="344">
        <v>26226.32</v>
      </c>
      <c r="E12" s="344">
        <v>24091.39</v>
      </c>
      <c r="F12" s="344">
        <v>25685.42</v>
      </c>
      <c r="G12" s="344">
        <v>27324.67</v>
      </c>
      <c r="H12" s="344">
        <v>26299.68</v>
      </c>
      <c r="I12" s="344">
        <v>26426.32</v>
      </c>
      <c r="J12" s="344">
        <v>132951.92000000001</v>
      </c>
      <c r="K12" s="344">
        <v>33681.279999999999</v>
      </c>
      <c r="L12" s="344">
        <v>29761.32</v>
      </c>
      <c r="M12" s="344">
        <v>30888.28</v>
      </c>
      <c r="N12" s="345">
        <v>0</v>
      </c>
      <c r="O12" s="345">
        <v>0</v>
      </c>
      <c r="P12" s="345">
        <v>0</v>
      </c>
      <c r="Q12" s="345">
        <v>0</v>
      </c>
      <c r="R12" s="345">
        <v>0</v>
      </c>
      <c r="S12" s="345">
        <v>0</v>
      </c>
      <c r="T12" s="345">
        <v>0</v>
      </c>
      <c r="U12" s="345">
        <v>0</v>
      </c>
      <c r="V12" s="345">
        <v>0</v>
      </c>
      <c r="W12" s="345">
        <v>0</v>
      </c>
      <c r="X12" s="345">
        <v>-37.659999999999997</v>
      </c>
      <c r="Y12" s="346">
        <v>52.06</v>
      </c>
      <c r="Z12" s="345">
        <v>0</v>
      </c>
      <c r="AA12" s="345">
        <v>0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0</v>
      </c>
      <c r="AH12" s="345">
        <v>0</v>
      </c>
      <c r="AI12" s="345">
        <v>0</v>
      </c>
      <c r="AJ12" s="345">
        <v>0</v>
      </c>
      <c r="AK12" s="346">
        <v>17.18</v>
      </c>
      <c r="AL12" s="345">
        <v>-198.72</v>
      </c>
      <c r="AM12" s="345">
        <v>-214.43</v>
      </c>
      <c r="AN12" s="345">
        <v>-214.63</v>
      </c>
      <c r="AO12" s="345">
        <v>0</v>
      </c>
      <c r="AP12" s="345">
        <v>-237.72</v>
      </c>
      <c r="AQ12" s="345">
        <v>-396.32</v>
      </c>
      <c r="AR12" s="345">
        <v>-203.77</v>
      </c>
      <c r="AS12" s="345">
        <v>-192.2</v>
      </c>
      <c r="AT12" s="345">
        <v>-200.44</v>
      </c>
      <c r="AU12" s="345">
        <v>-206.53</v>
      </c>
      <c r="AV12" s="345">
        <v>-208.21</v>
      </c>
      <c r="AW12" s="346">
        <v>-226.94</v>
      </c>
      <c r="AX12" s="345">
        <v>0</v>
      </c>
      <c r="AY12" s="345">
        <v>0</v>
      </c>
      <c r="AZ12" s="345">
        <v>0</v>
      </c>
      <c r="BA12" s="345">
        <v>0</v>
      </c>
      <c r="BB12" s="345">
        <v>0</v>
      </c>
      <c r="BC12" s="345">
        <v>0</v>
      </c>
      <c r="BD12" s="345">
        <v>0</v>
      </c>
      <c r="BE12" s="345">
        <v>0</v>
      </c>
      <c r="BF12" s="345">
        <v>0</v>
      </c>
      <c r="BG12" s="345">
        <v>0</v>
      </c>
      <c r="BH12" s="345">
        <v>0</v>
      </c>
      <c r="BI12" s="346">
        <v>0</v>
      </c>
      <c r="BJ12" s="345">
        <v>0</v>
      </c>
      <c r="BK12" s="345">
        <v>0</v>
      </c>
      <c r="BL12" s="345">
        <v>0</v>
      </c>
      <c r="BM12" s="345">
        <v>0</v>
      </c>
      <c r="BN12" s="345">
        <v>0</v>
      </c>
      <c r="BO12" s="345">
        <v>0</v>
      </c>
      <c r="BP12" s="345">
        <v>0</v>
      </c>
      <c r="BQ12" s="345">
        <v>0</v>
      </c>
      <c r="BR12" s="345">
        <v>0</v>
      </c>
      <c r="BS12" s="345">
        <v>0</v>
      </c>
      <c r="BT12" s="345">
        <v>0</v>
      </c>
      <c r="BU12" s="346">
        <v>0</v>
      </c>
      <c r="BV12" s="345">
        <v>0</v>
      </c>
      <c r="BW12" s="345">
        <v>0</v>
      </c>
      <c r="BX12" s="345">
        <v>0</v>
      </c>
      <c r="BY12" s="345">
        <v>0</v>
      </c>
      <c r="BZ12" s="345">
        <v>0</v>
      </c>
      <c r="CA12" s="345">
        <v>0</v>
      </c>
      <c r="CB12" s="345">
        <v>0</v>
      </c>
      <c r="CC12" s="345">
        <v>0</v>
      </c>
      <c r="CD12" s="345">
        <v>0</v>
      </c>
      <c r="CE12" s="345">
        <v>0</v>
      </c>
      <c r="CF12" s="345">
        <v>0</v>
      </c>
      <c r="CG12" s="346">
        <v>0</v>
      </c>
      <c r="CH12" s="345">
        <v>0</v>
      </c>
      <c r="CI12" s="345">
        <v>0</v>
      </c>
      <c r="CJ12" s="345">
        <v>0</v>
      </c>
      <c r="CK12" s="345">
        <v>0</v>
      </c>
      <c r="CL12" s="345">
        <v>0</v>
      </c>
      <c r="CM12" s="345">
        <v>0</v>
      </c>
      <c r="CN12" s="345">
        <v>0</v>
      </c>
      <c r="CO12" s="345">
        <v>0</v>
      </c>
      <c r="CP12" s="345">
        <v>0</v>
      </c>
      <c r="CQ12" s="345">
        <v>0</v>
      </c>
      <c r="CR12" s="345">
        <v>0</v>
      </c>
      <c r="CS12" s="346">
        <v>0</v>
      </c>
      <c r="CT12" s="347">
        <f t="shared" si="1"/>
        <v>25406.17</v>
      </c>
      <c r="CU12" s="347">
        <f t="shared" si="0"/>
        <v>27817.279999999999</v>
      </c>
      <c r="CV12" s="347">
        <f t="shared" si="0"/>
        <v>26011.69</v>
      </c>
      <c r="CW12" s="347">
        <f t="shared" si="0"/>
        <v>24091.39</v>
      </c>
      <c r="CX12" s="347">
        <f t="shared" si="0"/>
        <v>25447.699999999997</v>
      </c>
      <c r="CY12" s="347">
        <f t="shared" si="0"/>
        <v>26928.35</v>
      </c>
      <c r="CZ12" s="347">
        <f t="shared" si="0"/>
        <v>26095.91</v>
      </c>
      <c r="DA12" s="347">
        <f t="shared" si="0"/>
        <v>26234.12</v>
      </c>
      <c r="DB12" s="347">
        <f t="shared" si="0"/>
        <v>132751.48000000001</v>
      </c>
      <c r="DC12" s="347">
        <f t="shared" si="0"/>
        <v>33474.75</v>
      </c>
      <c r="DD12" s="347">
        <f t="shared" si="0"/>
        <v>29515.45</v>
      </c>
      <c r="DE12" s="347">
        <f t="shared" si="0"/>
        <v>30730.58</v>
      </c>
      <c r="DF12" s="348">
        <f t="shared" si="2"/>
        <v>434504.87</v>
      </c>
      <c r="DG12" s="355" t="s">
        <v>129</v>
      </c>
      <c r="DH12" s="347">
        <f>DB12</f>
        <v>132751.48000000001</v>
      </c>
      <c r="DI12" s="347">
        <f>'[1]FY 2019 - kWh'!DB12</f>
        <v>657548.56799999997</v>
      </c>
      <c r="DJ12" s="350">
        <f>DH12/DI12</f>
        <v>0.20188847860132519</v>
      </c>
      <c r="DK12" s="347">
        <f>ROUND(DJ12*'[1]FY 2019 - kWh'!DK12,2)</f>
        <v>110597.65</v>
      </c>
      <c r="DL12" s="347">
        <f>(DA12-DK12)+SUM(DB12:DE12)</f>
        <v>142108.73000000001</v>
      </c>
      <c r="DM12" s="351">
        <f t="shared" si="3"/>
        <v>292396.14</v>
      </c>
      <c r="DN12" s="351">
        <v>305120.7</v>
      </c>
      <c r="DO12" s="351">
        <f t="shared" si="4"/>
        <v>-12724.559999999998</v>
      </c>
    </row>
    <row r="13" spans="1:119" ht="15.75" x14ac:dyDescent="0.3">
      <c r="A13" s="335" t="s">
        <v>106</v>
      </c>
      <c r="B13" s="344">
        <v>402582.06</v>
      </c>
      <c r="C13" s="344">
        <v>416032.48</v>
      </c>
      <c r="D13" s="344">
        <v>425787.13</v>
      </c>
      <c r="E13" s="344">
        <v>350087.29</v>
      </c>
      <c r="F13" s="344">
        <v>403223.18</v>
      </c>
      <c r="G13" s="344">
        <v>389721.62</v>
      </c>
      <c r="H13" s="344">
        <v>346600.68</v>
      </c>
      <c r="I13" s="344">
        <v>349797.22</v>
      </c>
      <c r="J13" s="344">
        <v>377027.53</v>
      </c>
      <c r="K13" s="344">
        <v>388102.39</v>
      </c>
      <c r="L13" s="344">
        <v>358154.7</v>
      </c>
      <c r="M13" s="344">
        <v>365036.96</v>
      </c>
      <c r="N13" s="345">
        <v>1186.29</v>
      </c>
      <c r="O13" s="345">
        <v>-67.92</v>
      </c>
      <c r="P13" s="345">
        <v>-73.460000000000008</v>
      </c>
      <c r="Q13" s="345">
        <v>-61.64</v>
      </c>
      <c r="R13" s="345">
        <v>-8332.83</v>
      </c>
      <c r="S13" s="345">
        <v>-1254.46</v>
      </c>
      <c r="T13" s="345">
        <v>-1216.5</v>
      </c>
      <c r="U13" s="345">
        <v>7367.98</v>
      </c>
      <c r="V13" s="345">
        <v>2292.6</v>
      </c>
      <c r="W13" s="345">
        <v>819.72</v>
      </c>
      <c r="X13" s="345">
        <v>-3069.43</v>
      </c>
      <c r="Y13" s="346">
        <v>-2167.1300000000006</v>
      </c>
      <c r="Z13" s="345">
        <v>-14.31</v>
      </c>
      <c r="AA13" s="345">
        <v>-15.32</v>
      </c>
      <c r="AB13" s="345">
        <v>-16.16</v>
      </c>
      <c r="AC13" s="345">
        <v>-12.8</v>
      </c>
      <c r="AD13" s="345">
        <v>-14.12</v>
      </c>
      <c r="AE13" s="345">
        <v>-14.64</v>
      </c>
      <c r="AF13" s="345">
        <v>-13.28</v>
      </c>
      <c r="AG13" s="345">
        <v>-13.21</v>
      </c>
      <c r="AH13" s="345">
        <v>-13.84</v>
      </c>
      <c r="AI13" s="345">
        <v>-13.68</v>
      </c>
      <c r="AJ13" s="345">
        <v>-13.8</v>
      </c>
      <c r="AK13" s="346">
        <v>-14.04</v>
      </c>
      <c r="AL13" s="345">
        <v>0</v>
      </c>
      <c r="AM13" s="345">
        <v>0</v>
      </c>
      <c r="AN13" s="345">
        <v>0</v>
      </c>
      <c r="AO13" s="345">
        <v>0</v>
      </c>
      <c r="AP13" s="345">
        <v>0</v>
      </c>
      <c r="AQ13" s="345">
        <v>0</v>
      </c>
      <c r="AR13" s="345">
        <v>0</v>
      </c>
      <c r="AS13" s="345">
        <v>0</v>
      </c>
      <c r="AT13" s="345">
        <v>0</v>
      </c>
      <c r="AU13" s="345">
        <v>0</v>
      </c>
      <c r="AV13" s="345">
        <v>0</v>
      </c>
      <c r="AW13" s="346">
        <v>0</v>
      </c>
      <c r="AX13" s="345">
        <v>0</v>
      </c>
      <c r="AY13" s="345">
        <v>0</v>
      </c>
      <c r="AZ13" s="345">
        <v>0</v>
      </c>
      <c r="BA13" s="345">
        <v>0</v>
      </c>
      <c r="BB13" s="345">
        <v>0</v>
      </c>
      <c r="BC13" s="345">
        <v>0</v>
      </c>
      <c r="BD13" s="345">
        <v>0</v>
      </c>
      <c r="BE13" s="345">
        <v>0</v>
      </c>
      <c r="BF13" s="345">
        <v>0</v>
      </c>
      <c r="BG13" s="345">
        <v>0</v>
      </c>
      <c r="BH13" s="345">
        <v>0</v>
      </c>
      <c r="BI13" s="346">
        <v>0</v>
      </c>
      <c r="BJ13" s="345">
        <v>0</v>
      </c>
      <c r="BK13" s="345">
        <v>0</v>
      </c>
      <c r="BL13" s="345">
        <v>0</v>
      </c>
      <c r="BM13" s="345">
        <v>0</v>
      </c>
      <c r="BN13" s="345">
        <v>0</v>
      </c>
      <c r="BO13" s="345">
        <v>0</v>
      </c>
      <c r="BP13" s="345">
        <v>0</v>
      </c>
      <c r="BQ13" s="345">
        <v>0</v>
      </c>
      <c r="BR13" s="345">
        <v>0</v>
      </c>
      <c r="BS13" s="345">
        <v>0</v>
      </c>
      <c r="BT13" s="345">
        <v>0</v>
      </c>
      <c r="BU13" s="346">
        <v>0</v>
      </c>
      <c r="BV13" s="345">
        <v>0</v>
      </c>
      <c r="BW13" s="345">
        <v>0</v>
      </c>
      <c r="BX13" s="345">
        <v>0</v>
      </c>
      <c r="BY13" s="345">
        <v>0</v>
      </c>
      <c r="BZ13" s="345">
        <v>0</v>
      </c>
      <c r="CA13" s="345">
        <v>0</v>
      </c>
      <c r="CB13" s="345">
        <v>0</v>
      </c>
      <c r="CC13" s="345">
        <v>0</v>
      </c>
      <c r="CD13" s="345">
        <v>0</v>
      </c>
      <c r="CE13" s="345">
        <v>0</v>
      </c>
      <c r="CF13" s="345">
        <v>0</v>
      </c>
      <c r="CG13" s="346">
        <v>0</v>
      </c>
      <c r="CH13" s="345">
        <v>20537.57</v>
      </c>
      <c r="CI13" s="345">
        <v>77821.490000000005</v>
      </c>
      <c r="CJ13" s="345">
        <v>85149.56</v>
      </c>
      <c r="CK13" s="345">
        <v>56944.9</v>
      </c>
      <c r="CL13" s="345">
        <v>46215.360000000001</v>
      </c>
      <c r="CM13" s="345">
        <v>36703.39</v>
      </c>
      <c r="CN13" s="345">
        <v>24590.12</v>
      </c>
      <c r="CO13" s="345">
        <v>21036.69</v>
      </c>
      <c r="CP13" s="345">
        <v>28542.78</v>
      </c>
      <c r="CQ13" s="345">
        <v>38564.699999999997</v>
      </c>
      <c r="CR13" s="345">
        <v>40970.29</v>
      </c>
      <c r="CS13" s="346">
        <v>63151.7</v>
      </c>
      <c r="CT13" s="347">
        <f t="shared" si="1"/>
        <v>424291.61</v>
      </c>
      <c r="CU13" s="347">
        <f t="shared" si="0"/>
        <v>493770.73</v>
      </c>
      <c r="CV13" s="347">
        <f t="shared" si="0"/>
        <v>510847.07</v>
      </c>
      <c r="CW13" s="347">
        <f t="shared" si="0"/>
        <v>406957.75</v>
      </c>
      <c r="CX13" s="347">
        <f t="shared" si="0"/>
        <v>441091.58999999997</v>
      </c>
      <c r="CY13" s="347">
        <f t="shared" si="0"/>
        <v>425155.91</v>
      </c>
      <c r="CZ13" s="347">
        <f t="shared" si="0"/>
        <v>369961.01999999996</v>
      </c>
      <c r="DA13" s="347">
        <f t="shared" si="0"/>
        <v>378188.67999999993</v>
      </c>
      <c r="DB13" s="347">
        <f t="shared" si="0"/>
        <v>407849.06999999995</v>
      </c>
      <c r="DC13" s="347">
        <f t="shared" si="0"/>
        <v>427473.13</v>
      </c>
      <c r="DD13" s="347">
        <f t="shared" si="0"/>
        <v>396041.76</v>
      </c>
      <c r="DE13" s="347">
        <f t="shared" si="0"/>
        <v>426007.49000000005</v>
      </c>
      <c r="DF13" s="348">
        <f t="shared" si="2"/>
        <v>5107635.8100000005</v>
      </c>
      <c r="DM13" s="351">
        <f t="shared" si="3"/>
        <v>5107635.8100000005</v>
      </c>
      <c r="DN13" s="351">
        <v>4565300.38</v>
      </c>
      <c r="DO13" s="351">
        <f t="shared" si="4"/>
        <v>542335.43000000063</v>
      </c>
    </row>
    <row r="14" spans="1:119" ht="15.75" x14ac:dyDescent="0.3">
      <c r="A14" s="335" t="s">
        <v>107</v>
      </c>
      <c r="B14" s="344">
        <v>59929.67</v>
      </c>
      <c r="C14" s="344">
        <v>65279.199999999997</v>
      </c>
      <c r="D14" s="344">
        <v>57487.62</v>
      </c>
      <c r="E14" s="344">
        <v>33360.32</v>
      </c>
      <c r="F14" s="344">
        <v>80870.789999999994</v>
      </c>
      <c r="G14" s="344">
        <v>55183.71</v>
      </c>
      <c r="H14" s="344">
        <v>49841.08</v>
      </c>
      <c r="I14" s="344">
        <v>53578.11</v>
      </c>
      <c r="J14" s="344">
        <v>60667.77</v>
      </c>
      <c r="K14" s="344">
        <v>58125.51</v>
      </c>
      <c r="L14" s="344">
        <v>54420.75</v>
      </c>
      <c r="M14" s="344">
        <v>55627.56</v>
      </c>
      <c r="N14" s="345">
        <v>454.38</v>
      </c>
      <c r="O14" s="345">
        <v>683.14</v>
      </c>
      <c r="P14" s="345">
        <v>677.18</v>
      </c>
      <c r="Q14" s="345">
        <v>0</v>
      </c>
      <c r="R14" s="345">
        <v>723.88</v>
      </c>
      <c r="S14" s="345">
        <v>244.21</v>
      </c>
      <c r="T14" s="345">
        <v>155.80000000000001</v>
      </c>
      <c r="U14" s="345">
        <v>219.23000000000002</v>
      </c>
      <c r="V14" s="345">
        <v>219.10000000000002</v>
      </c>
      <c r="W14" s="345">
        <v>-183.45</v>
      </c>
      <c r="X14" s="345">
        <v>-713.68</v>
      </c>
      <c r="Y14" s="346">
        <v>-202.14999999999998</v>
      </c>
      <c r="Z14" s="345">
        <v>0</v>
      </c>
      <c r="AA14" s="345">
        <v>0</v>
      </c>
      <c r="AB14" s="345">
        <v>0</v>
      </c>
      <c r="AC14" s="345">
        <v>0</v>
      </c>
      <c r="AD14" s="345">
        <v>0</v>
      </c>
      <c r="AE14" s="345">
        <v>0</v>
      </c>
      <c r="AF14" s="345">
        <v>0</v>
      </c>
      <c r="AG14" s="345">
        <v>0</v>
      </c>
      <c r="AH14" s="345">
        <v>0</v>
      </c>
      <c r="AI14" s="345">
        <v>0</v>
      </c>
      <c r="AJ14" s="345">
        <v>0</v>
      </c>
      <c r="AK14" s="346">
        <v>0</v>
      </c>
      <c r="AL14" s="345">
        <v>0</v>
      </c>
      <c r="AM14" s="345">
        <v>0</v>
      </c>
      <c r="AN14" s="345">
        <v>0</v>
      </c>
      <c r="AO14" s="345">
        <v>0</v>
      </c>
      <c r="AP14" s="345">
        <v>0</v>
      </c>
      <c r="AQ14" s="345">
        <v>0</v>
      </c>
      <c r="AR14" s="345">
        <v>0</v>
      </c>
      <c r="AS14" s="345">
        <v>0</v>
      </c>
      <c r="AT14" s="345">
        <v>0</v>
      </c>
      <c r="AU14" s="345">
        <v>0</v>
      </c>
      <c r="AV14" s="345">
        <v>0</v>
      </c>
      <c r="AW14" s="346">
        <v>0</v>
      </c>
      <c r="AX14" s="345">
        <v>0</v>
      </c>
      <c r="AY14" s="345">
        <v>0</v>
      </c>
      <c r="AZ14" s="345">
        <v>0</v>
      </c>
      <c r="BA14" s="345">
        <v>0</v>
      </c>
      <c r="BB14" s="345">
        <v>0</v>
      </c>
      <c r="BC14" s="345">
        <v>0</v>
      </c>
      <c r="BD14" s="345">
        <v>0</v>
      </c>
      <c r="BE14" s="345">
        <v>0</v>
      </c>
      <c r="BF14" s="345">
        <v>0</v>
      </c>
      <c r="BG14" s="345">
        <v>0</v>
      </c>
      <c r="BH14" s="345">
        <v>0</v>
      </c>
      <c r="BI14" s="346">
        <v>0</v>
      </c>
      <c r="BJ14" s="345">
        <v>0</v>
      </c>
      <c r="BK14" s="345">
        <v>0</v>
      </c>
      <c r="BL14" s="345">
        <v>0</v>
      </c>
      <c r="BM14" s="345">
        <v>0</v>
      </c>
      <c r="BN14" s="345">
        <v>0</v>
      </c>
      <c r="BO14" s="345">
        <v>0</v>
      </c>
      <c r="BP14" s="345">
        <v>0</v>
      </c>
      <c r="BQ14" s="345">
        <v>0</v>
      </c>
      <c r="BR14" s="345">
        <v>0</v>
      </c>
      <c r="BS14" s="345">
        <v>0</v>
      </c>
      <c r="BT14" s="345">
        <v>0</v>
      </c>
      <c r="BU14" s="346">
        <v>0</v>
      </c>
      <c r="BV14" s="345">
        <v>0</v>
      </c>
      <c r="BW14" s="345">
        <v>0</v>
      </c>
      <c r="BX14" s="345">
        <v>0</v>
      </c>
      <c r="BY14" s="345">
        <v>0</v>
      </c>
      <c r="BZ14" s="345">
        <v>0</v>
      </c>
      <c r="CA14" s="345">
        <v>0</v>
      </c>
      <c r="CB14" s="345">
        <v>0</v>
      </c>
      <c r="CC14" s="345">
        <v>0</v>
      </c>
      <c r="CD14" s="345">
        <v>0</v>
      </c>
      <c r="CE14" s="345">
        <v>0</v>
      </c>
      <c r="CF14" s="345">
        <v>0</v>
      </c>
      <c r="CG14" s="346">
        <v>0</v>
      </c>
      <c r="CH14" s="345">
        <v>0</v>
      </c>
      <c r="CI14" s="345">
        <v>0</v>
      </c>
      <c r="CJ14" s="345">
        <v>0</v>
      </c>
      <c r="CK14" s="345">
        <v>0</v>
      </c>
      <c r="CL14" s="345">
        <v>0</v>
      </c>
      <c r="CM14" s="345">
        <v>0</v>
      </c>
      <c r="CN14" s="345">
        <v>0</v>
      </c>
      <c r="CO14" s="345">
        <v>0</v>
      </c>
      <c r="CP14" s="345">
        <v>0</v>
      </c>
      <c r="CQ14" s="345">
        <v>0</v>
      </c>
      <c r="CR14" s="345">
        <v>0</v>
      </c>
      <c r="CS14" s="346">
        <v>0</v>
      </c>
      <c r="CT14" s="347">
        <f t="shared" si="1"/>
        <v>60384.049999999996</v>
      </c>
      <c r="CU14" s="347">
        <f t="shared" si="0"/>
        <v>65962.34</v>
      </c>
      <c r="CV14" s="347">
        <f t="shared" si="0"/>
        <v>58164.800000000003</v>
      </c>
      <c r="CW14" s="347">
        <f t="shared" si="0"/>
        <v>33360.32</v>
      </c>
      <c r="CX14" s="347">
        <f t="shared" si="0"/>
        <v>81594.67</v>
      </c>
      <c r="CY14" s="347">
        <f t="shared" si="0"/>
        <v>55427.92</v>
      </c>
      <c r="CZ14" s="347">
        <f t="shared" si="0"/>
        <v>49996.880000000005</v>
      </c>
      <c r="DA14" s="347">
        <f t="shared" si="0"/>
        <v>53797.340000000004</v>
      </c>
      <c r="DB14" s="347">
        <f t="shared" si="0"/>
        <v>60886.869999999995</v>
      </c>
      <c r="DC14" s="347">
        <f t="shared" si="0"/>
        <v>57942.060000000005</v>
      </c>
      <c r="DD14" s="347">
        <f t="shared" si="0"/>
        <v>53707.07</v>
      </c>
      <c r="DE14" s="347">
        <f t="shared" si="0"/>
        <v>55425.409999999996</v>
      </c>
      <c r="DF14" s="348">
        <f t="shared" si="2"/>
        <v>686649.73</v>
      </c>
      <c r="DM14" s="351">
        <f t="shared" si="3"/>
        <v>686649.73</v>
      </c>
      <c r="DN14" s="351">
        <v>687793.51</v>
      </c>
      <c r="DO14" s="351">
        <f t="shared" si="4"/>
        <v>-1143.7800000000279</v>
      </c>
    </row>
    <row r="15" spans="1:119" ht="15.75" x14ac:dyDescent="0.3">
      <c r="A15" s="335" t="s">
        <v>108</v>
      </c>
      <c r="B15" s="344">
        <v>282659.15000000002</v>
      </c>
      <c r="C15" s="344">
        <v>362680.03</v>
      </c>
      <c r="D15" s="344">
        <v>372976.89</v>
      </c>
      <c r="E15" s="344">
        <v>73983.5</v>
      </c>
      <c r="F15" s="344">
        <v>1091385.54</v>
      </c>
      <c r="G15" s="344">
        <v>574565.09</v>
      </c>
      <c r="H15" s="344">
        <v>449202.22</v>
      </c>
      <c r="I15" s="344">
        <v>460860.31</v>
      </c>
      <c r="J15" s="344">
        <v>463342.23</v>
      </c>
      <c r="K15" s="344">
        <v>482651.52</v>
      </c>
      <c r="L15" s="344">
        <v>299817.78999999998</v>
      </c>
      <c r="M15" s="344">
        <v>310448.2</v>
      </c>
      <c r="N15" s="345">
        <v>-2998.5899999999997</v>
      </c>
      <c r="O15" s="345">
        <v>-4355.7700000000004</v>
      </c>
      <c r="P15" s="345">
        <v>-4709.71</v>
      </c>
      <c r="Q15" s="345">
        <v>-1501.95</v>
      </c>
      <c r="R15" s="345">
        <v>-6297.9999999999991</v>
      </c>
      <c r="S15" s="345">
        <v>-3781.9199999999996</v>
      </c>
      <c r="T15" s="345">
        <v>-2873.03</v>
      </c>
      <c r="U15" s="345">
        <v>-3259.7499999999995</v>
      </c>
      <c r="V15" s="345">
        <v>-3293.28</v>
      </c>
      <c r="W15" s="345">
        <v>-3426.1400000000003</v>
      </c>
      <c r="X15" s="345">
        <v>-3751.83</v>
      </c>
      <c r="Y15" s="346">
        <v>-3823.6099999999997</v>
      </c>
      <c r="Z15" s="345">
        <v>0</v>
      </c>
      <c r="AA15" s="345">
        <v>0</v>
      </c>
      <c r="AB15" s="345">
        <v>0</v>
      </c>
      <c r="AC15" s="345">
        <v>0</v>
      </c>
      <c r="AD15" s="345">
        <v>0</v>
      </c>
      <c r="AE15" s="345">
        <v>0</v>
      </c>
      <c r="AF15" s="345">
        <v>0</v>
      </c>
      <c r="AG15" s="345">
        <v>0</v>
      </c>
      <c r="AH15" s="345">
        <v>0</v>
      </c>
      <c r="AI15" s="345">
        <v>0</v>
      </c>
      <c r="AJ15" s="345">
        <v>0</v>
      </c>
      <c r="AK15" s="346">
        <v>0</v>
      </c>
      <c r="AL15" s="345">
        <v>0</v>
      </c>
      <c r="AM15" s="345">
        <v>0</v>
      </c>
      <c r="AN15" s="345">
        <v>0</v>
      </c>
      <c r="AO15" s="345">
        <v>0</v>
      </c>
      <c r="AP15" s="345">
        <v>0</v>
      </c>
      <c r="AQ15" s="345">
        <v>0</v>
      </c>
      <c r="AR15" s="345">
        <v>0</v>
      </c>
      <c r="AS15" s="345">
        <v>0</v>
      </c>
      <c r="AT15" s="345">
        <v>0</v>
      </c>
      <c r="AU15" s="345">
        <v>0</v>
      </c>
      <c r="AV15" s="345">
        <v>0</v>
      </c>
      <c r="AW15" s="346">
        <v>0</v>
      </c>
      <c r="AX15" s="345">
        <v>0</v>
      </c>
      <c r="AY15" s="345">
        <v>0</v>
      </c>
      <c r="AZ15" s="345">
        <v>0</v>
      </c>
      <c r="BA15" s="345">
        <v>0</v>
      </c>
      <c r="BB15" s="345">
        <v>0</v>
      </c>
      <c r="BC15" s="345">
        <v>0</v>
      </c>
      <c r="BD15" s="345">
        <v>0</v>
      </c>
      <c r="BE15" s="345">
        <v>0</v>
      </c>
      <c r="BF15" s="345">
        <v>0</v>
      </c>
      <c r="BG15" s="345">
        <v>0</v>
      </c>
      <c r="BH15" s="345">
        <v>0</v>
      </c>
      <c r="BI15" s="346">
        <v>0</v>
      </c>
      <c r="BJ15" s="345">
        <v>0</v>
      </c>
      <c r="BK15" s="345">
        <v>0</v>
      </c>
      <c r="BL15" s="345">
        <v>0</v>
      </c>
      <c r="BM15" s="345">
        <v>0</v>
      </c>
      <c r="BN15" s="345">
        <v>0</v>
      </c>
      <c r="BO15" s="345">
        <v>0</v>
      </c>
      <c r="BP15" s="345">
        <v>0</v>
      </c>
      <c r="BQ15" s="345">
        <v>0</v>
      </c>
      <c r="BR15" s="345">
        <v>0</v>
      </c>
      <c r="BS15" s="345">
        <v>0</v>
      </c>
      <c r="BT15" s="345">
        <v>0</v>
      </c>
      <c r="BU15" s="346">
        <v>0</v>
      </c>
      <c r="BV15" s="345">
        <v>0</v>
      </c>
      <c r="BW15" s="345">
        <v>0</v>
      </c>
      <c r="BX15" s="345">
        <v>0</v>
      </c>
      <c r="BY15" s="345">
        <v>0</v>
      </c>
      <c r="BZ15" s="345">
        <v>0</v>
      </c>
      <c r="CA15" s="345">
        <v>0</v>
      </c>
      <c r="CB15" s="345">
        <v>0</v>
      </c>
      <c r="CC15" s="345">
        <v>0</v>
      </c>
      <c r="CD15" s="345">
        <v>0</v>
      </c>
      <c r="CE15" s="345">
        <v>0</v>
      </c>
      <c r="CF15" s="345">
        <v>0</v>
      </c>
      <c r="CG15" s="346">
        <v>0</v>
      </c>
      <c r="CH15" s="345">
        <v>0</v>
      </c>
      <c r="CI15" s="345">
        <v>0</v>
      </c>
      <c r="CJ15" s="345">
        <v>0</v>
      </c>
      <c r="CK15" s="345">
        <v>0</v>
      </c>
      <c r="CL15" s="345">
        <v>0</v>
      </c>
      <c r="CM15" s="345">
        <v>0</v>
      </c>
      <c r="CN15" s="345">
        <v>0</v>
      </c>
      <c r="CO15" s="345">
        <v>0</v>
      </c>
      <c r="CP15" s="345">
        <v>0</v>
      </c>
      <c r="CQ15" s="345">
        <v>0</v>
      </c>
      <c r="CR15" s="345">
        <v>0</v>
      </c>
      <c r="CS15" s="346">
        <v>0</v>
      </c>
      <c r="CT15" s="347">
        <f t="shared" si="1"/>
        <v>279660.56</v>
      </c>
      <c r="CU15" s="347">
        <f t="shared" si="0"/>
        <v>358324.26</v>
      </c>
      <c r="CV15" s="347">
        <f t="shared" si="0"/>
        <v>368267.18</v>
      </c>
      <c r="CW15" s="347">
        <f t="shared" si="0"/>
        <v>72481.55</v>
      </c>
      <c r="CX15" s="347">
        <f t="shared" si="0"/>
        <v>1085087.54</v>
      </c>
      <c r="CY15" s="347">
        <f t="shared" si="0"/>
        <v>570783.16999999993</v>
      </c>
      <c r="CZ15" s="347">
        <f t="shared" si="0"/>
        <v>446329.18999999994</v>
      </c>
      <c r="DA15" s="347">
        <f t="shared" si="0"/>
        <v>457600.56</v>
      </c>
      <c r="DB15" s="347">
        <f t="shared" si="0"/>
        <v>460048.94999999995</v>
      </c>
      <c r="DC15" s="347">
        <f t="shared" si="0"/>
        <v>479225.38</v>
      </c>
      <c r="DD15" s="347">
        <f t="shared" si="0"/>
        <v>296065.95999999996</v>
      </c>
      <c r="DE15" s="347">
        <f t="shared" si="0"/>
        <v>306624.59000000003</v>
      </c>
      <c r="DF15" s="348">
        <f t="shared" si="2"/>
        <v>5180498.8899999997</v>
      </c>
      <c r="DM15" s="351">
        <f t="shared" si="3"/>
        <v>5180498.8899999997</v>
      </c>
      <c r="DN15" s="351">
        <v>5049356.5600000005</v>
      </c>
      <c r="DO15" s="351">
        <f t="shared" si="4"/>
        <v>131142.32999999914</v>
      </c>
    </row>
    <row r="16" spans="1:119" ht="15.75" x14ac:dyDescent="0.3">
      <c r="A16" s="335" t="s">
        <v>109</v>
      </c>
      <c r="B16" s="344">
        <v>29653.3</v>
      </c>
      <c r="C16" s="344">
        <v>38538.1</v>
      </c>
      <c r="D16" s="344">
        <v>37559.620000000003</v>
      </c>
      <c r="E16" s="344">
        <v>5227.59</v>
      </c>
      <c r="F16" s="344">
        <v>60299.33</v>
      </c>
      <c r="G16" s="344">
        <v>35349.879999999997</v>
      </c>
      <c r="H16" s="344">
        <v>30750.95</v>
      </c>
      <c r="I16" s="344">
        <v>34618.699999999997</v>
      </c>
      <c r="J16" s="344">
        <v>27238.48</v>
      </c>
      <c r="K16" s="344">
        <v>31883.91</v>
      </c>
      <c r="L16" s="344">
        <v>27038.6</v>
      </c>
      <c r="M16" s="344">
        <v>27532.19</v>
      </c>
      <c r="N16" s="345">
        <v>0</v>
      </c>
      <c r="O16" s="345">
        <v>0</v>
      </c>
      <c r="P16" s="345">
        <v>0</v>
      </c>
      <c r="Q16" s="345">
        <v>0</v>
      </c>
      <c r="R16" s="345">
        <v>-1145.3</v>
      </c>
      <c r="S16" s="345">
        <v>-76.98</v>
      </c>
      <c r="T16" s="345">
        <v>-76.84</v>
      </c>
      <c r="U16" s="345">
        <v>108.88</v>
      </c>
      <c r="V16" s="345">
        <v>-19.63</v>
      </c>
      <c r="W16" s="345">
        <v>-146.1</v>
      </c>
      <c r="X16" s="345">
        <v>-9.2100000000000009</v>
      </c>
      <c r="Y16" s="346">
        <v>61.81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-0.49</v>
      </c>
      <c r="AF16" s="345">
        <v>-0.71</v>
      </c>
      <c r="AG16" s="345">
        <v>-0.48</v>
      </c>
      <c r="AH16" s="345">
        <v>-0.71</v>
      </c>
      <c r="AI16" s="345">
        <v>-0.74</v>
      </c>
      <c r="AJ16" s="345">
        <v>-0.46</v>
      </c>
      <c r="AK16" s="346">
        <v>-0.7</v>
      </c>
      <c r="AL16" s="345">
        <v>0</v>
      </c>
      <c r="AM16" s="345">
        <v>0</v>
      </c>
      <c r="AN16" s="345">
        <v>0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>
        <v>0</v>
      </c>
      <c r="AU16" s="345">
        <v>0</v>
      </c>
      <c r="AV16" s="345">
        <v>0</v>
      </c>
      <c r="AW16" s="346">
        <v>0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6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6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5">
        <v>0</v>
      </c>
      <c r="CC16" s="345">
        <v>0</v>
      </c>
      <c r="CD16" s="345">
        <v>0</v>
      </c>
      <c r="CE16" s="345">
        <v>0</v>
      </c>
      <c r="CF16" s="345">
        <v>0</v>
      </c>
      <c r="CG16" s="346">
        <v>0</v>
      </c>
      <c r="CH16" s="345">
        <v>0</v>
      </c>
      <c r="CI16" s="345">
        <v>0</v>
      </c>
      <c r="CJ16" s="345">
        <v>0</v>
      </c>
      <c r="CK16" s="345">
        <v>0</v>
      </c>
      <c r="CL16" s="345">
        <v>0</v>
      </c>
      <c r="CM16" s="345">
        <v>0</v>
      </c>
      <c r="CN16" s="345">
        <v>0</v>
      </c>
      <c r="CO16" s="345">
        <v>0</v>
      </c>
      <c r="CP16" s="345">
        <v>0</v>
      </c>
      <c r="CQ16" s="345">
        <v>0</v>
      </c>
      <c r="CR16" s="345">
        <v>0</v>
      </c>
      <c r="CS16" s="346">
        <v>0</v>
      </c>
      <c r="CT16" s="347">
        <f t="shared" si="1"/>
        <v>29653.3</v>
      </c>
      <c r="CU16" s="347">
        <f t="shared" si="0"/>
        <v>38538.1</v>
      </c>
      <c r="CV16" s="347">
        <f t="shared" si="0"/>
        <v>37559.620000000003</v>
      </c>
      <c r="CW16" s="347">
        <f t="shared" si="0"/>
        <v>5227.59</v>
      </c>
      <c r="CX16" s="347">
        <f t="shared" si="0"/>
        <v>59154.03</v>
      </c>
      <c r="CY16" s="347">
        <f t="shared" si="0"/>
        <v>35272.409999999996</v>
      </c>
      <c r="CZ16" s="347">
        <f t="shared" si="0"/>
        <v>30673.4</v>
      </c>
      <c r="DA16" s="347">
        <f t="shared" si="0"/>
        <v>34727.099999999991</v>
      </c>
      <c r="DB16" s="347">
        <f t="shared" si="0"/>
        <v>27218.14</v>
      </c>
      <c r="DC16" s="347">
        <f t="shared" si="0"/>
        <v>31737.07</v>
      </c>
      <c r="DD16" s="347">
        <f t="shared" si="0"/>
        <v>27028.93</v>
      </c>
      <c r="DE16" s="347">
        <f t="shared" si="0"/>
        <v>27593.3</v>
      </c>
      <c r="DF16" s="348">
        <f t="shared" si="2"/>
        <v>384382.99</v>
      </c>
      <c r="DM16" s="351">
        <f t="shared" si="3"/>
        <v>384382.99</v>
      </c>
      <c r="DN16" s="351">
        <v>384378.47</v>
      </c>
      <c r="DO16" s="351">
        <f t="shared" si="4"/>
        <v>4.5200000000186265</v>
      </c>
    </row>
    <row r="17" spans="1:119" ht="15.75" x14ac:dyDescent="0.3">
      <c r="A17" s="335" t="s">
        <v>110</v>
      </c>
      <c r="B17" s="344">
        <v>44578.43</v>
      </c>
      <c r="C17" s="344">
        <v>52966.14</v>
      </c>
      <c r="D17" s="344">
        <v>54818.83</v>
      </c>
      <c r="E17" s="344">
        <v>13524.54</v>
      </c>
      <c r="F17" s="344">
        <v>90418.73</v>
      </c>
      <c r="G17" s="344">
        <v>45683.49</v>
      </c>
      <c r="H17" s="344">
        <v>45129.11</v>
      </c>
      <c r="I17" s="344">
        <v>38437.97</v>
      </c>
      <c r="J17" s="344">
        <v>45992.6</v>
      </c>
      <c r="K17" s="344">
        <v>45812.82</v>
      </c>
      <c r="L17" s="344">
        <v>41726.69</v>
      </c>
      <c r="M17" s="344">
        <v>53005.9</v>
      </c>
      <c r="N17" s="345">
        <v>927.24</v>
      </c>
      <c r="O17" s="345">
        <v>-4643.26</v>
      </c>
      <c r="P17" s="345">
        <v>344.16</v>
      </c>
      <c r="Q17" s="345">
        <v>-21.03</v>
      </c>
      <c r="R17" s="345">
        <v>0</v>
      </c>
      <c r="S17" s="345">
        <v>0</v>
      </c>
      <c r="T17" s="345">
        <v>0</v>
      </c>
      <c r="U17" s="345">
        <v>0</v>
      </c>
      <c r="V17" s="345">
        <v>0</v>
      </c>
      <c r="W17" s="345">
        <v>0</v>
      </c>
      <c r="X17" s="345">
        <v>389.27</v>
      </c>
      <c r="Y17" s="346">
        <v>493.58</v>
      </c>
      <c r="Z17" s="345">
        <v>0</v>
      </c>
      <c r="AA17" s="345">
        <v>0</v>
      </c>
      <c r="AB17" s="345">
        <v>0</v>
      </c>
      <c r="AC17" s="345">
        <v>0</v>
      </c>
      <c r="AD17" s="345">
        <v>0</v>
      </c>
      <c r="AE17" s="345">
        <v>0</v>
      </c>
      <c r="AF17" s="345">
        <v>0</v>
      </c>
      <c r="AG17" s="345">
        <v>0</v>
      </c>
      <c r="AH17" s="345">
        <v>0</v>
      </c>
      <c r="AI17" s="345">
        <v>0</v>
      </c>
      <c r="AJ17" s="345">
        <v>0</v>
      </c>
      <c r="AK17" s="346">
        <v>0</v>
      </c>
      <c r="AL17" s="345">
        <v>0</v>
      </c>
      <c r="AM17" s="345">
        <v>0</v>
      </c>
      <c r="AN17" s="345">
        <v>0</v>
      </c>
      <c r="AO17" s="345">
        <v>0</v>
      </c>
      <c r="AP17" s="345">
        <v>0</v>
      </c>
      <c r="AQ17" s="345">
        <v>0</v>
      </c>
      <c r="AR17" s="345">
        <v>0</v>
      </c>
      <c r="AS17" s="345">
        <v>0</v>
      </c>
      <c r="AT17" s="345">
        <v>0</v>
      </c>
      <c r="AU17" s="345">
        <v>0</v>
      </c>
      <c r="AV17" s="345">
        <v>0</v>
      </c>
      <c r="AW17" s="346">
        <v>0</v>
      </c>
      <c r="AX17" s="345">
        <v>0</v>
      </c>
      <c r="AY17" s="345">
        <v>0</v>
      </c>
      <c r="AZ17" s="345">
        <v>0</v>
      </c>
      <c r="BA17" s="345">
        <v>0</v>
      </c>
      <c r="BB17" s="345">
        <v>0</v>
      </c>
      <c r="BC17" s="345">
        <v>0</v>
      </c>
      <c r="BD17" s="345">
        <v>0</v>
      </c>
      <c r="BE17" s="345">
        <v>0</v>
      </c>
      <c r="BF17" s="345">
        <v>0</v>
      </c>
      <c r="BG17" s="345">
        <v>0</v>
      </c>
      <c r="BH17" s="345">
        <v>0</v>
      </c>
      <c r="BI17" s="346">
        <v>0</v>
      </c>
      <c r="BJ17" s="345">
        <v>0</v>
      </c>
      <c r="BK17" s="345">
        <v>0</v>
      </c>
      <c r="BL17" s="345">
        <v>0</v>
      </c>
      <c r="BM17" s="345">
        <v>0</v>
      </c>
      <c r="BN17" s="345">
        <v>0</v>
      </c>
      <c r="BO17" s="345">
        <v>0</v>
      </c>
      <c r="BP17" s="345">
        <v>0</v>
      </c>
      <c r="BQ17" s="345">
        <v>0</v>
      </c>
      <c r="BR17" s="345">
        <v>0</v>
      </c>
      <c r="BS17" s="345">
        <v>0</v>
      </c>
      <c r="BT17" s="345">
        <v>0</v>
      </c>
      <c r="BU17" s="346">
        <v>0</v>
      </c>
      <c r="BV17" s="345">
        <v>0</v>
      </c>
      <c r="BW17" s="345">
        <v>0</v>
      </c>
      <c r="BX17" s="345">
        <v>0</v>
      </c>
      <c r="BY17" s="345">
        <v>0</v>
      </c>
      <c r="BZ17" s="345">
        <v>0</v>
      </c>
      <c r="CA17" s="345">
        <v>0</v>
      </c>
      <c r="CB17" s="345">
        <v>0</v>
      </c>
      <c r="CC17" s="345">
        <v>0</v>
      </c>
      <c r="CD17" s="345">
        <v>0</v>
      </c>
      <c r="CE17" s="345">
        <v>0</v>
      </c>
      <c r="CF17" s="345">
        <v>0</v>
      </c>
      <c r="CG17" s="346">
        <v>0</v>
      </c>
      <c r="CH17" s="345">
        <v>0</v>
      </c>
      <c r="CI17" s="345">
        <v>0</v>
      </c>
      <c r="CJ17" s="345">
        <v>0</v>
      </c>
      <c r="CK17" s="345">
        <v>0</v>
      </c>
      <c r="CL17" s="345">
        <v>0</v>
      </c>
      <c r="CM17" s="345">
        <v>0</v>
      </c>
      <c r="CN17" s="345">
        <v>0</v>
      </c>
      <c r="CO17" s="345">
        <v>0</v>
      </c>
      <c r="CP17" s="345">
        <v>0</v>
      </c>
      <c r="CQ17" s="345">
        <v>0</v>
      </c>
      <c r="CR17" s="345">
        <v>0</v>
      </c>
      <c r="CS17" s="346">
        <v>0</v>
      </c>
      <c r="CT17" s="347">
        <f t="shared" si="1"/>
        <v>45505.67</v>
      </c>
      <c r="CU17" s="347">
        <f t="shared" si="0"/>
        <v>48322.879999999997</v>
      </c>
      <c r="CV17" s="347">
        <f t="shared" si="0"/>
        <v>55162.990000000005</v>
      </c>
      <c r="CW17" s="347">
        <f t="shared" si="0"/>
        <v>13503.51</v>
      </c>
      <c r="CX17" s="347">
        <f t="shared" si="0"/>
        <v>90418.73</v>
      </c>
      <c r="CY17" s="347">
        <f t="shared" si="0"/>
        <v>45683.49</v>
      </c>
      <c r="CZ17" s="347">
        <f t="shared" si="0"/>
        <v>45129.11</v>
      </c>
      <c r="DA17" s="347">
        <f t="shared" si="0"/>
        <v>38437.97</v>
      </c>
      <c r="DB17" s="347">
        <f t="shared" si="0"/>
        <v>45992.6</v>
      </c>
      <c r="DC17" s="347">
        <f t="shared" si="0"/>
        <v>45812.82</v>
      </c>
      <c r="DD17" s="347">
        <f t="shared" si="0"/>
        <v>42115.96</v>
      </c>
      <c r="DE17" s="347">
        <f t="shared" si="0"/>
        <v>53499.48</v>
      </c>
      <c r="DF17" s="348">
        <f t="shared" si="2"/>
        <v>569585.21</v>
      </c>
      <c r="DM17" s="351">
        <f t="shared" si="3"/>
        <v>569585.21</v>
      </c>
      <c r="DN17" s="351">
        <v>568988.79</v>
      </c>
      <c r="DO17" s="351">
        <f t="shared" si="4"/>
        <v>596.41999999992549</v>
      </c>
    </row>
    <row r="18" spans="1:119" ht="15.75" x14ac:dyDescent="0.3">
      <c r="A18" s="335" t="s">
        <v>111</v>
      </c>
      <c r="B18" s="344">
        <v>421109.56</v>
      </c>
      <c r="C18" s="344">
        <v>449839.98</v>
      </c>
      <c r="D18" s="344">
        <v>438366.46</v>
      </c>
      <c r="E18" s="344">
        <v>165921.54999999999</v>
      </c>
      <c r="F18" s="344">
        <v>617203.28</v>
      </c>
      <c r="G18" s="344">
        <v>394339.46</v>
      </c>
      <c r="H18" s="344">
        <v>383831</v>
      </c>
      <c r="I18" s="344">
        <v>382049.35</v>
      </c>
      <c r="J18" s="344">
        <v>378608.23</v>
      </c>
      <c r="K18" s="344">
        <v>391268.4</v>
      </c>
      <c r="L18" s="344">
        <v>366333.95</v>
      </c>
      <c r="M18" s="344">
        <v>379803.58</v>
      </c>
      <c r="N18" s="345">
        <v>-2513.5799999999995</v>
      </c>
      <c r="O18" s="345">
        <v>-3078.34</v>
      </c>
      <c r="P18" s="345">
        <v>-17840.350000000002</v>
      </c>
      <c r="Q18" s="345">
        <v>4744.3099999999995</v>
      </c>
      <c r="R18" s="345">
        <v>-886.19999999999982</v>
      </c>
      <c r="S18" s="345">
        <v>-4610.32</v>
      </c>
      <c r="T18" s="345">
        <v>-4009.9000000000005</v>
      </c>
      <c r="U18" s="345">
        <v>-3581.1299999999997</v>
      </c>
      <c r="V18" s="345">
        <v>-4979.99</v>
      </c>
      <c r="W18" s="345">
        <v>-4542.66</v>
      </c>
      <c r="X18" s="345">
        <v>-16443.800000000003</v>
      </c>
      <c r="Y18" s="346">
        <v>-14889.050000000001</v>
      </c>
      <c r="Z18" s="345">
        <v>-742.7</v>
      </c>
      <c r="AA18" s="345">
        <v>-742.7</v>
      </c>
      <c r="AB18" s="345">
        <v>-742.7</v>
      </c>
      <c r="AC18" s="345">
        <v>-742.7</v>
      </c>
      <c r="AD18" s="345">
        <v>-742.7</v>
      </c>
      <c r="AE18" s="345">
        <v>-2257.58</v>
      </c>
      <c r="AF18" s="345">
        <v>-3554.7</v>
      </c>
      <c r="AG18" s="345">
        <v>-2305.9</v>
      </c>
      <c r="AH18" s="345">
        <v>-3658.41</v>
      </c>
      <c r="AI18" s="345">
        <v>-6215.3799999999992</v>
      </c>
      <c r="AJ18" s="345">
        <v>-6260.3899999999994</v>
      </c>
      <c r="AK18" s="346">
        <v>-6814.7999999999993</v>
      </c>
      <c r="AL18" s="345">
        <v>0</v>
      </c>
      <c r="AM18" s="345">
        <v>0</v>
      </c>
      <c r="AN18" s="345">
        <v>0</v>
      </c>
      <c r="AO18" s="345">
        <v>0</v>
      </c>
      <c r="AP18" s="345">
        <v>0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>
        <v>0</v>
      </c>
      <c r="AW18" s="346">
        <v>0</v>
      </c>
      <c r="AX18" s="345">
        <v>0</v>
      </c>
      <c r="AY18" s="345">
        <v>0</v>
      </c>
      <c r="AZ18" s="345">
        <v>0</v>
      </c>
      <c r="BA18" s="345">
        <v>0</v>
      </c>
      <c r="BB18" s="345">
        <v>0</v>
      </c>
      <c r="BC18" s="345">
        <v>0</v>
      </c>
      <c r="BD18" s="345">
        <v>0</v>
      </c>
      <c r="BE18" s="345">
        <v>0</v>
      </c>
      <c r="BF18" s="345">
        <v>0</v>
      </c>
      <c r="BG18" s="345">
        <v>0</v>
      </c>
      <c r="BH18" s="345">
        <v>0</v>
      </c>
      <c r="BI18" s="346">
        <v>0</v>
      </c>
      <c r="BJ18" s="345">
        <v>0</v>
      </c>
      <c r="BK18" s="345">
        <v>0</v>
      </c>
      <c r="BL18" s="345">
        <v>0</v>
      </c>
      <c r="BM18" s="345">
        <v>0</v>
      </c>
      <c r="BN18" s="345">
        <v>0</v>
      </c>
      <c r="BO18" s="345">
        <v>0</v>
      </c>
      <c r="BP18" s="345">
        <v>0</v>
      </c>
      <c r="BQ18" s="345">
        <v>0</v>
      </c>
      <c r="BR18" s="345">
        <v>0</v>
      </c>
      <c r="BS18" s="345">
        <v>0</v>
      </c>
      <c r="BT18" s="345">
        <v>0</v>
      </c>
      <c r="BU18" s="346">
        <v>0</v>
      </c>
      <c r="BV18" s="345">
        <v>0</v>
      </c>
      <c r="BW18" s="345">
        <v>0</v>
      </c>
      <c r="BX18" s="345">
        <v>0</v>
      </c>
      <c r="BY18" s="345">
        <v>0</v>
      </c>
      <c r="BZ18" s="345">
        <v>0</v>
      </c>
      <c r="CA18" s="345">
        <v>0</v>
      </c>
      <c r="CB18" s="345">
        <v>0</v>
      </c>
      <c r="CC18" s="345">
        <v>0</v>
      </c>
      <c r="CD18" s="345">
        <v>0</v>
      </c>
      <c r="CE18" s="345">
        <v>0</v>
      </c>
      <c r="CF18" s="345">
        <v>0</v>
      </c>
      <c r="CG18" s="346">
        <v>0</v>
      </c>
      <c r="CH18" s="345">
        <v>0</v>
      </c>
      <c r="CI18" s="345">
        <v>0</v>
      </c>
      <c r="CJ18" s="345">
        <v>0</v>
      </c>
      <c r="CK18" s="345">
        <v>0</v>
      </c>
      <c r="CL18" s="345">
        <v>0</v>
      </c>
      <c r="CM18" s="345">
        <v>0</v>
      </c>
      <c r="CN18" s="345">
        <v>0</v>
      </c>
      <c r="CO18" s="345">
        <v>0</v>
      </c>
      <c r="CP18" s="345">
        <v>0</v>
      </c>
      <c r="CQ18" s="345">
        <v>0</v>
      </c>
      <c r="CR18" s="345">
        <v>0</v>
      </c>
      <c r="CS18" s="346">
        <v>0</v>
      </c>
      <c r="CT18" s="347">
        <f t="shared" si="1"/>
        <v>417853.27999999997</v>
      </c>
      <c r="CU18" s="347">
        <f t="shared" si="0"/>
        <v>446018.93999999994</v>
      </c>
      <c r="CV18" s="347">
        <f t="shared" si="0"/>
        <v>419783.41000000003</v>
      </c>
      <c r="CW18" s="347">
        <f t="shared" si="0"/>
        <v>169923.15999999997</v>
      </c>
      <c r="CX18" s="347">
        <f t="shared" si="0"/>
        <v>615574.38000000012</v>
      </c>
      <c r="CY18" s="347">
        <f t="shared" si="0"/>
        <v>387471.56</v>
      </c>
      <c r="CZ18" s="347">
        <f t="shared" si="0"/>
        <v>376266.39999999997</v>
      </c>
      <c r="DA18" s="347">
        <f t="shared" si="0"/>
        <v>376162.31999999995</v>
      </c>
      <c r="DB18" s="347">
        <f t="shared" si="0"/>
        <v>369969.83</v>
      </c>
      <c r="DC18" s="347">
        <f t="shared" si="0"/>
        <v>380510.36000000004</v>
      </c>
      <c r="DD18" s="347">
        <f t="shared" si="0"/>
        <v>343629.76</v>
      </c>
      <c r="DE18" s="347">
        <f t="shared" si="0"/>
        <v>358099.73000000004</v>
      </c>
      <c r="DF18" s="348">
        <f t="shared" si="2"/>
        <v>4661263.13</v>
      </c>
      <c r="DM18" s="351">
        <f t="shared" si="3"/>
        <v>4661263.13</v>
      </c>
      <c r="DN18" s="351">
        <v>4045352.1599999997</v>
      </c>
      <c r="DO18" s="351">
        <f t="shared" si="4"/>
        <v>615910.9700000002</v>
      </c>
    </row>
    <row r="19" spans="1:119" ht="15.75" x14ac:dyDescent="0.3">
      <c r="A19" s="335" t="s">
        <v>112</v>
      </c>
      <c r="B19" s="344">
        <v>125601.21</v>
      </c>
      <c r="C19" s="344">
        <v>137910.29999999999</v>
      </c>
      <c r="D19" s="344">
        <v>147363.07999999999</v>
      </c>
      <c r="E19" s="344">
        <v>111378.37</v>
      </c>
      <c r="F19" s="344">
        <v>123189.14</v>
      </c>
      <c r="G19" s="344">
        <v>124506.45</v>
      </c>
      <c r="H19" s="344">
        <v>121548.4</v>
      </c>
      <c r="I19" s="344">
        <v>122738.46</v>
      </c>
      <c r="J19" s="344">
        <v>122713.19</v>
      </c>
      <c r="K19" s="344">
        <v>101587.53</v>
      </c>
      <c r="L19" s="344">
        <v>153109.34</v>
      </c>
      <c r="M19" s="344">
        <v>126460.5</v>
      </c>
      <c r="N19" s="345">
        <v>0</v>
      </c>
      <c r="O19" s="345">
        <v>0</v>
      </c>
      <c r="P19" s="345">
        <v>0</v>
      </c>
      <c r="Q19" s="345">
        <v>0</v>
      </c>
      <c r="R19" s="345">
        <v>0</v>
      </c>
      <c r="S19" s="345">
        <v>0</v>
      </c>
      <c r="T19" s="345">
        <v>0</v>
      </c>
      <c r="U19" s="345">
        <v>0</v>
      </c>
      <c r="V19" s="345">
        <v>0</v>
      </c>
      <c r="W19" s="345">
        <v>0</v>
      </c>
      <c r="X19" s="345">
        <v>0</v>
      </c>
      <c r="Y19" s="346">
        <v>-588.91999999999996</v>
      </c>
      <c r="Z19" s="345">
        <v>-29707.72</v>
      </c>
      <c r="AA19" s="345">
        <v>-32610.17</v>
      </c>
      <c r="AB19" s="345">
        <v>-33846.9</v>
      </c>
      <c r="AC19" s="345">
        <v>-26728.080000000002</v>
      </c>
      <c r="AD19" s="345">
        <v>-31878.05</v>
      </c>
      <c r="AE19" s="345">
        <v>-32297.59</v>
      </c>
      <c r="AF19" s="345">
        <v>-32683.38</v>
      </c>
      <c r="AG19" s="345">
        <v>-26985.23</v>
      </c>
      <c r="AH19" s="345">
        <v>-29698.69</v>
      </c>
      <c r="AI19" s="345">
        <v>-30252.25</v>
      </c>
      <c r="AJ19" s="345">
        <v>-31288.66</v>
      </c>
      <c r="AK19" s="346">
        <v>-35532</v>
      </c>
      <c r="AL19" s="345">
        <v>0</v>
      </c>
      <c r="AM19" s="345">
        <v>0</v>
      </c>
      <c r="AN19" s="345">
        <v>0</v>
      </c>
      <c r="AO19" s="345">
        <v>0</v>
      </c>
      <c r="AP19" s="345">
        <v>0</v>
      </c>
      <c r="AQ19" s="345">
        <v>0</v>
      </c>
      <c r="AR19" s="345">
        <v>0</v>
      </c>
      <c r="AS19" s="345">
        <v>0</v>
      </c>
      <c r="AT19" s="345">
        <v>0</v>
      </c>
      <c r="AU19" s="345">
        <v>0</v>
      </c>
      <c r="AV19" s="345">
        <v>0</v>
      </c>
      <c r="AW19" s="346">
        <v>0</v>
      </c>
      <c r="AX19" s="345">
        <v>0</v>
      </c>
      <c r="AY19" s="345">
        <v>0</v>
      </c>
      <c r="AZ19" s="345">
        <v>0</v>
      </c>
      <c r="BA19" s="345">
        <v>0</v>
      </c>
      <c r="BB19" s="345">
        <v>0</v>
      </c>
      <c r="BC19" s="345">
        <v>0</v>
      </c>
      <c r="BD19" s="345">
        <v>0</v>
      </c>
      <c r="BE19" s="345">
        <v>0</v>
      </c>
      <c r="BF19" s="345">
        <v>0</v>
      </c>
      <c r="BG19" s="345">
        <v>0</v>
      </c>
      <c r="BH19" s="345">
        <v>0</v>
      </c>
      <c r="BI19" s="346">
        <v>0</v>
      </c>
      <c r="BJ19" s="345">
        <v>0</v>
      </c>
      <c r="BK19" s="345">
        <v>0</v>
      </c>
      <c r="BL19" s="345">
        <v>0</v>
      </c>
      <c r="BM19" s="345">
        <v>0</v>
      </c>
      <c r="BN19" s="345">
        <v>0</v>
      </c>
      <c r="BO19" s="345">
        <v>0</v>
      </c>
      <c r="BP19" s="345">
        <v>0</v>
      </c>
      <c r="BQ19" s="345">
        <v>0</v>
      </c>
      <c r="BR19" s="345">
        <v>0</v>
      </c>
      <c r="BS19" s="345">
        <v>0</v>
      </c>
      <c r="BT19" s="345">
        <v>0</v>
      </c>
      <c r="BU19" s="346">
        <v>0</v>
      </c>
      <c r="BV19" s="345">
        <v>0</v>
      </c>
      <c r="BW19" s="345">
        <v>0</v>
      </c>
      <c r="BX19" s="345">
        <v>0</v>
      </c>
      <c r="BY19" s="345">
        <v>0</v>
      </c>
      <c r="BZ19" s="345">
        <v>0</v>
      </c>
      <c r="CA19" s="345">
        <v>0</v>
      </c>
      <c r="CB19" s="345">
        <v>0</v>
      </c>
      <c r="CC19" s="345">
        <v>0</v>
      </c>
      <c r="CD19" s="345">
        <v>0</v>
      </c>
      <c r="CE19" s="345">
        <v>0</v>
      </c>
      <c r="CF19" s="345">
        <v>0</v>
      </c>
      <c r="CG19" s="346">
        <v>0</v>
      </c>
      <c r="CH19" s="345">
        <v>0</v>
      </c>
      <c r="CI19" s="345">
        <v>0</v>
      </c>
      <c r="CJ19" s="345">
        <v>0</v>
      </c>
      <c r="CK19" s="345">
        <v>0</v>
      </c>
      <c r="CL19" s="345">
        <v>0</v>
      </c>
      <c r="CM19" s="345">
        <v>0</v>
      </c>
      <c r="CN19" s="345">
        <v>0</v>
      </c>
      <c r="CO19" s="345">
        <v>0</v>
      </c>
      <c r="CP19" s="345">
        <v>0</v>
      </c>
      <c r="CQ19" s="345">
        <v>0</v>
      </c>
      <c r="CR19" s="345">
        <v>0</v>
      </c>
      <c r="CS19" s="346">
        <v>0</v>
      </c>
      <c r="CT19" s="347">
        <f t="shared" si="1"/>
        <v>95893.49</v>
      </c>
      <c r="CU19" s="347">
        <f t="shared" si="1"/>
        <v>105300.12999999999</v>
      </c>
      <c r="CV19" s="347">
        <f t="shared" si="1"/>
        <v>113516.18</v>
      </c>
      <c r="CW19" s="347">
        <f t="shared" si="1"/>
        <v>84650.29</v>
      </c>
      <c r="CX19" s="347">
        <f t="shared" si="1"/>
        <v>91311.09</v>
      </c>
      <c r="CY19" s="347">
        <f t="shared" si="1"/>
        <v>92208.86</v>
      </c>
      <c r="CZ19" s="347">
        <f t="shared" si="1"/>
        <v>88865.01999999999</v>
      </c>
      <c r="DA19" s="347">
        <f t="shared" si="1"/>
        <v>95753.23000000001</v>
      </c>
      <c r="DB19" s="347">
        <f t="shared" si="1"/>
        <v>93014.5</v>
      </c>
      <c r="DC19" s="347">
        <f t="shared" si="1"/>
        <v>71335.28</v>
      </c>
      <c r="DD19" s="347">
        <f t="shared" si="1"/>
        <v>121820.68</v>
      </c>
      <c r="DE19" s="347">
        <f t="shared" si="1"/>
        <v>90339.58</v>
      </c>
      <c r="DF19" s="348">
        <f t="shared" si="2"/>
        <v>1144008.33</v>
      </c>
      <c r="DM19" s="351">
        <f t="shared" si="3"/>
        <v>1144008.33</v>
      </c>
      <c r="DN19" s="351">
        <v>1138058.33</v>
      </c>
      <c r="DO19" s="351">
        <f t="shared" si="4"/>
        <v>5950</v>
      </c>
    </row>
    <row r="20" spans="1:119" ht="15.75" x14ac:dyDescent="0.3">
      <c r="A20" s="335" t="s">
        <v>113</v>
      </c>
      <c r="B20" s="344">
        <v>71439.679999999993</v>
      </c>
      <c r="C20" s="344">
        <v>77312.73</v>
      </c>
      <c r="D20" s="344">
        <v>83393.36</v>
      </c>
      <c r="E20" s="344">
        <v>16979.830000000002</v>
      </c>
      <c r="F20" s="344">
        <v>146706.76</v>
      </c>
      <c r="G20" s="344">
        <v>86955.06</v>
      </c>
      <c r="H20" s="344">
        <v>73004.08</v>
      </c>
      <c r="I20" s="344">
        <v>54917.22</v>
      </c>
      <c r="J20" s="344">
        <v>70157.94</v>
      </c>
      <c r="K20" s="344">
        <v>76002.36</v>
      </c>
      <c r="L20" s="344">
        <v>66568.399999999994</v>
      </c>
      <c r="M20" s="344">
        <v>94085.8</v>
      </c>
      <c r="N20" s="345">
        <v>-229.73</v>
      </c>
      <c r="O20" s="345">
        <v>-240.2</v>
      </c>
      <c r="P20" s="345">
        <v>-228.77</v>
      </c>
      <c r="Q20" s="345">
        <v>-191.79</v>
      </c>
      <c r="R20" s="345">
        <v>-225.73</v>
      </c>
      <c r="S20" s="345">
        <v>-234.21</v>
      </c>
      <c r="T20" s="345">
        <v>-212.77</v>
      </c>
      <c r="U20" s="345">
        <v>-7.43</v>
      </c>
      <c r="V20" s="345">
        <v>46.75</v>
      </c>
      <c r="W20" s="345">
        <v>58.76</v>
      </c>
      <c r="X20" s="345">
        <v>63.3</v>
      </c>
      <c r="Y20" s="346">
        <v>-21209.05</v>
      </c>
      <c r="Z20" s="345">
        <v>-487.3</v>
      </c>
      <c r="AA20" s="345">
        <v>-457.02</v>
      </c>
      <c r="AB20" s="345">
        <v>-513.53</v>
      </c>
      <c r="AC20" s="345">
        <v>-371.01</v>
      </c>
      <c r="AD20" s="345">
        <v>-431.15</v>
      </c>
      <c r="AE20" s="345">
        <v>-422.17</v>
      </c>
      <c r="AF20" s="345">
        <v>-487.21</v>
      </c>
      <c r="AG20" s="345">
        <v>-380.16</v>
      </c>
      <c r="AH20" s="345">
        <v>-432.81</v>
      </c>
      <c r="AI20" s="345">
        <v>-472.27</v>
      </c>
      <c r="AJ20" s="345">
        <v>-493.6</v>
      </c>
      <c r="AK20" s="346">
        <v>-517.55999999999995</v>
      </c>
      <c r="AL20" s="345">
        <v>0</v>
      </c>
      <c r="AM20" s="345">
        <v>0</v>
      </c>
      <c r="AN20" s="345">
        <v>0</v>
      </c>
      <c r="AO20" s="345">
        <v>0</v>
      </c>
      <c r="AP20" s="345">
        <v>0</v>
      </c>
      <c r="AQ20" s="345">
        <v>0</v>
      </c>
      <c r="AR20" s="345">
        <v>0</v>
      </c>
      <c r="AS20" s="345">
        <v>0</v>
      </c>
      <c r="AT20" s="345">
        <v>0</v>
      </c>
      <c r="AU20" s="345">
        <v>0</v>
      </c>
      <c r="AV20" s="345">
        <v>0</v>
      </c>
      <c r="AW20" s="346">
        <v>0</v>
      </c>
      <c r="AX20" s="345">
        <v>0</v>
      </c>
      <c r="AY20" s="345">
        <v>0</v>
      </c>
      <c r="AZ20" s="345">
        <v>0</v>
      </c>
      <c r="BA20" s="345">
        <v>0</v>
      </c>
      <c r="BB20" s="345">
        <v>0</v>
      </c>
      <c r="BC20" s="345">
        <v>0</v>
      </c>
      <c r="BD20" s="345">
        <v>0</v>
      </c>
      <c r="BE20" s="345">
        <v>0</v>
      </c>
      <c r="BF20" s="345">
        <v>0</v>
      </c>
      <c r="BG20" s="345">
        <v>0</v>
      </c>
      <c r="BH20" s="345">
        <v>0</v>
      </c>
      <c r="BI20" s="346">
        <v>0</v>
      </c>
      <c r="BJ20" s="345">
        <v>0</v>
      </c>
      <c r="BK20" s="345">
        <v>0</v>
      </c>
      <c r="BL20" s="345">
        <v>0</v>
      </c>
      <c r="BM20" s="345">
        <v>0</v>
      </c>
      <c r="BN20" s="345">
        <v>0</v>
      </c>
      <c r="BO20" s="345">
        <v>0</v>
      </c>
      <c r="BP20" s="345">
        <v>0</v>
      </c>
      <c r="BQ20" s="345">
        <v>0</v>
      </c>
      <c r="BR20" s="345">
        <v>0</v>
      </c>
      <c r="BS20" s="345">
        <v>0</v>
      </c>
      <c r="BT20" s="345">
        <v>0</v>
      </c>
      <c r="BU20" s="346">
        <v>0</v>
      </c>
      <c r="BV20" s="345">
        <v>0</v>
      </c>
      <c r="BW20" s="345">
        <v>0</v>
      </c>
      <c r="BX20" s="345">
        <v>0</v>
      </c>
      <c r="BY20" s="345">
        <v>0</v>
      </c>
      <c r="BZ20" s="345">
        <v>0</v>
      </c>
      <c r="CA20" s="345">
        <v>0</v>
      </c>
      <c r="CB20" s="345">
        <v>0</v>
      </c>
      <c r="CC20" s="345">
        <v>0</v>
      </c>
      <c r="CD20" s="345">
        <v>0</v>
      </c>
      <c r="CE20" s="345">
        <v>0</v>
      </c>
      <c r="CF20" s="345">
        <v>0</v>
      </c>
      <c r="CG20" s="346">
        <v>0</v>
      </c>
      <c r="CH20" s="345">
        <v>0</v>
      </c>
      <c r="CI20" s="345">
        <v>0</v>
      </c>
      <c r="CJ20" s="345">
        <v>0</v>
      </c>
      <c r="CK20" s="345">
        <v>0</v>
      </c>
      <c r="CL20" s="345">
        <v>0</v>
      </c>
      <c r="CM20" s="345">
        <v>0</v>
      </c>
      <c r="CN20" s="345">
        <v>0</v>
      </c>
      <c r="CO20" s="345">
        <v>0</v>
      </c>
      <c r="CP20" s="345">
        <v>0</v>
      </c>
      <c r="CQ20" s="345">
        <v>0</v>
      </c>
      <c r="CR20" s="345">
        <v>0</v>
      </c>
      <c r="CS20" s="346">
        <v>0</v>
      </c>
      <c r="CT20" s="347">
        <f t="shared" si="1"/>
        <v>70722.649999999994</v>
      </c>
      <c r="CU20" s="347">
        <f t="shared" si="1"/>
        <v>76615.509999999995</v>
      </c>
      <c r="CV20" s="347">
        <f t="shared" si="1"/>
        <v>82651.06</v>
      </c>
      <c r="CW20" s="347">
        <f t="shared" si="1"/>
        <v>16417.030000000002</v>
      </c>
      <c r="CX20" s="347">
        <f t="shared" si="1"/>
        <v>146049.88</v>
      </c>
      <c r="CY20" s="347">
        <f t="shared" si="1"/>
        <v>86298.68</v>
      </c>
      <c r="CZ20" s="347">
        <f t="shared" si="1"/>
        <v>72304.099999999991</v>
      </c>
      <c r="DA20" s="347">
        <f t="shared" si="1"/>
        <v>54529.63</v>
      </c>
      <c r="DB20" s="347">
        <f t="shared" si="1"/>
        <v>69771.88</v>
      </c>
      <c r="DC20" s="347">
        <f t="shared" si="1"/>
        <v>75588.849999999991</v>
      </c>
      <c r="DD20" s="347">
        <f t="shared" si="1"/>
        <v>66138.099999999991</v>
      </c>
      <c r="DE20" s="347">
        <f t="shared" si="1"/>
        <v>72359.19</v>
      </c>
      <c r="DF20" s="348">
        <f t="shared" si="2"/>
        <v>889446.56</v>
      </c>
      <c r="DM20" s="351">
        <f t="shared" si="3"/>
        <v>889446.56</v>
      </c>
      <c r="DN20" s="351">
        <v>887135.74</v>
      </c>
      <c r="DO20" s="351">
        <f t="shared" si="4"/>
        <v>2310.8200000000652</v>
      </c>
    </row>
    <row r="21" spans="1:119" ht="15.75" x14ac:dyDescent="0.3">
      <c r="A21" s="335" t="s">
        <v>114</v>
      </c>
      <c r="B21" s="344">
        <v>14854.41</v>
      </c>
      <c r="C21" s="344">
        <v>28257.3</v>
      </c>
      <c r="D21" s="344">
        <v>28731.49</v>
      </c>
      <c r="E21" s="344">
        <v>14744.11</v>
      </c>
      <c r="F21" s="344">
        <v>40050.589999999997</v>
      </c>
      <c r="G21" s="344">
        <v>27771.64</v>
      </c>
      <c r="H21" s="344">
        <v>27062.01</v>
      </c>
      <c r="I21" s="344">
        <v>24406.67</v>
      </c>
      <c r="J21" s="344">
        <v>24519.58</v>
      </c>
      <c r="K21" s="344">
        <v>27239.18</v>
      </c>
      <c r="L21" s="344">
        <v>24941.55</v>
      </c>
      <c r="M21" s="344">
        <v>27068.09</v>
      </c>
      <c r="N21" s="345">
        <v>0</v>
      </c>
      <c r="O21" s="345">
        <v>0</v>
      </c>
      <c r="P21" s="345">
        <v>0</v>
      </c>
      <c r="Q21" s="345">
        <v>0</v>
      </c>
      <c r="R21" s="345">
        <v>0</v>
      </c>
      <c r="S21" s="345">
        <v>0</v>
      </c>
      <c r="T21" s="345">
        <v>0</v>
      </c>
      <c r="U21" s="345">
        <v>0</v>
      </c>
      <c r="V21" s="345">
        <v>0</v>
      </c>
      <c r="W21" s="345">
        <v>0</v>
      </c>
      <c r="X21" s="345">
        <v>0</v>
      </c>
      <c r="Y21" s="346">
        <v>0</v>
      </c>
      <c r="Z21" s="345">
        <v>0</v>
      </c>
      <c r="AA21" s="345">
        <v>0</v>
      </c>
      <c r="AB21" s="345">
        <v>0</v>
      </c>
      <c r="AC21" s="345">
        <v>0</v>
      </c>
      <c r="AD21" s="345">
        <v>0</v>
      </c>
      <c r="AE21" s="345">
        <v>0</v>
      </c>
      <c r="AF21" s="345">
        <v>0</v>
      </c>
      <c r="AG21" s="345">
        <v>0</v>
      </c>
      <c r="AH21" s="345">
        <v>0</v>
      </c>
      <c r="AI21" s="345">
        <v>0</v>
      </c>
      <c r="AJ21" s="345">
        <v>0</v>
      </c>
      <c r="AK21" s="346">
        <v>0</v>
      </c>
      <c r="AL21" s="345">
        <v>0</v>
      </c>
      <c r="AM21" s="345">
        <v>0</v>
      </c>
      <c r="AN21" s="345">
        <v>0</v>
      </c>
      <c r="AO21" s="345">
        <v>0</v>
      </c>
      <c r="AP21" s="345">
        <v>0</v>
      </c>
      <c r="AQ21" s="345">
        <v>0</v>
      </c>
      <c r="AR21" s="345">
        <v>0</v>
      </c>
      <c r="AS21" s="345">
        <v>0</v>
      </c>
      <c r="AT21" s="345">
        <v>0</v>
      </c>
      <c r="AU21" s="345">
        <v>0</v>
      </c>
      <c r="AV21" s="345">
        <v>0</v>
      </c>
      <c r="AW21" s="346">
        <v>0</v>
      </c>
      <c r="AX21" s="345">
        <v>0</v>
      </c>
      <c r="AY21" s="345">
        <v>0</v>
      </c>
      <c r="AZ21" s="345">
        <v>0</v>
      </c>
      <c r="BA21" s="345">
        <v>0</v>
      </c>
      <c r="BB21" s="345">
        <v>0</v>
      </c>
      <c r="BC21" s="345">
        <v>0</v>
      </c>
      <c r="BD21" s="345">
        <v>0</v>
      </c>
      <c r="BE21" s="345">
        <v>0</v>
      </c>
      <c r="BF21" s="345">
        <v>0</v>
      </c>
      <c r="BG21" s="345">
        <v>0</v>
      </c>
      <c r="BH21" s="345">
        <v>0</v>
      </c>
      <c r="BI21" s="346">
        <v>0</v>
      </c>
      <c r="BJ21" s="345">
        <v>0</v>
      </c>
      <c r="BK21" s="345">
        <v>0</v>
      </c>
      <c r="BL21" s="345">
        <v>0</v>
      </c>
      <c r="BM21" s="345">
        <v>0</v>
      </c>
      <c r="BN21" s="345">
        <v>0</v>
      </c>
      <c r="BO21" s="345">
        <v>0</v>
      </c>
      <c r="BP21" s="345">
        <v>0</v>
      </c>
      <c r="BQ21" s="345">
        <v>0</v>
      </c>
      <c r="BR21" s="345">
        <v>0</v>
      </c>
      <c r="BS21" s="345">
        <v>0</v>
      </c>
      <c r="BT21" s="345">
        <v>0</v>
      </c>
      <c r="BU21" s="346">
        <v>0</v>
      </c>
      <c r="BV21" s="345">
        <v>0</v>
      </c>
      <c r="BW21" s="345">
        <v>0</v>
      </c>
      <c r="BX21" s="345">
        <v>0</v>
      </c>
      <c r="BY21" s="345">
        <v>0</v>
      </c>
      <c r="BZ21" s="345">
        <v>0</v>
      </c>
      <c r="CA21" s="345">
        <v>0</v>
      </c>
      <c r="CB21" s="345">
        <v>0</v>
      </c>
      <c r="CC21" s="345">
        <v>0</v>
      </c>
      <c r="CD21" s="345">
        <v>0</v>
      </c>
      <c r="CE21" s="345">
        <v>0</v>
      </c>
      <c r="CF21" s="345">
        <v>0</v>
      </c>
      <c r="CG21" s="346">
        <v>0</v>
      </c>
      <c r="CH21" s="345">
        <v>0</v>
      </c>
      <c r="CI21" s="345">
        <v>0</v>
      </c>
      <c r="CJ21" s="345">
        <v>0</v>
      </c>
      <c r="CK21" s="345">
        <v>0</v>
      </c>
      <c r="CL21" s="345">
        <v>0</v>
      </c>
      <c r="CM21" s="345">
        <v>0</v>
      </c>
      <c r="CN21" s="345">
        <v>0</v>
      </c>
      <c r="CO21" s="345">
        <v>0</v>
      </c>
      <c r="CP21" s="345">
        <v>0</v>
      </c>
      <c r="CQ21" s="345">
        <v>0</v>
      </c>
      <c r="CR21" s="345">
        <v>0</v>
      </c>
      <c r="CS21" s="346">
        <v>0</v>
      </c>
      <c r="CT21" s="347">
        <f t="shared" si="1"/>
        <v>14854.41</v>
      </c>
      <c r="CU21" s="347">
        <f t="shared" si="1"/>
        <v>28257.3</v>
      </c>
      <c r="CV21" s="347">
        <f t="shared" si="1"/>
        <v>28731.49</v>
      </c>
      <c r="CW21" s="347">
        <f t="shared" si="1"/>
        <v>14744.11</v>
      </c>
      <c r="CX21" s="347">
        <f t="shared" si="1"/>
        <v>40050.589999999997</v>
      </c>
      <c r="CY21" s="347">
        <f t="shared" si="1"/>
        <v>27771.64</v>
      </c>
      <c r="CZ21" s="347">
        <f t="shared" si="1"/>
        <v>27062.01</v>
      </c>
      <c r="DA21" s="347">
        <f t="shared" si="1"/>
        <v>24406.67</v>
      </c>
      <c r="DB21" s="347">
        <f t="shared" si="1"/>
        <v>24519.58</v>
      </c>
      <c r="DC21" s="347">
        <f t="shared" si="1"/>
        <v>27239.18</v>
      </c>
      <c r="DD21" s="347">
        <f t="shared" si="1"/>
        <v>24941.55</v>
      </c>
      <c r="DE21" s="347">
        <f t="shared" si="1"/>
        <v>27068.09</v>
      </c>
      <c r="DF21" s="348">
        <f t="shared" si="2"/>
        <v>309646.62</v>
      </c>
      <c r="DG21" s="349" t="s">
        <v>178</v>
      </c>
      <c r="DH21" s="347">
        <f>CZ21</f>
        <v>27062.01</v>
      </c>
      <c r="DI21" s="347">
        <f>'[1]FY 2019 - kWh'!CZ21</f>
        <v>109916</v>
      </c>
      <c r="DJ21" s="350">
        <f>DH21/DI21</f>
        <v>0.24620628479930126</v>
      </c>
      <c r="DK21" s="347">
        <f>ROUND(DJ21*'[1]FY 2019 - kWh'!DK21,2)</f>
        <v>14496.53</v>
      </c>
      <c r="DL21" s="347">
        <f>(CZ21-DK21)+SUM(DA21:DE21)</f>
        <v>140740.54999999999</v>
      </c>
      <c r="DM21" s="351">
        <f t="shared" si="3"/>
        <v>168906.07</v>
      </c>
      <c r="DN21" s="351">
        <v>168906.0675664689</v>
      </c>
      <c r="DO21" s="351">
        <f t="shared" si="4"/>
        <v>2.4335311027243733E-3</v>
      </c>
    </row>
    <row r="22" spans="1:119" ht="15.75" x14ac:dyDescent="0.3">
      <c r="A22" s="335" t="s">
        <v>115</v>
      </c>
      <c r="B22" s="344">
        <v>16905.86</v>
      </c>
      <c r="C22" s="344">
        <v>16861</v>
      </c>
      <c r="D22" s="344">
        <v>18376.05</v>
      </c>
      <c r="E22" s="344">
        <v>4184.2700000000004</v>
      </c>
      <c r="F22" s="344">
        <v>31172.89</v>
      </c>
      <c r="G22" s="344">
        <v>17930.89</v>
      </c>
      <c r="H22" s="344">
        <v>18355.38</v>
      </c>
      <c r="I22" s="344">
        <v>17527.57</v>
      </c>
      <c r="J22" s="344">
        <v>17866.86</v>
      </c>
      <c r="K22" s="344">
        <v>18495.16</v>
      </c>
      <c r="L22" s="344">
        <v>17540.89</v>
      </c>
      <c r="M22" s="344">
        <v>17001.98</v>
      </c>
      <c r="N22" s="345">
        <v>0</v>
      </c>
      <c r="O22" s="345">
        <v>0</v>
      </c>
      <c r="P22" s="345">
        <v>0</v>
      </c>
      <c r="Q22" s="345">
        <v>0</v>
      </c>
      <c r="R22" s="345">
        <v>0</v>
      </c>
      <c r="S22" s="345">
        <v>0</v>
      </c>
      <c r="T22" s="345">
        <v>0</v>
      </c>
      <c r="U22" s="345">
        <v>-53.53</v>
      </c>
      <c r="V22" s="345">
        <v>-51.53</v>
      </c>
      <c r="W22" s="345">
        <v>-55.02</v>
      </c>
      <c r="X22" s="345">
        <v>-48.13</v>
      </c>
      <c r="Y22" s="346">
        <v>57.240000000000009</v>
      </c>
      <c r="Z22" s="345">
        <v>0</v>
      </c>
      <c r="AA22" s="345">
        <v>0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6">
        <v>0</v>
      </c>
      <c r="AL22" s="345">
        <v>0</v>
      </c>
      <c r="AM22" s="345">
        <v>0</v>
      </c>
      <c r="AN22" s="345">
        <v>0</v>
      </c>
      <c r="AO22" s="345">
        <v>0</v>
      </c>
      <c r="AP22" s="345">
        <v>0</v>
      </c>
      <c r="AQ22" s="345">
        <v>0</v>
      </c>
      <c r="AR22" s="345">
        <v>0</v>
      </c>
      <c r="AS22" s="345">
        <v>0</v>
      </c>
      <c r="AT22" s="345">
        <v>0</v>
      </c>
      <c r="AU22" s="345">
        <v>0</v>
      </c>
      <c r="AV22" s="345">
        <v>0</v>
      </c>
      <c r="AW22" s="346">
        <v>0</v>
      </c>
      <c r="AX22" s="345">
        <v>0</v>
      </c>
      <c r="AY22" s="345">
        <v>0</v>
      </c>
      <c r="AZ22" s="345">
        <v>0</v>
      </c>
      <c r="BA22" s="345">
        <v>0</v>
      </c>
      <c r="BB22" s="345">
        <v>0</v>
      </c>
      <c r="BC22" s="345">
        <v>0</v>
      </c>
      <c r="BD22" s="345">
        <v>0</v>
      </c>
      <c r="BE22" s="345">
        <v>0</v>
      </c>
      <c r="BF22" s="345">
        <v>0</v>
      </c>
      <c r="BG22" s="345">
        <v>0</v>
      </c>
      <c r="BH22" s="345">
        <v>0</v>
      </c>
      <c r="BI22" s="346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</v>
      </c>
      <c r="BR22" s="345">
        <v>0</v>
      </c>
      <c r="BS22" s="345">
        <v>0</v>
      </c>
      <c r="BT22" s="345">
        <v>0</v>
      </c>
      <c r="BU22" s="346">
        <v>0</v>
      </c>
      <c r="BV22" s="345">
        <v>0</v>
      </c>
      <c r="BW22" s="345">
        <v>0</v>
      </c>
      <c r="BX22" s="345">
        <v>0</v>
      </c>
      <c r="BY22" s="345">
        <v>0</v>
      </c>
      <c r="BZ22" s="345">
        <v>0</v>
      </c>
      <c r="CA22" s="345">
        <v>0</v>
      </c>
      <c r="CB22" s="345">
        <v>0</v>
      </c>
      <c r="CC22" s="345">
        <v>0</v>
      </c>
      <c r="CD22" s="345">
        <v>0</v>
      </c>
      <c r="CE22" s="345">
        <v>0</v>
      </c>
      <c r="CF22" s="345">
        <v>0</v>
      </c>
      <c r="CG22" s="346">
        <v>0</v>
      </c>
      <c r="CH22" s="345">
        <v>0</v>
      </c>
      <c r="CI22" s="345">
        <v>0</v>
      </c>
      <c r="CJ22" s="345">
        <v>0</v>
      </c>
      <c r="CK22" s="345">
        <v>0</v>
      </c>
      <c r="CL22" s="345">
        <v>0</v>
      </c>
      <c r="CM22" s="345">
        <v>0</v>
      </c>
      <c r="CN22" s="345">
        <v>0</v>
      </c>
      <c r="CO22" s="345">
        <v>0</v>
      </c>
      <c r="CP22" s="345">
        <v>0</v>
      </c>
      <c r="CQ22" s="345">
        <v>0</v>
      </c>
      <c r="CR22" s="345">
        <v>0</v>
      </c>
      <c r="CS22" s="346">
        <v>0</v>
      </c>
      <c r="CT22" s="347">
        <f t="shared" si="1"/>
        <v>16905.86</v>
      </c>
      <c r="CU22" s="347">
        <f t="shared" si="1"/>
        <v>16861</v>
      </c>
      <c r="CV22" s="347">
        <f t="shared" si="1"/>
        <v>18376.05</v>
      </c>
      <c r="CW22" s="347">
        <f t="shared" si="1"/>
        <v>4184.2700000000004</v>
      </c>
      <c r="CX22" s="347">
        <f t="shared" si="1"/>
        <v>31172.89</v>
      </c>
      <c r="CY22" s="347">
        <f t="shared" si="1"/>
        <v>17930.89</v>
      </c>
      <c r="CZ22" s="347">
        <f t="shared" si="1"/>
        <v>18355.38</v>
      </c>
      <c r="DA22" s="347">
        <f t="shared" si="1"/>
        <v>17474.04</v>
      </c>
      <c r="DB22" s="347">
        <f t="shared" si="1"/>
        <v>17815.330000000002</v>
      </c>
      <c r="DC22" s="347">
        <f t="shared" si="1"/>
        <v>18440.14</v>
      </c>
      <c r="DD22" s="347">
        <f t="shared" si="1"/>
        <v>17492.759999999998</v>
      </c>
      <c r="DE22" s="347">
        <f t="shared" si="1"/>
        <v>17059.22</v>
      </c>
      <c r="DF22" s="348">
        <f t="shared" si="2"/>
        <v>212067.83000000005</v>
      </c>
      <c r="DM22" s="351">
        <f t="shared" si="3"/>
        <v>212067.83000000005</v>
      </c>
      <c r="DN22" s="351">
        <v>211108.58000000002</v>
      </c>
      <c r="DO22" s="351">
        <f t="shared" si="4"/>
        <v>959.2500000000291</v>
      </c>
    </row>
    <row r="23" spans="1:119" ht="15.75" x14ac:dyDescent="0.3">
      <c r="A23" s="335" t="s">
        <v>116</v>
      </c>
      <c r="B23" s="344">
        <v>45430.78</v>
      </c>
      <c r="C23" s="344">
        <v>73756.17</v>
      </c>
      <c r="D23" s="344">
        <v>59455.82</v>
      </c>
      <c r="E23" s="344">
        <v>18904.38</v>
      </c>
      <c r="F23" s="344">
        <v>92655.85</v>
      </c>
      <c r="G23" s="344">
        <v>53506.31</v>
      </c>
      <c r="H23" s="344">
        <v>47570.7</v>
      </c>
      <c r="I23" s="344">
        <v>53286.77</v>
      </c>
      <c r="J23" s="344">
        <v>50460.04</v>
      </c>
      <c r="K23" s="344">
        <v>49577.29</v>
      </c>
      <c r="L23" s="344">
        <v>42465.29</v>
      </c>
      <c r="M23" s="344">
        <v>141067.15</v>
      </c>
      <c r="N23" s="345">
        <v>-31.52</v>
      </c>
      <c r="O23" s="345">
        <v>-31.52</v>
      </c>
      <c r="P23" s="345">
        <v>-31.52</v>
      </c>
      <c r="Q23" s="345">
        <v>-27.13</v>
      </c>
      <c r="R23" s="345">
        <v>-25</v>
      </c>
      <c r="S23" s="345">
        <v>-39.65</v>
      </c>
      <c r="T23" s="345">
        <v>-719.25</v>
      </c>
      <c r="U23" s="345">
        <v>-173.13</v>
      </c>
      <c r="V23" s="345">
        <v>-84.03</v>
      </c>
      <c r="W23" s="345">
        <v>-224.19</v>
      </c>
      <c r="X23" s="345">
        <v>-25.24</v>
      </c>
      <c r="Y23" s="346">
        <v>-94794.94</v>
      </c>
      <c r="Z23" s="345">
        <v>0</v>
      </c>
      <c r="AA23" s="345">
        <v>0</v>
      </c>
      <c r="AB23" s="345">
        <v>0</v>
      </c>
      <c r="AC23" s="345">
        <v>0</v>
      </c>
      <c r="AD23" s="345">
        <v>0</v>
      </c>
      <c r="AE23" s="345">
        <v>0</v>
      </c>
      <c r="AF23" s="345">
        <v>0</v>
      </c>
      <c r="AG23" s="345">
        <v>0</v>
      </c>
      <c r="AH23" s="345">
        <v>0</v>
      </c>
      <c r="AI23" s="345">
        <v>0</v>
      </c>
      <c r="AJ23" s="345">
        <v>-93.59</v>
      </c>
      <c r="AK23" s="346">
        <v>-102.95</v>
      </c>
      <c r="AL23" s="345">
        <v>0</v>
      </c>
      <c r="AM23" s="345">
        <v>0</v>
      </c>
      <c r="AN23" s="345">
        <v>0</v>
      </c>
      <c r="AO23" s="345">
        <v>0</v>
      </c>
      <c r="AP23" s="345">
        <v>0</v>
      </c>
      <c r="AQ23" s="345">
        <v>0</v>
      </c>
      <c r="AR23" s="345">
        <v>0</v>
      </c>
      <c r="AS23" s="345">
        <v>0</v>
      </c>
      <c r="AT23" s="345">
        <v>0</v>
      </c>
      <c r="AU23" s="345">
        <v>0</v>
      </c>
      <c r="AV23" s="345">
        <v>0</v>
      </c>
      <c r="AW23" s="346">
        <v>0</v>
      </c>
      <c r="AX23" s="345">
        <v>0</v>
      </c>
      <c r="AY23" s="345">
        <v>0</v>
      </c>
      <c r="AZ23" s="345">
        <v>0</v>
      </c>
      <c r="BA23" s="345">
        <v>0</v>
      </c>
      <c r="BB23" s="345">
        <v>0</v>
      </c>
      <c r="BC23" s="345">
        <v>0</v>
      </c>
      <c r="BD23" s="345">
        <v>0</v>
      </c>
      <c r="BE23" s="345">
        <v>0</v>
      </c>
      <c r="BF23" s="345">
        <v>0</v>
      </c>
      <c r="BG23" s="345">
        <v>0</v>
      </c>
      <c r="BH23" s="345">
        <v>0</v>
      </c>
      <c r="BI23" s="346">
        <v>0</v>
      </c>
      <c r="BJ23" s="345">
        <v>0</v>
      </c>
      <c r="BK23" s="345">
        <v>0</v>
      </c>
      <c r="BL23" s="345">
        <v>0</v>
      </c>
      <c r="BM23" s="345">
        <v>0</v>
      </c>
      <c r="BN23" s="345">
        <v>0</v>
      </c>
      <c r="BO23" s="345">
        <v>0</v>
      </c>
      <c r="BP23" s="345">
        <v>0</v>
      </c>
      <c r="BQ23" s="345">
        <v>0</v>
      </c>
      <c r="BR23" s="345">
        <v>0</v>
      </c>
      <c r="BS23" s="345">
        <v>0</v>
      </c>
      <c r="BT23" s="345">
        <v>0</v>
      </c>
      <c r="BU23" s="346">
        <v>0</v>
      </c>
      <c r="BV23" s="345">
        <v>0</v>
      </c>
      <c r="BW23" s="345">
        <v>0</v>
      </c>
      <c r="BX23" s="345">
        <v>0</v>
      </c>
      <c r="BY23" s="345">
        <v>0</v>
      </c>
      <c r="BZ23" s="345">
        <v>0</v>
      </c>
      <c r="CA23" s="345">
        <v>0</v>
      </c>
      <c r="CB23" s="345">
        <v>0</v>
      </c>
      <c r="CC23" s="345">
        <v>0</v>
      </c>
      <c r="CD23" s="345">
        <v>0</v>
      </c>
      <c r="CE23" s="345">
        <v>0</v>
      </c>
      <c r="CF23" s="345">
        <v>0</v>
      </c>
      <c r="CG23" s="346">
        <v>0</v>
      </c>
      <c r="CH23" s="345">
        <v>0</v>
      </c>
      <c r="CI23" s="345">
        <v>0</v>
      </c>
      <c r="CJ23" s="345">
        <v>0</v>
      </c>
      <c r="CK23" s="345">
        <v>0</v>
      </c>
      <c r="CL23" s="345">
        <v>0</v>
      </c>
      <c r="CM23" s="345">
        <v>0</v>
      </c>
      <c r="CN23" s="345">
        <v>0</v>
      </c>
      <c r="CO23" s="345">
        <v>0</v>
      </c>
      <c r="CP23" s="345">
        <v>0</v>
      </c>
      <c r="CQ23" s="345">
        <v>0</v>
      </c>
      <c r="CR23" s="345">
        <v>0</v>
      </c>
      <c r="CS23" s="346">
        <v>0</v>
      </c>
      <c r="CT23" s="347">
        <f t="shared" si="1"/>
        <v>45399.26</v>
      </c>
      <c r="CU23" s="347">
        <f t="shared" si="1"/>
        <v>73724.649999999994</v>
      </c>
      <c r="CV23" s="347">
        <f t="shared" si="1"/>
        <v>59424.3</v>
      </c>
      <c r="CW23" s="347">
        <f t="shared" si="1"/>
        <v>18877.25</v>
      </c>
      <c r="CX23" s="347">
        <f t="shared" si="1"/>
        <v>92630.85</v>
      </c>
      <c r="CY23" s="347">
        <f t="shared" si="1"/>
        <v>53466.659999999996</v>
      </c>
      <c r="CZ23" s="347">
        <f t="shared" si="1"/>
        <v>46851.45</v>
      </c>
      <c r="DA23" s="347">
        <f t="shared" si="1"/>
        <v>53113.64</v>
      </c>
      <c r="DB23" s="347">
        <f t="shared" si="1"/>
        <v>50376.01</v>
      </c>
      <c r="DC23" s="347">
        <f t="shared" si="1"/>
        <v>49353.1</v>
      </c>
      <c r="DD23" s="347">
        <f t="shared" si="1"/>
        <v>42346.460000000006</v>
      </c>
      <c r="DE23" s="347">
        <f t="shared" si="1"/>
        <v>46169.259999999995</v>
      </c>
      <c r="DF23" s="348">
        <f t="shared" si="2"/>
        <v>631732.89</v>
      </c>
      <c r="DG23" s="352" t="s">
        <v>96</v>
      </c>
      <c r="DH23" s="347">
        <f>DC23</f>
        <v>49353.1</v>
      </c>
      <c r="DI23" s="347">
        <f>'[1]FY 2019 - kWh'!DC23</f>
        <v>173355.91</v>
      </c>
      <c r="DJ23" s="350">
        <f>DH23/DI23</f>
        <v>0.28469234189939069</v>
      </c>
      <c r="DK23" s="347">
        <f>ROUND(DJ23*'[1]FY 2019 - kWh'!DK23,2)</f>
        <v>21166.54</v>
      </c>
      <c r="DL23" s="347">
        <f>(DB23-DK23)+SUM(DC23:DE23)</f>
        <v>167078.29</v>
      </c>
      <c r="DM23" s="351">
        <f t="shared" si="3"/>
        <v>464654.6</v>
      </c>
      <c r="DN23" s="351">
        <v>515314.29653094092</v>
      </c>
      <c r="DO23" s="351">
        <f t="shared" si="4"/>
        <v>-50659.696530940942</v>
      </c>
    </row>
    <row r="24" spans="1:119" ht="15.75" x14ac:dyDescent="0.3">
      <c r="A24" s="335" t="s">
        <v>117</v>
      </c>
      <c r="B24" s="344">
        <v>53085.36</v>
      </c>
      <c r="C24" s="344">
        <v>55603.47</v>
      </c>
      <c r="D24" s="344">
        <v>54372.56</v>
      </c>
      <c r="E24" s="344">
        <v>35327.5</v>
      </c>
      <c r="F24" s="344">
        <v>65202.35</v>
      </c>
      <c r="G24" s="344">
        <v>51656.2</v>
      </c>
      <c r="H24" s="344">
        <v>47708.49</v>
      </c>
      <c r="I24" s="344">
        <v>50209.01</v>
      </c>
      <c r="J24" s="344">
        <v>54101.9</v>
      </c>
      <c r="K24" s="344">
        <v>49667.98</v>
      </c>
      <c r="L24" s="344">
        <v>49875.75</v>
      </c>
      <c r="M24" s="344">
        <v>54475</v>
      </c>
      <c r="N24" s="345">
        <v>0</v>
      </c>
      <c r="O24" s="345">
        <v>0</v>
      </c>
      <c r="P24" s="345">
        <v>0</v>
      </c>
      <c r="Q24" s="345">
        <v>0</v>
      </c>
      <c r="R24" s="345">
        <v>0</v>
      </c>
      <c r="S24" s="345">
        <v>0</v>
      </c>
      <c r="T24" s="345">
        <v>0</v>
      </c>
      <c r="U24" s="345">
        <v>0</v>
      </c>
      <c r="V24" s="345">
        <v>0</v>
      </c>
      <c r="W24" s="345">
        <v>0</v>
      </c>
      <c r="X24" s="345">
        <v>0</v>
      </c>
      <c r="Y24" s="346">
        <v>-10.509999999999998</v>
      </c>
      <c r="Z24" s="345">
        <v>-285.63</v>
      </c>
      <c r="AA24" s="345">
        <v>-289.22000000000003</v>
      </c>
      <c r="AB24" s="345">
        <v>-301.64</v>
      </c>
      <c r="AC24" s="345">
        <v>-258</v>
      </c>
      <c r="AD24" s="345">
        <v>-250.66</v>
      </c>
      <c r="AE24" s="345">
        <v>-251.97</v>
      </c>
      <c r="AF24" s="345">
        <v>-313.63</v>
      </c>
      <c r="AG24" s="345">
        <v>-249.47</v>
      </c>
      <c r="AH24" s="345">
        <v>-260.75</v>
      </c>
      <c r="AI24" s="345">
        <v>-308.39</v>
      </c>
      <c r="AJ24" s="345">
        <v>-285.29000000000002</v>
      </c>
      <c r="AK24" s="346">
        <v>-335.14</v>
      </c>
      <c r="AL24" s="345">
        <v>0</v>
      </c>
      <c r="AM24" s="345">
        <v>0</v>
      </c>
      <c r="AN24" s="345">
        <v>0</v>
      </c>
      <c r="AO24" s="345">
        <v>0</v>
      </c>
      <c r="AP24" s="345">
        <v>0</v>
      </c>
      <c r="AQ24" s="345">
        <v>0</v>
      </c>
      <c r="AR24" s="345">
        <v>0</v>
      </c>
      <c r="AS24" s="345">
        <v>0</v>
      </c>
      <c r="AT24" s="345">
        <v>0</v>
      </c>
      <c r="AU24" s="345">
        <v>0</v>
      </c>
      <c r="AV24" s="345">
        <v>0</v>
      </c>
      <c r="AW24" s="346">
        <v>0</v>
      </c>
      <c r="AX24" s="345">
        <v>0</v>
      </c>
      <c r="AY24" s="345">
        <v>0</v>
      </c>
      <c r="AZ24" s="345">
        <v>0</v>
      </c>
      <c r="BA24" s="345">
        <v>0</v>
      </c>
      <c r="BB24" s="345">
        <v>0</v>
      </c>
      <c r="BC24" s="345">
        <v>0</v>
      </c>
      <c r="BD24" s="345">
        <v>0</v>
      </c>
      <c r="BE24" s="345">
        <v>0</v>
      </c>
      <c r="BF24" s="345">
        <v>0</v>
      </c>
      <c r="BG24" s="345">
        <v>0</v>
      </c>
      <c r="BH24" s="345">
        <v>0</v>
      </c>
      <c r="BI24" s="346">
        <v>0</v>
      </c>
      <c r="BJ24" s="345">
        <v>0</v>
      </c>
      <c r="BK24" s="345">
        <v>0</v>
      </c>
      <c r="BL24" s="345">
        <v>0</v>
      </c>
      <c r="BM24" s="345">
        <v>0</v>
      </c>
      <c r="BN24" s="345">
        <v>0</v>
      </c>
      <c r="BO24" s="345">
        <v>0</v>
      </c>
      <c r="BP24" s="345">
        <v>0</v>
      </c>
      <c r="BQ24" s="345">
        <v>0</v>
      </c>
      <c r="BR24" s="345">
        <v>0</v>
      </c>
      <c r="BS24" s="345">
        <v>0</v>
      </c>
      <c r="BT24" s="345">
        <v>0</v>
      </c>
      <c r="BU24" s="346">
        <v>0</v>
      </c>
      <c r="BV24" s="345">
        <v>-15.98</v>
      </c>
      <c r="BW24" s="345">
        <v>-19.649999999999999</v>
      </c>
      <c r="BX24" s="345">
        <v>-18.43</v>
      </c>
      <c r="BY24" s="345">
        <v>-16.21</v>
      </c>
      <c r="BZ24" s="345">
        <v>-18.36</v>
      </c>
      <c r="CA24" s="345">
        <v>-17.32</v>
      </c>
      <c r="CB24" s="345">
        <v>-15.87</v>
      </c>
      <c r="CC24" s="345">
        <v>-14.9</v>
      </c>
      <c r="CD24" s="345">
        <v>-15.5</v>
      </c>
      <c r="CE24" s="345">
        <v>-16.170000000000002</v>
      </c>
      <c r="CF24" s="345">
        <v>-16.62</v>
      </c>
      <c r="CG24" s="346">
        <v>-17.78</v>
      </c>
      <c r="CH24" s="345">
        <v>0</v>
      </c>
      <c r="CI24" s="345">
        <v>0</v>
      </c>
      <c r="CJ24" s="345">
        <v>0</v>
      </c>
      <c r="CK24" s="345">
        <v>0</v>
      </c>
      <c r="CL24" s="345">
        <v>0</v>
      </c>
      <c r="CM24" s="345">
        <v>0</v>
      </c>
      <c r="CN24" s="345">
        <v>0</v>
      </c>
      <c r="CO24" s="345">
        <v>0</v>
      </c>
      <c r="CP24" s="345">
        <v>0</v>
      </c>
      <c r="CQ24" s="345">
        <v>0</v>
      </c>
      <c r="CR24" s="345">
        <v>0</v>
      </c>
      <c r="CS24" s="346">
        <v>0</v>
      </c>
      <c r="CT24" s="347">
        <f t="shared" si="1"/>
        <v>52783.75</v>
      </c>
      <c r="CU24" s="347">
        <f t="shared" si="1"/>
        <v>55294.6</v>
      </c>
      <c r="CV24" s="347">
        <f t="shared" si="1"/>
        <v>54052.49</v>
      </c>
      <c r="CW24" s="347">
        <f t="shared" si="1"/>
        <v>35053.29</v>
      </c>
      <c r="CX24" s="347">
        <f t="shared" si="1"/>
        <v>64933.329999999994</v>
      </c>
      <c r="CY24" s="347">
        <f t="shared" si="1"/>
        <v>51386.909999999996</v>
      </c>
      <c r="CZ24" s="347">
        <f t="shared" si="1"/>
        <v>47378.99</v>
      </c>
      <c r="DA24" s="347">
        <f t="shared" si="1"/>
        <v>49944.639999999999</v>
      </c>
      <c r="DB24" s="347">
        <f t="shared" si="1"/>
        <v>53825.65</v>
      </c>
      <c r="DC24" s="347">
        <f t="shared" si="1"/>
        <v>49343.420000000006</v>
      </c>
      <c r="DD24" s="347">
        <f t="shared" si="1"/>
        <v>49573.84</v>
      </c>
      <c r="DE24" s="347">
        <f t="shared" si="1"/>
        <v>54111.57</v>
      </c>
      <c r="DF24" s="348">
        <f t="shared" si="2"/>
        <v>617682.48</v>
      </c>
      <c r="DM24" s="351">
        <f t="shared" si="3"/>
        <v>617682.48</v>
      </c>
      <c r="DN24" s="351">
        <v>599164.05000000005</v>
      </c>
      <c r="DO24" s="351">
        <f t="shared" si="4"/>
        <v>18518.429999999935</v>
      </c>
    </row>
    <row r="25" spans="1:119" ht="15.75" x14ac:dyDescent="0.3">
      <c r="A25" s="335" t="s">
        <v>119</v>
      </c>
      <c r="B25" s="344">
        <v>59131.75</v>
      </c>
      <c r="C25" s="344">
        <v>65943.19</v>
      </c>
      <c r="D25" s="344">
        <v>62439.32</v>
      </c>
      <c r="E25" s="344">
        <v>35245.26</v>
      </c>
      <c r="F25" s="344">
        <v>84362.45</v>
      </c>
      <c r="G25" s="344">
        <v>56258.78</v>
      </c>
      <c r="H25" s="344">
        <v>56008.69</v>
      </c>
      <c r="I25" s="344">
        <v>54512.34</v>
      </c>
      <c r="J25" s="344">
        <v>56854.95</v>
      </c>
      <c r="K25" s="344">
        <v>58838.14</v>
      </c>
      <c r="L25" s="344">
        <v>51959.48</v>
      </c>
      <c r="M25" s="344">
        <v>52705.04</v>
      </c>
      <c r="N25" s="345">
        <v>47.17</v>
      </c>
      <c r="O25" s="345">
        <v>0</v>
      </c>
      <c r="P25" s="345">
        <v>-49.78</v>
      </c>
      <c r="Q25" s="345">
        <v>0</v>
      </c>
      <c r="R25" s="345">
        <v>-150.27000000000001</v>
      </c>
      <c r="S25" s="345">
        <v>295.27999999999997</v>
      </c>
      <c r="T25" s="345">
        <v>0</v>
      </c>
      <c r="U25" s="345">
        <v>0</v>
      </c>
      <c r="V25" s="345">
        <v>0</v>
      </c>
      <c r="W25" s="345">
        <v>-20.53</v>
      </c>
      <c r="X25" s="345">
        <v>0</v>
      </c>
      <c r="Y25" s="346">
        <v>0.21</v>
      </c>
      <c r="Z25" s="345">
        <v>-1273.1400000000001</v>
      </c>
      <c r="AA25" s="345">
        <v>-1571</v>
      </c>
      <c r="AB25" s="345">
        <v>-1352.36</v>
      </c>
      <c r="AC25" s="345">
        <v>-1325.05</v>
      </c>
      <c r="AD25" s="345">
        <v>-1479</v>
      </c>
      <c r="AE25" s="345">
        <v>-1325.65</v>
      </c>
      <c r="AF25" s="345">
        <v>-1491.93</v>
      </c>
      <c r="AG25" s="345">
        <v>-1255.94</v>
      </c>
      <c r="AH25" s="345">
        <v>-1293.1400000000001</v>
      </c>
      <c r="AI25" s="345">
        <v>-1328.59</v>
      </c>
      <c r="AJ25" s="345">
        <v>-1467.71</v>
      </c>
      <c r="AK25" s="346">
        <v>-1629.34</v>
      </c>
      <c r="AL25" s="345">
        <v>0</v>
      </c>
      <c r="AM25" s="345">
        <v>0</v>
      </c>
      <c r="AN25" s="345">
        <v>0</v>
      </c>
      <c r="AO25" s="345">
        <v>0</v>
      </c>
      <c r="AP25" s="345">
        <v>0</v>
      </c>
      <c r="AQ25" s="345">
        <v>0</v>
      </c>
      <c r="AR25" s="345">
        <v>0</v>
      </c>
      <c r="AS25" s="345">
        <v>0</v>
      </c>
      <c r="AT25" s="345">
        <v>0</v>
      </c>
      <c r="AU25" s="345">
        <v>0</v>
      </c>
      <c r="AV25" s="345">
        <v>0</v>
      </c>
      <c r="AW25" s="346">
        <v>0</v>
      </c>
      <c r="AX25" s="345">
        <v>0</v>
      </c>
      <c r="AY25" s="345">
        <v>0</v>
      </c>
      <c r="AZ25" s="345">
        <v>0</v>
      </c>
      <c r="BA25" s="345">
        <v>0</v>
      </c>
      <c r="BB25" s="345">
        <v>0</v>
      </c>
      <c r="BC25" s="345">
        <v>0</v>
      </c>
      <c r="BD25" s="345">
        <v>0</v>
      </c>
      <c r="BE25" s="345">
        <v>0</v>
      </c>
      <c r="BF25" s="345">
        <v>0</v>
      </c>
      <c r="BG25" s="345">
        <v>0</v>
      </c>
      <c r="BH25" s="345">
        <v>0</v>
      </c>
      <c r="BI25" s="346">
        <v>0</v>
      </c>
      <c r="BJ25" s="345">
        <v>0</v>
      </c>
      <c r="BK25" s="345">
        <v>0</v>
      </c>
      <c r="BL25" s="345">
        <v>0</v>
      </c>
      <c r="BM25" s="345">
        <v>0</v>
      </c>
      <c r="BN25" s="345">
        <v>0</v>
      </c>
      <c r="BO25" s="345">
        <v>0</v>
      </c>
      <c r="BP25" s="345">
        <v>0</v>
      </c>
      <c r="BQ25" s="345">
        <v>0</v>
      </c>
      <c r="BR25" s="345">
        <v>0</v>
      </c>
      <c r="BS25" s="345">
        <v>0</v>
      </c>
      <c r="BT25" s="345">
        <v>0</v>
      </c>
      <c r="BU25" s="346">
        <v>0</v>
      </c>
      <c r="BV25" s="345">
        <v>0</v>
      </c>
      <c r="BW25" s="345">
        <v>0</v>
      </c>
      <c r="BX25" s="345">
        <v>0</v>
      </c>
      <c r="BY25" s="345">
        <v>0</v>
      </c>
      <c r="BZ25" s="345">
        <v>0</v>
      </c>
      <c r="CA25" s="345">
        <v>0</v>
      </c>
      <c r="CB25" s="345">
        <v>0</v>
      </c>
      <c r="CC25" s="345">
        <v>0</v>
      </c>
      <c r="CD25" s="345">
        <v>0</v>
      </c>
      <c r="CE25" s="345">
        <v>0</v>
      </c>
      <c r="CF25" s="345">
        <v>0</v>
      </c>
      <c r="CG25" s="346">
        <v>0</v>
      </c>
      <c r="CH25" s="345">
        <v>0</v>
      </c>
      <c r="CI25" s="345">
        <v>0</v>
      </c>
      <c r="CJ25" s="345">
        <v>0</v>
      </c>
      <c r="CK25" s="345">
        <v>0</v>
      </c>
      <c r="CL25" s="345">
        <v>0</v>
      </c>
      <c r="CM25" s="345">
        <v>0</v>
      </c>
      <c r="CN25" s="345">
        <v>0</v>
      </c>
      <c r="CO25" s="345">
        <v>0</v>
      </c>
      <c r="CP25" s="345">
        <v>0</v>
      </c>
      <c r="CQ25" s="345">
        <v>0</v>
      </c>
      <c r="CR25" s="345">
        <v>0</v>
      </c>
      <c r="CS25" s="346">
        <v>0</v>
      </c>
      <c r="CT25" s="347">
        <f t="shared" si="1"/>
        <v>57905.78</v>
      </c>
      <c r="CU25" s="347">
        <f t="shared" si="1"/>
        <v>64372.19</v>
      </c>
      <c r="CV25" s="347">
        <f t="shared" si="1"/>
        <v>61037.18</v>
      </c>
      <c r="CW25" s="347">
        <f t="shared" si="1"/>
        <v>33920.21</v>
      </c>
      <c r="CX25" s="347">
        <f t="shared" si="1"/>
        <v>82733.179999999993</v>
      </c>
      <c r="CY25" s="347">
        <f t="shared" si="1"/>
        <v>55228.409999999996</v>
      </c>
      <c r="CZ25" s="347">
        <f t="shared" si="1"/>
        <v>54516.76</v>
      </c>
      <c r="DA25" s="347">
        <f t="shared" si="1"/>
        <v>53256.399999999994</v>
      </c>
      <c r="DB25" s="347">
        <f t="shared" si="1"/>
        <v>55561.81</v>
      </c>
      <c r="DC25" s="347">
        <f t="shared" si="1"/>
        <v>57489.020000000004</v>
      </c>
      <c r="DD25" s="347">
        <f t="shared" si="1"/>
        <v>50491.770000000004</v>
      </c>
      <c r="DE25" s="347">
        <f t="shared" si="1"/>
        <v>51075.91</v>
      </c>
      <c r="DF25" s="348">
        <f t="shared" si="2"/>
        <v>677588.62</v>
      </c>
      <c r="DM25" s="351">
        <f t="shared" si="3"/>
        <v>677588.62</v>
      </c>
      <c r="DN25" s="351">
        <v>677397.25</v>
      </c>
      <c r="DO25" s="351">
        <f t="shared" si="4"/>
        <v>191.36999999999534</v>
      </c>
    </row>
    <row r="26" spans="1:119" ht="15.75" x14ac:dyDescent="0.3">
      <c r="A26" s="335" t="s">
        <v>120</v>
      </c>
      <c r="B26" s="344">
        <v>20401.55</v>
      </c>
      <c r="C26" s="344">
        <v>23870.45</v>
      </c>
      <c r="D26" s="344">
        <v>23116.97</v>
      </c>
      <c r="E26" s="344">
        <v>4424.9399999999996</v>
      </c>
      <c r="F26" s="344">
        <v>41530.9</v>
      </c>
      <c r="G26" s="344">
        <v>21137.9</v>
      </c>
      <c r="H26" s="344">
        <v>18132.2</v>
      </c>
      <c r="I26" s="344">
        <v>18235.3</v>
      </c>
      <c r="J26" s="344">
        <v>19756.650000000001</v>
      </c>
      <c r="K26" s="344">
        <v>19080</v>
      </c>
      <c r="L26" s="344">
        <v>20322.95</v>
      </c>
      <c r="M26" s="344">
        <v>20887</v>
      </c>
      <c r="N26" s="345">
        <v>0</v>
      </c>
      <c r="O26" s="345">
        <v>0</v>
      </c>
      <c r="P26" s="345">
        <v>0</v>
      </c>
      <c r="Q26" s="345">
        <v>0</v>
      </c>
      <c r="R26" s="345">
        <v>0</v>
      </c>
      <c r="S26" s="345">
        <v>0</v>
      </c>
      <c r="T26" s="345">
        <v>0</v>
      </c>
      <c r="U26" s="345">
        <v>0</v>
      </c>
      <c r="V26" s="345">
        <v>0</v>
      </c>
      <c r="W26" s="345">
        <v>0</v>
      </c>
      <c r="X26" s="345">
        <v>0</v>
      </c>
      <c r="Y26" s="346">
        <v>0</v>
      </c>
      <c r="Z26" s="345">
        <v>0</v>
      </c>
      <c r="AA26" s="345">
        <v>0</v>
      </c>
      <c r="AB26" s="345">
        <v>0</v>
      </c>
      <c r="AC26" s="345">
        <v>0</v>
      </c>
      <c r="AD26" s="345">
        <v>0</v>
      </c>
      <c r="AE26" s="345">
        <v>0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6">
        <v>0</v>
      </c>
      <c r="AL26" s="345">
        <v>0</v>
      </c>
      <c r="AM26" s="345">
        <v>0</v>
      </c>
      <c r="AN26" s="345">
        <v>0</v>
      </c>
      <c r="AO26" s="345">
        <v>0</v>
      </c>
      <c r="AP26" s="345">
        <v>0</v>
      </c>
      <c r="AQ26" s="345">
        <v>0</v>
      </c>
      <c r="AR26" s="345">
        <v>0</v>
      </c>
      <c r="AS26" s="345">
        <v>0</v>
      </c>
      <c r="AT26" s="345">
        <v>0</v>
      </c>
      <c r="AU26" s="345">
        <v>0</v>
      </c>
      <c r="AV26" s="345">
        <v>0</v>
      </c>
      <c r="AW26" s="346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</v>
      </c>
      <c r="BH26" s="345">
        <v>0</v>
      </c>
      <c r="BI26" s="346">
        <v>0</v>
      </c>
      <c r="BJ26" s="345">
        <v>0</v>
      </c>
      <c r="BK26" s="345">
        <v>0</v>
      </c>
      <c r="BL26" s="345">
        <v>0</v>
      </c>
      <c r="BM26" s="345">
        <v>0</v>
      </c>
      <c r="BN26" s="345">
        <v>0</v>
      </c>
      <c r="BO26" s="345">
        <v>0</v>
      </c>
      <c r="BP26" s="345">
        <v>0</v>
      </c>
      <c r="BQ26" s="345">
        <v>0</v>
      </c>
      <c r="BR26" s="345">
        <v>0</v>
      </c>
      <c r="BS26" s="345">
        <v>0</v>
      </c>
      <c r="BT26" s="345">
        <v>0</v>
      </c>
      <c r="BU26" s="346">
        <v>0</v>
      </c>
      <c r="BV26" s="345">
        <v>0</v>
      </c>
      <c r="BW26" s="345">
        <v>0</v>
      </c>
      <c r="BX26" s="345">
        <v>0</v>
      </c>
      <c r="BY26" s="345">
        <v>0</v>
      </c>
      <c r="BZ26" s="345">
        <v>0</v>
      </c>
      <c r="CA26" s="345">
        <v>0</v>
      </c>
      <c r="CB26" s="345">
        <v>0</v>
      </c>
      <c r="CC26" s="345">
        <v>0</v>
      </c>
      <c r="CD26" s="345">
        <v>0</v>
      </c>
      <c r="CE26" s="345">
        <v>0</v>
      </c>
      <c r="CF26" s="345">
        <v>0</v>
      </c>
      <c r="CG26" s="346">
        <v>0</v>
      </c>
      <c r="CH26" s="345">
        <v>0</v>
      </c>
      <c r="CI26" s="345">
        <v>0</v>
      </c>
      <c r="CJ26" s="345">
        <v>0</v>
      </c>
      <c r="CK26" s="345">
        <v>0</v>
      </c>
      <c r="CL26" s="345">
        <v>0</v>
      </c>
      <c r="CM26" s="345">
        <v>0</v>
      </c>
      <c r="CN26" s="345">
        <v>0</v>
      </c>
      <c r="CO26" s="345">
        <v>0</v>
      </c>
      <c r="CP26" s="345">
        <v>0</v>
      </c>
      <c r="CQ26" s="345">
        <v>0</v>
      </c>
      <c r="CR26" s="345">
        <v>0</v>
      </c>
      <c r="CS26" s="346">
        <v>0</v>
      </c>
      <c r="CT26" s="347">
        <f t="shared" si="1"/>
        <v>20401.55</v>
      </c>
      <c r="CU26" s="347">
        <f t="shared" si="1"/>
        <v>23870.45</v>
      </c>
      <c r="CV26" s="347">
        <f t="shared" si="1"/>
        <v>23116.97</v>
      </c>
      <c r="CW26" s="347">
        <f t="shared" si="1"/>
        <v>4424.9399999999996</v>
      </c>
      <c r="CX26" s="347">
        <f t="shared" si="1"/>
        <v>41530.9</v>
      </c>
      <c r="CY26" s="347">
        <f t="shared" si="1"/>
        <v>21137.9</v>
      </c>
      <c r="CZ26" s="347">
        <f t="shared" si="1"/>
        <v>18132.2</v>
      </c>
      <c r="DA26" s="347">
        <f t="shared" si="1"/>
        <v>18235.3</v>
      </c>
      <c r="DB26" s="347">
        <f t="shared" si="1"/>
        <v>19756.650000000001</v>
      </c>
      <c r="DC26" s="347">
        <f t="shared" si="1"/>
        <v>19080</v>
      </c>
      <c r="DD26" s="347">
        <f t="shared" si="1"/>
        <v>20322.95</v>
      </c>
      <c r="DE26" s="347">
        <f t="shared" si="1"/>
        <v>20887</v>
      </c>
      <c r="DF26" s="348">
        <f t="shared" si="2"/>
        <v>250896.81</v>
      </c>
      <c r="DM26" s="351">
        <f t="shared" si="3"/>
        <v>250896.81</v>
      </c>
      <c r="DN26" s="351">
        <v>244619.51999999999</v>
      </c>
      <c r="DO26" s="351">
        <f t="shared" si="4"/>
        <v>6277.2900000000081</v>
      </c>
    </row>
    <row r="27" spans="1:119" ht="15.75" x14ac:dyDescent="0.3">
      <c r="A27" s="335" t="s">
        <v>121</v>
      </c>
      <c r="B27" s="344">
        <v>17140.169999999998</v>
      </c>
      <c r="C27" s="344">
        <v>6358.48</v>
      </c>
      <c r="D27" s="344">
        <v>14088.26</v>
      </c>
      <c r="E27" s="344">
        <v>5380.81</v>
      </c>
      <c r="F27" s="344">
        <v>19586.28</v>
      </c>
      <c r="G27" s="344">
        <v>8032.06</v>
      </c>
      <c r="H27" s="344">
        <v>7633.26</v>
      </c>
      <c r="I27" s="344">
        <v>8460.23</v>
      </c>
      <c r="J27" s="344">
        <v>8029.22</v>
      </c>
      <c r="K27" s="344">
        <v>8358.19</v>
      </c>
      <c r="L27" s="344">
        <v>4877.78</v>
      </c>
      <c r="M27" s="344">
        <v>4535.7700000000004</v>
      </c>
      <c r="N27" s="345">
        <v>-4856.3799999999992</v>
      </c>
      <c r="O27" s="345">
        <v>-88.98</v>
      </c>
      <c r="P27" s="345">
        <v>-8369.4</v>
      </c>
      <c r="Q27" s="345">
        <v>6956.35</v>
      </c>
      <c r="R27" s="345">
        <v>-54.66</v>
      </c>
      <c r="S27" s="345">
        <v>0</v>
      </c>
      <c r="T27" s="345">
        <v>-119.17</v>
      </c>
      <c r="U27" s="345">
        <v>-49.69</v>
      </c>
      <c r="V27" s="345">
        <v>-53.44</v>
      </c>
      <c r="W27" s="345">
        <v>-45.82</v>
      </c>
      <c r="X27" s="345">
        <v>-44.88</v>
      </c>
      <c r="Y27" s="346">
        <v>-46.51</v>
      </c>
      <c r="Z27" s="345">
        <v>0</v>
      </c>
      <c r="AA27" s="345">
        <v>0</v>
      </c>
      <c r="AB27" s="345">
        <v>0</v>
      </c>
      <c r="AC27" s="345">
        <v>0</v>
      </c>
      <c r="AD27" s="345">
        <v>0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6">
        <v>0</v>
      </c>
      <c r="AL27" s="345">
        <v>0</v>
      </c>
      <c r="AM27" s="345">
        <v>0</v>
      </c>
      <c r="AN27" s="345">
        <v>0</v>
      </c>
      <c r="AO27" s="345">
        <v>0</v>
      </c>
      <c r="AP27" s="345">
        <v>0</v>
      </c>
      <c r="AQ27" s="345">
        <v>0</v>
      </c>
      <c r="AR27" s="345">
        <v>0</v>
      </c>
      <c r="AS27" s="345">
        <v>0</v>
      </c>
      <c r="AT27" s="345">
        <v>0</v>
      </c>
      <c r="AU27" s="345">
        <v>0</v>
      </c>
      <c r="AV27" s="345">
        <v>0</v>
      </c>
      <c r="AW27" s="346">
        <v>0</v>
      </c>
      <c r="AX27" s="345">
        <v>0</v>
      </c>
      <c r="AY27" s="345">
        <v>0</v>
      </c>
      <c r="AZ27" s="345">
        <v>0</v>
      </c>
      <c r="BA27" s="345">
        <v>0</v>
      </c>
      <c r="BB27" s="345">
        <v>0</v>
      </c>
      <c r="BC27" s="345">
        <v>0</v>
      </c>
      <c r="BD27" s="345">
        <v>0</v>
      </c>
      <c r="BE27" s="345">
        <v>0</v>
      </c>
      <c r="BF27" s="345">
        <v>0</v>
      </c>
      <c r="BG27" s="345">
        <v>0</v>
      </c>
      <c r="BH27" s="345">
        <v>0</v>
      </c>
      <c r="BI27" s="346">
        <v>0</v>
      </c>
      <c r="BJ27" s="345">
        <v>0</v>
      </c>
      <c r="BK27" s="345">
        <v>0</v>
      </c>
      <c r="BL27" s="345">
        <v>0</v>
      </c>
      <c r="BM27" s="345">
        <v>0</v>
      </c>
      <c r="BN27" s="345">
        <v>0</v>
      </c>
      <c r="BO27" s="345">
        <v>0</v>
      </c>
      <c r="BP27" s="345">
        <v>0</v>
      </c>
      <c r="BQ27" s="345">
        <v>0</v>
      </c>
      <c r="BR27" s="345">
        <v>0</v>
      </c>
      <c r="BS27" s="345">
        <v>0</v>
      </c>
      <c r="BT27" s="345">
        <v>0</v>
      </c>
      <c r="BU27" s="346">
        <v>0</v>
      </c>
      <c r="BV27" s="345">
        <v>0</v>
      </c>
      <c r="BW27" s="345">
        <v>0</v>
      </c>
      <c r="BX27" s="345">
        <v>0</v>
      </c>
      <c r="BY27" s="345">
        <v>0</v>
      </c>
      <c r="BZ27" s="345">
        <v>0</v>
      </c>
      <c r="CA27" s="345">
        <v>0</v>
      </c>
      <c r="CB27" s="345">
        <v>0</v>
      </c>
      <c r="CC27" s="345">
        <v>0</v>
      </c>
      <c r="CD27" s="345">
        <v>0</v>
      </c>
      <c r="CE27" s="345">
        <v>0</v>
      </c>
      <c r="CF27" s="345">
        <v>0</v>
      </c>
      <c r="CG27" s="346">
        <v>0</v>
      </c>
      <c r="CH27" s="345">
        <v>0</v>
      </c>
      <c r="CI27" s="345">
        <v>0</v>
      </c>
      <c r="CJ27" s="345">
        <v>0</v>
      </c>
      <c r="CK27" s="345">
        <v>0</v>
      </c>
      <c r="CL27" s="345">
        <v>0</v>
      </c>
      <c r="CM27" s="345">
        <v>0</v>
      </c>
      <c r="CN27" s="345">
        <v>0</v>
      </c>
      <c r="CO27" s="345">
        <v>0</v>
      </c>
      <c r="CP27" s="345">
        <v>0</v>
      </c>
      <c r="CQ27" s="345">
        <v>0</v>
      </c>
      <c r="CR27" s="345">
        <v>0</v>
      </c>
      <c r="CS27" s="346">
        <v>0</v>
      </c>
      <c r="CT27" s="347">
        <f t="shared" si="1"/>
        <v>12283.789999999999</v>
      </c>
      <c r="CU27" s="347">
        <f t="shared" si="1"/>
        <v>6269.5</v>
      </c>
      <c r="CV27" s="347">
        <f t="shared" si="1"/>
        <v>5718.8600000000006</v>
      </c>
      <c r="CW27" s="347">
        <f t="shared" si="1"/>
        <v>12337.16</v>
      </c>
      <c r="CX27" s="347">
        <f t="shared" si="1"/>
        <v>19531.62</v>
      </c>
      <c r="CY27" s="347">
        <f t="shared" si="1"/>
        <v>8032.06</v>
      </c>
      <c r="CZ27" s="347">
        <f t="shared" si="1"/>
        <v>7514.09</v>
      </c>
      <c r="DA27" s="347">
        <f t="shared" si="1"/>
        <v>8410.5399999999991</v>
      </c>
      <c r="DB27" s="347">
        <f t="shared" si="1"/>
        <v>7975.7800000000007</v>
      </c>
      <c r="DC27" s="347">
        <f t="shared" si="1"/>
        <v>8312.3700000000008</v>
      </c>
      <c r="DD27" s="347">
        <f t="shared" si="1"/>
        <v>4832.8999999999996</v>
      </c>
      <c r="DE27" s="347">
        <f t="shared" si="1"/>
        <v>4489.26</v>
      </c>
      <c r="DF27" s="348">
        <f t="shared" si="2"/>
        <v>105707.92999999996</v>
      </c>
      <c r="DM27" s="351">
        <f t="shared" si="3"/>
        <v>105707.92999999996</v>
      </c>
      <c r="DN27" s="351">
        <v>105707.93</v>
      </c>
      <c r="DO27" s="351">
        <f t="shared" si="4"/>
        <v>0</v>
      </c>
    </row>
    <row r="28" spans="1:119" ht="15.75" x14ac:dyDescent="0.3">
      <c r="A28" s="335" t="s">
        <v>122</v>
      </c>
      <c r="B28" s="344">
        <v>44838.05</v>
      </c>
      <c r="C28" s="344">
        <v>45138.75</v>
      </c>
      <c r="D28" s="344">
        <v>47925.94</v>
      </c>
      <c r="E28" s="344">
        <v>40698.239999999998</v>
      </c>
      <c r="F28" s="344">
        <v>45104.58</v>
      </c>
      <c r="G28" s="344">
        <v>43397.25</v>
      </c>
      <c r="H28" s="344">
        <v>43357.279999999999</v>
      </c>
      <c r="I28" s="344">
        <v>47288.63</v>
      </c>
      <c r="J28" s="344">
        <v>52755.360000000001</v>
      </c>
      <c r="K28" s="344">
        <v>51625.08</v>
      </c>
      <c r="L28" s="344">
        <v>43589.7</v>
      </c>
      <c r="M28" s="344">
        <v>45710.25</v>
      </c>
      <c r="N28" s="345">
        <v>-367.05</v>
      </c>
      <c r="O28" s="345">
        <v>-385.37</v>
      </c>
      <c r="P28" s="345">
        <v>-429.7</v>
      </c>
      <c r="Q28" s="345">
        <v>-332.06</v>
      </c>
      <c r="R28" s="345">
        <v>-377.58</v>
      </c>
      <c r="S28" s="345">
        <v>-381.93</v>
      </c>
      <c r="T28" s="345">
        <v>-342.41</v>
      </c>
      <c r="U28" s="345">
        <v>-328.64</v>
      </c>
      <c r="V28" s="345">
        <v>-373.67</v>
      </c>
      <c r="W28" s="345">
        <v>-352.13</v>
      </c>
      <c r="X28" s="345">
        <v>-357.40000000000003</v>
      </c>
      <c r="Y28" s="346">
        <v>-336.09</v>
      </c>
      <c r="Z28" s="345">
        <v>0</v>
      </c>
      <c r="AA28" s="345">
        <v>0</v>
      </c>
      <c r="AB28" s="345">
        <v>0</v>
      </c>
      <c r="AC28" s="345">
        <v>0</v>
      </c>
      <c r="AD28" s="345">
        <v>0</v>
      </c>
      <c r="AE28" s="345">
        <v>0</v>
      </c>
      <c r="AF28" s="345">
        <v>0</v>
      </c>
      <c r="AG28" s="345">
        <v>0</v>
      </c>
      <c r="AH28" s="345">
        <v>0</v>
      </c>
      <c r="AI28" s="345">
        <v>0</v>
      </c>
      <c r="AJ28" s="345">
        <v>0</v>
      </c>
      <c r="AK28" s="346">
        <v>0</v>
      </c>
      <c r="AL28" s="345">
        <v>0</v>
      </c>
      <c r="AM28" s="345">
        <v>0</v>
      </c>
      <c r="AN28" s="345">
        <v>0</v>
      </c>
      <c r="AO28" s="345">
        <v>0</v>
      </c>
      <c r="AP28" s="345">
        <v>0</v>
      </c>
      <c r="AQ28" s="345">
        <v>0</v>
      </c>
      <c r="AR28" s="345">
        <v>0</v>
      </c>
      <c r="AS28" s="345">
        <v>0</v>
      </c>
      <c r="AT28" s="345">
        <v>0</v>
      </c>
      <c r="AU28" s="345">
        <v>0</v>
      </c>
      <c r="AV28" s="345">
        <v>0</v>
      </c>
      <c r="AW28" s="346">
        <v>0</v>
      </c>
      <c r="AX28" s="345">
        <v>0</v>
      </c>
      <c r="AY28" s="345">
        <v>0</v>
      </c>
      <c r="AZ28" s="345">
        <v>0</v>
      </c>
      <c r="BA28" s="345">
        <v>0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</v>
      </c>
      <c r="BH28" s="345">
        <v>0</v>
      </c>
      <c r="BI28" s="346">
        <v>0</v>
      </c>
      <c r="BJ28" s="345">
        <v>0</v>
      </c>
      <c r="BK28" s="345">
        <v>0</v>
      </c>
      <c r="BL28" s="345">
        <v>0</v>
      </c>
      <c r="BM28" s="345">
        <v>0</v>
      </c>
      <c r="BN28" s="345">
        <v>0</v>
      </c>
      <c r="BO28" s="345">
        <v>0</v>
      </c>
      <c r="BP28" s="345">
        <v>0</v>
      </c>
      <c r="BQ28" s="345">
        <v>0</v>
      </c>
      <c r="BR28" s="345">
        <v>0</v>
      </c>
      <c r="BS28" s="345">
        <v>0</v>
      </c>
      <c r="BT28" s="345">
        <v>0</v>
      </c>
      <c r="BU28" s="346">
        <v>0</v>
      </c>
      <c r="BV28" s="345">
        <v>0</v>
      </c>
      <c r="BW28" s="345">
        <v>0</v>
      </c>
      <c r="BX28" s="345">
        <v>0</v>
      </c>
      <c r="BY28" s="345">
        <v>0</v>
      </c>
      <c r="BZ28" s="345">
        <v>0</v>
      </c>
      <c r="CA28" s="345">
        <v>0</v>
      </c>
      <c r="CB28" s="345">
        <v>0</v>
      </c>
      <c r="CC28" s="345">
        <v>0</v>
      </c>
      <c r="CD28" s="345">
        <v>0</v>
      </c>
      <c r="CE28" s="345">
        <v>0</v>
      </c>
      <c r="CF28" s="345">
        <v>0</v>
      </c>
      <c r="CG28" s="346">
        <v>0</v>
      </c>
      <c r="CH28" s="345">
        <v>0</v>
      </c>
      <c r="CI28" s="345">
        <v>0</v>
      </c>
      <c r="CJ28" s="345">
        <v>0</v>
      </c>
      <c r="CK28" s="345">
        <v>0</v>
      </c>
      <c r="CL28" s="345">
        <v>0</v>
      </c>
      <c r="CM28" s="345">
        <v>0</v>
      </c>
      <c r="CN28" s="345">
        <v>0</v>
      </c>
      <c r="CO28" s="345">
        <v>0</v>
      </c>
      <c r="CP28" s="345">
        <v>0</v>
      </c>
      <c r="CQ28" s="345">
        <v>0</v>
      </c>
      <c r="CR28" s="345">
        <v>0</v>
      </c>
      <c r="CS28" s="346">
        <v>0</v>
      </c>
      <c r="CT28" s="347">
        <f t="shared" si="1"/>
        <v>44471</v>
      </c>
      <c r="CU28" s="347">
        <f t="shared" si="1"/>
        <v>44753.38</v>
      </c>
      <c r="CV28" s="347">
        <f t="shared" si="1"/>
        <v>47496.240000000005</v>
      </c>
      <c r="CW28" s="347">
        <f t="shared" si="1"/>
        <v>40366.18</v>
      </c>
      <c r="CX28" s="347">
        <f t="shared" si="1"/>
        <v>44727</v>
      </c>
      <c r="CY28" s="347">
        <f t="shared" si="1"/>
        <v>43015.32</v>
      </c>
      <c r="CZ28" s="347">
        <f t="shared" si="1"/>
        <v>43014.869999999995</v>
      </c>
      <c r="DA28" s="347">
        <f t="shared" si="1"/>
        <v>46959.99</v>
      </c>
      <c r="DB28" s="347">
        <f t="shared" si="1"/>
        <v>52381.69</v>
      </c>
      <c r="DC28" s="347">
        <f t="shared" si="1"/>
        <v>51272.950000000004</v>
      </c>
      <c r="DD28" s="347">
        <f t="shared" si="1"/>
        <v>43232.299999999996</v>
      </c>
      <c r="DE28" s="347">
        <f t="shared" si="1"/>
        <v>45374.16</v>
      </c>
      <c r="DF28" s="348">
        <f t="shared" si="2"/>
        <v>547065.07999999996</v>
      </c>
      <c r="DM28" s="351">
        <f t="shared" si="3"/>
        <v>547065.07999999996</v>
      </c>
      <c r="DN28" s="351">
        <v>547004.62</v>
      </c>
      <c r="DO28" s="351">
        <f t="shared" si="4"/>
        <v>60.459999999962747</v>
      </c>
    </row>
    <row r="29" spans="1:119" ht="15.75" x14ac:dyDescent="0.3">
      <c r="A29" s="335" t="s">
        <v>123</v>
      </c>
      <c r="B29" s="344">
        <v>109849.22</v>
      </c>
      <c r="C29" s="344">
        <v>104825.12</v>
      </c>
      <c r="D29" s="344">
        <v>100270.6</v>
      </c>
      <c r="E29" s="344">
        <v>3826.44</v>
      </c>
      <c r="F29" s="344">
        <v>187730.43</v>
      </c>
      <c r="G29" s="344">
        <v>98383.21</v>
      </c>
      <c r="H29" s="344">
        <v>98088.92</v>
      </c>
      <c r="I29" s="344">
        <v>93182.59</v>
      </c>
      <c r="J29" s="344">
        <v>98697.4</v>
      </c>
      <c r="K29" s="344">
        <v>109265.27</v>
      </c>
      <c r="L29" s="344">
        <v>101029.69</v>
      </c>
      <c r="M29" s="344"/>
      <c r="N29" s="345">
        <v>59.84</v>
      </c>
      <c r="O29" s="345">
        <v>64.319999999999993</v>
      </c>
      <c r="P29" s="345">
        <v>61.1</v>
      </c>
      <c r="Q29" s="345">
        <v>53.13</v>
      </c>
      <c r="R29" s="345">
        <v>54.59</v>
      </c>
      <c r="S29" s="345">
        <v>57.82</v>
      </c>
      <c r="T29" s="345">
        <v>82.73</v>
      </c>
      <c r="U29" s="345">
        <v>78.650000000000006</v>
      </c>
      <c r="V29" s="345">
        <v>-104.10000000000001</v>
      </c>
      <c r="W29" s="345">
        <v>-123.48000000000002</v>
      </c>
      <c r="X29" s="345">
        <v>-9606.9999999999982</v>
      </c>
      <c r="Y29" s="346">
        <v>0</v>
      </c>
      <c r="Z29" s="345">
        <v>478.77</v>
      </c>
      <c r="AA29" s="345">
        <v>-1008.46</v>
      </c>
      <c r="AB29" s="345">
        <v>498.8</v>
      </c>
      <c r="AC29" s="345">
        <v>0</v>
      </c>
      <c r="AD29" s="345">
        <v>0</v>
      </c>
      <c r="AE29" s="345">
        <v>0</v>
      </c>
      <c r="AF29" s="345">
        <v>0</v>
      </c>
      <c r="AG29" s="345">
        <v>0</v>
      </c>
      <c r="AH29" s="345">
        <v>0</v>
      </c>
      <c r="AI29" s="345">
        <v>0</v>
      </c>
      <c r="AJ29" s="345">
        <v>0</v>
      </c>
      <c r="AK29" s="346">
        <v>107910.81</v>
      </c>
      <c r="AL29" s="345">
        <v>0</v>
      </c>
      <c r="AM29" s="345">
        <v>0</v>
      </c>
      <c r="AN29" s="345">
        <v>0</v>
      </c>
      <c r="AO29" s="345">
        <v>0</v>
      </c>
      <c r="AP29" s="345">
        <v>0</v>
      </c>
      <c r="AQ29" s="345">
        <v>0</v>
      </c>
      <c r="AR29" s="345">
        <v>0</v>
      </c>
      <c r="AS29" s="345">
        <v>0</v>
      </c>
      <c r="AT29" s="345">
        <v>0</v>
      </c>
      <c r="AU29" s="345">
        <v>0</v>
      </c>
      <c r="AV29" s="345">
        <v>0</v>
      </c>
      <c r="AW29" s="346">
        <v>0</v>
      </c>
      <c r="AX29" s="345">
        <v>0</v>
      </c>
      <c r="AY29" s="345">
        <v>0</v>
      </c>
      <c r="AZ29" s="345">
        <v>0</v>
      </c>
      <c r="BA29" s="345">
        <v>0</v>
      </c>
      <c r="BB29" s="345">
        <v>0</v>
      </c>
      <c r="BC29" s="345">
        <v>0</v>
      </c>
      <c r="BD29" s="345">
        <v>0</v>
      </c>
      <c r="BE29" s="345">
        <v>0</v>
      </c>
      <c r="BF29" s="345">
        <v>0</v>
      </c>
      <c r="BG29" s="345">
        <v>0</v>
      </c>
      <c r="BH29" s="345">
        <v>0</v>
      </c>
      <c r="BI29" s="346">
        <v>0</v>
      </c>
      <c r="BJ29" s="345">
        <v>0</v>
      </c>
      <c r="BK29" s="345">
        <v>0</v>
      </c>
      <c r="BL29" s="345">
        <v>0</v>
      </c>
      <c r="BM29" s="345">
        <v>0</v>
      </c>
      <c r="BN29" s="345">
        <v>0</v>
      </c>
      <c r="BO29" s="345">
        <v>0</v>
      </c>
      <c r="BP29" s="345">
        <v>0</v>
      </c>
      <c r="BQ29" s="345">
        <v>0</v>
      </c>
      <c r="BR29" s="345">
        <v>0</v>
      </c>
      <c r="BS29" s="345">
        <v>0</v>
      </c>
      <c r="BT29" s="345">
        <v>0</v>
      </c>
      <c r="BU29" s="346">
        <v>0</v>
      </c>
      <c r="BV29" s="345">
        <v>0</v>
      </c>
      <c r="BW29" s="345">
        <v>0</v>
      </c>
      <c r="BX29" s="345">
        <v>0</v>
      </c>
      <c r="BY29" s="345">
        <v>0</v>
      </c>
      <c r="BZ29" s="345">
        <v>0</v>
      </c>
      <c r="CA29" s="345">
        <v>0</v>
      </c>
      <c r="CB29" s="345">
        <v>0</v>
      </c>
      <c r="CC29" s="345">
        <v>0</v>
      </c>
      <c r="CD29" s="345">
        <v>0</v>
      </c>
      <c r="CE29" s="345">
        <v>0</v>
      </c>
      <c r="CF29" s="345">
        <v>0</v>
      </c>
      <c r="CG29" s="346">
        <v>0</v>
      </c>
      <c r="CH29" s="345">
        <v>0</v>
      </c>
      <c r="CI29" s="345">
        <v>0</v>
      </c>
      <c r="CJ29" s="345">
        <v>0</v>
      </c>
      <c r="CK29" s="345">
        <v>0</v>
      </c>
      <c r="CL29" s="345">
        <v>0</v>
      </c>
      <c r="CM29" s="345">
        <v>0</v>
      </c>
      <c r="CN29" s="345">
        <v>0</v>
      </c>
      <c r="CO29" s="345">
        <v>0</v>
      </c>
      <c r="CP29" s="345">
        <v>0</v>
      </c>
      <c r="CQ29" s="345">
        <v>0</v>
      </c>
      <c r="CR29" s="345">
        <v>0</v>
      </c>
      <c r="CS29" s="346">
        <v>0</v>
      </c>
      <c r="CT29" s="347">
        <f t="shared" si="1"/>
        <v>110387.83</v>
      </c>
      <c r="CU29" s="347">
        <f t="shared" si="1"/>
        <v>103880.98</v>
      </c>
      <c r="CV29" s="347">
        <f t="shared" si="1"/>
        <v>100830.50000000001</v>
      </c>
      <c r="CW29" s="347">
        <f t="shared" si="1"/>
        <v>3879.57</v>
      </c>
      <c r="CX29" s="347">
        <f t="shared" si="1"/>
        <v>187785.02</v>
      </c>
      <c r="CY29" s="347">
        <f t="shared" si="1"/>
        <v>98441.030000000013</v>
      </c>
      <c r="CZ29" s="347">
        <f t="shared" si="1"/>
        <v>98171.65</v>
      </c>
      <c r="DA29" s="347">
        <f t="shared" si="1"/>
        <v>93261.239999999991</v>
      </c>
      <c r="DB29" s="347">
        <f t="shared" si="1"/>
        <v>98593.299999999988</v>
      </c>
      <c r="DC29" s="347">
        <f t="shared" si="1"/>
        <v>109141.79000000001</v>
      </c>
      <c r="DD29" s="347">
        <f t="shared" si="1"/>
        <v>91422.69</v>
      </c>
      <c r="DE29" s="347">
        <f t="shared" si="1"/>
        <v>107910.81</v>
      </c>
      <c r="DF29" s="348">
        <f t="shared" si="2"/>
        <v>1203706.4100000001</v>
      </c>
      <c r="DG29" s="355" t="s">
        <v>129</v>
      </c>
      <c r="DH29" s="347">
        <f>DB29</f>
        <v>98593.299999999988</v>
      </c>
      <c r="DI29" s="347">
        <f>'[1]FY 2019 - kWh'!DB29</f>
        <v>354646.4</v>
      </c>
      <c r="DJ29" s="350">
        <f>DH29/DI29</f>
        <v>0.2780045137917655</v>
      </c>
      <c r="DK29" s="347">
        <f>ROUND(DJ29*'[1]FY 2019 - kWh'!DK29,2)</f>
        <v>44753.89</v>
      </c>
      <c r="DL29" s="347">
        <f>(DA29-DK29)+SUM(DB29:DE29)</f>
        <v>455575.94</v>
      </c>
      <c r="DM29" s="351">
        <f t="shared" si="3"/>
        <v>748130.4700000002</v>
      </c>
      <c r="DN29" s="351">
        <v>849684.51751389715</v>
      </c>
      <c r="DO29" s="351">
        <f t="shared" si="4"/>
        <v>-101554.04751389695</v>
      </c>
    </row>
    <row r="30" spans="1:119" ht="15.75" x14ac:dyDescent="0.3">
      <c r="A30" s="335" t="s">
        <v>124</v>
      </c>
      <c r="B30" s="344">
        <v>19819.29</v>
      </c>
      <c r="C30" s="344">
        <v>21211.4</v>
      </c>
      <c r="D30" s="344">
        <v>21790.91</v>
      </c>
      <c r="E30" s="344">
        <v>5408.18</v>
      </c>
      <c r="F30" s="344">
        <v>33963.97</v>
      </c>
      <c r="G30" s="344">
        <v>20018.02</v>
      </c>
      <c r="H30" s="344">
        <v>17753.939999999999</v>
      </c>
      <c r="I30" s="344">
        <v>18140.939999999999</v>
      </c>
      <c r="J30" s="344">
        <v>18759.43</v>
      </c>
      <c r="K30" s="344">
        <v>35571.870000000003</v>
      </c>
      <c r="L30" s="344">
        <v>16840.169999999998</v>
      </c>
      <c r="M30" s="344">
        <v>17880.310000000001</v>
      </c>
      <c r="N30" s="345">
        <v>0</v>
      </c>
      <c r="O30" s="345">
        <v>0</v>
      </c>
      <c r="P30" s="345">
        <v>0</v>
      </c>
      <c r="Q30" s="345">
        <v>1278.18</v>
      </c>
      <c r="R30" s="345">
        <v>-1375.2</v>
      </c>
      <c r="S30" s="345">
        <v>0</v>
      </c>
      <c r="T30" s="345">
        <v>0</v>
      </c>
      <c r="U30" s="345">
        <v>0</v>
      </c>
      <c r="V30" s="345">
        <v>-107.44</v>
      </c>
      <c r="W30" s="345">
        <v>-16218.62</v>
      </c>
      <c r="X30" s="345">
        <v>-8.58</v>
      </c>
      <c r="Y30" s="346">
        <v>-10.73</v>
      </c>
      <c r="Z30" s="345">
        <v>0</v>
      </c>
      <c r="AA30" s="345">
        <v>0</v>
      </c>
      <c r="AB30" s="345">
        <v>0</v>
      </c>
      <c r="AC30" s="345">
        <v>0</v>
      </c>
      <c r="AD30" s="345">
        <v>0</v>
      </c>
      <c r="AE30" s="345">
        <v>0</v>
      </c>
      <c r="AF30" s="345">
        <v>0</v>
      </c>
      <c r="AG30" s="345">
        <v>0</v>
      </c>
      <c r="AH30" s="345">
        <v>0</v>
      </c>
      <c r="AI30" s="345">
        <v>0</v>
      </c>
      <c r="AJ30" s="345">
        <v>0</v>
      </c>
      <c r="AK30" s="346">
        <v>0</v>
      </c>
      <c r="AL30" s="345">
        <v>0</v>
      </c>
      <c r="AM30" s="345">
        <v>0</v>
      </c>
      <c r="AN30" s="345">
        <v>0</v>
      </c>
      <c r="AO30" s="345">
        <v>0</v>
      </c>
      <c r="AP30" s="345">
        <v>0</v>
      </c>
      <c r="AQ30" s="345">
        <v>0</v>
      </c>
      <c r="AR30" s="345">
        <v>0</v>
      </c>
      <c r="AS30" s="345">
        <v>0</v>
      </c>
      <c r="AT30" s="345">
        <v>0</v>
      </c>
      <c r="AU30" s="345">
        <v>0</v>
      </c>
      <c r="AV30" s="345">
        <v>0</v>
      </c>
      <c r="AW30" s="346">
        <v>0</v>
      </c>
      <c r="AX30" s="345">
        <v>0</v>
      </c>
      <c r="AY30" s="345">
        <v>0</v>
      </c>
      <c r="AZ30" s="345">
        <v>0</v>
      </c>
      <c r="BA30" s="345">
        <v>0</v>
      </c>
      <c r="BB30" s="345">
        <v>0</v>
      </c>
      <c r="BC30" s="345">
        <v>0</v>
      </c>
      <c r="BD30" s="345">
        <v>0</v>
      </c>
      <c r="BE30" s="345">
        <v>0</v>
      </c>
      <c r="BF30" s="345">
        <v>0</v>
      </c>
      <c r="BG30" s="345">
        <v>0</v>
      </c>
      <c r="BH30" s="345">
        <v>0</v>
      </c>
      <c r="BI30" s="346">
        <v>0</v>
      </c>
      <c r="BJ30" s="345">
        <v>0</v>
      </c>
      <c r="BK30" s="345">
        <v>0</v>
      </c>
      <c r="BL30" s="345">
        <v>0</v>
      </c>
      <c r="BM30" s="345">
        <v>0</v>
      </c>
      <c r="BN30" s="345">
        <v>0</v>
      </c>
      <c r="BO30" s="345">
        <v>0</v>
      </c>
      <c r="BP30" s="345">
        <v>0</v>
      </c>
      <c r="BQ30" s="345">
        <v>0</v>
      </c>
      <c r="BR30" s="345">
        <v>0</v>
      </c>
      <c r="BS30" s="345">
        <v>0</v>
      </c>
      <c r="BT30" s="345">
        <v>0</v>
      </c>
      <c r="BU30" s="346">
        <v>0</v>
      </c>
      <c r="BV30" s="345">
        <v>0</v>
      </c>
      <c r="BW30" s="345">
        <v>0</v>
      </c>
      <c r="BX30" s="345">
        <v>0</v>
      </c>
      <c r="BY30" s="345">
        <v>0</v>
      </c>
      <c r="BZ30" s="345">
        <v>0</v>
      </c>
      <c r="CA30" s="345">
        <v>0</v>
      </c>
      <c r="CB30" s="345">
        <v>0</v>
      </c>
      <c r="CC30" s="345">
        <v>0</v>
      </c>
      <c r="CD30" s="345">
        <v>0</v>
      </c>
      <c r="CE30" s="345">
        <v>0</v>
      </c>
      <c r="CF30" s="345">
        <v>0</v>
      </c>
      <c r="CG30" s="346">
        <v>0</v>
      </c>
      <c r="CH30" s="345">
        <v>0</v>
      </c>
      <c r="CI30" s="345">
        <v>0</v>
      </c>
      <c r="CJ30" s="345">
        <v>0</v>
      </c>
      <c r="CK30" s="345">
        <v>0</v>
      </c>
      <c r="CL30" s="345">
        <v>0</v>
      </c>
      <c r="CM30" s="345">
        <v>0</v>
      </c>
      <c r="CN30" s="345">
        <v>0</v>
      </c>
      <c r="CO30" s="345">
        <v>0</v>
      </c>
      <c r="CP30" s="345">
        <v>0</v>
      </c>
      <c r="CQ30" s="345">
        <v>0</v>
      </c>
      <c r="CR30" s="345">
        <v>0</v>
      </c>
      <c r="CS30" s="346">
        <v>0</v>
      </c>
      <c r="CT30" s="347">
        <f t="shared" si="1"/>
        <v>19819.29</v>
      </c>
      <c r="CU30" s="347">
        <f t="shared" si="1"/>
        <v>21211.4</v>
      </c>
      <c r="CV30" s="347">
        <f t="shared" si="1"/>
        <v>21790.91</v>
      </c>
      <c r="CW30" s="347">
        <f t="shared" si="1"/>
        <v>6686.3600000000006</v>
      </c>
      <c r="CX30" s="347">
        <f t="shared" si="1"/>
        <v>32588.77</v>
      </c>
      <c r="CY30" s="347">
        <f t="shared" si="1"/>
        <v>20018.02</v>
      </c>
      <c r="CZ30" s="347">
        <f t="shared" si="1"/>
        <v>17753.939999999999</v>
      </c>
      <c r="DA30" s="347">
        <f t="shared" si="1"/>
        <v>18140.939999999999</v>
      </c>
      <c r="DB30" s="347">
        <f t="shared" si="1"/>
        <v>18651.990000000002</v>
      </c>
      <c r="DC30" s="347">
        <f t="shared" si="1"/>
        <v>19353.25</v>
      </c>
      <c r="DD30" s="347">
        <f t="shared" si="1"/>
        <v>16831.589999999997</v>
      </c>
      <c r="DE30" s="347">
        <f t="shared" si="1"/>
        <v>17869.580000000002</v>
      </c>
      <c r="DF30" s="348">
        <f t="shared" si="2"/>
        <v>230716.03999999998</v>
      </c>
      <c r="DM30" s="351">
        <f t="shared" si="3"/>
        <v>230716.03999999998</v>
      </c>
      <c r="DN30" s="351">
        <v>230716.03999999998</v>
      </c>
      <c r="DO30" s="351">
        <f t="shared" si="4"/>
        <v>0</v>
      </c>
    </row>
    <row r="31" spans="1:119" ht="15.75" x14ac:dyDescent="0.3">
      <c r="A31" s="335" t="s">
        <v>125</v>
      </c>
      <c r="B31" s="344">
        <v>33957.89</v>
      </c>
      <c r="C31" s="344">
        <v>38899.35</v>
      </c>
      <c r="D31" s="344">
        <v>38701.22</v>
      </c>
      <c r="E31" s="344">
        <v>33512.339999999997</v>
      </c>
      <c r="F31" s="344">
        <v>34658.410000000003</v>
      </c>
      <c r="G31" s="344">
        <v>35293.160000000003</v>
      </c>
      <c r="H31" s="344">
        <v>33830.43</v>
      </c>
      <c r="I31" s="344">
        <v>31440.23</v>
      </c>
      <c r="J31" s="344">
        <v>30753.32</v>
      </c>
      <c r="K31" s="344">
        <v>32747.77</v>
      </c>
      <c r="L31" s="344">
        <v>31595.15</v>
      </c>
      <c r="M31" s="344">
        <v>34373.589999999997</v>
      </c>
      <c r="N31" s="345">
        <v>0</v>
      </c>
      <c r="O31" s="345">
        <v>0</v>
      </c>
      <c r="P31" s="345">
        <v>0</v>
      </c>
      <c r="Q31" s="345">
        <v>0</v>
      </c>
      <c r="R31" s="345">
        <v>0</v>
      </c>
      <c r="S31" s="345">
        <v>0</v>
      </c>
      <c r="T31" s="345">
        <v>0</v>
      </c>
      <c r="U31" s="345">
        <v>0</v>
      </c>
      <c r="V31" s="345">
        <v>0</v>
      </c>
      <c r="W31" s="345">
        <v>0</v>
      </c>
      <c r="X31" s="345">
        <v>0</v>
      </c>
      <c r="Y31" s="346">
        <v>-1695.7</v>
      </c>
      <c r="Z31" s="345">
        <v>0</v>
      </c>
      <c r="AA31" s="345">
        <v>0</v>
      </c>
      <c r="AB31" s="345">
        <v>0</v>
      </c>
      <c r="AC31" s="345">
        <v>0</v>
      </c>
      <c r="AD31" s="345">
        <v>0</v>
      </c>
      <c r="AE31" s="345">
        <v>0</v>
      </c>
      <c r="AF31" s="345">
        <v>0</v>
      </c>
      <c r="AG31" s="345">
        <v>0</v>
      </c>
      <c r="AH31" s="345">
        <v>0</v>
      </c>
      <c r="AI31" s="345">
        <v>0</v>
      </c>
      <c r="AJ31" s="345">
        <v>0</v>
      </c>
      <c r="AK31" s="346">
        <v>0</v>
      </c>
      <c r="AL31" s="345">
        <v>0</v>
      </c>
      <c r="AM31" s="345">
        <v>0</v>
      </c>
      <c r="AN31" s="345">
        <v>0</v>
      </c>
      <c r="AO31" s="345">
        <v>0</v>
      </c>
      <c r="AP31" s="345">
        <v>0</v>
      </c>
      <c r="AQ31" s="345">
        <v>0</v>
      </c>
      <c r="AR31" s="345">
        <v>0</v>
      </c>
      <c r="AS31" s="345">
        <v>0</v>
      </c>
      <c r="AT31" s="345">
        <v>0</v>
      </c>
      <c r="AU31" s="345">
        <v>0</v>
      </c>
      <c r="AV31" s="345">
        <v>0</v>
      </c>
      <c r="AW31" s="346">
        <v>0</v>
      </c>
      <c r="AX31" s="345">
        <v>0</v>
      </c>
      <c r="AY31" s="345">
        <v>0</v>
      </c>
      <c r="AZ31" s="345">
        <v>0</v>
      </c>
      <c r="BA31" s="345">
        <v>0</v>
      </c>
      <c r="BB31" s="345">
        <v>0</v>
      </c>
      <c r="BC31" s="345">
        <v>0</v>
      </c>
      <c r="BD31" s="345">
        <v>0</v>
      </c>
      <c r="BE31" s="345">
        <v>0</v>
      </c>
      <c r="BF31" s="345">
        <v>0</v>
      </c>
      <c r="BG31" s="345">
        <v>0</v>
      </c>
      <c r="BH31" s="345">
        <v>0</v>
      </c>
      <c r="BI31" s="346">
        <v>0</v>
      </c>
      <c r="BJ31" s="345">
        <v>0</v>
      </c>
      <c r="BK31" s="345">
        <v>0</v>
      </c>
      <c r="BL31" s="345">
        <v>0</v>
      </c>
      <c r="BM31" s="345">
        <v>0</v>
      </c>
      <c r="BN31" s="345">
        <v>0</v>
      </c>
      <c r="BO31" s="345">
        <v>0</v>
      </c>
      <c r="BP31" s="345">
        <v>0</v>
      </c>
      <c r="BQ31" s="345">
        <v>0</v>
      </c>
      <c r="BR31" s="345">
        <v>0</v>
      </c>
      <c r="BS31" s="345">
        <v>0</v>
      </c>
      <c r="BT31" s="345">
        <v>0</v>
      </c>
      <c r="BU31" s="346">
        <v>0</v>
      </c>
      <c r="BV31" s="345">
        <v>0</v>
      </c>
      <c r="BW31" s="345">
        <v>0</v>
      </c>
      <c r="BX31" s="345">
        <v>0</v>
      </c>
      <c r="BY31" s="345">
        <v>0</v>
      </c>
      <c r="BZ31" s="345">
        <v>0</v>
      </c>
      <c r="CA31" s="345">
        <v>0</v>
      </c>
      <c r="CB31" s="345">
        <v>0</v>
      </c>
      <c r="CC31" s="345">
        <v>0</v>
      </c>
      <c r="CD31" s="345">
        <v>0</v>
      </c>
      <c r="CE31" s="345">
        <v>0</v>
      </c>
      <c r="CF31" s="345">
        <v>0</v>
      </c>
      <c r="CG31" s="346">
        <v>0</v>
      </c>
      <c r="CH31" s="345">
        <v>0</v>
      </c>
      <c r="CI31" s="345">
        <v>0</v>
      </c>
      <c r="CJ31" s="345">
        <v>0</v>
      </c>
      <c r="CK31" s="345">
        <v>0</v>
      </c>
      <c r="CL31" s="345">
        <v>0</v>
      </c>
      <c r="CM31" s="345">
        <v>0</v>
      </c>
      <c r="CN31" s="345">
        <v>0</v>
      </c>
      <c r="CO31" s="345">
        <v>0</v>
      </c>
      <c r="CP31" s="345">
        <v>0</v>
      </c>
      <c r="CQ31" s="345">
        <v>0</v>
      </c>
      <c r="CR31" s="345">
        <v>0</v>
      </c>
      <c r="CS31" s="346">
        <v>0</v>
      </c>
      <c r="CT31" s="347">
        <f t="shared" si="1"/>
        <v>33957.89</v>
      </c>
      <c r="CU31" s="347">
        <f t="shared" si="1"/>
        <v>38899.35</v>
      </c>
      <c r="CV31" s="347">
        <f t="shared" si="1"/>
        <v>38701.22</v>
      </c>
      <c r="CW31" s="347">
        <f t="shared" si="1"/>
        <v>33512.339999999997</v>
      </c>
      <c r="CX31" s="347">
        <f t="shared" si="1"/>
        <v>34658.410000000003</v>
      </c>
      <c r="CY31" s="347">
        <f t="shared" si="1"/>
        <v>35293.160000000003</v>
      </c>
      <c r="CZ31" s="347">
        <f t="shared" si="1"/>
        <v>33830.43</v>
      </c>
      <c r="DA31" s="347">
        <f t="shared" si="1"/>
        <v>31440.23</v>
      </c>
      <c r="DB31" s="347">
        <f t="shared" si="1"/>
        <v>30753.32</v>
      </c>
      <c r="DC31" s="347">
        <f t="shared" si="1"/>
        <v>32747.77</v>
      </c>
      <c r="DD31" s="347">
        <f t="shared" si="1"/>
        <v>31595.15</v>
      </c>
      <c r="DE31" s="347">
        <f t="shared" si="1"/>
        <v>32677.889999999996</v>
      </c>
      <c r="DF31" s="348">
        <f t="shared" si="2"/>
        <v>408067.16000000003</v>
      </c>
      <c r="DM31" s="351">
        <f t="shared" si="3"/>
        <v>408067.16000000003</v>
      </c>
      <c r="DN31" s="351">
        <v>408067.16</v>
      </c>
      <c r="DO31" s="351">
        <f t="shared" si="4"/>
        <v>0</v>
      </c>
    </row>
    <row r="32" spans="1:119" ht="15.75" x14ac:dyDescent="0.3">
      <c r="A32" s="335" t="s">
        <v>126</v>
      </c>
      <c r="B32" s="344">
        <v>60285.14</v>
      </c>
      <c r="C32" s="344">
        <v>70194.33</v>
      </c>
      <c r="D32" s="344">
        <v>64744.29</v>
      </c>
      <c r="E32" s="344">
        <v>31451.45</v>
      </c>
      <c r="F32" s="344">
        <v>95672.56</v>
      </c>
      <c r="G32" s="344">
        <v>62726.17</v>
      </c>
      <c r="H32" s="344">
        <v>58227.78</v>
      </c>
      <c r="I32" s="344">
        <v>62116.83</v>
      </c>
      <c r="J32" s="344">
        <v>64387.21</v>
      </c>
      <c r="K32" s="344">
        <v>65851.820000000007</v>
      </c>
      <c r="L32" s="344">
        <v>58774.95</v>
      </c>
      <c r="M32" s="344">
        <v>64108.99</v>
      </c>
      <c r="N32" s="345">
        <v>0</v>
      </c>
      <c r="O32" s="345">
        <v>0</v>
      </c>
      <c r="P32" s="345">
        <v>0</v>
      </c>
      <c r="Q32" s="345">
        <v>0</v>
      </c>
      <c r="R32" s="345">
        <v>0</v>
      </c>
      <c r="S32" s="345">
        <v>0</v>
      </c>
      <c r="T32" s="345">
        <v>0</v>
      </c>
      <c r="U32" s="345">
        <v>0</v>
      </c>
      <c r="V32" s="345">
        <v>0</v>
      </c>
      <c r="W32" s="345">
        <v>0</v>
      </c>
      <c r="X32" s="345">
        <v>0</v>
      </c>
      <c r="Y32" s="346">
        <v>0</v>
      </c>
      <c r="Z32" s="345">
        <v>0</v>
      </c>
      <c r="AA32" s="345">
        <v>0</v>
      </c>
      <c r="AB32" s="345">
        <v>0</v>
      </c>
      <c r="AC32" s="345">
        <v>0</v>
      </c>
      <c r="AD32" s="345">
        <v>0</v>
      </c>
      <c r="AE32" s="345">
        <v>0</v>
      </c>
      <c r="AF32" s="345">
        <v>0</v>
      </c>
      <c r="AG32" s="345">
        <v>0</v>
      </c>
      <c r="AH32" s="345">
        <v>0</v>
      </c>
      <c r="AI32" s="345">
        <v>0</v>
      </c>
      <c r="AJ32" s="345">
        <v>0</v>
      </c>
      <c r="AK32" s="346">
        <v>0</v>
      </c>
      <c r="AL32" s="345">
        <v>0</v>
      </c>
      <c r="AM32" s="345">
        <v>0</v>
      </c>
      <c r="AN32" s="345">
        <v>0</v>
      </c>
      <c r="AO32" s="345">
        <v>0</v>
      </c>
      <c r="AP32" s="345">
        <v>0</v>
      </c>
      <c r="AQ32" s="345">
        <v>0</v>
      </c>
      <c r="AR32" s="345">
        <v>0</v>
      </c>
      <c r="AS32" s="345">
        <v>0</v>
      </c>
      <c r="AT32" s="345">
        <v>0</v>
      </c>
      <c r="AU32" s="345">
        <v>0</v>
      </c>
      <c r="AV32" s="345">
        <v>0</v>
      </c>
      <c r="AW32" s="346">
        <v>0</v>
      </c>
      <c r="AX32" s="345">
        <v>0</v>
      </c>
      <c r="AY32" s="345">
        <v>0</v>
      </c>
      <c r="AZ32" s="345">
        <v>0</v>
      </c>
      <c r="BA32" s="345">
        <v>0</v>
      </c>
      <c r="BB32" s="345">
        <v>0</v>
      </c>
      <c r="BC32" s="345">
        <v>0</v>
      </c>
      <c r="BD32" s="345">
        <v>0</v>
      </c>
      <c r="BE32" s="345">
        <v>0</v>
      </c>
      <c r="BF32" s="345">
        <v>0</v>
      </c>
      <c r="BG32" s="345">
        <v>0</v>
      </c>
      <c r="BH32" s="345">
        <v>0</v>
      </c>
      <c r="BI32" s="346">
        <v>0</v>
      </c>
      <c r="BJ32" s="345">
        <v>0</v>
      </c>
      <c r="BK32" s="345">
        <v>0</v>
      </c>
      <c r="BL32" s="345">
        <v>0</v>
      </c>
      <c r="BM32" s="345">
        <v>0</v>
      </c>
      <c r="BN32" s="345">
        <v>0</v>
      </c>
      <c r="BO32" s="345">
        <v>0</v>
      </c>
      <c r="BP32" s="345">
        <v>0</v>
      </c>
      <c r="BQ32" s="345">
        <v>0</v>
      </c>
      <c r="BR32" s="345">
        <v>0</v>
      </c>
      <c r="BS32" s="345">
        <v>0</v>
      </c>
      <c r="BT32" s="345">
        <v>0</v>
      </c>
      <c r="BU32" s="346">
        <v>0</v>
      </c>
      <c r="BV32" s="345">
        <v>0</v>
      </c>
      <c r="BW32" s="345">
        <v>0</v>
      </c>
      <c r="BX32" s="345">
        <v>0</v>
      </c>
      <c r="BY32" s="345">
        <v>0</v>
      </c>
      <c r="BZ32" s="345">
        <v>0</v>
      </c>
      <c r="CA32" s="345">
        <v>-139.4</v>
      </c>
      <c r="CB32" s="345">
        <v>-144.53</v>
      </c>
      <c r="CC32" s="345">
        <v>-115.93</v>
      </c>
      <c r="CD32" s="345">
        <v>-111.4</v>
      </c>
      <c r="CE32" s="345">
        <v>-124.68</v>
      </c>
      <c r="CF32" s="345">
        <v>-170.97</v>
      </c>
      <c r="CG32" s="346">
        <v>-187.03</v>
      </c>
      <c r="CH32" s="345">
        <v>0</v>
      </c>
      <c r="CI32" s="345">
        <v>0</v>
      </c>
      <c r="CJ32" s="345">
        <v>0</v>
      </c>
      <c r="CK32" s="345">
        <v>0</v>
      </c>
      <c r="CL32" s="345">
        <v>0</v>
      </c>
      <c r="CM32" s="345">
        <v>0</v>
      </c>
      <c r="CN32" s="345">
        <v>0</v>
      </c>
      <c r="CO32" s="345">
        <v>0</v>
      </c>
      <c r="CP32" s="345">
        <v>0</v>
      </c>
      <c r="CQ32" s="345">
        <v>0</v>
      </c>
      <c r="CR32" s="345">
        <v>0</v>
      </c>
      <c r="CS32" s="346">
        <v>0</v>
      </c>
      <c r="CT32" s="347">
        <f t="shared" si="1"/>
        <v>60285.14</v>
      </c>
      <c r="CU32" s="347">
        <f t="shared" si="1"/>
        <v>70194.33</v>
      </c>
      <c r="CV32" s="347">
        <f t="shared" si="1"/>
        <v>64744.29</v>
      </c>
      <c r="CW32" s="347">
        <f t="shared" si="1"/>
        <v>31451.45</v>
      </c>
      <c r="CX32" s="347">
        <f t="shared" si="1"/>
        <v>95672.56</v>
      </c>
      <c r="CY32" s="347">
        <f t="shared" si="1"/>
        <v>62586.77</v>
      </c>
      <c r="CZ32" s="347">
        <f t="shared" si="1"/>
        <v>58083.25</v>
      </c>
      <c r="DA32" s="347">
        <f t="shared" si="1"/>
        <v>62000.9</v>
      </c>
      <c r="DB32" s="347">
        <f t="shared" si="1"/>
        <v>64275.81</v>
      </c>
      <c r="DC32" s="347">
        <f t="shared" si="1"/>
        <v>65727.140000000014</v>
      </c>
      <c r="DD32" s="347">
        <f t="shared" si="1"/>
        <v>58603.979999999996</v>
      </c>
      <c r="DE32" s="347">
        <f t="shared" si="1"/>
        <v>63921.96</v>
      </c>
      <c r="DF32" s="348">
        <f t="shared" si="2"/>
        <v>757547.58</v>
      </c>
      <c r="DM32" s="351">
        <f t="shared" si="3"/>
        <v>757547.58</v>
      </c>
      <c r="DN32" s="351">
        <v>756852.12</v>
      </c>
      <c r="DO32" s="351">
        <f t="shared" si="4"/>
        <v>695.45999999996275</v>
      </c>
    </row>
    <row r="33" spans="1:119" ht="15.75" x14ac:dyDescent="0.3">
      <c r="A33" s="335" t="s">
        <v>127</v>
      </c>
      <c r="B33" s="344">
        <v>41337.14</v>
      </c>
      <c r="C33" s="344">
        <v>42198.92</v>
      </c>
      <c r="D33" s="344">
        <v>44776.45</v>
      </c>
      <c r="E33" s="344">
        <v>17927.18</v>
      </c>
      <c r="F33" s="344">
        <v>62121.06</v>
      </c>
      <c r="G33" s="344">
        <v>41010.86</v>
      </c>
      <c r="H33" s="344">
        <v>39583.86</v>
      </c>
      <c r="I33" s="344">
        <v>36699.599999999999</v>
      </c>
      <c r="J33" s="344">
        <v>39037.5</v>
      </c>
      <c r="K33" s="344">
        <v>42265.27</v>
      </c>
      <c r="L33" s="344">
        <v>35204.269999999997</v>
      </c>
      <c r="M33" s="344">
        <v>39703.17</v>
      </c>
      <c r="N33" s="345">
        <v>0</v>
      </c>
      <c r="O33" s="345">
        <v>0</v>
      </c>
      <c r="P33" s="345">
        <v>0</v>
      </c>
      <c r="Q33" s="345">
        <v>0</v>
      </c>
      <c r="R33" s="345">
        <v>0</v>
      </c>
      <c r="S33" s="345">
        <v>0</v>
      </c>
      <c r="T33" s="345">
        <v>0</v>
      </c>
      <c r="U33" s="345">
        <v>0</v>
      </c>
      <c r="V33" s="345">
        <v>0</v>
      </c>
      <c r="W33" s="345">
        <v>-17.809999999999999</v>
      </c>
      <c r="X33" s="345">
        <v>-61.15</v>
      </c>
      <c r="Y33" s="346">
        <v>-64.58</v>
      </c>
      <c r="Z33" s="345">
        <v>-772.64</v>
      </c>
      <c r="AA33" s="345">
        <v>-930.93</v>
      </c>
      <c r="AB33" s="345">
        <v>-928.19</v>
      </c>
      <c r="AC33" s="345">
        <v>-730.08</v>
      </c>
      <c r="AD33" s="345">
        <v>-873.56</v>
      </c>
      <c r="AE33" s="345">
        <v>-854.83</v>
      </c>
      <c r="AF33" s="345">
        <v>-806.64</v>
      </c>
      <c r="AG33" s="345">
        <v>-716.69</v>
      </c>
      <c r="AH33" s="345">
        <v>-723.97</v>
      </c>
      <c r="AI33" s="345">
        <v>-954.24</v>
      </c>
      <c r="AJ33" s="345">
        <v>-894.39</v>
      </c>
      <c r="AK33" s="346">
        <v>-980.85</v>
      </c>
      <c r="AL33" s="345">
        <v>-605</v>
      </c>
      <c r="AM33" s="345">
        <v>-605</v>
      </c>
      <c r="AN33" s="345">
        <v>-605</v>
      </c>
      <c r="AO33" s="345">
        <v>0</v>
      </c>
      <c r="AP33" s="345">
        <v>-605</v>
      </c>
      <c r="AQ33" s="345">
        <v>-1210</v>
      </c>
      <c r="AR33" s="345">
        <v>-605</v>
      </c>
      <c r="AS33" s="345">
        <v>-605</v>
      </c>
      <c r="AT33" s="345">
        <v>-605</v>
      </c>
      <c r="AU33" s="345">
        <v>-605</v>
      </c>
      <c r="AV33" s="345">
        <v>-605</v>
      </c>
      <c r="AW33" s="346">
        <v>-605</v>
      </c>
      <c r="AX33" s="345">
        <v>0</v>
      </c>
      <c r="AY33" s="345">
        <v>0</v>
      </c>
      <c r="AZ33" s="345">
        <v>0</v>
      </c>
      <c r="BA33" s="345">
        <v>0</v>
      </c>
      <c r="BB33" s="345">
        <v>0</v>
      </c>
      <c r="BC33" s="345">
        <v>0</v>
      </c>
      <c r="BD33" s="345">
        <v>0</v>
      </c>
      <c r="BE33" s="345">
        <v>0</v>
      </c>
      <c r="BF33" s="345">
        <v>0</v>
      </c>
      <c r="BG33" s="345">
        <v>0</v>
      </c>
      <c r="BH33" s="345">
        <v>0</v>
      </c>
      <c r="BI33" s="346">
        <v>0</v>
      </c>
      <c r="BJ33" s="345">
        <v>0</v>
      </c>
      <c r="BK33" s="345">
        <v>0</v>
      </c>
      <c r="BL33" s="345">
        <v>0</v>
      </c>
      <c r="BM33" s="345">
        <v>0</v>
      </c>
      <c r="BN33" s="345">
        <v>0</v>
      </c>
      <c r="BO33" s="345">
        <v>0</v>
      </c>
      <c r="BP33" s="345">
        <v>0</v>
      </c>
      <c r="BQ33" s="345">
        <v>0</v>
      </c>
      <c r="BR33" s="345">
        <v>0</v>
      </c>
      <c r="BS33" s="345">
        <v>0</v>
      </c>
      <c r="BT33" s="345">
        <v>0</v>
      </c>
      <c r="BU33" s="346">
        <v>0</v>
      </c>
      <c r="BV33" s="345">
        <v>0</v>
      </c>
      <c r="BW33" s="345">
        <v>0</v>
      </c>
      <c r="BX33" s="345">
        <v>0</v>
      </c>
      <c r="BY33" s="345">
        <v>0</v>
      </c>
      <c r="BZ33" s="345">
        <v>0</v>
      </c>
      <c r="CA33" s="345">
        <v>0</v>
      </c>
      <c r="CB33" s="345">
        <v>0</v>
      </c>
      <c r="CC33" s="345">
        <v>0</v>
      </c>
      <c r="CD33" s="345">
        <v>0</v>
      </c>
      <c r="CE33" s="345">
        <v>0</v>
      </c>
      <c r="CF33" s="345">
        <v>0</v>
      </c>
      <c r="CG33" s="346">
        <v>0</v>
      </c>
      <c r="CH33" s="345">
        <v>0</v>
      </c>
      <c r="CI33" s="345">
        <v>0</v>
      </c>
      <c r="CJ33" s="345">
        <v>0</v>
      </c>
      <c r="CK33" s="345">
        <v>0</v>
      </c>
      <c r="CL33" s="345">
        <v>0</v>
      </c>
      <c r="CM33" s="345">
        <v>0</v>
      </c>
      <c r="CN33" s="345">
        <v>0</v>
      </c>
      <c r="CO33" s="345">
        <v>0</v>
      </c>
      <c r="CP33" s="345">
        <v>0</v>
      </c>
      <c r="CQ33" s="345">
        <v>0</v>
      </c>
      <c r="CR33" s="345">
        <v>0</v>
      </c>
      <c r="CS33" s="346">
        <v>0</v>
      </c>
      <c r="CT33" s="347">
        <f t="shared" si="1"/>
        <v>39959.5</v>
      </c>
      <c r="CU33" s="347">
        <f t="shared" si="1"/>
        <v>40662.99</v>
      </c>
      <c r="CV33" s="347">
        <f t="shared" si="1"/>
        <v>43243.259999999995</v>
      </c>
      <c r="CW33" s="347">
        <f t="shared" si="1"/>
        <v>17197.099999999999</v>
      </c>
      <c r="CX33" s="347">
        <f t="shared" si="1"/>
        <v>60642.5</v>
      </c>
      <c r="CY33" s="347">
        <f t="shared" si="1"/>
        <v>38946.03</v>
      </c>
      <c r="CZ33" s="347">
        <f t="shared" si="1"/>
        <v>38172.22</v>
      </c>
      <c r="DA33" s="347">
        <f t="shared" si="1"/>
        <v>35377.909999999996</v>
      </c>
      <c r="DB33" s="347">
        <f t="shared" si="1"/>
        <v>37708.53</v>
      </c>
      <c r="DC33" s="347">
        <f t="shared" si="1"/>
        <v>40688.22</v>
      </c>
      <c r="DD33" s="347">
        <f t="shared" si="1"/>
        <v>33643.729999999996</v>
      </c>
      <c r="DE33" s="347">
        <f t="shared" si="1"/>
        <v>38052.74</v>
      </c>
      <c r="DF33" s="348">
        <f t="shared" si="2"/>
        <v>464294.72999999986</v>
      </c>
      <c r="DM33" s="351">
        <f t="shared" si="3"/>
        <v>464294.72999999986</v>
      </c>
      <c r="DN33" s="351">
        <v>461446.45999999996</v>
      </c>
      <c r="DO33" s="351">
        <f t="shared" si="4"/>
        <v>2848.2699999999022</v>
      </c>
    </row>
    <row r="34" spans="1:119" ht="15.75" x14ac:dyDescent="0.3">
      <c r="A34" s="335" t="s">
        <v>128</v>
      </c>
      <c r="B34" s="344">
        <v>283818.06</v>
      </c>
      <c r="C34" s="344">
        <v>294537.05</v>
      </c>
      <c r="D34" s="344">
        <v>279166.93</v>
      </c>
      <c r="E34" s="344">
        <v>245561.66</v>
      </c>
      <c r="F34" s="344">
        <v>268061.73</v>
      </c>
      <c r="G34" s="344">
        <v>258939.11</v>
      </c>
      <c r="H34" s="344">
        <v>235352.5</v>
      </c>
      <c r="I34" s="344">
        <v>244908.43</v>
      </c>
      <c r="J34" s="344">
        <v>263420.64</v>
      </c>
      <c r="K34" s="344">
        <v>259777.63</v>
      </c>
      <c r="L34" s="344">
        <v>229954.32</v>
      </c>
      <c r="M34" s="344">
        <v>233731.05</v>
      </c>
      <c r="N34" s="345">
        <v>-242.34</v>
      </c>
      <c r="O34" s="345">
        <v>-408.43</v>
      </c>
      <c r="P34" s="345">
        <v>-403.99</v>
      </c>
      <c r="Q34" s="345">
        <v>-362.68</v>
      </c>
      <c r="R34" s="345">
        <v>-329.52</v>
      </c>
      <c r="S34" s="345">
        <v>-341.55</v>
      </c>
      <c r="T34" s="345">
        <v>-265.62</v>
      </c>
      <c r="U34" s="345">
        <v>-245.28</v>
      </c>
      <c r="V34" s="345">
        <v>-291.33999999999997</v>
      </c>
      <c r="W34" s="345">
        <v>-353.37</v>
      </c>
      <c r="X34" s="345">
        <v>-331.48</v>
      </c>
      <c r="Y34" s="346">
        <v>-2655.5699999999997</v>
      </c>
      <c r="Z34" s="345">
        <v>411.96</v>
      </c>
      <c r="AA34" s="345">
        <v>433.97</v>
      </c>
      <c r="AB34" s="345">
        <v>429.25</v>
      </c>
      <c r="AC34" s="345">
        <v>362.69</v>
      </c>
      <c r="AD34" s="345">
        <v>400.12</v>
      </c>
      <c r="AE34" s="345">
        <v>414.74</v>
      </c>
      <c r="AF34" s="345">
        <v>402.8</v>
      </c>
      <c r="AG34" s="345">
        <v>408.45</v>
      </c>
      <c r="AH34" s="345">
        <v>405.64</v>
      </c>
      <c r="AI34" s="345">
        <v>423.03</v>
      </c>
      <c r="AJ34" s="345">
        <v>397.72</v>
      </c>
      <c r="AK34" s="346">
        <v>397.72</v>
      </c>
      <c r="AL34" s="345">
        <v>0</v>
      </c>
      <c r="AM34" s="345">
        <v>0</v>
      </c>
      <c r="AN34" s="345">
        <v>0</v>
      </c>
      <c r="AO34" s="345">
        <v>0</v>
      </c>
      <c r="AP34" s="345">
        <v>0</v>
      </c>
      <c r="AQ34" s="345">
        <v>0</v>
      </c>
      <c r="AR34" s="345">
        <v>-1831.51</v>
      </c>
      <c r="AS34" s="345">
        <v>-2157.31</v>
      </c>
      <c r="AT34" s="345">
        <v>-2279.5</v>
      </c>
      <c r="AU34" s="345">
        <v>-2464.9699999999998</v>
      </c>
      <c r="AV34" s="345">
        <v>-3080.3</v>
      </c>
      <c r="AW34" s="346">
        <v>-3376.66</v>
      </c>
      <c r="AX34" s="345">
        <v>0</v>
      </c>
      <c r="AY34" s="345">
        <v>0</v>
      </c>
      <c r="AZ34" s="345">
        <v>0</v>
      </c>
      <c r="BA34" s="345">
        <v>0</v>
      </c>
      <c r="BB34" s="345">
        <v>0</v>
      </c>
      <c r="BC34" s="345">
        <v>0</v>
      </c>
      <c r="BD34" s="345">
        <v>0</v>
      </c>
      <c r="BE34" s="345">
        <v>0</v>
      </c>
      <c r="BF34" s="345">
        <v>0</v>
      </c>
      <c r="BG34" s="345">
        <v>0</v>
      </c>
      <c r="BH34" s="345">
        <v>0</v>
      </c>
      <c r="BI34" s="346">
        <v>0</v>
      </c>
      <c r="BJ34" s="345">
        <v>0</v>
      </c>
      <c r="BK34" s="345">
        <v>0</v>
      </c>
      <c r="BL34" s="345">
        <v>0</v>
      </c>
      <c r="BM34" s="345">
        <v>0</v>
      </c>
      <c r="BN34" s="345">
        <v>0</v>
      </c>
      <c r="BO34" s="345">
        <v>0</v>
      </c>
      <c r="BP34" s="345">
        <v>0</v>
      </c>
      <c r="BQ34" s="345">
        <v>0</v>
      </c>
      <c r="BR34" s="345">
        <v>0</v>
      </c>
      <c r="BS34" s="345">
        <v>0</v>
      </c>
      <c r="BT34" s="345">
        <v>0</v>
      </c>
      <c r="BU34" s="346">
        <v>0</v>
      </c>
      <c r="BV34" s="345">
        <v>0</v>
      </c>
      <c r="BW34" s="345">
        <v>0</v>
      </c>
      <c r="BX34" s="345">
        <v>0</v>
      </c>
      <c r="BY34" s="345">
        <v>0</v>
      </c>
      <c r="BZ34" s="345">
        <v>0</v>
      </c>
      <c r="CA34" s="345">
        <v>0</v>
      </c>
      <c r="CB34" s="345">
        <v>0</v>
      </c>
      <c r="CC34" s="345">
        <v>0</v>
      </c>
      <c r="CD34" s="345">
        <v>0</v>
      </c>
      <c r="CE34" s="345">
        <v>0</v>
      </c>
      <c r="CF34" s="345">
        <v>0</v>
      </c>
      <c r="CG34" s="346">
        <v>0</v>
      </c>
      <c r="CH34" s="345">
        <v>58821.85</v>
      </c>
      <c r="CI34" s="345">
        <v>71056.209999999992</v>
      </c>
      <c r="CJ34" s="345">
        <v>67085.5</v>
      </c>
      <c r="CK34" s="345">
        <v>29092.05</v>
      </c>
      <c r="CL34" s="345">
        <v>90851.47</v>
      </c>
      <c r="CM34" s="345">
        <v>62066.86</v>
      </c>
      <c r="CN34" s="345">
        <v>56228.75</v>
      </c>
      <c r="CO34" s="345">
        <v>59424.63</v>
      </c>
      <c r="CP34" s="345">
        <v>62563.680000000008</v>
      </c>
      <c r="CQ34" s="345">
        <v>63746.44000000001</v>
      </c>
      <c r="CR34" s="345">
        <v>60648.38</v>
      </c>
      <c r="CS34" s="346">
        <v>76198.080000000002</v>
      </c>
      <c r="CT34" s="347">
        <f t="shared" si="1"/>
        <v>342809.52999999997</v>
      </c>
      <c r="CU34" s="347">
        <f t="shared" si="1"/>
        <v>365618.79999999993</v>
      </c>
      <c r="CV34" s="347">
        <f t="shared" si="1"/>
        <v>346277.69</v>
      </c>
      <c r="CW34" s="347">
        <f t="shared" si="1"/>
        <v>274653.72000000003</v>
      </c>
      <c r="CX34" s="347">
        <f t="shared" si="1"/>
        <v>358983.79999999993</v>
      </c>
      <c r="CY34" s="347">
        <f t="shared" si="1"/>
        <v>321079.15999999997</v>
      </c>
      <c r="CZ34" s="347">
        <f t="shared" si="1"/>
        <v>289886.92</v>
      </c>
      <c r="DA34" s="347">
        <f t="shared" si="1"/>
        <v>302338.92</v>
      </c>
      <c r="DB34" s="347">
        <f t="shared" si="1"/>
        <v>323819.12</v>
      </c>
      <c r="DC34" s="347">
        <f t="shared" si="1"/>
        <v>321128.76</v>
      </c>
      <c r="DD34" s="347">
        <f t="shared" si="1"/>
        <v>287588.64</v>
      </c>
      <c r="DE34" s="347">
        <f t="shared" si="1"/>
        <v>304294.62</v>
      </c>
      <c r="DF34" s="348">
        <f t="shared" si="2"/>
        <v>3838479.68</v>
      </c>
      <c r="DG34" s="353" t="s">
        <v>99</v>
      </c>
      <c r="DH34" s="347">
        <f>DE34</f>
        <v>304294.62</v>
      </c>
      <c r="DI34" s="347">
        <f>'[1]FY 2019 - kWh'!DE34</f>
        <v>1393524.9140000001</v>
      </c>
      <c r="DJ34" s="350">
        <f>DH34/DI34</f>
        <v>0.21836324341453431</v>
      </c>
      <c r="DK34" s="347">
        <f>ROUND(DJ34*'[1]FY 2019 - kWh'!DK34,2)</f>
        <v>247647.17</v>
      </c>
      <c r="DL34" s="347">
        <f>(DE34-DK34)</f>
        <v>56647.449999999983</v>
      </c>
      <c r="DM34" s="351">
        <f t="shared" si="3"/>
        <v>3781832.23</v>
      </c>
      <c r="DN34" s="351">
        <v>3015313.6199999996</v>
      </c>
      <c r="DO34" s="351">
        <f t="shared" si="4"/>
        <v>766518.61000000034</v>
      </c>
    </row>
    <row r="35" spans="1:119" ht="15.75" x14ac:dyDescent="0.3">
      <c r="A35" s="335" t="s">
        <v>130</v>
      </c>
      <c r="B35" s="344">
        <v>53738.55</v>
      </c>
      <c r="C35" s="344">
        <v>51126.01</v>
      </c>
      <c r="D35" s="344">
        <v>52627.99</v>
      </c>
      <c r="E35" s="344">
        <v>40977.129999999997</v>
      </c>
      <c r="F35" s="344">
        <v>66878.16</v>
      </c>
      <c r="G35" s="344">
        <v>61043.73</v>
      </c>
      <c r="H35" s="344">
        <v>49570.91</v>
      </c>
      <c r="I35" s="344">
        <v>58535.01</v>
      </c>
      <c r="J35" s="344">
        <v>52810.12</v>
      </c>
      <c r="K35" s="344">
        <v>56062.75</v>
      </c>
      <c r="L35" s="344">
        <v>40337.5</v>
      </c>
      <c r="M35" s="344">
        <v>42347.15</v>
      </c>
      <c r="N35" s="345">
        <v>-3460.01</v>
      </c>
      <c r="O35" s="345">
        <v>-3738.41</v>
      </c>
      <c r="P35" s="345">
        <v>-3042.78</v>
      </c>
      <c r="Q35" s="345">
        <v>-3407.58</v>
      </c>
      <c r="R35" s="345">
        <v>-3820.05</v>
      </c>
      <c r="S35" s="345">
        <v>-3589.8900000000003</v>
      </c>
      <c r="T35" s="345">
        <v>-3655.5</v>
      </c>
      <c r="U35" s="345">
        <v>-3858.74</v>
      </c>
      <c r="V35" s="345">
        <v>-3747.28</v>
      </c>
      <c r="W35" s="345">
        <v>-3631.33</v>
      </c>
      <c r="X35" s="345">
        <v>-2909.23</v>
      </c>
      <c r="Y35" s="346">
        <v>-3398.6299999999997</v>
      </c>
      <c r="Z35" s="345">
        <v>0</v>
      </c>
      <c r="AA35" s="345">
        <v>0</v>
      </c>
      <c r="AB35" s="345">
        <v>0</v>
      </c>
      <c r="AC35" s="345">
        <v>0</v>
      </c>
      <c r="AD35" s="345">
        <v>0</v>
      </c>
      <c r="AE35" s="345">
        <v>0</v>
      </c>
      <c r="AF35" s="345">
        <v>0</v>
      </c>
      <c r="AG35" s="345">
        <v>0</v>
      </c>
      <c r="AH35" s="345">
        <v>0</v>
      </c>
      <c r="AI35" s="345">
        <v>0</v>
      </c>
      <c r="AJ35" s="345">
        <v>0</v>
      </c>
      <c r="AK35" s="346">
        <v>0</v>
      </c>
      <c r="AL35" s="345">
        <v>0</v>
      </c>
      <c r="AM35" s="345">
        <v>0</v>
      </c>
      <c r="AN35" s="345">
        <v>0</v>
      </c>
      <c r="AO35" s="345">
        <v>0</v>
      </c>
      <c r="AP35" s="345">
        <v>0</v>
      </c>
      <c r="AQ35" s="345">
        <v>0</v>
      </c>
      <c r="AR35" s="345">
        <v>0</v>
      </c>
      <c r="AS35" s="345">
        <v>0</v>
      </c>
      <c r="AT35" s="345">
        <v>0</v>
      </c>
      <c r="AU35" s="345">
        <v>0</v>
      </c>
      <c r="AV35" s="345">
        <v>0</v>
      </c>
      <c r="AW35" s="346">
        <v>0</v>
      </c>
      <c r="AX35" s="345">
        <v>0</v>
      </c>
      <c r="AY35" s="345">
        <v>0</v>
      </c>
      <c r="AZ35" s="345">
        <v>0</v>
      </c>
      <c r="BA35" s="345">
        <v>0</v>
      </c>
      <c r="BB35" s="345">
        <v>0</v>
      </c>
      <c r="BC35" s="345">
        <v>0</v>
      </c>
      <c r="BD35" s="345">
        <v>0</v>
      </c>
      <c r="BE35" s="345">
        <v>0</v>
      </c>
      <c r="BF35" s="345">
        <v>0</v>
      </c>
      <c r="BG35" s="345">
        <v>0</v>
      </c>
      <c r="BH35" s="345">
        <v>0</v>
      </c>
      <c r="BI35" s="346">
        <v>0</v>
      </c>
      <c r="BJ35" s="345">
        <v>0</v>
      </c>
      <c r="BK35" s="345">
        <v>0</v>
      </c>
      <c r="BL35" s="345">
        <v>0</v>
      </c>
      <c r="BM35" s="345">
        <v>0</v>
      </c>
      <c r="BN35" s="345">
        <v>0</v>
      </c>
      <c r="BO35" s="345">
        <v>0</v>
      </c>
      <c r="BP35" s="345">
        <v>0</v>
      </c>
      <c r="BQ35" s="345">
        <v>0</v>
      </c>
      <c r="BR35" s="345">
        <v>0</v>
      </c>
      <c r="BS35" s="345">
        <v>0</v>
      </c>
      <c r="BT35" s="345">
        <v>0</v>
      </c>
      <c r="BU35" s="346">
        <v>0</v>
      </c>
      <c r="BV35" s="345">
        <v>0</v>
      </c>
      <c r="BW35" s="345">
        <v>0</v>
      </c>
      <c r="BX35" s="345">
        <v>0</v>
      </c>
      <c r="BY35" s="345">
        <v>0</v>
      </c>
      <c r="BZ35" s="345">
        <v>0</v>
      </c>
      <c r="CA35" s="345">
        <v>0</v>
      </c>
      <c r="CB35" s="345">
        <v>0</v>
      </c>
      <c r="CC35" s="345">
        <v>0</v>
      </c>
      <c r="CD35" s="345">
        <v>0</v>
      </c>
      <c r="CE35" s="345">
        <v>0</v>
      </c>
      <c r="CF35" s="345">
        <v>0</v>
      </c>
      <c r="CG35" s="346">
        <v>0</v>
      </c>
      <c r="CH35" s="345">
        <v>0</v>
      </c>
      <c r="CI35" s="345">
        <v>0</v>
      </c>
      <c r="CJ35" s="345">
        <v>0</v>
      </c>
      <c r="CK35" s="345">
        <v>0</v>
      </c>
      <c r="CL35" s="345">
        <v>0</v>
      </c>
      <c r="CM35" s="345">
        <v>0</v>
      </c>
      <c r="CN35" s="345">
        <v>0</v>
      </c>
      <c r="CO35" s="345">
        <v>0</v>
      </c>
      <c r="CP35" s="345">
        <v>0</v>
      </c>
      <c r="CQ35" s="345">
        <v>0</v>
      </c>
      <c r="CR35" s="345">
        <v>0</v>
      </c>
      <c r="CS35" s="346">
        <v>0</v>
      </c>
      <c r="CT35" s="347">
        <f t="shared" si="1"/>
        <v>50278.54</v>
      </c>
      <c r="CU35" s="347">
        <f t="shared" si="1"/>
        <v>47387.600000000006</v>
      </c>
      <c r="CV35" s="347">
        <f t="shared" si="1"/>
        <v>49585.21</v>
      </c>
      <c r="CW35" s="347">
        <f t="shared" si="1"/>
        <v>37569.549999999996</v>
      </c>
      <c r="CX35" s="347">
        <f t="shared" si="1"/>
        <v>63058.11</v>
      </c>
      <c r="CY35" s="347">
        <f t="shared" si="1"/>
        <v>57453.840000000004</v>
      </c>
      <c r="CZ35" s="347">
        <f t="shared" si="1"/>
        <v>45915.41</v>
      </c>
      <c r="DA35" s="347">
        <f t="shared" si="1"/>
        <v>54676.270000000004</v>
      </c>
      <c r="DB35" s="347">
        <f t="shared" si="1"/>
        <v>49062.840000000004</v>
      </c>
      <c r="DC35" s="347">
        <f t="shared" si="1"/>
        <v>52431.42</v>
      </c>
      <c r="DD35" s="347">
        <f t="shared" si="1"/>
        <v>37428.269999999997</v>
      </c>
      <c r="DE35" s="347">
        <f t="shared" si="1"/>
        <v>38948.520000000004</v>
      </c>
      <c r="DF35" s="348">
        <f t="shared" si="2"/>
        <v>583795.58000000007</v>
      </c>
      <c r="DM35" s="351">
        <f t="shared" si="3"/>
        <v>583795.58000000007</v>
      </c>
      <c r="DN35" s="351">
        <v>583802.07999999996</v>
      </c>
      <c r="DO35" s="351">
        <f t="shared" si="4"/>
        <v>-6.4999999998835847</v>
      </c>
    </row>
    <row r="36" spans="1:119" ht="15.75" x14ac:dyDescent="0.3">
      <c r="A36" s="335" t="s">
        <v>131</v>
      </c>
      <c r="B36" s="344">
        <v>35818.199999999997</v>
      </c>
      <c r="C36" s="344">
        <v>81151.69</v>
      </c>
      <c r="D36" s="344">
        <v>57657.17</v>
      </c>
      <c r="E36" s="344">
        <v>73378.009999999995</v>
      </c>
      <c r="F36" s="344">
        <v>86761.58</v>
      </c>
      <c r="G36" s="344">
        <v>57198.38</v>
      </c>
      <c r="H36" s="344">
        <v>50545.41</v>
      </c>
      <c r="I36" s="344">
        <v>47947.94</v>
      </c>
      <c r="J36" s="344">
        <v>50147.28</v>
      </c>
      <c r="K36" s="344">
        <v>53093.75</v>
      </c>
      <c r="L36" s="344">
        <v>49235</v>
      </c>
      <c r="M36" s="344">
        <v>48432.66</v>
      </c>
      <c r="N36" s="345">
        <v>0</v>
      </c>
      <c r="O36" s="345">
        <v>0</v>
      </c>
      <c r="P36" s="345">
        <v>0</v>
      </c>
      <c r="Q36" s="345">
        <v>0</v>
      </c>
      <c r="R36" s="345">
        <v>0</v>
      </c>
      <c r="S36" s="345">
        <v>0</v>
      </c>
      <c r="T36" s="345">
        <v>0</v>
      </c>
      <c r="U36" s="345">
        <v>0</v>
      </c>
      <c r="V36" s="345">
        <v>0</v>
      </c>
      <c r="W36" s="345">
        <v>0</v>
      </c>
      <c r="X36" s="345">
        <v>0</v>
      </c>
      <c r="Y36" s="346">
        <v>0</v>
      </c>
      <c r="Z36" s="345">
        <v>0</v>
      </c>
      <c r="AA36" s="345">
        <v>0</v>
      </c>
      <c r="AB36" s="345">
        <v>0</v>
      </c>
      <c r="AC36" s="345">
        <v>0</v>
      </c>
      <c r="AD36" s="345">
        <v>0</v>
      </c>
      <c r="AE36" s="345">
        <v>0</v>
      </c>
      <c r="AF36" s="345">
        <v>0</v>
      </c>
      <c r="AG36" s="345">
        <v>0</v>
      </c>
      <c r="AH36" s="345">
        <v>0</v>
      </c>
      <c r="AI36" s="345">
        <v>0</v>
      </c>
      <c r="AJ36" s="345">
        <v>0</v>
      </c>
      <c r="AK36" s="346">
        <v>0</v>
      </c>
      <c r="AL36" s="345">
        <v>0</v>
      </c>
      <c r="AM36" s="345">
        <v>0</v>
      </c>
      <c r="AN36" s="345">
        <v>0</v>
      </c>
      <c r="AO36" s="345">
        <v>0</v>
      </c>
      <c r="AP36" s="345">
        <v>0</v>
      </c>
      <c r="AQ36" s="345">
        <v>0</v>
      </c>
      <c r="AR36" s="345">
        <v>0</v>
      </c>
      <c r="AS36" s="345">
        <v>0</v>
      </c>
      <c r="AT36" s="345">
        <v>0</v>
      </c>
      <c r="AU36" s="345">
        <v>0</v>
      </c>
      <c r="AV36" s="345">
        <v>0</v>
      </c>
      <c r="AW36" s="346">
        <v>0</v>
      </c>
      <c r="AX36" s="345">
        <v>0</v>
      </c>
      <c r="AY36" s="345">
        <v>0</v>
      </c>
      <c r="AZ36" s="345">
        <v>0</v>
      </c>
      <c r="BA36" s="345">
        <v>0</v>
      </c>
      <c r="BB36" s="345">
        <v>0</v>
      </c>
      <c r="BC36" s="345">
        <v>0</v>
      </c>
      <c r="BD36" s="345">
        <v>0</v>
      </c>
      <c r="BE36" s="345">
        <v>0</v>
      </c>
      <c r="BF36" s="345">
        <v>0</v>
      </c>
      <c r="BG36" s="345">
        <v>0</v>
      </c>
      <c r="BH36" s="345">
        <v>0</v>
      </c>
      <c r="BI36" s="346">
        <v>0</v>
      </c>
      <c r="BJ36" s="345">
        <v>0</v>
      </c>
      <c r="BK36" s="345">
        <v>0</v>
      </c>
      <c r="BL36" s="345">
        <v>0</v>
      </c>
      <c r="BM36" s="345">
        <v>0</v>
      </c>
      <c r="BN36" s="345">
        <v>0</v>
      </c>
      <c r="BO36" s="345">
        <v>0</v>
      </c>
      <c r="BP36" s="345">
        <v>0</v>
      </c>
      <c r="BQ36" s="345">
        <v>0</v>
      </c>
      <c r="BR36" s="345">
        <v>0</v>
      </c>
      <c r="BS36" s="345">
        <v>0</v>
      </c>
      <c r="BT36" s="345">
        <v>0</v>
      </c>
      <c r="BU36" s="346">
        <v>0</v>
      </c>
      <c r="BV36" s="345">
        <v>0</v>
      </c>
      <c r="BW36" s="345">
        <v>0</v>
      </c>
      <c r="BX36" s="345">
        <v>0</v>
      </c>
      <c r="BY36" s="345">
        <v>0</v>
      </c>
      <c r="BZ36" s="345">
        <v>0</v>
      </c>
      <c r="CA36" s="345">
        <v>0</v>
      </c>
      <c r="CB36" s="345">
        <v>0</v>
      </c>
      <c r="CC36" s="345">
        <v>0</v>
      </c>
      <c r="CD36" s="345">
        <v>0</v>
      </c>
      <c r="CE36" s="345">
        <v>0</v>
      </c>
      <c r="CF36" s="345">
        <v>0</v>
      </c>
      <c r="CG36" s="346">
        <v>0</v>
      </c>
      <c r="CH36" s="345">
        <v>0</v>
      </c>
      <c r="CI36" s="345">
        <v>0</v>
      </c>
      <c r="CJ36" s="345">
        <v>0</v>
      </c>
      <c r="CK36" s="345">
        <v>0</v>
      </c>
      <c r="CL36" s="345">
        <v>0</v>
      </c>
      <c r="CM36" s="345">
        <v>0</v>
      </c>
      <c r="CN36" s="345">
        <v>0</v>
      </c>
      <c r="CO36" s="345">
        <v>0</v>
      </c>
      <c r="CP36" s="345">
        <v>0</v>
      </c>
      <c r="CQ36" s="345">
        <v>0</v>
      </c>
      <c r="CR36" s="345">
        <v>0</v>
      </c>
      <c r="CS36" s="346">
        <v>0</v>
      </c>
      <c r="CT36" s="347">
        <f t="shared" si="1"/>
        <v>35818.199999999997</v>
      </c>
      <c r="CU36" s="347">
        <f t="shared" si="1"/>
        <v>81151.69</v>
      </c>
      <c r="CV36" s="347">
        <f t="shared" si="1"/>
        <v>57657.17</v>
      </c>
      <c r="CW36" s="347">
        <f t="shared" si="1"/>
        <v>73378.009999999995</v>
      </c>
      <c r="CX36" s="347">
        <f t="shared" si="1"/>
        <v>86761.58</v>
      </c>
      <c r="CY36" s="347">
        <f t="shared" si="1"/>
        <v>57198.38</v>
      </c>
      <c r="CZ36" s="347">
        <f t="shared" si="1"/>
        <v>50545.41</v>
      </c>
      <c r="DA36" s="347">
        <f t="shared" si="1"/>
        <v>47947.94</v>
      </c>
      <c r="DB36" s="347">
        <f t="shared" si="1"/>
        <v>50147.28</v>
      </c>
      <c r="DC36" s="347">
        <f t="shared" si="1"/>
        <v>53093.75</v>
      </c>
      <c r="DD36" s="347">
        <f t="shared" si="1"/>
        <v>49235</v>
      </c>
      <c r="DE36" s="347">
        <f t="shared" si="1"/>
        <v>48432.66</v>
      </c>
      <c r="DF36" s="348">
        <f t="shared" si="2"/>
        <v>691367.07000000007</v>
      </c>
      <c r="DG36" s="353" t="s">
        <v>99</v>
      </c>
      <c r="DH36" s="347">
        <f>DE36</f>
        <v>48432.66</v>
      </c>
      <c r="DI36" s="347">
        <f>'[1]FY 2019 - kWh'!DE36</f>
        <v>212911.02</v>
      </c>
      <c r="DJ36" s="350">
        <f>DH36/DI36</f>
        <v>0.2274784085858966</v>
      </c>
      <c r="DK36" s="347">
        <f>ROUND(DJ36*'[1]FY 2019 - kWh'!DK36,2)</f>
        <v>33419.67</v>
      </c>
      <c r="DL36" s="347">
        <f>(DE36-DK36)</f>
        <v>15012.990000000005</v>
      </c>
      <c r="DM36" s="351">
        <f t="shared" si="3"/>
        <v>676354.08000000007</v>
      </c>
      <c r="DN36" s="351">
        <v>676354.081927625</v>
      </c>
      <c r="DO36" s="351">
        <f t="shared" si="4"/>
        <v>-1.9276249222457409E-3</v>
      </c>
    </row>
    <row r="37" spans="1:119" ht="15.75" x14ac:dyDescent="0.3">
      <c r="A37" s="335" t="s">
        <v>132</v>
      </c>
      <c r="B37" s="344">
        <v>36290.14</v>
      </c>
      <c r="C37" s="344">
        <v>34459.53</v>
      </c>
      <c r="D37" s="344">
        <v>34793.980000000003</v>
      </c>
      <c r="E37" s="344">
        <v>30465.54</v>
      </c>
      <c r="F37" s="344">
        <v>34229.269999999997</v>
      </c>
      <c r="G37" s="344">
        <v>33431.24</v>
      </c>
      <c r="H37" s="344">
        <v>32467.41</v>
      </c>
      <c r="I37" s="344">
        <v>32383.27</v>
      </c>
      <c r="J37" s="344">
        <v>33415.360000000001</v>
      </c>
      <c r="K37" s="344">
        <v>33890</v>
      </c>
      <c r="L37" s="344">
        <v>27416.11</v>
      </c>
      <c r="M37" s="344">
        <v>31780.74</v>
      </c>
      <c r="N37" s="345">
        <v>0</v>
      </c>
      <c r="O37" s="345">
        <v>0</v>
      </c>
      <c r="P37" s="345">
        <v>0</v>
      </c>
      <c r="Q37" s="345">
        <v>0</v>
      </c>
      <c r="R37" s="345">
        <v>0</v>
      </c>
      <c r="S37" s="345">
        <v>0</v>
      </c>
      <c r="T37" s="345">
        <v>0</v>
      </c>
      <c r="U37" s="345">
        <v>0</v>
      </c>
      <c r="V37" s="345">
        <v>0</v>
      </c>
      <c r="W37" s="345">
        <v>0</v>
      </c>
      <c r="X37" s="345">
        <v>0</v>
      </c>
      <c r="Y37" s="346">
        <v>0</v>
      </c>
      <c r="Z37" s="345">
        <v>0</v>
      </c>
      <c r="AA37" s="345">
        <v>0</v>
      </c>
      <c r="AB37" s="345">
        <v>0</v>
      </c>
      <c r="AC37" s="345">
        <v>0</v>
      </c>
      <c r="AD37" s="345">
        <v>0</v>
      </c>
      <c r="AE37" s="345">
        <v>0</v>
      </c>
      <c r="AF37" s="345">
        <v>0</v>
      </c>
      <c r="AG37" s="345">
        <v>0</v>
      </c>
      <c r="AH37" s="345">
        <v>0</v>
      </c>
      <c r="AI37" s="345">
        <v>0</v>
      </c>
      <c r="AJ37" s="345">
        <v>0</v>
      </c>
      <c r="AK37" s="346">
        <v>0</v>
      </c>
      <c r="AL37" s="345">
        <v>0</v>
      </c>
      <c r="AM37" s="345">
        <v>0</v>
      </c>
      <c r="AN37" s="345">
        <v>0</v>
      </c>
      <c r="AO37" s="345">
        <v>0</v>
      </c>
      <c r="AP37" s="345">
        <v>0</v>
      </c>
      <c r="AQ37" s="345">
        <v>0</v>
      </c>
      <c r="AR37" s="345">
        <v>0</v>
      </c>
      <c r="AS37" s="345">
        <v>0</v>
      </c>
      <c r="AT37" s="345">
        <v>0</v>
      </c>
      <c r="AU37" s="345">
        <v>0</v>
      </c>
      <c r="AV37" s="345">
        <v>0</v>
      </c>
      <c r="AW37" s="346">
        <v>0</v>
      </c>
      <c r="AX37" s="345">
        <v>0</v>
      </c>
      <c r="AY37" s="345">
        <v>0</v>
      </c>
      <c r="AZ37" s="345">
        <v>0</v>
      </c>
      <c r="BA37" s="345">
        <v>0</v>
      </c>
      <c r="BB37" s="345">
        <v>0</v>
      </c>
      <c r="BC37" s="345">
        <v>0</v>
      </c>
      <c r="BD37" s="345">
        <v>0</v>
      </c>
      <c r="BE37" s="345">
        <v>0</v>
      </c>
      <c r="BF37" s="345">
        <v>0</v>
      </c>
      <c r="BG37" s="345">
        <v>0</v>
      </c>
      <c r="BH37" s="345">
        <v>0</v>
      </c>
      <c r="BI37" s="346">
        <v>0</v>
      </c>
      <c r="BJ37" s="345">
        <v>0</v>
      </c>
      <c r="BK37" s="345">
        <v>0</v>
      </c>
      <c r="BL37" s="345">
        <v>0</v>
      </c>
      <c r="BM37" s="345">
        <v>0</v>
      </c>
      <c r="BN37" s="345">
        <v>0</v>
      </c>
      <c r="BO37" s="345">
        <v>0</v>
      </c>
      <c r="BP37" s="345">
        <v>0</v>
      </c>
      <c r="BQ37" s="345">
        <v>0</v>
      </c>
      <c r="BR37" s="345">
        <v>0</v>
      </c>
      <c r="BS37" s="345">
        <v>0</v>
      </c>
      <c r="BT37" s="345">
        <v>0</v>
      </c>
      <c r="BU37" s="346">
        <v>0</v>
      </c>
      <c r="BV37" s="345">
        <v>0</v>
      </c>
      <c r="BW37" s="345">
        <v>0</v>
      </c>
      <c r="BX37" s="345">
        <v>0</v>
      </c>
      <c r="BY37" s="345">
        <v>0</v>
      </c>
      <c r="BZ37" s="345">
        <v>0</v>
      </c>
      <c r="CA37" s="345">
        <v>0</v>
      </c>
      <c r="CB37" s="345">
        <v>0</v>
      </c>
      <c r="CC37" s="345">
        <v>0</v>
      </c>
      <c r="CD37" s="345">
        <v>0</v>
      </c>
      <c r="CE37" s="345">
        <v>0</v>
      </c>
      <c r="CF37" s="345">
        <v>0</v>
      </c>
      <c r="CG37" s="346">
        <v>0</v>
      </c>
      <c r="CH37" s="345">
        <v>0</v>
      </c>
      <c r="CI37" s="345">
        <v>0</v>
      </c>
      <c r="CJ37" s="345">
        <v>0</v>
      </c>
      <c r="CK37" s="345">
        <v>0</v>
      </c>
      <c r="CL37" s="345">
        <v>0</v>
      </c>
      <c r="CM37" s="345">
        <v>0</v>
      </c>
      <c r="CN37" s="345">
        <v>0</v>
      </c>
      <c r="CO37" s="345">
        <v>0</v>
      </c>
      <c r="CP37" s="345">
        <v>0</v>
      </c>
      <c r="CQ37" s="345">
        <v>0</v>
      </c>
      <c r="CR37" s="345">
        <v>0</v>
      </c>
      <c r="CS37" s="346">
        <v>0</v>
      </c>
      <c r="CT37" s="347">
        <f t="shared" si="1"/>
        <v>36290.14</v>
      </c>
      <c r="CU37" s="347">
        <f t="shared" si="1"/>
        <v>34459.53</v>
      </c>
      <c r="CV37" s="347">
        <f t="shared" si="1"/>
        <v>34793.980000000003</v>
      </c>
      <c r="CW37" s="347">
        <f t="shared" si="1"/>
        <v>30465.54</v>
      </c>
      <c r="CX37" s="347">
        <f t="shared" si="1"/>
        <v>34229.269999999997</v>
      </c>
      <c r="CY37" s="347">
        <f t="shared" si="1"/>
        <v>33431.24</v>
      </c>
      <c r="CZ37" s="347">
        <f t="shared" si="1"/>
        <v>32467.41</v>
      </c>
      <c r="DA37" s="347">
        <f t="shared" si="1"/>
        <v>32383.27</v>
      </c>
      <c r="DB37" s="347">
        <f t="shared" si="1"/>
        <v>33415.360000000001</v>
      </c>
      <c r="DC37" s="347">
        <f t="shared" si="1"/>
        <v>33890</v>
      </c>
      <c r="DD37" s="347">
        <f t="shared" si="1"/>
        <v>27416.11</v>
      </c>
      <c r="DE37" s="347">
        <f t="shared" si="1"/>
        <v>31780.74</v>
      </c>
      <c r="DF37" s="348">
        <f t="shared" si="2"/>
        <v>395022.58999999997</v>
      </c>
      <c r="DM37" s="351">
        <f t="shared" si="3"/>
        <v>395022.58999999997</v>
      </c>
      <c r="DN37" s="351">
        <v>396197.58999999997</v>
      </c>
      <c r="DO37" s="351">
        <f t="shared" si="4"/>
        <v>-1175</v>
      </c>
    </row>
    <row r="38" spans="1:119" ht="15.75" x14ac:dyDescent="0.3">
      <c r="A38" s="335" t="s">
        <v>133</v>
      </c>
      <c r="B38" s="344">
        <v>112881.65</v>
      </c>
      <c r="C38" s="344">
        <v>121774.32</v>
      </c>
      <c r="D38" s="344">
        <v>120520.67</v>
      </c>
      <c r="E38" s="344">
        <v>110472.8</v>
      </c>
      <c r="F38" s="344">
        <v>118758.72</v>
      </c>
      <c r="G38" s="344">
        <v>107507.64</v>
      </c>
      <c r="H38" s="344">
        <v>130431.86</v>
      </c>
      <c r="I38" s="344">
        <v>128658.97</v>
      </c>
      <c r="J38" s="344">
        <v>216276.84</v>
      </c>
      <c r="K38" s="344">
        <v>118678.57</v>
      </c>
      <c r="L38" s="344">
        <v>102541.18</v>
      </c>
      <c r="M38" s="344">
        <v>105209.23</v>
      </c>
      <c r="N38" s="345">
        <v>-87.259999999999991</v>
      </c>
      <c r="O38" s="345">
        <v>-96.240000000000009</v>
      </c>
      <c r="P38" s="345">
        <v>-98.72999999999999</v>
      </c>
      <c r="Q38" s="345">
        <v>-79.800000000000011</v>
      </c>
      <c r="R38" s="345">
        <v>-22.46</v>
      </c>
      <c r="S38" s="345">
        <v>0</v>
      </c>
      <c r="T38" s="345">
        <v>-21.73</v>
      </c>
      <c r="U38" s="345">
        <v>-17.309999999999999</v>
      </c>
      <c r="V38" s="345">
        <v>-17.23</v>
      </c>
      <c r="W38" s="345">
        <v>-7.47</v>
      </c>
      <c r="X38" s="345">
        <v>47738.33</v>
      </c>
      <c r="Y38" s="346">
        <v>224155.51</v>
      </c>
      <c r="Z38" s="345">
        <v>-72.7</v>
      </c>
      <c r="AA38" s="345">
        <v>-82.71</v>
      </c>
      <c r="AB38" s="345">
        <v>-80.8</v>
      </c>
      <c r="AC38" s="345">
        <v>-66.78</v>
      </c>
      <c r="AD38" s="345">
        <v>-507.46</v>
      </c>
      <c r="AE38" s="345">
        <v>-299.10000000000002</v>
      </c>
      <c r="AF38" s="345">
        <v>-264.66000000000003</v>
      </c>
      <c r="AG38" s="345">
        <v>-279.92</v>
      </c>
      <c r="AH38" s="345">
        <v>-272.5</v>
      </c>
      <c r="AI38" s="345">
        <v>-277.45</v>
      </c>
      <c r="AJ38" s="345">
        <v>13880.96</v>
      </c>
      <c r="AK38" s="346">
        <v>-284.95999999999998</v>
      </c>
      <c r="AL38" s="345">
        <v>0</v>
      </c>
      <c r="AM38" s="345">
        <v>0</v>
      </c>
      <c r="AN38" s="345">
        <v>0</v>
      </c>
      <c r="AO38" s="345">
        <v>0</v>
      </c>
      <c r="AP38" s="345">
        <v>0</v>
      </c>
      <c r="AQ38" s="345">
        <v>0</v>
      </c>
      <c r="AR38" s="345">
        <v>0</v>
      </c>
      <c r="AS38" s="345">
        <v>0</v>
      </c>
      <c r="AT38" s="345">
        <v>0</v>
      </c>
      <c r="AU38" s="345">
        <v>0</v>
      </c>
      <c r="AV38" s="345">
        <v>0</v>
      </c>
      <c r="AW38" s="346">
        <v>0</v>
      </c>
      <c r="AX38" s="345">
        <v>0</v>
      </c>
      <c r="AY38" s="345">
        <v>0</v>
      </c>
      <c r="AZ38" s="345">
        <v>0</v>
      </c>
      <c r="BA38" s="345">
        <v>0</v>
      </c>
      <c r="BB38" s="345">
        <v>0</v>
      </c>
      <c r="BC38" s="345">
        <v>0</v>
      </c>
      <c r="BD38" s="345">
        <v>0</v>
      </c>
      <c r="BE38" s="345">
        <v>0</v>
      </c>
      <c r="BF38" s="345">
        <v>0</v>
      </c>
      <c r="BG38" s="345">
        <v>0</v>
      </c>
      <c r="BH38" s="345">
        <v>0</v>
      </c>
      <c r="BI38" s="346">
        <v>0</v>
      </c>
      <c r="BJ38" s="345">
        <v>0</v>
      </c>
      <c r="BK38" s="345">
        <v>0</v>
      </c>
      <c r="BL38" s="345">
        <v>0</v>
      </c>
      <c r="BM38" s="345">
        <v>0</v>
      </c>
      <c r="BN38" s="345">
        <v>0</v>
      </c>
      <c r="BO38" s="345">
        <v>0</v>
      </c>
      <c r="BP38" s="345">
        <v>0</v>
      </c>
      <c r="BQ38" s="345">
        <v>0</v>
      </c>
      <c r="BR38" s="345">
        <v>0</v>
      </c>
      <c r="BS38" s="345">
        <v>0</v>
      </c>
      <c r="BT38" s="345">
        <v>0</v>
      </c>
      <c r="BU38" s="346">
        <v>0</v>
      </c>
      <c r="BV38" s="345">
        <v>0</v>
      </c>
      <c r="BW38" s="345">
        <v>0</v>
      </c>
      <c r="BX38" s="345">
        <v>0</v>
      </c>
      <c r="BY38" s="345">
        <v>0</v>
      </c>
      <c r="BZ38" s="345">
        <v>0</v>
      </c>
      <c r="CA38" s="345">
        <v>0</v>
      </c>
      <c r="CB38" s="345">
        <v>0</v>
      </c>
      <c r="CC38" s="345">
        <v>0</v>
      </c>
      <c r="CD38" s="345">
        <v>0</v>
      </c>
      <c r="CE38" s="345">
        <v>0</v>
      </c>
      <c r="CF38" s="345">
        <v>0</v>
      </c>
      <c r="CG38" s="346">
        <v>0</v>
      </c>
      <c r="CH38" s="345">
        <v>0</v>
      </c>
      <c r="CI38" s="345">
        <v>0</v>
      </c>
      <c r="CJ38" s="345">
        <v>0</v>
      </c>
      <c r="CK38" s="345">
        <v>0</v>
      </c>
      <c r="CL38" s="345">
        <v>0</v>
      </c>
      <c r="CM38" s="345">
        <v>0</v>
      </c>
      <c r="CN38" s="345">
        <v>0</v>
      </c>
      <c r="CO38" s="345">
        <v>0</v>
      </c>
      <c r="CP38" s="345">
        <v>0</v>
      </c>
      <c r="CQ38" s="345">
        <v>0</v>
      </c>
      <c r="CR38" s="345">
        <v>0</v>
      </c>
      <c r="CS38" s="346">
        <v>0</v>
      </c>
      <c r="CT38" s="347">
        <f t="shared" si="1"/>
        <v>112721.69</v>
      </c>
      <c r="CU38" s="347">
        <f t="shared" si="1"/>
        <v>121595.37</v>
      </c>
      <c r="CV38" s="347">
        <f t="shared" si="1"/>
        <v>120341.14</v>
      </c>
      <c r="CW38" s="347">
        <f t="shared" si="1"/>
        <v>110326.22</v>
      </c>
      <c r="CX38" s="347">
        <f t="shared" si="1"/>
        <v>118228.79999999999</v>
      </c>
      <c r="CY38" s="347">
        <f t="shared" si="1"/>
        <v>107208.54</v>
      </c>
      <c r="CZ38" s="347">
        <f t="shared" si="1"/>
        <v>130145.47</v>
      </c>
      <c r="DA38" s="347">
        <f t="shared" si="1"/>
        <v>128361.74</v>
      </c>
      <c r="DB38" s="347">
        <f t="shared" si="1"/>
        <v>215987.11</v>
      </c>
      <c r="DC38" s="347">
        <f t="shared" si="1"/>
        <v>118393.65000000001</v>
      </c>
      <c r="DD38" s="347">
        <f t="shared" si="1"/>
        <v>164160.47</v>
      </c>
      <c r="DE38" s="347">
        <f t="shared" si="1"/>
        <v>329079.77999999997</v>
      </c>
      <c r="DF38" s="348">
        <f t="shared" si="2"/>
        <v>1776549.98</v>
      </c>
      <c r="DM38" s="351">
        <f t="shared" si="3"/>
        <v>1776549.98</v>
      </c>
      <c r="DN38" s="351">
        <v>1773305.7699999998</v>
      </c>
      <c r="DO38" s="351">
        <f t="shared" si="4"/>
        <v>3244.2100000001956</v>
      </c>
    </row>
    <row r="39" spans="1:119" ht="15.75" x14ac:dyDescent="0.3">
      <c r="A39" s="335" t="s">
        <v>134</v>
      </c>
      <c r="B39" s="344">
        <v>41852.089999999997</v>
      </c>
      <c r="C39" s="344">
        <v>37956.15</v>
      </c>
      <c r="D39" s="344">
        <v>44087.8</v>
      </c>
      <c r="E39" s="344">
        <v>9799.7900000000009</v>
      </c>
      <c r="F39" s="344">
        <v>71191.22</v>
      </c>
      <c r="G39" s="344">
        <v>37229.629999999997</v>
      </c>
      <c r="H39" s="344">
        <v>33659.129999999997</v>
      </c>
      <c r="I39" s="344">
        <v>34973.17</v>
      </c>
      <c r="J39" s="344">
        <v>35579.96</v>
      </c>
      <c r="K39" s="344">
        <v>35123.839999999997</v>
      </c>
      <c r="L39" s="344">
        <v>30060.59</v>
      </c>
      <c r="M39" s="344">
        <v>28959.83</v>
      </c>
      <c r="N39" s="345">
        <v>0</v>
      </c>
      <c r="O39" s="345">
        <v>0</v>
      </c>
      <c r="P39" s="345">
        <v>0</v>
      </c>
      <c r="Q39" s="345">
        <v>0</v>
      </c>
      <c r="R39" s="345">
        <v>0</v>
      </c>
      <c r="S39" s="345">
        <v>0</v>
      </c>
      <c r="T39" s="345">
        <v>0</v>
      </c>
      <c r="U39" s="345">
        <v>0</v>
      </c>
      <c r="V39" s="345">
        <v>0</v>
      </c>
      <c r="W39" s="345">
        <v>0</v>
      </c>
      <c r="X39" s="345">
        <v>15.63</v>
      </c>
      <c r="Y39" s="346">
        <v>336.69</v>
      </c>
      <c r="Z39" s="345">
        <v>0</v>
      </c>
      <c r="AA39" s="345">
        <v>-999.89</v>
      </c>
      <c r="AB39" s="345">
        <v>-638.44000000000005</v>
      </c>
      <c r="AC39" s="345">
        <v>-630.80999999999995</v>
      </c>
      <c r="AD39" s="345">
        <v>-646.26</v>
      </c>
      <c r="AE39" s="345">
        <v>-646.91999999999996</v>
      </c>
      <c r="AF39" s="345">
        <v>-638.73</v>
      </c>
      <c r="AG39" s="345">
        <v>-633.17999999999995</v>
      </c>
      <c r="AH39" s="345">
        <v>-633.65</v>
      </c>
      <c r="AI39" s="345">
        <v>-635.54</v>
      </c>
      <c r="AJ39" s="345">
        <v>-633.84</v>
      </c>
      <c r="AK39" s="346">
        <v>-637.29</v>
      </c>
      <c r="AL39" s="345">
        <v>0</v>
      </c>
      <c r="AM39" s="345">
        <v>0</v>
      </c>
      <c r="AN39" s="345">
        <v>0</v>
      </c>
      <c r="AO39" s="345">
        <v>0</v>
      </c>
      <c r="AP39" s="345">
        <v>0</v>
      </c>
      <c r="AQ39" s="345">
        <v>0</v>
      </c>
      <c r="AR39" s="345">
        <v>0</v>
      </c>
      <c r="AS39" s="345">
        <v>0</v>
      </c>
      <c r="AT39" s="345">
        <v>0</v>
      </c>
      <c r="AU39" s="345">
        <v>0</v>
      </c>
      <c r="AV39" s="345">
        <v>0</v>
      </c>
      <c r="AW39" s="346">
        <v>0</v>
      </c>
      <c r="AX39" s="345">
        <v>0</v>
      </c>
      <c r="AY39" s="345">
        <v>0</v>
      </c>
      <c r="AZ39" s="345">
        <v>0</v>
      </c>
      <c r="BA39" s="345">
        <v>0</v>
      </c>
      <c r="BB39" s="345">
        <v>0</v>
      </c>
      <c r="BC39" s="345">
        <v>0</v>
      </c>
      <c r="BD39" s="345">
        <v>0</v>
      </c>
      <c r="BE39" s="345">
        <v>0</v>
      </c>
      <c r="BF39" s="345">
        <v>0</v>
      </c>
      <c r="BG39" s="345">
        <v>0</v>
      </c>
      <c r="BH39" s="345">
        <v>0</v>
      </c>
      <c r="BI39" s="346">
        <v>0</v>
      </c>
      <c r="BJ39" s="345">
        <v>0</v>
      </c>
      <c r="BK39" s="345">
        <v>0</v>
      </c>
      <c r="BL39" s="345">
        <v>0</v>
      </c>
      <c r="BM39" s="345">
        <v>0</v>
      </c>
      <c r="BN39" s="345">
        <v>0</v>
      </c>
      <c r="BO39" s="345">
        <v>0</v>
      </c>
      <c r="BP39" s="345">
        <v>0</v>
      </c>
      <c r="BQ39" s="345">
        <v>0</v>
      </c>
      <c r="BR39" s="345">
        <v>0</v>
      </c>
      <c r="BS39" s="345">
        <v>0</v>
      </c>
      <c r="BT39" s="345">
        <v>0</v>
      </c>
      <c r="BU39" s="346">
        <v>0</v>
      </c>
      <c r="BV39" s="345">
        <v>0</v>
      </c>
      <c r="BW39" s="345">
        <v>0</v>
      </c>
      <c r="BX39" s="345">
        <v>0</v>
      </c>
      <c r="BY39" s="345">
        <v>0</v>
      </c>
      <c r="BZ39" s="345">
        <v>0</v>
      </c>
      <c r="CA39" s="345">
        <v>0</v>
      </c>
      <c r="CB39" s="345">
        <v>0</v>
      </c>
      <c r="CC39" s="345">
        <v>0</v>
      </c>
      <c r="CD39" s="345">
        <v>0</v>
      </c>
      <c r="CE39" s="345">
        <v>0</v>
      </c>
      <c r="CF39" s="345">
        <v>0</v>
      </c>
      <c r="CG39" s="346">
        <v>0</v>
      </c>
      <c r="CH39" s="345">
        <v>0</v>
      </c>
      <c r="CI39" s="345">
        <v>0</v>
      </c>
      <c r="CJ39" s="345">
        <v>0</v>
      </c>
      <c r="CK39" s="345">
        <v>0</v>
      </c>
      <c r="CL39" s="345">
        <v>0</v>
      </c>
      <c r="CM39" s="345">
        <v>0</v>
      </c>
      <c r="CN39" s="345">
        <v>0</v>
      </c>
      <c r="CO39" s="345">
        <v>0</v>
      </c>
      <c r="CP39" s="345">
        <v>0</v>
      </c>
      <c r="CQ39" s="345">
        <v>0</v>
      </c>
      <c r="CR39" s="345">
        <v>0</v>
      </c>
      <c r="CS39" s="346">
        <v>0</v>
      </c>
      <c r="CT39" s="347">
        <f t="shared" ref="CT39:DE60" si="5">B39+N39+Z39+AL39+AX39+BJ39+BV39+CH39</f>
        <v>41852.089999999997</v>
      </c>
      <c r="CU39" s="347">
        <f t="shared" si="5"/>
        <v>36956.26</v>
      </c>
      <c r="CV39" s="347">
        <f t="shared" si="5"/>
        <v>43449.36</v>
      </c>
      <c r="CW39" s="347">
        <f t="shared" si="5"/>
        <v>9168.9800000000014</v>
      </c>
      <c r="CX39" s="347">
        <f t="shared" si="5"/>
        <v>70544.960000000006</v>
      </c>
      <c r="CY39" s="347">
        <f t="shared" si="5"/>
        <v>36582.71</v>
      </c>
      <c r="CZ39" s="347">
        <f t="shared" si="5"/>
        <v>33020.399999999994</v>
      </c>
      <c r="DA39" s="347">
        <f t="shared" si="5"/>
        <v>34339.99</v>
      </c>
      <c r="DB39" s="347">
        <f t="shared" si="5"/>
        <v>34946.31</v>
      </c>
      <c r="DC39" s="347">
        <f t="shared" si="5"/>
        <v>34488.299999999996</v>
      </c>
      <c r="DD39" s="347">
        <f t="shared" si="5"/>
        <v>29442.38</v>
      </c>
      <c r="DE39" s="347">
        <f t="shared" si="5"/>
        <v>28659.23</v>
      </c>
      <c r="DF39" s="348">
        <f t="shared" si="2"/>
        <v>433450.97</v>
      </c>
      <c r="DM39" s="351">
        <f t="shared" si="3"/>
        <v>433450.97</v>
      </c>
      <c r="DN39" s="351">
        <v>433212.63000000006</v>
      </c>
      <c r="DO39" s="351">
        <f t="shared" si="4"/>
        <v>238.3399999999092</v>
      </c>
    </row>
    <row r="40" spans="1:119" ht="15.75" x14ac:dyDescent="0.3">
      <c r="A40" s="335" t="s">
        <v>135</v>
      </c>
      <c r="B40" s="344">
        <v>29300.84</v>
      </c>
      <c r="C40" s="344">
        <v>31097.61</v>
      </c>
      <c r="D40" s="344">
        <v>31095.31</v>
      </c>
      <c r="E40" s="344">
        <v>29257.97</v>
      </c>
      <c r="F40" s="344">
        <v>35262.519999999997</v>
      </c>
      <c r="G40" s="344">
        <v>33088.1</v>
      </c>
      <c r="H40" s="344">
        <v>31690.11</v>
      </c>
      <c r="I40" s="344">
        <v>28370.92</v>
      </c>
      <c r="J40" s="344">
        <v>31688.94</v>
      </c>
      <c r="K40" s="344">
        <v>31975.54</v>
      </c>
      <c r="L40" s="344">
        <v>29121.119999999999</v>
      </c>
      <c r="M40" s="344">
        <v>29865.21</v>
      </c>
      <c r="N40" s="345">
        <v>0</v>
      </c>
      <c r="O40" s="345">
        <v>0</v>
      </c>
      <c r="P40" s="345">
        <v>0</v>
      </c>
      <c r="Q40" s="345">
        <v>0</v>
      </c>
      <c r="R40" s="345">
        <v>0</v>
      </c>
      <c r="S40" s="345">
        <v>0</v>
      </c>
      <c r="T40" s="345">
        <v>0</v>
      </c>
      <c r="U40" s="345">
        <v>0</v>
      </c>
      <c r="V40" s="345">
        <v>0</v>
      </c>
      <c r="W40" s="345">
        <v>0</v>
      </c>
      <c r="X40" s="345">
        <v>0</v>
      </c>
      <c r="Y40" s="346">
        <v>0</v>
      </c>
      <c r="Z40" s="345">
        <v>560.44000000000005</v>
      </c>
      <c r="AA40" s="345">
        <v>-140.15</v>
      </c>
      <c r="AB40" s="345">
        <v>0</v>
      </c>
      <c r="AC40" s="345">
        <v>0</v>
      </c>
      <c r="AD40" s="345">
        <v>0</v>
      </c>
      <c r="AE40" s="345">
        <v>0</v>
      </c>
      <c r="AF40" s="345">
        <v>0</v>
      </c>
      <c r="AG40" s="345">
        <v>0</v>
      </c>
      <c r="AH40" s="345">
        <v>0</v>
      </c>
      <c r="AI40" s="345">
        <v>0</v>
      </c>
      <c r="AJ40" s="345">
        <v>0</v>
      </c>
      <c r="AK40" s="346">
        <v>0</v>
      </c>
      <c r="AL40" s="345">
        <v>0</v>
      </c>
      <c r="AM40" s="345">
        <v>0</v>
      </c>
      <c r="AN40" s="345">
        <v>0</v>
      </c>
      <c r="AO40" s="345">
        <v>0</v>
      </c>
      <c r="AP40" s="345">
        <v>0</v>
      </c>
      <c r="AQ40" s="345">
        <v>0</v>
      </c>
      <c r="AR40" s="345">
        <v>0</v>
      </c>
      <c r="AS40" s="345">
        <v>0</v>
      </c>
      <c r="AT40" s="345">
        <v>0</v>
      </c>
      <c r="AU40" s="345">
        <v>0</v>
      </c>
      <c r="AV40" s="345">
        <v>0</v>
      </c>
      <c r="AW40" s="346">
        <v>0</v>
      </c>
      <c r="AX40" s="345">
        <v>0</v>
      </c>
      <c r="AY40" s="345">
        <v>0</v>
      </c>
      <c r="AZ40" s="345">
        <v>0</v>
      </c>
      <c r="BA40" s="345">
        <v>0</v>
      </c>
      <c r="BB40" s="345">
        <v>0</v>
      </c>
      <c r="BC40" s="345">
        <v>0</v>
      </c>
      <c r="BD40" s="345">
        <v>0</v>
      </c>
      <c r="BE40" s="345">
        <v>0</v>
      </c>
      <c r="BF40" s="345">
        <v>0</v>
      </c>
      <c r="BG40" s="345">
        <v>0</v>
      </c>
      <c r="BH40" s="345">
        <v>0</v>
      </c>
      <c r="BI40" s="346">
        <v>0</v>
      </c>
      <c r="BJ40" s="345">
        <v>0</v>
      </c>
      <c r="BK40" s="345">
        <v>0</v>
      </c>
      <c r="BL40" s="345">
        <v>0</v>
      </c>
      <c r="BM40" s="345">
        <v>0</v>
      </c>
      <c r="BN40" s="345">
        <v>0</v>
      </c>
      <c r="BO40" s="345">
        <v>0</v>
      </c>
      <c r="BP40" s="345">
        <v>0</v>
      </c>
      <c r="BQ40" s="345">
        <v>0</v>
      </c>
      <c r="BR40" s="345">
        <v>0</v>
      </c>
      <c r="BS40" s="345">
        <v>0</v>
      </c>
      <c r="BT40" s="345">
        <v>0</v>
      </c>
      <c r="BU40" s="346">
        <v>0</v>
      </c>
      <c r="BV40" s="345">
        <v>0</v>
      </c>
      <c r="BW40" s="345">
        <v>0</v>
      </c>
      <c r="BX40" s="345">
        <v>0</v>
      </c>
      <c r="BY40" s="345">
        <v>0</v>
      </c>
      <c r="BZ40" s="345">
        <v>0</v>
      </c>
      <c r="CA40" s="345">
        <v>0</v>
      </c>
      <c r="CB40" s="345">
        <v>0</v>
      </c>
      <c r="CC40" s="345">
        <v>0</v>
      </c>
      <c r="CD40" s="345">
        <v>0</v>
      </c>
      <c r="CE40" s="345">
        <v>0</v>
      </c>
      <c r="CF40" s="345">
        <v>0</v>
      </c>
      <c r="CG40" s="346">
        <v>0</v>
      </c>
      <c r="CH40" s="345">
        <v>0</v>
      </c>
      <c r="CI40" s="345">
        <v>0</v>
      </c>
      <c r="CJ40" s="345">
        <v>0</v>
      </c>
      <c r="CK40" s="345">
        <v>0</v>
      </c>
      <c r="CL40" s="345">
        <v>0</v>
      </c>
      <c r="CM40" s="345">
        <v>0</v>
      </c>
      <c r="CN40" s="345">
        <v>0</v>
      </c>
      <c r="CO40" s="345">
        <v>0</v>
      </c>
      <c r="CP40" s="345">
        <v>0</v>
      </c>
      <c r="CQ40" s="345">
        <v>0</v>
      </c>
      <c r="CR40" s="345">
        <v>0</v>
      </c>
      <c r="CS40" s="346">
        <v>0</v>
      </c>
      <c r="CT40" s="347">
        <f t="shared" si="5"/>
        <v>29861.279999999999</v>
      </c>
      <c r="CU40" s="347">
        <f t="shared" si="5"/>
        <v>30957.46</v>
      </c>
      <c r="CV40" s="347">
        <f t="shared" si="5"/>
        <v>31095.31</v>
      </c>
      <c r="CW40" s="347">
        <f t="shared" si="5"/>
        <v>29257.97</v>
      </c>
      <c r="CX40" s="347">
        <f t="shared" si="5"/>
        <v>35262.519999999997</v>
      </c>
      <c r="CY40" s="347">
        <f t="shared" si="5"/>
        <v>33088.1</v>
      </c>
      <c r="CZ40" s="347">
        <f t="shared" si="5"/>
        <v>31690.11</v>
      </c>
      <c r="DA40" s="347">
        <f t="shared" si="5"/>
        <v>28370.92</v>
      </c>
      <c r="DB40" s="347">
        <f t="shared" si="5"/>
        <v>31688.94</v>
      </c>
      <c r="DC40" s="347">
        <f t="shared" si="5"/>
        <v>31975.54</v>
      </c>
      <c r="DD40" s="347">
        <f t="shared" si="5"/>
        <v>29121.119999999999</v>
      </c>
      <c r="DE40" s="347">
        <f t="shared" si="5"/>
        <v>29865.21</v>
      </c>
      <c r="DF40" s="348">
        <f t="shared" si="2"/>
        <v>372234.48</v>
      </c>
      <c r="DM40" s="351">
        <f t="shared" si="3"/>
        <v>372234.48</v>
      </c>
      <c r="DN40" s="351">
        <v>371601.94</v>
      </c>
      <c r="DO40" s="351">
        <f t="shared" si="4"/>
        <v>632.53999999997905</v>
      </c>
    </row>
    <row r="41" spans="1:119" ht="15.75" x14ac:dyDescent="0.3">
      <c r="A41" s="335" t="s">
        <v>136</v>
      </c>
      <c r="B41" s="344">
        <v>73251.92</v>
      </c>
      <c r="C41" s="344">
        <v>87464.94</v>
      </c>
      <c r="D41" s="344">
        <v>57966.49</v>
      </c>
      <c r="E41" s="344">
        <v>55465.33</v>
      </c>
      <c r="F41" s="344">
        <v>90273.31</v>
      </c>
      <c r="G41" s="344">
        <v>78238.850000000006</v>
      </c>
      <c r="H41" s="344">
        <v>72849.33</v>
      </c>
      <c r="I41" s="344">
        <v>60112.41</v>
      </c>
      <c r="J41" s="344">
        <v>66087.25</v>
      </c>
      <c r="K41" s="344">
        <v>73650.820000000007</v>
      </c>
      <c r="L41" s="344">
        <v>60054.81</v>
      </c>
      <c r="M41" s="344">
        <v>67540.09</v>
      </c>
      <c r="N41" s="345">
        <v>-211.95</v>
      </c>
      <c r="O41" s="345">
        <v>-235.26</v>
      </c>
      <c r="P41" s="345">
        <v>-252.96</v>
      </c>
      <c r="Q41" s="345">
        <v>-231.79</v>
      </c>
      <c r="R41" s="345">
        <v>-275.89999999999998</v>
      </c>
      <c r="S41" s="345">
        <v>239.20999999999998</v>
      </c>
      <c r="T41" s="345">
        <v>363.66</v>
      </c>
      <c r="U41" s="345">
        <v>388.08</v>
      </c>
      <c r="V41" s="345">
        <v>284.67</v>
      </c>
      <c r="W41" s="345">
        <v>308.54999999999995</v>
      </c>
      <c r="X41" s="345">
        <v>246.03999999999996</v>
      </c>
      <c r="Y41" s="346">
        <v>316.97000000000003</v>
      </c>
      <c r="Z41" s="345">
        <v>-4.8499999999999996</v>
      </c>
      <c r="AA41" s="345">
        <v>-5.1100000000000003</v>
      </c>
      <c r="AB41" s="345">
        <v>-5.05</v>
      </c>
      <c r="AC41" s="345">
        <v>-4.2699999999999996</v>
      </c>
      <c r="AD41" s="345">
        <v>-4.71</v>
      </c>
      <c r="AE41" s="345">
        <v>-4.88</v>
      </c>
      <c r="AF41" s="345">
        <v>-4.74</v>
      </c>
      <c r="AG41" s="345">
        <v>-4.8</v>
      </c>
      <c r="AH41" s="345">
        <v>-4.7699999999999996</v>
      </c>
      <c r="AI41" s="345">
        <v>-4.97</v>
      </c>
      <c r="AJ41" s="345">
        <v>-4.6900000000000004</v>
      </c>
      <c r="AK41" s="346">
        <v>-4.6900000000000004</v>
      </c>
      <c r="AL41" s="345">
        <v>0</v>
      </c>
      <c r="AM41" s="345">
        <v>0</v>
      </c>
      <c r="AN41" s="345">
        <v>0</v>
      </c>
      <c r="AO41" s="345">
        <v>0</v>
      </c>
      <c r="AP41" s="345">
        <v>0</v>
      </c>
      <c r="AQ41" s="345">
        <v>0</v>
      </c>
      <c r="AR41" s="345">
        <v>0</v>
      </c>
      <c r="AS41" s="345">
        <v>0</v>
      </c>
      <c r="AT41" s="345">
        <v>0</v>
      </c>
      <c r="AU41" s="345">
        <v>0</v>
      </c>
      <c r="AV41" s="345">
        <v>0</v>
      </c>
      <c r="AW41" s="346">
        <v>0</v>
      </c>
      <c r="AX41" s="345">
        <v>0</v>
      </c>
      <c r="AY41" s="345">
        <v>0</v>
      </c>
      <c r="AZ41" s="345">
        <v>0</v>
      </c>
      <c r="BA41" s="345">
        <v>0</v>
      </c>
      <c r="BB41" s="345">
        <v>0</v>
      </c>
      <c r="BC41" s="345">
        <v>0</v>
      </c>
      <c r="BD41" s="345">
        <v>0</v>
      </c>
      <c r="BE41" s="345">
        <v>0</v>
      </c>
      <c r="BF41" s="345">
        <v>0</v>
      </c>
      <c r="BG41" s="345">
        <v>0</v>
      </c>
      <c r="BH41" s="345">
        <v>0</v>
      </c>
      <c r="BI41" s="346">
        <v>0</v>
      </c>
      <c r="BJ41" s="345">
        <v>0</v>
      </c>
      <c r="BK41" s="345">
        <v>0</v>
      </c>
      <c r="BL41" s="345">
        <v>0</v>
      </c>
      <c r="BM41" s="345">
        <v>0</v>
      </c>
      <c r="BN41" s="345">
        <v>0</v>
      </c>
      <c r="BO41" s="345">
        <v>0</v>
      </c>
      <c r="BP41" s="345">
        <v>0</v>
      </c>
      <c r="BQ41" s="345">
        <v>0</v>
      </c>
      <c r="BR41" s="345">
        <v>0</v>
      </c>
      <c r="BS41" s="345">
        <v>0</v>
      </c>
      <c r="BT41" s="345">
        <v>0</v>
      </c>
      <c r="BU41" s="346">
        <v>0</v>
      </c>
      <c r="BV41" s="345">
        <v>0</v>
      </c>
      <c r="BW41" s="345">
        <v>0</v>
      </c>
      <c r="BX41" s="345">
        <v>0</v>
      </c>
      <c r="BY41" s="345">
        <v>0</v>
      </c>
      <c r="BZ41" s="345">
        <v>0</v>
      </c>
      <c r="CA41" s="345">
        <v>0</v>
      </c>
      <c r="CB41" s="345">
        <v>0</v>
      </c>
      <c r="CC41" s="345">
        <v>0</v>
      </c>
      <c r="CD41" s="345">
        <v>0</v>
      </c>
      <c r="CE41" s="345">
        <v>0</v>
      </c>
      <c r="CF41" s="345">
        <v>0</v>
      </c>
      <c r="CG41" s="346">
        <v>0</v>
      </c>
      <c r="CH41" s="345">
        <v>0</v>
      </c>
      <c r="CI41" s="345">
        <v>0</v>
      </c>
      <c r="CJ41" s="345">
        <v>0</v>
      </c>
      <c r="CK41" s="345">
        <v>0</v>
      </c>
      <c r="CL41" s="345">
        <v>0</v>
      </c>
      <c r="CM41" s="345">
        <v>0</v>
      </c>
      <c r="CN41" s="345">
        <v>0</v>
      </c>
      <c r="CO41" s="345">
        <v>0</v>
      </c>
      <c r="CP41" s="345">
        <v>0</v>
      </c>
      <c r="CQ41" s="345">
        <v>0</v>
      </c>
      <c r="CR41" s="345">
        <v>0</v>
      </c>
      <c r="CS41" s="346">
        <v>0</v>
      </c>
      <c r="CT41" s="347">
        <f t="shared" si="5"/>
        <v>73035.12</v>
      </c>
      <c r="CU41" s="347">
        <f t="shared" si="5"/>
        <v>87224.57</v>
      </c>
      <c r="CV41" s="347">
        <f t="shared" si="5"/>
        <v>57708.479999999996</v>
      </c>
      <c r="CW41" s="347">
        <f t="shared" si="5"/>
        <v>55229.270000000004</v>
      </c>
      <c r="CX41" s="347">
        <f t="shared" si="5"/>
        <v>89992.7</v>
      </c>
      <c r="CY41" s="347">
        <f t="shared" si="5"/>
        <v>78473.180000000008</v>
      </c>
      <c r="CZ41" s="347">
        <f t="shared" si="5"/>
        <v>73208.25</v>
      </c>
      <c r="DA41" s="347">
        <f t="shared" si="5"/>
        <v>60495.69</v>
      </c>
      <c r="DB41" s="347">
        <f t="shared" si="5"/>
        <v>66367.149999999994</v>
      </c>
      <c r="DC41" s="347">
        <f t="shared" si="5"/>
        <v>73954.400000000009</v>
      </c>
      <c r="DD41" s="347">
        <f t="shared" si="5"/>
        <v>60296.159999999996</v>
      </c>
      <c r="DE41" s="347">
        <f t="shared" si="5"/>
        <v>67852.37</v>
      </c>
      <c r="DF41" s="348">
        <f t="shared" si="2"/>
        <v>843837.34000000008</v>
      </c>
      <c r="DM41" s="351">
        <f t="shared" si="3"/>
        <v>843837.34000000008</v>
      </c>
      <c r="DN41" s="351">
        <v>730901.33</v>
      </c>
      <c r="DO41" s="351">
        <f t="shared" si="4"/>
        <v>112936.01000000013</v>
      </c>
    </row>
    <row r="42" spans="1:119" ht="15.75" x14ac:dyDescent="0.3">
      <c r="A42" s="335" t="s">
        <v>137</v>
      </c>
      <c r="B42" s="344">
        <v>80249.899999999994</v>
      </c>
      <c r="C42" s="344">
        <v>81579.45</v>
      </c>
      <c r="D42" s="344">
        <v>83267.62</v>
      </c>
      <c r="E42" s="344">
        <v>77738.34</v>
      </c>
      <c r="F42" s="344">
        <v>106077.28</v>
      </c>
      <c r="G42" s="344">
        <v>194654.36</v>
      </c>
      <c r="H42" s="344">
        <v>141406.82999999999</v>
      </c>
      <c r="I42" s="344">
        <v>143632.68</v>
      </c>
      <c r="J42" s="344">
        <v>158895.82999999999</v>
      </c>
      <c r="K42" s="344">
        <v>156497.32</v>
      </c>
      <c r="L42" s="344">
        <v>80503.960000000006</v>
      </c>
      <c r="M42" s="344">
        <v>83724.88</v>
      </c>
      <c r="N42" s="345">
        <v>0</v>
      </c>
      <c r="O42" s="345">
        <v>0</v>
      </c>
      <c r="P42" s="345">
        <v>0</v>
      </c>
      <c r="Q42" s="345">
        <v>-2.13</v>
      </c>
      <c r="R42" s="345">
        <v>0</v>
      </c>
      <c r="S42" s="345">
        <v>0</v>
      </c>
      <c r="T42" s="345">
        <v>0</v>
      </c>
      <c r="U42" s="345">
        <v>0</v>
      </c>
      <c r="V42" s="345">
        <v>0</v>
      </c>
      <c r="W42" s="345">
        <v>0</v>
      </c>
      <c r="X42" s="345">
        <v>302.5</v>
      </c>
      <c r="Y42" s="346">
        <v>-2001.7499999999998</v>
      </c>
      <c r="Z42" s="345">
        <v>0</v>
      </c>
      <c r="AA42" s="345">
        <v>0</v>
      </c>
      <c r="AB42" s="345">
        <v>0</v>
      </c>
      <c r="AC42" s="345">
        <v>0</v>
      </c>
      <c r="AD42" s="345">
        <v>0</v>
      </c>
      <c r="AE42" s="345">
        <v>-108625.75</v>
      </c>
      <c r="AF42" s="345">
        <v>-64708.26</v>
      </c>
      <c r="AG42" s="345">
        <v>-64711.17</v>
      </c>
      <c r="AH42" s="345">
        <v>-64523.9</v>
      </c>
      <c r="AI42" s="345">
        <v>-64442.399999999994</v>
      </c>
      <c r="AJ42" s="345">
        <v>64.709999999999994</v>
      </c>
      <c r="AK42" s="346">
        <v>64.709999999999994</v>
      </c>
      <c r="AL42" s="345">
        <v>0</v>
      </c>
      <c r="AM42" s="345">
        <v>0</v>
      </c>
      <c r="AN42" s="345">
        <v>0</v>
      </c>
      <c r="AO42" s="345">
        <v>0</v>
      </c>
      <c r="AP42" s="345">
        <v>0</v>
      </c>
      <c r="AQ42" s="345">
        <v>0</v>
      </c>
      <c r="AR42" s="345">
        <v>0</v>
      </c>
      <c r="AS42" s="345">
        <v>0</v>
      </c>
      <c r="AT42" s="345">
        <v>0</v>
      </c>
      <c r="AU42" s="345">
        <v>0</v>
      </c>
      <c r="AV42" s="345">
        <v>0</v>
      </c>
      <c r="AW42" s="346">
        <v>-46.63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0</v>
      </c>
      <c r="BH42" s="345">
        <v>0</v>
      </c>
      <c r="BI42" s="346">
        <v>0</v>
      </c>
      <c r="BJ42" s="345">
        <v>-266.58</v>
      </c>
      <c r="BK42" s="345">
        <v>-308.89</v>
      </c>
      <c r="BL42" s="345">
        <v>-287.83999999999997</v>
      </c>
      <c r="BM42" s="345">
        <v>-273.08</v>
      </c>
      <c r="BN42" s="345">
        <v>-249.48</v>
      </c>
      <c r="BO42" s="345">
        <v>-275.68</v>
      </c>
      <c r="BP42" s="345">
        <v>-26.18</v>
      </c>
      <c r="BQ42" s="345">
        <v>-22.69</v>
      </c>
      <c r="BR42" s="345">
        <v>-22.66</v>
      </c>
      <c r="BS42" s="345">
        <v>-21.12</v>
      </c>
      <c r="BT42" s="345">
        <v>37.43</v>
      </c>
      <c r="BU42" s="346">
        <v>37.43</v>
      </c>
      <c r="BV42" s="345">
        <v>0</v>
      </c>
      <c r="BW42" s="345">
        <v>0</v>
      </c>
      <c r="BX42" s="345">
        <v>0</v>
      </c>
      <c r="BY42" s="345">
        <v>0</v>
      </c>
      <c r="BZ42" s="345">
        <v>0</v>
      </c>
      <c r="CA42" s="345">
        <v>0</v>
      </c>
      <c r="CB42" s="345">
        <v>0</v>
      </c>
      <c r="CC42" s="345">
        <v>0</v>
      </c>
      <c r="CD42" s="345">
        <v>0</v>
      </c>
      <c r="CE42" s="345">
        <v>0</v>
      </c>
      <c r="CF42" s="345">
        <v>0</v>
      </c>
      <c r="CG42" s="346">
        <v>0</v>
      </c>
      <c r="CH42" s="345">
        <v>0</v>
      </c>
      <c r="CI42" s="345">
        <v>0</v>
      </c>
      <c r="CJ42" s="345">
        <v>0</v>
      </c>
      <c r="CK42" s="345">
        <v>0</v>
      </c>
      <c r="CL42" s="345">
        <v>0</v>
      </c>
      <c r="CM42" s="345">
        <v>0</v>
      </c>
      <c r="CN42" s="345">
        <v>0</v>
      </c>
      <c r="CO42" s="345">
        <v>0</v>
      </c>
      <c r="CP42" s="345">
        <v>0</v>
      </c>
      <c r="CQ42" s="345">
        <v>0</v>
      </c>
      <c r="CR42" s="345">
        <v>0</v>
      </c>
      <c r="CS42" s="346">
        <v>0</v>
      </c>
      <c r="CT42" s="347">
        <f t="shared" si="5"/>
        <v>79983.319999999992</v>
      </c>
      <c r="CU42" s="347">
        <f t="shared" si="5"/>
        <v>81270.559999999998</v>
      </c>
      <c r="CV42" s="347">
        <f t="shared" si="5"/>
        <v>82979.78</v>
      </c>
      <c r="CW42" s="347">
        <f t="shared" si="5"/>
        <v>77463.12999999999</v>
      </c>
      <c r="CX42" s="347">
        <f t="shared" si="5"/>
        <v>105827.8</v>
      </c>
      <c r="CY42" s="347">
        <f t="shared" si="5"/>
        <v>85752.93</v>
      </c>
      <c r="CZ42" s="347">
        <f t="shared" si="5"/>
        <v>76672.389999999985</v>
      </c>
      <c r="DA42" s="347">
        <f t="shared" si="5"/>
        <v>78898.819999999992</v>
      </c>
      <c r="DB42" s="347">
        <f t="shared" si="5"/>
        <v>94349.26999999999</v>
      </c>
      <c r="DC42" s="347">
        <f t="shared" si="5"/>
        <v>92033.800000000017</v>
      </c>
      <c r="DD42" s="347">
        <f t="shared" si="5"/>
        <v>80908.600000000006</v>
      </c>
      <c r="DE42" s="347">
        <f t="shared" si="5"/>
        <v>81778.64</v>
      </c>
      <c r="DF42" s="348">
        <f t="shared" si="2"/>
        <v>1017919.0399999999</v>
      </c>
      <c r="DM42" s="351">
        <f t="shared" si="3"/>
        <v>1017919.0399999999</v>
      </c>
      <c r="DN42" s="351">
        <v>857431.94000000029</v>
      </c>
      <c r="DO42" s="351">
        <f t="shared" si="4"/>
        <v>160487.09999999963</v>
      </c>
    </row>
    <row r="43" spans="1:119" ht="15.75" x14ac:dyDescent="0.3">
      <c r="A43" s="335" t="s">
        <v>138</v>
      </c>
      <c r="B43" s="344">
        <v>39882.67</v>
      </c>
      <c r="C43" s="344">
        <v>41125.18</v>
      </c>
      <c r="D43" s="344">
        <v>37572.33</v>
      </c>
      <c r="E43" s="344">
        <v>31507.22</v>
      </c>
      <c r="F43" s="344">
        <v>35226.720000000001</v>
      </c>
      <c r="G43" s="344">
        <v>35395.94</v>
      </c>
      <c r="H43" s="344">
        <v>30551.09</v>
      </c>
      <c r="I43" s="344">
        <v>29470.49</v>
      </c>
      <c r="J43" s="344">
        <v>31164.98</v>
      </c>
      <c r="K43" s="344">
        <v>30254.52</v>
      </c>
      <c r="L43" s="344">
        <v>29619.26</v>
      </c>
      <c r="M43" s="344">
        <v>31104.43</v>
      </c>
      <c r="N43" s="345">
        <v>0</v>
      </c>
      <c r="O43" s="345">
        <v>0</v>
      </c>
      <c r="P43" s="345">
        <v>0</v>
      </c>
      <c r="Q43" s="345">
        <v>0</v>
      </c>
      <c r="R43" s="345">
        <v>0</v>
      </c>
      <c r="S43" s="345">
        <v>0</v>
      </c>
      <c r="T43" s="345">
        <v>0</v>
      </c>
      <c r="U43" s="345">
        <v>0</v>
      </c>
      <c r="V43" s="345">
        <v>0</v>
      </c>
      <c r="W43" s="345">
        <v>0</v>
      </c>
      <c r="X43" s="345">
        <v>0</v>
      </c>
      <c r="Y43" s="346">
        <v>0</v>
      </c>
      <c r="Z43" s="345">
        <v>0</v>
      </c>
      <c r="AA43" s="345">
        <v>0</v>
      </c>
      <c r="AB43" s="345">
        <v>0</v>
      </c>
      <c r="AC43" s="345">
        <v>0</v>
      </c>
      <c r="AD43" s="345">
        <v>0</v>
      </c>
      <c r="AE43" s="345">
        <v>0</v>
      </c>
      <c r="AF43" s="345">
        <v>0</v>
      </c>
      <c r="AG43" s="345">
        <v>0</v>
      </c>
      <c r="AH43" s="345">
        <v>0</v>
      </c>
      <c r="AI43" s="345">
        <v>0</v>
      </c>
      <c r="AJ43" s="345">
        <v>0</v>
      </c>
      <c r="AK43" s="346">
        <v>0</v>
      </c>
      <c r="AL43" s="345">
        <v>0</v>
      </c>
      <c r="AM43" s="345">
        <v>0</v>
      </c>
      <c r="AN43" s="345">
        <v>0</v>
      </c>
      <c r="AO43" s="345">
        <v>0</v>
      </c>
      <c r="AP43" s="345">
        <v>0</v>
      </c>
      <c r="AQ43" s="345">
        <v>0</v>
      </c>
      <c r="AR43" s="345">
        <v>0</v>
      </c>
      <c r="AS43" s="345">
        <v>0</v>
      </c>
      <c r="AT43" s="345">
        <v>0</v>
      </c>
      <c r="AU43" s="345">
        <v>0</v>
      </c>
      <c r="AV43" s="345">
        <v>0</v>
      </c>
      <c r="AW43" s="346">
        <v>0</v>
      </c>
      <c r="AX43" s="345">
        <v>0</v>
      </c>
      <c r="AY43" s="345">
        <v>0</v>
      </c>
      <c r="AZ43" s="345">
        <v>0</v>
      </c>
      <c r="BA43" s="345">
        <v>0</v>
      </c>
      <c r="BB43" s="345">
        <v>0</v>
      </c>
      <c r="BC43" s="345">
        <v>0</v>
      </c>
      <c r="BD43" s="345">
        <v>0</v>
      </c>
      <c r="BE43" s="345">
        <v>0</v>
      </c>
      <c r="BF43" s="345">
        <v>0</v>
      </c>
      <c r="BG43" s="345">
        <v>0</v>
      </c>
      <c r="BH43" s="345">
        <v>0</v>
      </c>
      <c r="BI43" s="346">
        <v>0</v>
      </c>
      <c r="BJ43" s="345">
        <v>0</v>
      </c>
      <c r="BK43" s="345">
        <v>0</v>
      </c>
      <c r="BL43" s="345">
        <v>0</v>
      </c>
      <c r="BM43" s="345">
        <v>0</v>
      </c>
      <c r="BN43" s="345">
        <v>0</v>
      </c>
      <c r="BO43" s="345">
        <v>0</v>
      </c>
      <c r="BP43" s="345">
        <v>0</v>
      </c>
      <c r="BQ43" s="345">
        <v>0</v>
      </c>
      <c r="BR43" s="345">
        <v>0</v>
      </c>
      <c r="BS43" s="345">
        <v>0</v>
      </c>
      <c r="BT43" s="345">
        <v>0</v>
      </c>
      <c r="BU43" s="346">
        <v>0</v>
      </c>
      <c r="BV43" s="345">
        <v>0</v>
      </c>
      <c r="BW43" s="345">
        <v>0</v>
      </c>
      <c r="BX43" s="345">
        <v>0</v>
      </c>
      <c r="BY43" s="345">
        <v>0</v>
      </c>
      <c r="BZ43" s="345">
        <v>0</v>
      </c>
      <c r="CA43" s="345">
        <v>0</v>
      </c>
      <c r="CB43" s="345">
        <v>0</v>
      </c>
      <c r="CC43" s="345">
        <v>0</v>
      </c>
      <c r="CD43" s="345">
        <v>0</v>
      </c>
      <c r="CE43" s="345">
        <v>0</v>
      </c>
      <c r="CF43" s="345">
        <v>0</v>
      </c>
      <c r="CG43" s="346">
        <v>0</v>
      </c>
      <c r="CH43" s="345">
        <v>0</v>
      </c>
      <c r="CI43" s="345">
        <v>0</v>
      </c>
      <c r="CJ43" s="345">
        <v>0</v>
      </c>
      <c r="CK43" s="345">
        <v>0</v>
      </c>
      <c r="CL43" s="345">
        <v>0</v>
      </c>
      <c r="CM43" s="345">
        <v>0</v>
      </c>
      <c r="CN43" s="345">
        <v>0</v>
      </c>
      <c r="CO43" s="345">
        <v>0</v>
      </c>
      <c r="CP43" s="345">
        <v>0</v>
      </c>
      <c r="CQ43" s="345">
        <v>0</v>
      </c>
      <c r="CR43" s="345">
        <v>0</v>
      </c>
      <c r="CS43" s="346">
        <v>0</v>
      </c>
      <c r="CT43" s="347">
        <f t="shared" si="5"/>
        <v>39882.67</v>
      </c>
      <c r="CU43" s="347">
        <f t="shared" si="5"/>
        <v>41125.18</v>
      </c>
      <c r="CV43" s="347">
        <f t="shared" si="5"/>
        <v>37572.33</v>
      </c>
      <c r="CW43" s="347">
        <f t="shared" si="5"/>
        <v>31507.22</v>
      </c>
      <c r="CX43" s="347">
        <f t="shared" si="5"/>
        <v>35226.720000000001</v>
      </c>
      <c r="CY43" s="347">
        <f t="shared" si="5"/>
        <v>35395.94</v>
      </c>
      <c r="CZ43" s="347">
        <f t="shared" si="5"/>
        <v>30551.09</v>
      </c>
      <c r="DA43" s="347">
        <f t="shared" si="5"/>
        <v>29470.49</v>
      </c>
      <c r="DB43" s="347">
        <f t="shared" si="5"/>
        <v>31164.98</v>
      </c>
      <c r="DC43" s="347">
        <f t="shared" si="5"/>
        <v>30254.52</v>
      </c>
      <c r="DD43" s="347">
        <f t="shared" si="5"/>
        <v>29619.26</v>
      </c>
      <c r="DE43" s="347">
        <f t="shared" si="5"/>
        <v>31104.43</v>
      </c>
      <c r="DF43" s="348">
        <f t="shared" si="2"/>
        <v>402874.83</v>
      </c>
      <c r="DM43" s="351">
        <f t="shared" si="3"/>
        <v>402874.83</v>
      </c>
      <c r="DN43" s="351">
        <v>402851.89</v>
      </c>
      <c r="DO43" s="351">
        <f t="shared" si="4"/>
        <v>22.940000000002328</v>
      </c>
    </row>
    <row r="44" spans="1:119" ht="15.75" x14ac:dyDescent="0.3">
      <c r="A44" s="335" t="s">
        <v>139</v>
      </c>
      <c r="B44" s="344">
        <v>33886.99</v>
      </c>
      <c r="C44" s="344">
        <v>35598.410000000003</v>
      </c>
      <c r="D44" s="344">
        <v>33789.68</v>
      </c>
      <c r="E44" s="344">
        <v>30989.68</v>
      </c>
      <c r="F44" s="344">
        <v>31559.82</v>
      </c>
      <c r="G44" s="344">
        <v>32006.65</v>
      </c>
      <c r="H44" s="344">
        <v>29000.01</v>
      </c>
      <c r="I44" s="344">
        <v>29948.43</v>
      </c>
      <c r="J44" s="344">
        <v>31162.43</v>
      </c>
      <c r="K44" s="344">
        <v>32533.54</v>
      </c>
      <c r="L44" s="344">
        <v>28404.58</v>
      </c>
      <c r="M44" s="344">
        <v>30198.73</v>
      </c>
      <c r="N44" s="345">
        <v>0</v>
      </c>
      <c r="O44" s="345">
        <v>0</v>
      </c>
      <c r="P44" s="345">
        <v>0</v>
      </c>
      <c r="Q44" s="345">
        <v>0</v>
      </c>
      <c r="R44" s="345">
        <v>0</v>
      </c>
      <c r="S44" s="345">
        <v>0</v>
      </c>
      <c r="T44" s="345">
        <v>0</v>
      </c>
      <c r="U44" s="345">
        <v>0</v>
      </c>
      <c r="V44" s="345">
        <v>0</v>
      </c>
      <c r="W44" s="345">
        <v>0</v>
      </c>
      <c r="X44" s="345">
        <v>0</v>
      </c>
      <c r="Y44" s="346">
        <v>0</v>
      </c>
      <c r="Z44" s="345">
        <v>0</v>
      </c>
      <c r="AA44" s="345">
        <v>0</v>
      </c>
      <c r="AB44" s="345">
        <v>0</v>
      </c>
      <c r="AC44" s="345">
        <v>0</v>
      </c>
      <c r="AD44" s="345">
        <v>0</v>
      </c>
      <c r="AE44" s="345">
        <v>0</v>
      </c>
      <c r="AF44" s="345">
        <v>0</v>
      </c>
      <c r="AG44" s="345">
        <v>0</v>
      </c>
      <c r="AH44" s="345">
        <v>0</v>
      </c>
      <c r="AI44" s="345">
        <v>0</v>
      </c>
      <c r="AJ44" s="345">
        <v>0</v>
      </c>
      <c r="AK44" s="346">
        <v>0</v>
      </c>
      <c r="AL44" s="345">
        <v>0</v>
      </c>
      <c r="AM44" s="345">
        <v>0</v>
      </c>
      <c r="AN44" s="345">
        <v>0</v>
      </c>
      <c r="AO44" s="345">
        <v>0</v>
      </c>
      <c r="AP44" s="345">
        <v>0</v>
      </c>
      <c r="AQ44" s="345">
        <v>0</v>
      </c>
      <c r="AR44" s="345">
        <v>0</v>
      </c>
      <c r="AS44" s="345">
        <v>0</v>
      </c>
      <c r="AT44" s="345">
        <v>0</v>
      </c>
      <c r="AU44" s="345">
        <v>0</v>
      </c>
      <c r="AV44" s="345">
        <v>0</v>
      </c>
      <c r="AW44" s="346">
        <v>0</v>
      </c>
      <c r="AX44" s="345">
        <v>0</v>
      </c>
      <c r="AY44" s="345">
        <v>0</v>
      </c>
      <c r="AZ44" s="345">
        <v>0</v>
      </c>
      <c r="BA44" s="345">
        <v>0</v>
      </c>
      <c r="BB44" s="345">
        <v>0</v>
      </c>
      <c r="BC44" s="345">
        <v>0</v>
      </c>
      <c r="BD44" s="345">
        <v>0</v>
      </c>
      <c r="BE44" s="345">
        <v>0</v>
      </c>
      <c r="BF44" s="345">
        <v>0</v>
      </c>
      <c r="BG44" s="345">
        <v>0</v>
      </c>
      <c r="BH44" s="345">
        <v>0</v>
      </c>
      <c r="BI44" s="346">
        <v>0</v>
      </c>
      <c r="BJ44" s="345">
        <v>0</v>
      </c>
      <c r="BK44" s="345">
        <v>0</v>
      </c>
      <c r="BL44" s="345">
        <v>0</v>
      </c>
      <c r="BM44" s="345">
        <v>0</v>
      </c>
      <c r="BN44" s="345">
        <v>0</v>
      </c>
      <c r="BO44" s="345">
        <v>0</v>
      </c>
      <c r="BP44" s="345">
        <v>0</v>
      </c>
      <c r="BQ44" s="345">
        <v>0</v>
      </c>
      <c r="BR44" s="345">
        <v>0</v>
      </c>
      <c r="BS44" s="345">
        <v>0</v>
      </c>
      <c r="BT44" s="345">
        <v>0</v>
      </c>
      <c r="BU44" s="346">
        <v>0</v>
      </c>
      <c r="BV44" s="345">
        <v>0</v>
      </c>
      <c r="BW44" s="345">
        <v>0</v>
      </c>
      <c r="BX44" s="345">
        <v>0</v>
      </c>
      <c r="BY44" s="345">
        <v>0</v>
      </c>
      <c r="BZ44" s="345">
        <v>0</v>
      </c>
      <c r="CA44" s="345">
        <v>0</v>
      </c>
      <c r="CB44" s="345">
        <v>0</v>
      </c>
      <c r="CC44" s="345">
        <v>0</v>
      </c>
      <c r="CD44" s="345">
        <v>0</v>
      </c>
      <c r="CE44" s="345">
        <v>0</v>
      </c>
      <c r="CF44" s="345">
        <v>0</v>
      </c>
      <c r="CG44" s="346">
        <v>0</v>
      </c>
      <c r="CH44" s="345">
        <v>0</v>
      </c>
      <c r="CI44" s="345">
        <v>0</v>
      </c>
      <c r="CJ44" s="345">
        <v>0</v>
      </c>
      <c r="CK44" s="345">
        <v>0</v>
      </c>
      <c r="CL44" s="345">
        <v>0</v>
      </c>
      <c r="CM44" s="345">
        <v>0</v>
      </c>
      <c r="CN44" s="345">
        <v>0</v>
      </c>
      <c r="CO44" s="345">
        <v>0</v>
      </c>
      <c r="CP44" s="345">
        <v>0</v>
      </c>
      <c r="CQ44" s="345">
        <v>0</v>
      </c>
      <c r="CR44" s="345">
        <v>0</v>
      </c>
      <c r="CS44" s="346">
        <v>0</v>
      </c>
      <c r="CT44" s="347">
        <f t="shared" si="5"/>
        <v>33886.99</v>
      </c>
      <c r="CU44" s="347">
        <f t="shared" si="5"/>
        <v>35598.410000000003</v>
      </c>
      <c r="CV44" s="347">
        <f t="shared" si="5"/>
        <v>33789.68</v>
      </c>
      <c r="CW44" s="347">
        <f t="shared" si="5"/>
        <v>30989.68</v>
      </c>
      <c r="CX44" s="347">
        <f t="shared" si="5"/>
        <v>31559.82</v>
      </c>
      <c r="CY44" s="347">
        <f t="shared" si="5"/>
        <v>32006.65</v>
      </c>
      <c r="CZ44" s="347">
        <f t="shared" si="5"/>
        <v>29000.01</v>
      </c>
      <c r="DA44" s="347">
        <f t="shared" si="5"/>
        <v>29948.43</v>
      </c>
      <c r="DB44" s="347">
        <f t="shared" si="5"/>
        <v>31162.43</v>
      </c>
      <c r="DC44" s="347">
        <f t="shared" si="5"/>
        <v>32533.54</v>
      </c>
      <c r="DD44" s="347">
        <f t="shared" si="5"/>
        <v>28404.58</v>
      </c>
      <c r="DE44" s="347">
        <f t="shared" si="5"/>
        <v>30198.73</v>
      </c>
      <c r="DF44" s="348">
        <f t="shared" si="2"/>
        <v>379078.94999999995</v>
      </c>
      <c r="DG44" s="353" t="s">
        <v>99</v>
      </c>
      <c r="DH44" s="347">
        <f>DE44</f>
        <v>30198.73</v>
      </c>
      <c r="DI44" s="347">
        <f>'[1]FY 2019 - kWh'!DE44</f>
        <v>114314.4</v>
      </c>
      <c r="DJ44" s="350">
        <f>DH44/DI44</f>
        <v>0.26417258018237422</v>
      </c>
      <c r="DK44" s="347">
        <f>ROUND(DJ44*'[1]FY 2019 - kWh'!DK44,2)</f>
        <v>11313.76</v>
      </c>
      <c r="DL44" s="347">
        <f>(DE44-DK44)</f>
        <v>18884.97</v>
      </c>
      <c r="DM44" s="351">
        <f t="shared" si="3"/>
        <v>360193.98</v>
      </c>
      <c r="DN44" s="351">
        <v>360193.98135908338</v>
      </c>
      <c r="DO44" s="351">
        <f t="shared" si="4"/>
        <v>-1.3590833987109363E-3</v>
      </c>
    </row>
    <row r="45" spans="1:119" ht="15.75" x14ac:dyDescent="0.3">
      <c r="A45" s="335" t="s">
        <v>140</v>
      </c>
      <c r="B45" s="344">
        <v>15517.44</v>
      </c>
      <c r="C45" s="344">
        <v>15974.12</v>
      </c>
      <c r="D45" s="344">
        <v>14956.4</v>
      </c>
      <c r="E45" s="344">
        <v>13030.01</v>
      </c>
      <c r="F45" s="344">
        <v>14000.64</v>
      </c>
      <c r="G45" s="344">
        <v>14424.98</v>
      </c>
      <c r="H45" s="344">
        <v>12467.94</v>
      </c>
      <c r="I45" s="344">
        <v>13300.24</v>
      </c>
      <c r="J45" s="344">
        <v>13982.2</v>
      </c>
      <c r="K45" s="344">
        <v>13161.08</v>
      </c>
      <c r="L45" s="344">
        <v>12226.23</v>
      </c>
      <c r="M45" s="344">
        <v>12363.28</v>
      </c>
      <c r="N45" s="345">
        <v>0</v>
      </c>
      <c r="O45" s="345">
        <v>0</v>
      </c>
      <c r="P45" s="345">
        <v>0</v>
      </c>
      <c r="Q45" s="345">
        <v>0</v>
      </c>
      <c r="R45" s="345">
        <v>0</v>
      </c>
      <c r="S45" s="345">
        <v>0</v>
      </c>
      <c r="T45" s="345">
        <v>0</v>
      </c>
      <c r="U45" s="345">
        <v>0</v>
      </c>
      <c r="V45" s="345">
        <v>0</v>
      </c>
      <c r="W45" s="345">
        <v>0</v>
      </c>
      <c r="X45" s="345">
        <v>-214.56</v>
      </c>
      <c r="Y45" s="346">
        <v>-202.99</v>
      </c>
      <c r="Z45" s="345">
        <v>0</v>
      </c>
      <c r="AA45" s="345">
        <v>0</v>
      </c>
      <c r="AB45" s="345">
        <v>0</v>
      </c>
      <c r="AC45" s="345">
        <v>0</v>
      </c>
      <c r="AD45" s="345">
        <v>0</v>
      </c>
      <c r="AE45" s="345">
        <v>0</v>
      </c>
      <c r="AF45" s="345">
        <v>0</v>
      </c>
      <c r="AG45" s="345">
        <v>0</v>
      </c>
      <c r="AH45" s="345">
        <v>0</v>
      </c>
      <c r="AI45" s="345">
        <v>0</v>
      </c>
      <c r="AJ45" s="345">
        <v>0</v>
      </c>
      <c r="AK45" s="346">
        <v>0</v>
      </c>
      <c r="AL45" s="345">
        <v>0</v>
      </c>
      <c r="AM45" s="345">
        <v>0</v>
      </c>
      <c r="AN45" s="345">
        <v>0</v>
      </c>
      <c r="AO45" s="345">
        <v>0</v>
      </c>
      <c r="AP45" s="345">
        <v>0</v>
      </c>
      <c r="AQ45" s="345">
        <v>0</v>
      </c>
      <c r="AR45" s="345">
        <v>0</v>
      </c>
      <c r="AS45" s="345">
        <v>0</v>
      </c>
      <c r="AT45" s="345">
        <v>0</v>
      </c>
      <c r="AU45" s="345">
        <v>0</v>
      </c>
      <c r="AV45" s="345">
        <v>0</v>
      </c>
      <c r="AW45" s="346">
        <v>0</v>
      </c>
      <c r="AX45" s="345">
        <v>0</v>
      </c>
      <c r="AY45" s="345">
        <v>0</v>
      </c>
      <c r="AZ45" s="345">
        <v>0</v>
      </c>
      <c r="BA45" s="345">
        <v>0</v>
      </c>
      <c r="BB45" s="345">
        <v>0</v>
      </c>
      <c r="BC45" s="345">
        <v>0</v>
      </c>
      <c r="BD45" s="345">
        <v>0</v>
      </c>
      <c r="BE45" s="345">
        <v>0</v>
      </c>
      <c r="BF45" s="345">
        <v>0</v>
      </c>
      <c r="BG45" s="345">
        <v>0</v>
      </c>
      <c r="BH45" s="345">
        <v>0</v>
      </c>
      <c r="BI45" s="346">
        <v>0</v>
      </c>
      <c r="BJ45" s="345">
        <v>0</v>
      </c>
      <c r="BK45" s="345">
        <v>0</v>
      </c>
      <c r="BL45" s="345">
        <v>0</v>
      </c>
      <c r="BM45" s="345">
        <v>0</v>
      </c>
      <c r="BN45" s="345">
        <v>0</v>
      </c>
      <c r="BO45" s="345">
        <v>0</v>
      </c>
      <c r="BP45" s="345">
        <v>0</v>
      </c>
      <c r="BQ45" s="345">
        <v>0</v>
      </c>
      <c r="BR45" s="345">
        <v>0</v>
      </c>
      <c r="BS45" s="345">
        <v>0</v>
      </c>
      <c r="BT45" s="345">
        <v>0</v>
      </c>
      <c r="BU45" s="346">
        <v>0</v>
      </c>
      <c r="BV45" s="345">
        <v>0</v>
      </c>
      <c r="BW45" s="345">
        <v>0</v>
      </c>
      <c r="BX45" s="345">
        <v>0</v>
      </c>
      <c r="BY45" s="345">
        <v>0</v>
      </c>
      <c r="BZ45" s="345">
        <v>0</v>
      </c>
      <c r="CA45" s="345">
        <v>0</v>
      </c>
      <c r="CB45" s="345">
        <v>0</v>
      </c>
      <c r="CC45" s="345">
        <v>0</v>
      </c>
      <c r="CD45" s="345">
        <v>0</v>
      </c>
      <c r="CE45" s="345">
        <v>0</v>
      </c>
      <c r="CF45" s="345">
        <v>0</v>
      </c>
      <c r="CG45" s="346">
        <v>0</v>
      </c>
      <c r="CH45" s="345">
        <v>0</v>
      </c>
      <c r="CI45" s="345">
        <v>0</v>
      </c>
      <c r="CJ45" s="345">
        <v>0</v>
      </c>
      <c r="CK45" s="345">
        <v>0</v>
      </c>
      <c r="CL45" s="345">
        <v>0</v>
      </c>
      <c r="CM45" s="345">
        <v>0</v>
      </c>
      <c r="CN45" s="345">
        <v>0</v>
      </c>
      <c r="CO45" s="345">
        <v>0</v>
      </c>
      <c r="CP45" s="345">
        <v>0</v>
      </c>
      <c r="CQ45" s="345">
        <v>0</v>
      </c>
      <c r="CR45" s="345">
        <v>0</v>
      </c>
      <c r="CS45" s="346">
        <v>0</v>
      </c>
      <c r="CT45" s="347">
        <f t="shared" si="5"/>
        <v>15517.44</v>
      </c>
      <c r="CU45" s="347">
        <f t="shared" si="5"/>
        <v>15974.12</v>
      </c>
      <c r="CV45" s="347">
        <f t="shared" si="5"/>
        <v>14956.4</v>
      </c>
      <c r="CW45" s="347">
        <f t="shared" si="5"/>
        <v>13030.01</v>
      </c>
      <c r="CX45" s="347">
        <f t="shared" si="5"/>
        <v>14000.64</v>
      </c>
      <c r="CY45" s="347">
        <f t="shared" si="5"/>
        <v>14424.98</v>
      </c>
      <c r="CZ45" s="347">
        <f t="shared" si="5"/>
        <v>12467.94</v>
      </c>
      <c r="DA45" s="347">
        <f t="shared" si="5"/>
        <v>13300.24</v>
      </c>
      <c r="DB45" s="347">
        <f t="shared" si="5"/>
        <v>13982.2</v>
      </c>
      <c r="DC45" s="347">
        <f t="shared" si="5"/>
        <v>13161.08</v>
      </c>
      <c r="DD45" s="347">
        <f t="shared" si="5"/>
        <v>12011.67</v>
      </c>
      <c r="DE45" s="347">
        <f t="shared" si="5"/>
        <v>12160.29</v>
      </c>
      <c r="DF45" s="348">
        <f t="shared" si="2"/>
        <v>164987.01</v>
      </c>
      <c r="DG45" s="355" t="s">
        <v>129</v>
      </c>
      <c r="DH45" s="347">
        <f>DB45</f>
        <v>13982.2</v>
      </c>
      <c r="DI45" s="347">
        <f>'[1]FY 2019 - kWh'!DB45</f>
        <v>49737.95</v>
      </c>
      <c r="DJ45" s="350">
        <f>DH45/DI45</f>
        <v>0.28111733595775462</v>
      </c>
      <c r="DK45" s="347">
        <f>ROUND(DJ45*'[1]FY 2019 - kWh'!DK45,2)</f>
        <v>6425.44</v>
      </c>
      <c r="DL45" s="347">
        <f>(DA45-DK45)+SUM(DB45:DE45)</f>
        <v>58190.04</v>
      </c>
      <c r="DM45" s="351">
        <f t="shared" si="3"/>
        <v>106796.97</v>
      </c>
      <c r="DN45" s="351">
        <v>118522.0982352811</v>
      </c>
      <c r="DO45" s="351">
        <f t="shared" si="4"/>
        <v>-11725.128235281096</v>
      </c>
    </row>
    <row r="46" spans="1:119" ht="15.75" x14ac:dyDescent="0.3">
      <c r="A46" s="335" t="s">
        <v>141</v>
      </c>
      <c r="B46" s="344">
        <v>36430.03</v>
      </c>
      <c r="C46" s="344">
        <v>37182.949999999997</v>
      </c>
      <c r="D46" s="344">
        <v>36147.74</v>
      </c>
      <c r="E46" s="344">
        <v>7052.09</v>
      </c>
      <c r="F46" s="344">
        <v>92427.85</v>
      </c>
      <c r="G46" s="344">
        <v>37683.25</v>
      </c>
      <c r="H46" s="344">
        <v>44778.99</v>
      </c>
      <c r="I46" s="344">
        <v>47747.040000000001</v>
      </c>
      <c r="J46" s="344">
        <v>46933.11</v>
      </c>
      <c r="K46" s="344">
        <v>48868.18</v>
      </c>
      <c r="L46" s="344">
        <v>42254.239999999998</v>
      </c>
      <c r="M46" s="344">
        <v>42043.839999999997</v>
      </c>
      <c r="N46" s="345">
        <v>0</v>
      </c>
      <c r="O46" s="345">
        <v>0</v>
      </c>
      <c r="P46" s="345">
        <v>0</v>
      </c>
      <c r="Q46" s="345">
        <v>0</v>
      </c>
      <c r="R46" s="345">
        <v>0</v>
      </c>
      <c r="S46" s="345">
        <v>0</v>
      </c>
      <c r="T46" s="345">
        <v>0</v>
      </c>
      <c r="U46" s="345">
        <v>0</v>
      </c>
      <c r="V46" s="345">
        <v>0</v>
      </c>
      <c r="W46" s="345">
        <v>0</v>
      </c>
      <c r="X46" s="345">
        <v>0</v>
      </c>
      <c r="Y46" s="346">
        <v>-570.66999999999996</v>
      </c>
      <c r="Z46" s="345">
        <v>0</v>
      </c>
      <c r="AA46" s="345">
        <v>0</v>
      </c>
      <c r="AB46" s="345">
        <v>0</v>
      </c>
      <c r="AC46" s="345">
        <v>0</v>
      </c>
      <c r="AD46" s="345">
        <v>0</v>
      </c>
      <c r="AE46" s="345">
        <v>0</v>
      </c>
      <c r="AF46" s="345">
        <v>0</v>
      </c>
      <c r="AG46" s="345">
        <v>0</v>
      </c>
      <c r="AH46" s="345">
        <v>-51.78</v>
      </c>
      <c r="AI46" s="345">
        <v>-51.52</v>
      </c>
      <c r="AJ46" s="345">
        <v>-54.28</v>
      </c>
      <c r="AK46" s="346">
        <v>-54.52</v>
      </c>
      <c r="AL46" s="345">
        <v>0</v>
      </c>
      <c r="AM46" s="345">
        <v>0</v>
      </c>
      <c r="AN46" s="345">
        <v>0</v>
      </c>
      <c r="AO46" s="345">
        <v>0</v>
      </c>
      <c r="AP46" s="345">
        <v>0</v>
      </c>
      <c r="AQ46" s="345">
        <v>0</v>
      </c>
      <c r="AR46" s="345">
        <v>0</v>
      </c>
      <c r="AS46" s="345">
        <v>0</v>
      </c>
      <c r="AT46" s="345">
        <v>0</v>
      </c>
      <c r="AU46" s="345">
        <v>0</v>
      </c>
      <c r="AV46" s="345">
        <v>0</v>
      </c>
      <c r="AW46" s="346">
        <v>0</v>
      </c>
      <c r="AX46" s="345">
        <v>0</v>
      </c>
      <c r="AY46" s="345">
        <v>0</v>
      </c>
      <c r="AZ46" s="345">
        <v>0</v>
      </c>
      <c r="BA46" s="345">
        <v>0</v>
      </c>
      <c r="BB46" s="345">
        <v>0</v>
      </c>
      <c r="BC46" s="345">
        <v>0</v>
      </c>
      <c r="BD46" s="345">
        <v>0</v>
      </c>
      <c r="BE46" s="345">
        <v>0</v>
      </c>
      <c r="BF46" s="345">
        <v>0</v>
      </c>
      <c r="BG46" s="345">
        <v>0</v>
      </c>
      <c r="BH46" s="345">
        <v>0</v>
      </c>
      <c r="BI46" s="346">
        <v>0</v>
      </c>
      <c r="BJ46" s="345">
        <v>0</v>
      </c>
      <c r="BK46" s="345">
        <v>0</v>
      </c>
      <c r="BL46" s="345">
        <v>0</v>
      </c>
      <c r="BM46" s="345">
        <v>0</v>
      </c>
      <c r="BN46" s="345">
        <v>0</v>
      </c>
      <c r="BO46" s="345">
        <v>0</v>
      </c>
      <c r="BP46" s="345">
        <v>0</v>
      </c>
      <c r="BQ46" s="345">
        <v>0</v>
      </c>
      <c r="BR46" s="345">
        <v>0</v>
      </c>
      <c r="BS46" s="345">
        <v>0</v>
      </c>
      <c r="BT46" s="345">
        <v>0</v>
      </c>
      <c r="BU46" s="346">
        <v>0</v>
      </c>
      <c r="BV46" s="345">
        <v>0</v>
      </c>
      <c r="BW46" s="345">
        <v>0</v>
      </c>
      <c r="BX46" s="345">
        <v>0</v>
      </c>
      <c r="BY46" s="345">
        <v>0</v>
      </c>
      <c r="BZ46" s="345">
        <v>0</v>
      </c>
      <c r="CA46" s="345">
        <v>0</v>
      </c>
      <c r="CB46" s="345">
        <v>0</v>
      </c>
      <c r="CC46" s="345">
        <v>0</v>
      </c>
      <c r="CD46" s="345">
        <v>0</v>
      </c>
      <c r="CE46" s="345">
        <v>0</v>
      </c>
      <c r="CF46" s="345">
        <v>0</v>
      </c>
      <c r="CG46" s="346">
        <v>0</v>
      </c>
      <c r="CH46" s="345">
        <v>0</v>
      </c>
      <c r="CI46" s="345">
        <v>0</v>
      </c>
      <c r="CJ46" s="345">
        <v>0</v>
      </c>
      <c r="CK46" s="345">
        <v>0</v>
      </c>
      <c r="CL46" s="345">
        <v>0</v>
      </c>
      <c r="CM46" s="345">
        <v>0</v>
      </c>
      <c r="CN46" s="345">
        <v>0</v>
      </c>
      <c r="CO46" s="345">
        <v>0</v>
      </c>
      <c r="CP46" s="345">
        <v>0</v>
      </c>
      <c r="CQ46" s="345">
        <v>0</v>
      </c>
      <c r="CR46" s="345">
        <v>0</v>
      </c>
      <c r="CS46" s="346">
        <v>0</v>
      </c>
      <c r="CT46" s="347">
        <f t="shared" si="5"/>
        <v>36430.03</v>
      </c>
      <c r="CU46" s="347">
        <f t="shared" si="5"/>
        <v>37182.949999999997</v>
      </c>
      <c r="CV46" s="347">
        <f t="shared" si="5"/>
        <v>36147.74</v>
      </c>
      <c r="CW46" s="347">
        <f t="shared" si="5"/>
        <v>7052.09</v>
      </c>
      <c r="CX46" s="347">
        <f t="shared" si="5"/>
        <v>92427.85</v>
      </c>
      <c r="CY46" s="347">
        <f t="shared" si="5"/>
        <v>37683.25</v>
      </c>
      <c r="CZ46" s="347">
        <f t="shared" si="5"/>
        <v>44778.99</v>
      </c>
      <c r="DA46" s="347">
        <f t="shared" si="5"/>
        <v>47747.040000000001</v>
      </c>
      <c r="DB46" s="347">
        <f t="shared" si="5"/>
        <v>46881.33</v>
      </c>
      <c r="DC46" s="347">
        <f t="shared" si="5"/>
        <v>48816.66</v>
      </c>
      <c r="DD46" s="347">
        <f t="shared" si="5"/>
        <v>42199.96</v>
      </c>
      <c r="DE46" s="347">
        <f t="shared" si="5"/>
        <v>41418.65</v>
      </c>
      <c r="DF46" s="348">
        <f t="shared" si="2"/>
        <v>518766.5400000001</v>
      </c>
      <c r="DM46" s="351">
        <f t="shared" si="3"/>
        <v>518766.5400000001</v>
      </c>
      <c r="DN46" s="351">
        <v>508394.83999999997</v>
      </c>
      <c r="DO46" s="351">
        <f t="shared" si="4"/>
        <v>10371.700000000128</v>
      </c>
    </row>
    <row r="47" spans="1:119" ht="15.75" x14ac:dyDescent="0.3">
      <c r="A47" s="335" t="s">
        <v>142</v>
      </c>
      <c r="B47" s="344">
        <v>27110.99</v>
      </c>
      <c r="C47" s="344">
        <v>29628.34</v>
      </c>
      <c r="D47" s="344">
        <v>35732.269999999997</v>
      </c>
      <c r="E47" s="344">
        <v>15694.73</v>
      </c>
      <c r="F47" s="344">
        <v>37869.42</v>
      </c>
      <c r="G47" s="344">
        <v>25258.7</v>
      </c>
      <c r="H47" s="344">
        <v>24546.83</v>
      </c>
      <c r="I47" s="344">
        <v>24724.880000000001</v>
      </c>
      <c r="J47" s="344">
        <v>23762.86</v>
      </c>
      <c r="K47" s="344">
        <v>24168.01</v>
      </c>
      <c r="L47" s="344">
        <v>21514.49</v>
      </c>
      <c r="M47" s="344">
        <v>22499.34</v>
      </c>
      <c r="N47" s="345">
        <v>42.56</v>
      </c>
      <c r="O47" s="345">
        <v>43.3</v>
      </c>
      <c r="P47" s="345">
        <v>45.4</v>
      </c>
      <c r="Q47" s="345">
        <v>35.93</v>
      </c>
      <c r="R47" s="345">
        <v>42.66</v>
      </c>
      <c r="S47" s="345">
        <v>41.6</v>
      </c>
      <c r="T47" s="345">
        <v>41.72</v>
      </c>
      <c r="U47" s="345">
        <v>39.83</v>
      </c>
      <c r="V47" s="345">
        <v>41.99</v>
      </c>
      <c r="W47" s="345">
        <v>41.08</v>
      </c>
      <c r="X47" s="345">
        <v>393.13</v>
      </c>
      <c r="Y47" s="346">
        <v>34.510000000000005</v>
      </c>
      <c r="Z47" s="345">
        <v>0</v>
      </c>
      <c r="AA47" s="345">
        <v>0</v>
      </c>
      <c r="AB47" s="345">
        <v>0</v>
      </c>
      <c r="AC47" s="345">
        <v>0</v>
      </c>
      <c r="AD47" s="345">
        <v>0</v>
      </c>
      <c r="AE47" s="345">
        <v>0</v>
      </c>
      <c r="AF47" s="345">
        <v>0</v>
      </c>
      <c r="AG47" s="345">
        <v>0</v>
      </c>
      <c r="AH47" s="345">
        <v>0</v>
      </c>
      <c r="AI47" s="345">
        <v>0</v>
      </c>
      <c r="AJ47" s="345">
        <v>0</v>
      </c>
      <c r="AK47" s="346">
        <v>0</v>
      </c>
      <c r="AL47" s="345">
        <v>0</v>
      </c>
      <c r="AM47" s="345">
        <v>0</v>
      </c>
      <c r="AN47" s="345">
        <v>0</v>
      </c>
      <c r="AO47" s="345">
        <v>0</v>
      </c>
      <c r="AP47" s="345">
        <v>0</v>
      </c>
      <c r="AQ47" s="345">
        <v>0</v>
      </c>
      <c r="AR47" s="345">
        <v>0</v>
      </c>
      <c r="AS47" s="345">
        <v>0</v>
      </c>
      <c r="AT47" s="345">
        <v>0</v>
      </c>
      <c r="AU47" s="345">
        <v>0</v>
      </c>
      <c r="AV47" s="345">
        <v>0</v>
      </c>
      <c r="AW47" s="346">
        <v>0</v>
      </c>
      <c r="AX47" s="345">
        <v>0</v>
      </c>
      <c r="AY47" s="345">
        <v>0</v>
      </c>
      <c r="AZ47" s="345">
        <v>0</v>
      </c>
      <c r="BA47" s="345">
        <v>0</v>
      </c>
      <c r="BB47" s="345">
        <v>0</v>
      </c>
      <c r="BC47" s="345">
        <v>0</v>
      </c>
      <c r="BD47" s="345">
        <v>0</v>
      </c>
      <c r="BE47" s="345">
        <v>0</v>
      </c>
      <c r="BF47" s="345">
        <v>0</v>
      </c>
      <c r="BG47" s="345">
        <v>0</v>
      </c>
      <c r="BH47" s="345">
        <v>0</v>
      </c>
      <c r="BI47" s="346">
        <v>0</v>
      </c>
      <c r="BJ47" s="345">
        <v>0</v>
      </c>
      <c r="BK47" s="345">
        <v>0</v>
      </c>
      <c r="BL47" s="345">
        <v>0</v>
      </c>
      <c r="BM47" s="345">
        <v>0</v>
      </c>
      <c r="BN47" s="345">
        <v>0</v>
      </c>
      <c r="BO47" s="345">
        <v>0</v>
      </c>
      <c r="BP47" s="345">
        <v>0</v>
      </c>
      <c r="BQ47" s="345">
        <v>0</v>
      </c>
      <c r="BR47" s="345">
        <v>0</v>
      </c>
      <c r="BS47" s="345">
        <v>0</v>
      </c>
      <c r="BT47" s="345">
        <v>0</v>
      </c>
      <c r="BU47" s="346">
        <v>0</v>
      </c>
      <c r="BV47" s="345">
        <v>0</v>
      </c>
      <c r="BW47" s="345">
        <v>0</v>
      </c>
      <c r="BX47" s="345">
        <v>0</v>
      </c>
      <c r="BY47" s="345">
        <v>0</v>
      </c>
      <c r="BZ47" s="345">
        <v>0</v>
      </c>
      <c r="CA47" s="345">
        <v>0</v>
      </c>
      <c r="CB47" s="345">
        <v>0</v>
      </c>
      <c r="CC47" s="345">
        <v>0</v>
      </c>
      <c r="CD47" s="345">
        <v>0</v>
      </c>
      <c r="CE47" s="345">
        <v>0</v>
      </c>
      <c r="CF47" s="345">
        <v>0</v>
      </c>
      <c r="CG47" s="346">
        <v>0</v>
      </c>
      <c r="CH47" s="345">
        <v>0</v>
      </c>
      <c r="CI47" s="345">
        <v>0</v>
      </c>
      <c r="CJ47" s="345">
        <v>0</v>
      </c>
      <c r="CK47" s="345">
        <v>0</v>
      </c>
      <c r="CL47" s="345">
        <v>0</v>
      </c>
      <c r="CM47" s="345">
        <v>0</v>
      </c>
      <c r="CN47" s="345">
        <v>0</v>
      </c>
      <c r="CO47" s="345">
        <v>0</v>
      </c>
      <c r="CP47" s="345">
        <v>0</v>
      </c>
      <c r="CQ47" s="345">
        <v>0</v>
      </c>
      <c r="CR47" s="345">
        <v>0</v>
      </c>
      <c r="CS47" s="346">
        <v>0</v>
      </c>
      <c r="CT47" s="347">
        <f t="shared" si="5"/>
        <v>27153.550000000003</v>
      </c>
      <c r="CU47" s="347">
        <f t="shared" si="5"/>
        <v>29671.64</v>
      </c>
      <c r="CV47" s="347">
        <f t="shared" si="5"/>
        <v>35777.67</v>
      </c>
      <c r="CW47" s="347">
        <f t="shared" si="5"/>
        <v>15730.66</v>
      </c>
      <c r="CX47" s="347">
        <f t="shared" si="5"/>
        <v>37912.080000000002</v>
      </c>
      <c r="CY47" s="347">
        <f t="shared" si="5"/>
        <v>25300.3</v>
      </c>
      <c r="CZ47" s="347">
        <f t="shared" si="5"/>
        <v>24588.550000000003</v>
      </c>
      <c r="DA47" s="347">
        <f t="shared" si="5"/>
        <v>24764.710000000003</v>
      </c>
      <c r="DB47" s="347">
        <f t="shared" si="5"/>
        <v>23804.850000000002</v>
      </c>
      <c r="DC47" s="347">
        <f t="shared" si="5"/>
        <v>24209.09</v>
      </c>
      <c r="DD47" s="347">
        <f t="shared" si="5"/>
        <v>21907.620000000003</v>
      </c>
      <c r="DE47" s="347">
        <f t="shared" si="5"/>
        <v>22533.85</v>
      </c>
      <c r="DF47" s="348">
        <f t="shared" si="2"/>
        <v>313354.57</v>
      </c>
      <c r="DM47" s="351">
        <f t="shared" si="3"/>
        <v>313354.57</v>
      </c>
      <c r="DN47" s="351">
        <v>297238.13000000006</v>
      </c>
      <c r="DO47" s="351">
        <f t="shared" si="4"/>
        <v>16116.439999999944</v>
      </c>
    </row>
    <row r="48" spans="1:119" ht="15.75" x14ac:dyDescent="0.3">
      <c r="A48" s="335" t="s">
        <v>143</v>
      </c>
      <c r="B48" s="344">
        <v>35313</v>
      </c>
      <c r="C48" s="344">
        <v>36344.36</v>
      </c>
      <c r="D48" s="344">
        <v>34798.99</v>
      </c>
      <c r="E48" s="344">
        <v>10170.65</v>
      </c>
      <c r="F48" s="344">
        <v>52350.49</v>
      </c>
      <c r="G48" s="344">
        <v>28738.639999999999</v>
      </c>
      <c r="H48" s="344">
        <v>28376.63</v>
      </c>
      <c r="I48" s="344">
        <v>30673.48</v>
      </c>
      <c r="J48" s="344">
        <v>32706.71</v>
      </c>
      <c r="K48" s="344">
        <v>38357.15</v>
      </c>
      <c r="L48" s="344">
        <v>32150.74</v>
      </c>
      <c r="M48" s="344">
        <v>33506.04</v>
      </c>
      <c r="N48" s="345">
        <v>-3356.05</v>
      </c>
      <c r="O48" s="345">
        <v>-3781.2200000000003</v>
      </c>
      <c r="P48" s="345">
        <v>-2477.7600000000002</v>
      </c>
      <c r="Q48" s="345">
        <v>-2351.8000000000002</v>
      </c>
      <c r="R48" s="345">
        <v>-2804.8</v>
      </c>
      <c r="S48" s="345">
        <v>-2570.5</v>
      </c>
      <c r="T48" s="345">
        <v>-2833.3199999999997</v>
      </c>
      <c r="U48" s="345">
        <v>-2935.95</v>
      </c>
      <c r="V48" s="345">
        <v>-2666.77</v>
      </c>
      <c r="W48" s="345">
        <v>-3004.67</v>
      </c>
      <c r="X48" s="345">
        <v>-2874.4</v>
      </c>
      <c r="Y48" s="346">
        <v>-3068.8599999999997</v>
      </c>
      <c r="Z48" s="345">
        <v>-52.09</v>
      </c>
      <c r="AA48" s="345">
        <v>-51.05</v>
      </c>
      <c r="AB48" s="345">
        <v>-53.78</v>
      </c>
      <c r="AC48" s="345">
        <v>-47.36</v>
      </c>
      <c r="AD48" s="345">
        <v>-48.95</v>
      </c>
      <c r="AE48" s="345">
        <v>-49.76</v>
      </c>
      <c r="AF48" s="345">
        <v>-48.79</v>
      </c>
      <c r="AG48" s="345">
        <v>-147.05000000000001</v>
      </c>
      <c r="AH48" s="345">
        <v>-144.13</v>
      </c>
      <c r="AI48" s="345">
        <v>-168.46</v>
      </c>
      <c r="AJ48" s="345">
        <v>-147.38999999999999</v>
      </c>
      <c r="AK48" s="346">
        <v>-157.44999999999999</v>
      </c>
      <c r="AL48" s="345">
        <v>0</v>
      </c>
      <c r="AM48" s="345">
        <v>0</v>
      </c>
      <c r="AN48" s="345">
        <v>0</v>
      </c>
      <c r="AO48" s="345">
        <v>0</v>
      </c>
      <c r="AP48" s="345">
        <v>0</v>
      </c>
      <c r="AQ48" s="345">
        <v>0</v>
      </c>
      <c r="AR48" s="345">
        <v>0</v>
      </c>
      <c r="AS48" s="345">
        <v>0</v>
      </c>
      <c r="AT48" s="345">
        <v>0</v>
      </c>
      <c r="AU48" s="345">
        <v>0</v>
      </c>
      <c r="AV48" s="345">
        <v>0</v>
      </c>
      <c r="AW48" s="346">
        <v>0</v>
      </c>
      <c r="AX48" s="345">
        <v>0</v>
      </c>
      <c r="AY48" s="345">
        <v>0</v>
      </c>
      <c r="AZ48" s="345">
        <v>0</v>
      </c>
      <c r="BA48" s="345">
        <v>0</v>
      </c>
      <c r="BB48" s="345">
        <v>0</v>
      </c>
      <c r="BC48" s="345">
        <v>0</v>
      </c>
      <c r="BD48" s="345">
        <v>0</v>
      </c>
      <c r="BE48" s="345">
        <v>0</v>
      </c>
      <c r="BF48" s="345">
        <v>0</v>
      </c>
      <c r="BG48" s="345">
        <v>0</v>
      </c>
      <c r="BH48" s="345">
        <v>0</v>
      </c>
      <c r="BI48" s="346">
        <v>0</v>
      </c>
      <c r="BJ48" s="345">
        <v>0</v>
      </c>
      <c r="BK48" s="345">
        <v>0</v>
      </c>
      <c r="BL48" s="345">
        <v>0</v>
      </c>
      <c r="BM48" s="345">
        <v>0</v>
      </c>
      <c r="BN48" s="345">
        <v>0</v>
      </c>
      <c r="BO48" s="345">
        <v>0</v>
      </c>
      <c r="BP48" s="345">
        <v>0</v>
      </c>
      <c r="BQ48" s="345">
        <v>0</v>
      </c>
      <c r="BR48" s="345">
        <v>0</v>
      </c>
      <c r="BS48" s="345">
        <v>0</v>
      </c>
      <c r="BT48" s="345">
        <v>0</v>
      </c>
      <c r="BU48" s="346">
        <v>0</v>
      </c>
      <c r="BV48" s="345">
        <v>0</v>
      </c>
      <c r="BW48" s="345">
        <v>0</v>
      </c>
      <c r="BX48" s="345">
        <v>0</v>
      </c>
      <c r="BY48" s="345">
        <v>0</v>
      </c>
      <c r="BZ48" s="345">
        <v>0</v>
      </c>
      <c r="CA48" s="345">
        <v>0</v>
      </c>
      <c r="CB48" s="345">
        <v>0</v>
      </c>
      <c r="CC48" s="345">
        <v>0</v>
      </c>
      <c r="CD48" s="345">
        <v>0</v>
      </c>
      <c r="CE48" s="345">
        <v>0</v>
      </c>
      <c r="CF48" s="345">
        <v>0</v>
      </c>
      <c r="CG48" s="346">
        <v>0</v>
      </c>
      <c r="CH48" s="345">
        <v>0</v>
      </c>
      <c r="CI48" s="345">
        <v>0</v>
      </c>
      <c r="CJ48" s="345">
        <v>0</v>
      </c>
      <c r="CK48" s="345">
        <v>0</v>
      </c>
      <c r="CL48" s="345">
        <v>0</v>
      </c>
      <c r="CM48" s="345">
        <v>0</v>
      </c>
      <c r="CN48" s="345">
        <v>0</v>
      </c>
      <c r="CO48" s="345">
        <v>0</v>
      </c>
      <c r="CP48" s="345">
        <v>0</v>
      </c>
      <c r="CQ48" s="345">
        <v>0</v>
      </c>
      <c r="CR48" s="345">
        <v>0</v>
      </c>
      <c r="CS48" s="346">
        <v>0</v>
      </c>
      <c r="CT48" s="347">
        <f t="shared" si="5"/>
        <v>31904.86</v>
      </c>
      <c r="CU48" s="347">
        <f t="shared" si="5"/>
        <v>32512.09</v>
      </c>
      <c r="CV48" s="347">
        <f t="shared" si="5"/>
        <v>32267.449999999997</v>
      </c>
      <c r="CW48" s="347">
        <f t="shared" si="5"/>
        <v>7771.49</v>
      </c>
      <c r="CX48" s="347">
        <f t="shared" si="5"/>
        <v>49496.74</v>
      </c>
      <c r="CY48" s="347">
        <f t="shared" si="5"/>
        <v>26118.38</v>
      </c>
      <c r="CZ48" s="347">
        <f t="shared" si="5"/>
        <v>25494.52</v>
      </c>
      <c r="DA48" s="347">
        <f t="shared" si="5"/>
        <v>27590.48</v>
      </c>
      <c r="DB48" s="347">
        <f t="shared" si="5"/>
        <v>29895.809999999998</v>
      </c>
      <c r="DC48" s="347">
        <f t="shared" si="5"/>
        <v>35184.020000000004</v>
      </c>
      <c r="DD48" s="347">
        <f t="shared" si="5"/>
        <v>29128.95</v>
      </c>
      <c r="DE48" s="347">
        <f t="shared" si="5"/>
        <v>30279.73</v>
      </c>
      <c r="DF48" s="348">
        <f t="shared" si="2"/>
        <v>357644.52</v>
      </c>
      <c r="DM48" s="351">
        <f t="shared" si="3"/>
        <v>357644.52</v>
      </c>
      <c r="DN48" s="351">
        <v>346047.39</v>
      </c>
      <c r="DO48" s="351">
        <f t="shared" si="4"/>
        <v>11597.130000000005</v>
      </c>
    </row>
    <row r="49" spans="1:119" ht="15.75" x14ac:dyDescent="0.3">
      <c r="A49" s="335" t="s">
        <v>144</v>
      </c>
      <c r="B49" s="344">
        <v>98992.59</v>
      </c>
      <c r="C49" s="344">
        <v>115902.42</v>
      </c>
      <c r="D49" s="344">
        <v>114753.78</v>
      </c>
      <c r="E49" s="344">
        <v>44258.8</v>
      </c>
      <c r="F49" s="344">
        <v>169822.57</v>
      </c>
      <c r="G49" s="344">
        <v>114646.13</v>
      </c>
      <c r="H49" s="344">
        <v>97378.58</v>
      </c>
      <c r="I49" s="344">
        <v>102986.86</v>
      </c>
      <c r="J49" s="344">
        <v>108015.25</v>
      </c>
      <c r="K49" s="344">
        <v>114321.83</v>
      </c>
      <c r="L49" s="344">
        <v>83402.64</v>
      </c>
      <c r="M49" s="344">
        <v>86852.38</v>
      </c>
      <c r="N49" s="345">
        <v>-32.590000000000003</v>
      </c>
      <c r="O49" s="345">
        <v>-88.14</v>
      </c>
      <c r="P49" s="345">
        <v>-86.06</v>
      </c>
      <c r="Q49" s="345">
        <v>-69.02</v>
      </c>
      <c r="R49" s="345">
        <v>-94.100000000000009</v>
      </c>
      <c r="S49" s="345">
        <v>-100.25999999999999</v>
      </c>
      <c r="T49" s="345">
        <v>-96.02000000000001</v>
      </c>
      <c r="U49" s="345">
        <v>-600.58000000000004</v>
      </c>
      <c r="V49" s="345">
        <v>-190.67000000000002</v>
      </c>
      <c r="W49" s="345">
        <v>-192.79000000000002</v>
      </c>
      <c r="X49" s="345">
        <v>-100.26</v>
      </c>
      <c r="Y49" s="346">
        <v>-52.9</v>
      </c>
      <c r="Z49" s="345">
        <v>0</v>
      </c>
      <c r="AA49" s="345">
        <v>0</v>
      </c>
      <c r="AB49" s="345">
        <v>0</v>
      </c>
      <c r="AC49" s="345">
        <v>0</v>
      </c>
      <c r="AD49" s="345">
        <v>0</v>
      </c>
      <c r="AE49" s="345">
        <v>0</v>
      </c>
      <c r="AF49" s="345">
        <v>0</v>
      </c>
      <c r="AG49" s="345">
        <v>0</v>
      </c>
      <c r="AH49" s="345">
        <v>0</v>
      </c>
      <c r="AI49" s="345">
        <v>0</v>
      </c>
      <c r="AJ49" s="345">
        <v>0</v>
      </c>
      <c r="AK49" s="346">
        <v>0</v>
      </c>
      <c r="AL49" s="345">
        <v>0</v>
      </c>
      <c r="AM49" s="345">
        <v>0</v>
      </c>
      <c r="AN49" s="345">
        <v>0</v>
      </c>
      <c r="AO49" s="345">
        <v>0</v>
      </c>
      <c r="AP49" s="345">
        <v>0</v>
      </c>
      <c r="AQ49" s="345">
        <v>0</v>
      </c>
      <c r="AR49" s="345">
        <v>0</v>
      </c>
      <c r="AS49" s="345">
        <v>0</v>
      </c>
      <c r="AT49" s="345">
        <v>0</v>
      </c>
      <c r="AU49" s="345">
        <v>0</v>
      </c>
      <c r="AV49" s="345">
        <v>0</v>
      </c>
      <c r="AW49" s="346">
        <v>0</v>
      </c>
      <c r="AX49" s="345">
        <v>0</v>
      </c>
      <c r="AY49" s="345">
        <v>0</v>
      </c>
      <c r="AZ49" s="345">
        <v>0</v>
      </c>
      <c r="BA49" s="345">
        <v>0</v>
      </c>
      <c r="BB49" s="345">
        <v>0</v>
      </c>
      <c r="BC49" s="345">
        <v>0</v>
      </c>
      <c r="BD49" s="345">
        <v>0</v>
      </c>
      <c r="BE49" s="345">
        <v>0</v>
      </c>
      <c r="BF49" s="345">
        <v>0</v>
      </c>
      <c r="BG49" s="345">
        <v>0</v>
      </c>
      <c r="BH49" s="345">
        <v>0</v>
      </c>
      <c r="BI49" s="346">
        <v>0</v>
      </c>
      <c r="BJ49" s="345">
        <v>0</v>
      </c>
      <c r="BK49" s="345">
        <v>0</v>
      </c>
      <c r="BL49" s="345">
        <v>0</v>
      </c>
      <c r="BM49" s="345">
        <v>0</v>
      </c>
      <c r="BN49" s="345">
        <v>0</v>
      </c>
      <c r="BO49" s="345">
        <v>0</v>
      </c>
      <c r="BP49" s="345">
        <v>0</v>
      </c>
      <c r="BQ49" s="345">
        <v>0</v>
      </c>
      <c r="BR49" s="345">
        <v>0</v>
      </c>
      <c r="BS49" s="345">
        <v>0</v>
      </c>
      <c r="BT49" s="345">
        <v>0</v>
      </c>
      <c r="BU49" s="346">
        <v>0</v>
      </c>
      <c r="BV49" s="345">
        <v>0</v>
      </c>
      <c r="BW49" s="345">
        <v>0</v>
      </c>
      <c r="BX49" s="345">
        <v>0</v>
      </c>
      <c r="BY49" s="345">
        <v>0</v>
      </c>
      <c r="BZ49" s="345">
        <v>0</v>
      </c>
      <c r="CA49" s="345">
        <v>0</v>
      </c>
      <c r="CB49" s="345">
        <v>0</v>
      </c>
      <c r="CC49" s="345">
        <v>0</v>
      </c>
      <c r="CD49" s="345">
        <v>0</v>
      </c>
      <c r="CE49" s="345">
        <v>0</v>
      </c>
      <c r="CF49" s="345">
        <v>0</v>
      </c>
      <c r="CG49" s="346">
        <v>0</v>
      </c>
      <c r="CH49" s="345">
        <v>0</v>
      </c>
      <c r="CI49" s="345">
        <v>0</v>
      </c>
      <c r="CJ49" s="345">
        <v>0</v>
      </c>
      <c r="CK49" s="345">
        <v>0</v>
      </c>
      <c r="CL49" s="345">
        <v>0</v>
      </c>
      <c r="CM49" s="345">
        <v>0</v>
      </c>
      <c r="CN49" s="345">
        <v>0</v>
      </c>
      <c r="CO49" s="345">
        <v>0</v>
      </c>
      <c r="CP49" s="345">
        <v>0</v>
      </c>
      <c r="CQ49" s="345">
        <v>0</v>
      </c>
      <c r="CR49" s="345">
        <v>0</v>
      </c>
      <c r="CS49" s="346">
        <v>0</v>
      </c>
      <c r="CT49" s="347">
        <f t="shared" si="5"/>
        <v>98960</v>
      </c>
      <c r="CU49" s="347">
        <f t="shared" si="5"/>
        <v>115814.28</v>
      </c>
      <c r="CV49" s="347">
        <f t="shared" si="5"/>
        <v>114667.72</v>
      </c>
      <c r="CW49" s="347">
        <f t="shared" si="5"/>
        <v>44189.780000000006</v>
      </c>
      <c r="CX49" s="347">
        <f t="shared" si="5"/>
        <v>169728.47</v>
      </c>
      <c r="CY49" s="347">
        <f t="shared" si="5"/>
        <v>114545.87000000001</v>
      </c>
      <c r="CZ49" s="347">
        <f t="shared" si="5"/>
        <v>97282.559999999998</v>
      </c>
      <c r="DA49" s="347">
        <f t="shared" si="5"/>
        <v>102386.28</v>
      </c>
      <c r="DB49" s="347">
        <f t="shared" si="5"/>
        <v>107824.58</v>
      </c>
      <c r="DC49" s="347">
        <f t="shared" si="5"/>
        <v>114129.04000000001</v>
      </c>
      <c r="DD49" s="347">
        <f t="shared" si="5"/>
        <v>83302.38</v>
      </c>
      <c r="DE49" s="347">
        <f t="shared" si="5"/>
        <v>86799.48000000001</v>
      </c>
      <c r="DF49" s="348">
        <f t="shared" si="2"/>
        <v>1249630.44</v>
      </c>
      <c r="DM49" s="351">
        <f t="shared" si="3"/>
        <v>1249630.44</v>
      </c>
      <c r="DN49" s="351">
        <v>1249616.49</v>
      </c>
      <c r="DO49" s="351">
        <f t="shared" si="4"/>
        <v>13.949999999953434</v>
      </c>
    </row>
    <row r="50" spans="1:119" ht="15.75" x14ac:dyDescent="0.3">
      <c r="A50" s="335" t="s">
        <v>145</v>
      </c>
      <c r="B50" s="344">
        <v>10683.99</v>
      </c>
      <c r="C50" s="344">
        <v>11321.88</v>
      </c>
      <c r="D50" s="344">
        <v>10830.16</v>
      </c>
      <c r="E50" s="344">
        <v>9947.24</v>
      </c>
      <c r="F50" s="344">
        <v>10490.35</v>
      </c>
      <c r="G50" s="344">
        <v>9504.1299999999992</v>
      </c>
      <c r="H50" s="344">
        <v>8580.41</v>
      </c>
      <c r="I50" s="344">
        <v>9829.86</v>
      </c>
      <c r="J50" s="344">
        <v>9213.67</v>
      </c>
      <c r="K50" s="344">
        <v>9398.42</v>
      </c>
      <c r="L50" s="344">
        <v>9281.58</v>
      </c>
      <c r="M50" s="344">
        <v>9147.18</v>
      </c>
      <c r="N50" s="345">
        <v>0</v>
      </c>
      <c r="O50" s="345">
        <v>0</v>
      </c>
      <c r="P50" s="345">
        <v>0</v>
      </c>
      <c r="Q50" s="345">
        <v>0</v>
      </c>
      <c r="R50" s="345">
        <v>0</v>
      </c>
      <c r="S50" s="345">
        <v>0</v>
      </c>
      <c r="T50" s="345">
        <v>0</v>
      </c>
      <c r="U50" s="345">
        <v>0</v>
      </c>
      <c r="V50" s="345">
        <v>0</v>
      </c>
      <c r="W50" s="345">
        <v>0</v>
      </c>
      <c r="X50" s="345">
        <v>0</v>
      </c>
      <c r="Y50" s="346">
        <v>24.68</v>
      </c>
      <c r="Z50" s="345">
        <v>0</v>
      </c>
      <c r="AA50" s="345">
        <v>0</v>
      </c>
      <c r="AB50" s="345">
        <v>0</v>
      </c>
      <c r="AC50" s="345">
        <v>0</v>
      </c>
      <c r="AD50" s="345">
        <v>0</v>
      </c>
      <c r="AE50" s="345">
        <v>0</v>
      </c>
      <c r="AF50" s="345">
        <v>0</v>
      </c>
      <c r="AG50" s="345">
        <v>0</v>
      </c>
      <c r="AH50" s="345">
        <v>0</v>
      </c>
      <c r="AI50" s="345">
        <v>0</v>
      </c>
      <c r="AJ50" s="345">
        <v>0</v>
      </c>
      <c r="AK50" s="346">
        <v>0</v>
      </c>
      <c r="AL50" s="345">
        <v>0</v>
      </c>
      <c r="AM50" s="345">
        <v>0</v>
      </c>
      <c r="AN50" s="345">
        <v>0</v>
      </c>
      <c r="AO50" s="345">
        <v>0</v>
      </c>
      <c r="AP50" s="345">
        <v>0</v>
      </c>
      <c r="AQ50" s="345">
        <v>0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346">
        <v>0</v>
      </c>
      <c r="AX50" s="345">
        <v>0</v>
      </c>
      <c r="AY50" s="345">
        <v>0</v>
      </c>
      <c r="AZ50" s="345">
        <v>0</v>
      </c>
      <c r="BA50" s="345">
        <v>0</v>
      </c>
      <c r="BB50" s="345">
        <v>0</v>
      </c>
      <c r="BC50" s="345">
        <v>0</v>
      </c>
      <c r="BD50" s="345">
        <v>0</v>
      </c>
      <c r="BE50" s="345">
        <v>0</v>
      </c>
      <c r="BF50" s="345">
        <v>0</v>
      </c>
      <c r="BG50" s="345">
        <v>0</v>
      </c>
      <c r="BH50" s="345">
        <v>0</v>
      </c>
      <c r="BI50" s="346">
        <v>0</v>
      </c>
      <c r="BJ50" s="345">
        <v>0</v>
      </c>
      <c r="BK50" s="345">
        <v>0</v>
      </c>
      <c r="BL50" s="345">
        <v>0</v>
      </c>
      <c r="BM50" s="345">
        <v>0</v>
      </c>
      <c r="BN50" s="345">
        <v>0</v>
      </c>
      <c r="BO50" s="345">
        <v>0</v>
      </c>
      <c r="BP50" s="345">
        <v>0</v>
      </c>
      <c r="BQ50" s="345">
        <v>0</v>
      </c>
      <c r="BR50" s="345">
        <v>0</v>
      </c>
      <c r="BS50" s="345">
        <v>0</v>
      </c>
      <c r="BT50" s="345">
        <v>0</v>
      </c>
      <c r="BU50" s="346">
        <v>0</v>
      </c>
      <c r="BV50" s="345">
        <v>0</v>
      </c>
      <c r="BW50" s="345">
        <v>0</v>
      </c>
      <c r="BX50" s="345">
        <v>0</v>
      </c>
      <c r="BY50" s="345">
        <v>0</v>
      </c>
      <c r="BZ50" s="345">
        <v>0</v>
      </c>
      <c r="CA50" s="345">
        <v>0</v>
      </c>
      <c r="CB50" s="345">
        <v>0</v>
      </c>
      <c r="CC50" s="345">
        <v>0</v>
      </c>
      <c r="CD50" s="345">
        <v>0</v>
      </c>
      <c r="CE50" s="345">
        <v>0</v>
      </c>
      <c r="CF50" s="345">
        <v>0</v>
      </c>
      <c r="CG50" s="346">
        <v>0</v>
      </c>
      <c r="CH50" s="345">
        <v>0</v>
      </c>
      <c r="CI50" s="345">
        <v>0</v>
      </c>
      <c r="CJ50" s="345">
        <v>0</v>
      </c>
      <c r="CK50" s="345">
        <v>0</v>
      </c>
      <c r="CL50" s="345">
        <v>0</v>
      </c>
      <c r="CM50" s="345">
        <v>0</v>
      </c>
      <c r="CN50" s="345">
        <v>0</v>
      </c>
      <c r="CO50" s="345">
        <v>0</v>
      </c>
      <c r="CP50" s="345">
        <v>0</v>
      </c>
      <c r="CQ50" s="345">
        <v>0</v>
      </c>
      <c r="CR50" s="345">
        <v>0</v>
      </c>
      <c r="CS50" s="346">
        <v>0</v>
      </c>
      <c r="CT50" s="347">
        <f t="shared" si="5"/>
        <v>10683.99</v>
      </c>
      <c r="CU50" s="347">
        <f t="shared" si="5"/>
        <v>11321.88</v>
      </c>
      <c r="CV50" s="347">
        <f t="shared" si="5"/>
        <v>10830.16</v>
      </c>
      <c r="CW50" s="347">
        <f t="shared" si="5"/>
        <v>9947.24</v>
      </c>
      <c r="CX50" s="347">
        <f t="shared" si="5"/>
        <v>10490.35</v>
      </c>
      <c r="CY50" s="347">
        <f t="shared" si="5"/>
        <v>9504.1299999999992</v>
      </c>
      <c r="CZ50" s="347">
        <f t="shared" si="5"/>
        <v>8580.41</v>
      </c>
      <c r="DA50" s="347">
        <f t="shared" si="5"/>
        <v>9829.86</v>
      </c>
      <c r="DB50" s="347">
        <f t="shared" si="5"/>
        <v>9213.67</v>
      </c>
      <c r="DC50" s="347">
        <f t="shared" si="5"/>
        <v>9398.42</v>
      </c>
      <c r="DD50" s="347">
        <f t="shared" si="5"/>
        <v>9281.58</v>
      </c>
      <c r="DE50" s="347">
        <f t="shared" si="5"/>
        <v>9171.86</v>
      </c>
      <c r="DF50" s="348">
        <f t="shared" si="2"/>
        <v>118253.54999999999</v>
      </c>
      <c r="DM50" s="351">
        <f t="shared" si="3"/>
        <v>118253.54999999999</v>
      </c>
      <c r="DN50" s="351">
        <v>118253.54999999999</v>
      </c>
      <c r="DO50" s="351">
        <f t="shared" si="4"/>
        <v>0</v>
      </c>
    </row>
    <row r="51" spans="1:119" ht="15.75" x14ac:dyDescent="0.3">
      <c r="A51" s="335" t="s">
        <v>146</v>
      </c>
      <c r="B51" s="344">
        <v>25519.07</v>
      </c>
      <c r="C51" s="344">
        <v>28780.94</v>
      </c>
      <c r="D51" s="344">
        <v>28250.83</v>
      </c>
      <c r="E51" s="344">
        <v>24012.07</v>
      </c>
      <c r="F51" s="344">
        <v>26223.63</v>
      </c>
      <c r="G51" s="344">
        <v>27603.39</v>
      </c>
      <c r="H51" s="344">
        <v>26412.06</v>
      </c>
      <c r="I51" s="344">
        <v>25897.45</v>
      </c>
      <c r="J51" s="344">
        <v>30061.17</v>
      </c>
      <c r="K51" s="344">
        <v>29032</v>
      </c>
      <c r="L51" s="344">
        <v>24207.21</v>
      </c>
      <c r="M51" s="344">
        <v>29592.06</v>
      </c>
      <c r="N51" s="345">
        <v>0</v>
      </c>
      <c r="O51" s="345">
        <v>0</v>
      </c>
      <c r="P51" s="345">
        <v>0</v>
      </c>
      <c r="Q51" s="345">
        <v>0</v>
      </c>
      <c r="R51" s="345">
        <v>0</v>
      </c>
      <c r="S51" s="345">
        <v>0</v>
      </c>
      <c r="T51" s="345">
        <v>0</v>
      </c>
      <c r="U51" s="345">
        <v>0</v>
      </c>
      <c r="V51" s="345">
        <v>0</v>
      </c>
      <c r="W51" s="345">
        <v>0</v>
      </c>
      <c r="X51" s="345">
        <v>0</v>
      </c>
      <c r="Y51" s="346">
        <v>0</v>
      </c>
      <c r="Z51" s="345">
        <v>0</v>
      </c>
      <c r="AA51" s="345">
        <v>0</v>
      </c>
      <c r="AB51" s="345">
        <v>0</v>
      </c>
      <c r="AC51" s="345">
        <v>0</v>
      </c>
      <c r="AD51" s="345">
        <v>0</v>
      </c>
      <c r="AE51" s="345">
        <v>0</v>
      </c>
      <c r="AF51" s="345">
        <v>0</v>
      </c>
      <c r="AG51" s="345">
        <v>0</v>
      </c>
      <c r="AH51" s="345">
        <v>0</v>
      </c>
      <c r="AI51" s="345">
        <v>0</v>
      </c>
      <c r="AJ51" s="345">
        <v>0</v>
      </c>
      <c r="AK51" s="346">
        <v>0</v>
      </c>
      <c r="AL51" s="345">
        <v>0</v>
      </c>
      <c r="AM51" s="345">
        <v>0</v>
      </c>
      <c r="AN51" s="345">
        <v>0</v>
      </c>
      <c r="AO51" s="345">
        <v>0</v>
      </c>
      <c r="AP51" s="345">
        <v>0</v>
      </c>
      <c r="AQ51" s="345">
        <v>0</v>
      </c>
      <c r="AR51" s="345">
        <v>0</v>
      </c>
      <c r="AS51" s="345">
        <v>0</v>
      </c>
      <c r="AT51" s="345">
        <v>0</v>
      </c>
      <c r="AU51" s="345">
        <v>0</v>
      </c>
      <c r="AV51" s="345">
        <v>0</v>
      </c>
      <c r="AW51" s="346">
        <v>0</v>
      </c>
      <c r="AX51" s="345">
        <v>0</v>
      </c>
      <c r="AY51" s="345">
        <v>0</v>
      </c>
      <c r="AZ51" s="345">
        <v>0</v>
      </c>
      <c r="BA51" s="345">
        <v>0</v>
      </c>
      <c r="BB51" s="345">
        <v>0</v>
      </c>
      <c r="BC51" s="345">
        <v>0</v>
      </c>
      <c r="BD51" s="345">
        <v>0</v>
      </c>
      <c r="BE51" s="345">
        <v>0</v>
      </c>
      <c r="BF51" s="345">
        <v>0</v>
      </c>
      <c r="BG51" s="345">
        <v>0</v>
      </c>
      <c r="BH51" s="345">
        <v>0</v>
      </c>
      <c r="BI51" s="346">
        <v>0</v>
      </c>
      <c r="BJ51" s="345">
        <v>0</v>
      </c>
      <c r="BK51" s="345">
        <v>0</v>
      </c>
      <c r="BL51" s="345">
        <v>0</v>
      </c>
      <c r="BM51" s="345">
        <v>0</v>
      </c>
      <c r="BN51" s="345">
        <v>0</v>
      </c>
      <c r="BO51" s="345">
        <v>0</v>
      </c>
      <c r="BP51" s="345">
        <v>0</v>
      </c>
      <c r="BQ51" s="345">
        <v>0</v>
      </c>
      <c r="BR51" s="345">
        <v>0</v>
      </c>
      <c r="BS51" s="345">
        <v>0</v>
      </c>
      <c r="BT51" s="345">
        <v>0</v>
      </c>
      <c r="BU51" s="346">
        <v>0</v>
      </c>
      <c r="BV51" s="345">
        <v>0</v>
      </c>
      <c r="BW51" s="345">
        <v>0</v>
      </c>
      <c r="BX51" s="345">
        <v>0</v>
      </c>
      <c r="BY51" s="345">
        <v>0</v>
      </c>
      <c r="BZ51" s="345">
        <v>0</v>
      </c>
      <c r="CA51" s="345">
        <v>0</v>
      </c>
      <c r="CB51" s="345">
        <v>0</v>
      </c>
      <c r="CC51" s="345">
        <v>0</v>
      </c>
      <c r="CD51" s="345">
        <v>0</v>
      </c>
      <c r="CE51" s="345">
        <v>0</v>
      </c>
      <c r="CF51" s="345">
        <v>0</v>
      </c>
      <c r="CG51" s="346">
        <v>0</v>
      </c>
      <c r="CH51" s="345">
        <v>0</v>
      </c>
      <c r="CI51" s="345">
        <v>0</v>
      </c>
      <c r="CJ51" s="345">
        <v>0</v>
      </c>
      <c r="CK51" s="345">
        <v>0</v>
      </c>
      <c r="CL51" s="345">
        <v>0</v>
      </c>
      <c r="CM51" s="345">
        <v>0</v>
      </c>
      <c r="CN51" s="345">
        <v>0</v>
      </c>
      <c r="CO51" s="345">
        <v>0</v>
      </c>
      <c r="CP51" s="345">
        <v>0</v>
      </c>
      <c r="CQ51" s="345">
        <v>0</v>
      </c>
      <c r="CR51" s="345">
        <v>0</v>
      </c>
      <c r="CS51" s="346">
        <v>0</v>
      </c>
      <c r="CT51" s="347">
        <f t="shared" si="5"/>
        <v>25519.07</v>
      </c>
      <c r="CU51" s="347">
        <f t="shared" si="5"/>
        <v>28780.94</v>
      </c>
      <c r="CV51" s="347">
        <f t="shared" si="5"/>
        <v>28250.83</v>
      </c>
      <c r="CW51" s="347">
        <f t="shared" si="5"/>
        <v>24012.07</v>
      </c>
      <c r="CX51" s="347">
        <f t="shared" si="5"/>
        <v>26223.63</v>
      </c>
      <c r="CY51" s="347">
        <f t="shared" si="5"/>
        <v>27603.39</v>
      </c>
      <c r="CZ51" s="347">
        <f t="shared" si="5"/>
        <v>26412.06</v>
      </c>
      <c r="DA51" s="347">
        <f t="shared" si="5"/>
        <v>25897.45</v>
      </c>
      <c r="DB51" s="347">
        <f t="shared" si="5"/>
        <v>30061.17</v>
      </c>
      <c r="DC51" s="347">
        <f t="shared" si="5"/>
        <v>29032</v>
      </c>
      <c r="DD51" s="347">
        <f t="shared" si="5"/>
        <v>24207.21</v>
      </c>
      <c r="DE51" s="347">
        <f t="shared" si="5"/>
        <v>29592.06</v>
      </c>
      <c r="DF51" s="348">
        <f t="shared" si="2"/>
        <v>325591.88</v>
      </c>
      <c r="DM51" s="351">
        <f t="shared" si="3"/>
        <v>325591.88</v>
      </c>
      <c r="DN51" s="351">
        <v>325300.36</v>
      </c>
      <c r="DO51" s="351">
        <f t="shared" si="4"/>
        <v>291.52000000001863</v>
      </c>
    </row>
    <row r="52" spans="1:119" ht="15.75" x14ac:dyDescent="0.3">
      <c r="A52" s="335" t="s">
        <v>147</v>
      </c>
      <c r="B52" s="344">
        <v>466426.28</v>
      </c>
      <c r="C52" s="344">
        <v>495667.8</v>
      </c>
      <c r="D52" s="344">
        <v>477910.43</v>
      </c>
      <c r="E52" s="344">
        <v>82442.02</v>
      </c>
      <c r="F52" s="344">
        <v>818118.15</v>
      </c>
      <c r="G52" s="344">
        <v>453737.26</v>
      </c>
      <c r="H52" s="344">
        <v>441274.38</v>
      </c>
      <c r="I52" s="344">
        <v>449154.46</v>
      </c>
      <c r="J52" s="344">
        <v>428191.21</v>
      </c>
      <c r="K52" s="344">
        <v>446800.6</v>
      </c>
      <c r="L52" s="344">
        <v>405074.59</v>
      </c>
      <c r="M52" s="344">
        <v>417067.76</v>
      </c>
      <c r="N52" s="345">
        <v>0</v>
      </c>
      <c r="O52" s="345">
        <v>0</v>
      </c>
      <c r="P52" s="345">
        <v>0</v>
      </c>
      <c r="Q52" s="345">
        <v>0</v>
      </c>
      <c r="R52" s="345">
        <v>0</v>
      </c>
      <c r="S52" s="345">
        <v>0</v>
      </c>
      <c r="T52" s="345">
        <v>0</v>
      </c>
      <c r="U52" s="345">
        <v>0</v>
      </c>
      <c r="V52" s="345">
        <v>0</v>
      </c>
      <c r="W52" s="345">
        <v>0</v>
      </c>
      <c r="X52" s="345">
        <v>737.1</v>
      </c>
      <c r="Y52" s="346">
        <v>76055.34</v>
      </c>
      <c r="Z52" s="345">
        <v>0</v>
      </c>
      <c r="AA52" s="345">
        <v>0</v>
      </c>
      <c r="AB52" s="345">
        <v>0</v>
      </c>
      <c r="AC52" s="345">
        <v>0</v>
      </c>
      <c r="AD52" s="345">
        <v>0</v>
      </c>
      <c r="AE52" s="345">
        <v>0</v>
      </c>
      <c r="AF52" s="345">
        <v>0</v>
      </c>
      <c r="AG52" s="345">
        <v>0</v>
      </c>
      <c r="AH52" s="345">
        <v>0</v>
      </c>
      <c r="AI52" s="345">
        <v>-278.72000000000003</v>
      </c>
      <c r="AJ52" s="345">
        <v>-262.02999999999997</v>
      </c>
      <c r="AK52" s="346">
        <v>-294.77999999999997</v>
      </c>
      <c r="AL52" s="345">
        <v>0</v>
      </c>
      <c r="AM52" s="345">
        <v>0</v>
      </c>
      <c r="AN52" s="345">
        <v>0</v>
      </c>
      <c r="AO52" s="345">
        <v>0</v>
      </c>
      <c r="AP52" s="345">
        <v>0</v>
      </c>
      <c r="AQ52" s="345">
        <v>0</v>
      </c>
      <c r="AR52" s="345">
        <v>0</v>
      </c>
      <c r="AS52" s="345">
        <v>0</v>
      </c>
      <c r="AT52" s="345">
        <v>0</v>
      </c>
      <c r="AU52" s="345">
        <v>0</v>
      </c>
      <c r="AV52" s="345">
        <v>0</v>
      </c>
      <c r="AW52" s="346">
        <v>0</v>
      </c>
      <c r="AX52" s="345">
        <v>0</v>
      </c>
      <c r="AY52" s="345">
        <v>0</v>
      </c>
      <c r="AZ52" s="345">
        <v>0</v>
      </c>
      <c r="BA52" s="345">
        <v>0</v>
      </c>
      <c r="BB52" s="345">
        <v>0</v>
      </c>
      <c r="BC52" s="345">
        <v>0</v>
      </c>
      <c r="BD52" s="345">
        <v>0</v>
      </c>
      <c r="BE52" s="345">
        <v>0</v>
      </c>
      <c r="BF52" s="345">
        <v>0</v>
      </c>
      <c r="BG52" s="345">
        <v>0</v>
      </c>
      <c r="BH52" s="345">
        <v>0</v>
      </c>
      <c r="BI52" s="346">
        <v>0</v>
      </c>
      <c r="BJ52" s="345">
        <v>0</v>
      </c>
      <c r="BK52" s="345">
        <v>0</v>
      </c>
      <c r="BL52" s="345">
        <v>0</v>
      </c>
      <c r="BM52" s="345">
        <v>0</v>
      </c>
      <c r="BN52" s="345">
        <v>0</v>
      </c>
      <c r="BO52" s="345">
        <v>0</v>
      </c>
      <c r="BP52" s="345">
        <v>0</v>
      </c>
      <c r="BQ52" s="345">
        <v>0</v>
      </c>
      <c r="BR52" s="345">
        <v>0</v>
      </c>
      <c r="BS52" s="345">
        <v>0</v>
      </c>
      <c r="BT52" s="345">
        <v>0</v>
      </c>
      <c r="BU52" s="346">
        <v>0</v>
      </c>
      <c r="BV52" s="345">
        <v>0</v>
      </c>
      <c r="BW52" s="345">
        <v>0</v>
      </c>
      <c r="BX52" s="345">
        <v>0</v>
      </c>
      <c r="BY52" s="345">
        <v>0</v>
      </c>
      <c r="BZ52" s="345">
        <v>0</v>
      </c>
      <c r="CA52" s="345">
        <v>0</v>
      </c>
      <c r="CB52" s="345">
        <v>0</v>
      </c>
      <c r="CC52" s="345">
        <v>0</v>
      </c>
      <c r="CD52" s="345">
        <v>0</v>
      </c>
      <c r="CE52" s="345">
        <v>0</v>
      </c>
      <c r="CF52" s="345">
        <v>0</v>
      </c>
      <c r="CG52" s="346">
        <v>0</v>
      </c>
      <c r="CH52" s="345">
        <v>0</v>
      </c>
      <c r="CI52" s="345">
        <v>0</v>
      </c>
      <c r="CJ52" s="345">
        <v>0</v>
      </c>
      <c r="CK52" s="345">
        <v>0</v>
      </c>
      <c r="CL52" s="345">
        <v>0</v>
      </c>
      <c r="CM52" s="345">
        <v>0</v>
      </c>
      <c r="CN52" s="345">
        <v>0</v>
      </c>
      <c r="CO52" s="345">
        <v>0</v>
      </c>
      <c r="CP52" s="345">
        <v>0</v>
      </c>
      <c r="CQ52" s="345">
        <v>0</v>
      </c>
      <c r="CR52" s="345">
        <v>0</v>
      </c>
      <c r="CS52" s="346">
        <v>0</v>
      </c>
      <c r="CT52" s="347">
        <f t="shared" si="5"/>
        <v>466426.28</v>
      </c>
      <c r="CU52" s="347">
        <f t="shared" si="5"/>
        <v>495667.8</v>
      </c>
      <c r="CV52" s="347">
        <f t="shared" si="5"/>
        <v>477910.43</v>
      </c>
      <c r="CW52" s="347">
        <f t="shared" si="5"/>
        <v>82442.02</v>
      </c>
      <c r="CX52" s="347">
        <f t="shared" si="5"/>
        <v>818118.15</v>
      </c>
      <c r="CY52" s="347">
        <f t="shared" si="5"/>
        <v>453737.26</v>
      </c>
      <c r="CZ52" s="347">
        <f t="shared" si="5"/>
        <v>441274.38</v>
      </c>
      <c r="DA52" s="347">
        <f t="shared" si="5"/>
        <v>449154.46</v>
      </c>
      <c r="DB52" s="347">
        <f t="shared" si="5"/>
        <v>428191.21</v>
      </c>
      <c r="DC52" s="347">
        <f t="shared" si="5"/>
        <v>446521.88</v>
      </c>
      <c r="DD52" s="347">
        <f t="shared" si="5"/>
        <v>405549.66</v>
      </c>
      <c r="DE52" s="347">
        <f t="shared" si="5"/>
        <v>492828.31999999995</v>
      </c>
      <c r="DF52" s="348">
        <f t="shared" si="2"/>
        <v>5457821.8500000006</v>
      </c>
      <c r="DG52" s="353" t="s">
        <v>99</v>
      </c>
      <c r="DH52" s="347">
        <f>DE52</f>
        <v>492828.31999999995</v>
      </c>
      <c r="DI52" s="347">
        <f>'[1]FY 2019 - kWh'!DE52</f>
        <v>2393517.4</v>
      </c>
      <c r="DJ52" s="350">
        <f>DH52/DI52</f>
        <v>0.20590128987572848</v>
      </c>
      <c r="DK52" s="347">
        <f>ROUND(DJ52*'[1]FY 2019 - kWh'!DK52,2)</f>
        <v>359810.32</v>
      </c>
      <c r="DL52" s="347">
        <f>(DE52-DK52)</f>
        <v>133017.99999999994</v>
      </c>
      <c r="DM52" s="351">
        <f t="shared" si="3"/>
        <v>5324803.8500000006</v>
      </c>
      <c r="DN52" s="351">
        <v>5318737.1556596216</v>
      </c>
      <c r="DO52" s="351">
        <f t="shared" si="4"/>
        <v>6066.6943403789774</v>
      </c>
    </row>
    <row r="53" spans="1:119" ht="15.75" x14ac:dyDescent="0.3">
      <c r="A53" s="335" t="s">
        <v>148</v>
      </c>
      <c r="B53" s="344">
        <v>29089.86</v>
      </c>
      <c r="C53" s="344">
        <v>28090.28</v>
      </c>
      <c r="D53" s="344">
        <v>29216.81</v>
      </c>
      <c r="E53" s="344">
        <v>23988.78</v>
      </c>
      <c r="F53" s="344">
        <v>30183.85</v>
      </c>
      <c r="G53" s="344">
        <v>28210.74</v>
      </c>
      <c r="H53" s="344">
        <v>26013.42</v>
      </c>
      <c r="I53" s="344">
        <v>32118.99</v>
      </c>
      <c r="J53" s="344">
        <v>30461.32</v>
      </c>
      <c r="K53" s="344">
        <v>37046.35</v>
      </c>
      <c r="L53" s="344">
        <v>35440.980000000003</v>
      </c>
      <c r="M53" s="344">
        <v>38592.050000000003</v>
      </c>
      <c r="N53" s="345">
        <v>0</v>
      </c>
      <c r="O53" s="345">
        <v>0</v>
      </c>
      <c r="P53" s="345">
        <v>0</v>
      </c>
      <c r="Q53" s="345">
        <v>0</v>
      </c>
      <c r="R53" s="345">
        <v>0</v>
      </c>
      <c r="S53" s="345">
        <v>0</v>
      </c>
      <c r="T53" s="345">
        <v>0</v>
      </c>
      <c r="U53" s="345">
        <v>0</v>
      </c>
      <c r="V53" s="345">
        <v>0</v>
      </c>
      <c r="W53" s="345">
        <v>0</v>
      </c>
      <c r="X53" s="345">
        <v>0</v>
      </c>
      <c r="Y53" s="346">
        <v>-0.21</v>
      </c>
      <c r="Z53" s="345">
        <v>0</v>
      </c>
      <c r="AA53" s="345">
        <v>0</v>
      </c>
      <c r="AB53" s="345">
        <v>0</v>
      </c>
      <c r="AC53" s="345">
        <v>0</v>
      </c>
      <c r="AD53" s="345">
        <v>0</v>
      </c>
      <c r="AE53" s="345">
        <v>0</v>
      </c>
      <c r="AF53" s="345">
        <v>0</v>
      </c>
      <c r="AG53" s="345">
        <v>0</v>
      </c>
      <c r="AH53" s="345">
        <v>0</v>
      </c>
      <c r="AI53" s="345">
        <v>0</v>
      </c>
      <c r="AJ53" s="345">
        <v>0</v>
      </c>
      <c r="AK53" s="346">
        <v>0</v>
      </c>
      <c r="AL53" s="345">
        <v>0</v>
      </c>
      <c r="AM53" s="345">
        <v>0</v>
      </c>
      <c r="AN53" s="345">
        <v>0</v>
      </c>
      <c r="AO53" s="345">
        <v>0</v>
      </c>
      <c r="AP53" s="345">
        <v>0</v>
      </c>
      <c r="AQ53" s="345">
        <v>0</v>
      </c>
      <c r="AR53" s="345">
        <v>0</v>
      </c>
      <c r="AS53" s="345">
        <v>0</v>
      </c>
      <c r="AT53" s="345">
        <v>0</v>
      </c>
      <c r="AU53" s="345">
        <v>0</v>
      </c>
      <c r="AV53" s="345">
        <v>0</v>
      </c>
      <c r="AW53" s="346">
        <v>0</v>
      </c>
      <c r="AX53" s="345">
        <v>0</v>
      </c>
      <c r="AY53" s="345">
        <v>0</v>
      </c>
      <c r="AZ53" s="345">
        <v>0</v>
      </c>
      <c r="BA53" s="345">
        <v>0</v>
      </c>
      <c r="BB53" s="345">
        <v>0</v>
      </c>
      <c r="BC53" s="345">
        <v>0</v>
      </c>
      <c r="BD53" s="345">
        <v>0</v>
      </c>
      <c r="BE53" s="345">
        <v>0</v>
      </c>
      <c r="BF53" s="345">
        <v>0</v>
      </c>
      <c r="BG53" s="345">
        <v>0</v>
      </c>
      <c r="BH53" s="345">
        <v>0</v>
      </c>
      <c r="BI53" s="346">
        <v>0</v>
      </c>
      <c r="BJ53" s="345">
        <v>0</v>
      </c>
      <c r="BK53" s="345">
        <v>0</v>
      </c>
      <c r="BL53" s="345">
        <v>0</v>
      </c>
      <c r="BM53" s="345">
        <v>0</v>
      </c>
      <c r="BN53" s="345">
        <v>0</v>
      </c>
      <c r="BO53" s="345">
        <v>0</v>
      </c>
      <c r="BP53" s="345">
        <v>0</v>
      </c>
      <c r="BQ53" s="345">
        <v>0</v>
      </c>
      <c r="BR53" s="345">
        <v>0</v>
      </c>
      <c r="BS53" s="345">
        <v>0</v>
      </c>
      <c r="BT53" s="345">
        <v>0</v>
      </c>
      <c r="BU53" s="346">
        <v>0</v>
      </c>
      <c r="BV53" s="345">
        <v>0</v>
      </c>
      <c r="BW53" s="345">
        <v>0</v>
      </c>
      <c r="BX53" s="345">
        <v>0</v>
      </c>
      <c r="BY53" s="345">
        <v>0</v>
      </c>
      <c r="BZ53" s="345">
        <v>0</v>
      </c>
      <c r="CA53" s="345">
        <v>0</v>
      </c>
      <c r="CB53" s="345">
        <v>0</v>
      </c>
      <c r="CC53" s="345">
        <v>0</v>
      </c>
      <c r="CD53" s="345">
        <v>0</v>
      </c>
      <c r="CE53" s="345">
        <v>0</v>
      </c>
      <c r="CF53" s="345">
        <v>0</v>
      </c>
      <c r="CG53" s="346">
        <v>0</v>
      </c>
      <c r="CH53" s="345">
        <v>0</v>
      </c>
      <c r="CI53" s="345">
        <v>0</v>
      </c>
      <c r="CJ53" s="345">
        <v>0</v>
      </c>
      <c r="CK53" s="345">
        <v>0</v>
      </c>
      <c r="CL53" s="345">
        <v>0</v>
      </c>
      <c r="CM53" s="345">
        <v>0</v>
      </c>
      <c r="CN53" s="345">
        <v>0</v>
      </c>
      <c r="CO53" s="345">
        <v>0</v>
      </c>
      <c r="CP53" s="345">
        <v>0</v>
      </c>
      <c r="CQ53" s="345">
        <v>0</v>
      </c>
      <c r="CR53" s="345">
        <v>0</v>
      </c>
      <c r="CS53" s="346">
        <v>0</v>
      </c>
      <c r="CT53" s="347">
        <f t="shared" si="5"/>
        <v>29089.86</v>
      </c>
      <c r="CU53" s="347">
        <f t="shared" si="5"/>
        <v>28090.28</v>
      </c>
      <c r="CV53" s="347">
        <f t="shared" si="5"/>
        <v>29216.81</v>
      </c>
      <c r="CW53" s="347">
        <f t="shared" si="5"/>
        <v>23988.78</v>
      </c>
      <c r="CX53" s="347">
        <f t="shared" si="5"/>
        <v>30183.85</v>
      </c>
      <c r="CY53" s="347">
        <f t="shared" si="5"/>
        <v>28210.74</v>
      </c>
      <c r="CZ53" s="347">
        <f t="shared" si="5"/>
        <v>26013.42</v>
      </c>
      <c r="DA53" s="347">
        <f t="shared" si="5"/>
        <v>32118.99</v>
      </c>
      <c r="DB53" s="347">
        <f t="shared" si="5"/>
        <v>30461.32</v>
      </c>
      <c r="DC53" s="347">
        <f t="shared" si="5"/>
        <v>37046.35</v>
      </c>
      <c r="DD53" s="347">
        <f t="shared" si="5"/>
        <v>35440.980000000003</v>
      </c>
      <c r="DE53" s="347">
        <f t="shared" si="5"/>
        <v>38591.840000000004</v>
      </c>
      <c r="DF53" s="348">
        <f t="shared" si="2"/>
        <v>368453.22</v>
      </c>
      <c r="DG53" s="353" t="s">
        <v>99</v>
      </c>
      <c r="DH53" s="347">
        <f>DE53</f>
        <v>38591.840000000004</v>
      </c>
      <c r="DI53" s="347">
        <f>'[1]FY 2019 - kWh'!DE53</f>
        <v>159373.5</v>
      </c>
      <c r="DJ53" s="350">
        <f>DH53/DI53</f>
        <v>0.24214715746344281</v>
      </c>
      <c r="DK53" s="347">
        <f>ROUND(DJ53*'[1]FY 2019 - kWh'!DK53,2)</f>
        <v>34730.81</v>
      </c>
      <c r="DL53" s="347">
        <f>(DE53-DK53)</f>
        <v>3861.0300000000061</v>
      </c>
      <c r="DM53" s="351">
        <f t="shared" si="3"/>
        <v>364592.18999999994</v>
      </c>
      <c r="DN53" s="351">
        <v>364592.15948646737</v>
      </c>
      <c r="DO53" s="351">
        <f t="shared" si="4"/>
        <v>3.0513532576151192E-2</v>
      </c>
    </row>
    <row r="54" spans="1:119" ht="15.75" x14ac:dyDescent="0.3">
      <c r="A54" s="335" t="s">
        <v>149</v>
      </c>
      <c r="B54" s="344">
        <v>21389.83</v>
      </c>
      <c r="C54" s="344">
        <v>26080.39</v>
      </c>
      <c r="D54" s="344">
        <v>26391.360000000001</v>
      </c>
      <c r="E54" s="344">
        <v>21541.919999999998</v>
      </c>
      <c r="F54" s="344">
        <v>25405.41</v>
      </c>
      <c r="G54" s="344">
        <v>24060.16</v>
      </c>
      <c r="H54" s="344">
        <v>21303.01</v>
      </c>
      <c r="I54" s="344">
        <v>30052.43</v>
      </c>
      <c r="J54" s="344">
        <v>29429.599999999999</v>
      </c>
      <c r="K54" s="344">
        <v>28461.8</v>
      </c>
      <c r="L54" s="344">
        <v>26966.37</v>
      </c>
      <c r="M54" s="344">
        <v>26172.31</v>
      </c>
      <c r="N54" s="345">
        <v>0</v>
      </c>
      <c r="O54" s="345">
        <v>0</v>
      </c>
      <c r="P54" s="345">
        <v>0</v>
      </c>
      <c r="Q54" s="345">
        <v>0</v>
      </c>
      <c r="R54" s="345">
        <v>0</v>
      </c>
      <c r="S54" s="345">
        <v>0</v>
      </c>
      <c r="T54" s="345">
        <v>0</v>
      </c>
      <c r="U54" s="345">
        <v>0</v>
      </c>
      <c r="V54" s="345">
        <v>0</v>
      </c>
      <c r="W54" s="345">
        <v>-259.58</v>
      </c>
      <c r="X54" s="345">
        <v>-211.01</v>
      </c>
      <c r="Y54" s="346">
        <v>-19.300000000000011</v>
      </c>
      <c r="Z54" s="345">
        <v>0</v>
      </c>
      <c r="AA54" s="345">
        <v>0</v>
      </c>
      <c r="AB54" s="345">
        <v>0</v>
      </c>
      <c r="AC54" s="345">
        <v>0</v>
      </c>
      <c r="AD54" s="345">
        <v>0</v>
      </c>
      <c r="AE54" s="345">
        <v>0</v>
      </c>
      <c r="AF54" s="345">
        <v>0</v>
      </c>
      <c r="AG54" s="345">
        <v>0</v>
      </c>
      <c r="AH54" s="345">
        <v>0</v>
      </c>
      <c r="AI54" s="345">
        <v>0</v>
      </c>
      <c r="AJ54" s="345">
        <v>0</v>
      </c>
      <c r="AK54" s="346">
        <v>0</v>
      </c>
      <c r="AL54" s="345">
        <v>0</v>
      </c>
      <c r="AM54" s="345">
        <v>0</v>
      </c>
      <c r="AN54" s="345">
        <v>0</v>
      </c>
      <c r="AO54" s="345">
        <v>0</v>
      </c>
      <c r="AP54" s="345">
        <v>0</v>
      </c>
      <c r="AQ54" s="345">
        <v>0</v>
      </c>
      <c r="AR54" s="345">
        <v>0</v>
      </c>
      <c r="AS54" s="345">
        <v>0</v>
      </c>
      <c r="AT54" s="345">
        <v>0</v>
      </c>
      <c r="AU54" s="345">
        <v>0</v>
      </c>
      <c r="AV54" s="345">
        <v>0</v>
      </c>
      <c r="AW54" s="346">
        <v>0</v>
      </c>
      <c r="AX54" s="345">
        <v>0</v>
      </c>
      <c r="AY54" s="345">
        <v>0</v>
      </c>
      <c r="AZ54" s="345">
        <v>0</v>
      </c>
      <c r="BA54" s="345">
        <v>0</v>
      </c>
      <c r="BB54" s="345">
        <v>0</v>
      </c>
      <c r="BC54" s="345">
        <v>0</v>
      </c>
      <c r="BD54" s="345">
        <v>0</v>
      </c>
      <c r="BE54" s="345">
        <v>0</v>
      </c>
      <c r="BF54" s="345">
        <v>0</v>
      </c>
      <c r="BG54" s="345">
        <v>0</v>
      </c>
      <c r="BH54" s="345">
        <v>0</v>
      </c>
      <c r="BI54" s="346">
        <v>0</v>
      </c>
      <c r="BJ54" s="345">
        <v>0</v>
      </c>
      <c r="BK54" s="345">
        <v>0</v>
      </c>
      <c r="BL54" s="345">
        <v>0</v>
      </c>
      <c r="BM54" s="345">
        <v>0</v>
      </c>
      <c r="BN54" s="345">
        <v>0</v>
      </c>
      <c r="BO54" s="345">
        <v>0</v>
      </c>
      <c r="BP54" s="345">
        <v>0</v>
      </c>
      <c r="BQ54" s="345">
        <v>0</v>
      </c>
      <c r="BR54" s="345">
        <v>0</v>
      </c>
      <c r="BS54" s="345">
        <v>0</v>
      </c>
      <c r="BT54" s="345">
        <v>0</v>
      </c>
      <c r="BU54" s="346">
        <v>0</v>
      </c>
      <c r="BV54" s="345">
        <v>0</v>
      </c>
      <c r="BW54" s="345">
        <v>0</v>
      </c>
      <c r="BX54" s="345">
        <v>0</v>
      </c>
      <c r="BY54" s="345">
        <v>0</v>
      </c>
      <c r="BZ54" s="345">
        <v>0</v>
      </c>
      <c r="CA54" s="345">
        <v>0</v>
      </c>
      <c r="CB54" s="345">
        <v>0</v>
      </c>
      <c r="CC54" s="345">
        <v>0</v>
      </c>
      <c r="CD54" s="345">
        <v>0</v>
      </c>
      <c r="CE54" s="345">
        <v>0</v>
      </c>
      <c r="CF54" s="345">
        <v>0</v>
      </c>
      <c r="CG54" s="346">
        <v>0</v>
      </c>
      <c r="CH54" s="345">
        <v>0</v>
      </c>
      <c r="CI54" s="345">
        <v>0</v>
      </c>
      <c r="CJ54" s="345">
        <v>0</v>
      </c>
      <c r="CK54" s="345">
        <v>0</v>
      </c>
      <c r="CL54" s="345">
        <v>0</v>
      </c>
      <c r="CM54" s="345">
        <v>0</v>
      </c>
      <c r="CN54" s="345">
        <v>0</v>
      </c>
      <c r="CO54" s="345">
        <v>0</v>
      </c>
      <c r="CP54" s="345">
        <v>0</v>
      </c>
      <c r="CQ54" s="345">
        <v>0</v>
      </c>
      <c r="CR54" s="345">
        <v>0</v>
      </c>
      <c r="CS54" s="346">
        <v>0</v>
      </c>
      <c r="CT54" s="347">
        <f t="shared" si="5"/>
        <v>21389.83</v>
      </c>
      <c r="CU54" s="347">
        <f t="shared" si="5"/>
        <v>26080.39</v>
      </c>
      <c r="CV54" s="347">
        <f t="shared" si="5"/>
        <v>26391.360000000001</v>
      </c>
      <c r="CW54" s="347">
        <f t="shared" si="5"/>
        <v>21541.919999999998</v>
      </c>
      <c r="CX54" s="347">
        <f t="shared" si="5"/>
        <v>25405.41</v>
      </c>
      <c r="CY54" s="347">
        <f t="shared" si="5"/>
        <v>24060.16</v>
      </c>
      <c r="CZ54" s="347">
        <f t="shared" si="5"/>
        <v>21303.01</v>
      </c>
      <c r="DA54" s="347">
        <f t="shared" si="5"/>
        <v>30052.43</v>
      </c>
      <c r="DB54" s="347">
        <f t="shared" si="5"/>
        <v>29429.599999999999</v>
      </c>
      <c r="DC54" s="347">
        <f t="shared" si="5"/>
        <v>28202.219999999998</v>
      </c>
      <c r="DD54" s="347">
        <f t="shared" si="5"/>
        <v>26755.360000000001</v>
      </c>
      <c r="DE54" s="347">
        <f t="shared" si="5"/>
        <v>26153.010000000002</v>
      </c>
      <c r="DF54" s="348">
        <f t="shared" si="2"/>
        <v>306764.7</v>
      </c>
      <c r="DG54" s="352" t="s">
        <v>96</v>
      </c>
      <c r="DH54" s="347">
        <f>DC54</f>
        <v>28202.219999999998</v>
      </c>
      <c r="DI54" s="347">
        <f>'[1]FY 2019 - kWh'!DC54</f>
        <v>104901.6</v>
      </c>
      <c r="DJ54" s="350">
        <f>DH54/DI54</f>
        <v>0.26884451714749819</v>
      </c>
      <c r="DK54" s="347">
        <f>ROUND(DJ54*'[1]FY 2019 - kWh'!DK54,2)</f>
        <v>18285.53</v>
      </c>
      <c r="DL54" s="347">
        <f>(DB54-DK54)+SUM(DC54:DE54)</f>
        <v>92254.66</v>
      </c>
      <c r="DM54" s="351">
        <f t="shared" si="3"/>
        <v>214510.04</v>
      </c>
      <c r="DN54" s="351">
        <v>243887.54981408993</v>
      </c>
      <c r="DO54" s="351">
        <f t="shared" si="4"/>
        <v>-29377.509814089921</v>
      </c>
    </row>
    <row r="55" spans="1:119" ht="15.75" x14ac:dyDescent="0.3">
      <c r="A55" s="335" t="s">
        <v>150</v>
      </c>
      <c r="B55" s="344">
        <v>33296.910000000003</v>
      </c>
      <c r="C55" s="344">
        <v>34661.81</v>
      </c>
      <c r="D55" s="344">
        <v>33482.42</v>
      </c>
      <c r="E55" s="344">
        <v>32647.599999999999</v>
      </c>
      <c r="F55" s="344">
        <v>35283.919999999998</v>
      </c>
      <c r="G55" s="344">
        <v>32722.02</v>
      </c>
      <c r="H55" s="344">
        <v>42869.21</v>
      </c>
      <c r="I55" s="344">
        <v>30488.18</v>
      </c>
      <c r="J55" s="344">
        <v>31815.1</v>
      </c>
      <c r="K55" s="344">
        <v>32424</v>
      </c>
      <c r="L55" s="344">
        <v>28631.65</v>
      </c>
      <c r="M55" s="344">
        <v>29543.54</v>
      </c>
      <c r="N55" s="345">
        <v>-1000.58</v>
      </c>
      <c r="O55" s="345">
        <v>-1152.8699999999999</v>
      </c>
      <c r="P55" s="345">
        <v>-1159.81</v>
      </c>
      <c r="Q55" s="345">
        <v>-973.98</v>
      </c>
      <c r="R55" s="345">
        <v>-1060.6199999999999</v>
      </c>
      <c r="S55" s="345">
        <v>-1146.07</v>
      </c>
      <c r="T55" s="345">
        <v>-1166.27</v>
      </c>
      <c r="U55" s="345">
        <v>-995.1</v>
      </c>
      <c r="V55" s="345">
        <v>-1067.77</v>
      </c>
      <c r="W55" s="345">
        <v>-1074.96</v>
      </c>
      <c r="X55" s="345">
        <v>-1167.96</v>
      </c>
      <c r="Y55" s="346">
        <v>-1242.27</v>
      </c>
      <c r="Z55" s="345">
        <v>0</v>
      </c>
      <c r="AA55" s="345">
        <v>0</v>
      </c>
      <c r="AB55" s="345">
        <v>0</v>
      </c>
      <c r="AC55" s="345">
        <v>0</v>
      </c>
      <c r="AD55" s="345">
        <v>0</v>
      </c>
      <c r="AE55" s="345">
        <v>0</v>
      </c>
      <c r="AF55" s="345">
        <v>0</v>
      </c>
      <c r="AG55" s="345">
        <v>0</v>
      </c>
      <c r="AH55" s="345">
        <v>0</v>
      </c>
      <c r="AI55" s="345">
        <v>0</v>
      </c>
      <c r="AJ55" s="345">
        <v>0</v>
      </c>
      <c r="AK55" s="346">
        <v>0</v>
      </c>
      <c r="AL55" s="345">
        <v>-13.24</v>
      </c>
      <c r="AM55" s="345">
        <v>-17.510000000000002</v>
      </c>
      <c r="AN55" s="345">
        <v>-17.11</v>
      </c>
      <c r="AO55" s="345">
        <v>0</v>
      </c>
      <c r="AP55" s="345">
        <v>-18.149999999999999</v>
      </c>
      <c r="AQ55" s="345">
        <v>-31.700000000000003</v>
      </c>
      <c r="AR55" s="345">
        <v>-15.19</v>
      </c>
      <c r="AS55" s="345">
        <v>-14.84</v>
      </c>
      <c r="AT55" s="345">
        <v>-16.21</v>
      </c>
      <c r="AU55" s="345">
        <v>-15.7</v>
      </c>
      <c r="AV55" s="345">
        <v>-15.76</v>
      </c>
      <c r="AW55" s="346">
        <v>-16.46</v>
      </c>
      <c r="AX55" s="345">
        <v>0</v>
      </c>
      <c r="AY55" s="345">
        <v>0</v>
      </c>
      <c r="AZ55" s="345">
        <v>0</v>
      </c>
      <c r="BA55" s="345">
        <v>0</v>
      </c>
      <c r="BB55" s="345">
        <v>0</v>
      </c>
      <c r="BC55" s="345">
        <v>0</v>
      </c>
      <c r="BD55" s="345">
        <v>0</v>
      </c>
      <c r="BE55" s="345">
        <v>0</v>
      </c>
      <c r="BF55" s="345">
        <v>0</v>
      </c>
      <c r="BG55" s="345">
        <v>0</v>
      </c>
      <c r="BH55" s="345">
        <v>0</v>
      </c>
      <c r="BI55" s="346">
        <v>0</v>
      </c>
      <c r="BJ55" s="345">
        <v>0</v>
      </c>
      <c r="BK55" s="345">
        <v>0</v>
      </c>
      <c r="BL55" s="345">
        <v>0</v>
      </c>
      <c r="BM55" s="345">
        <v>0</v>
      </c>
      <c r="BN55" s="345">
        <v>0</v>
      </c>
      <c r="BO55" s="345">
        <v>0</v>
      </c>
      <c r="BP55" s="345">
        <v>0</v>
      </c>
      <c r="BQ55" s="345">
        <v>0</v>
      </c>
      <c r="BR55" s="345">
        <v>0</v>
      </c>
      <c r="BS55" s="345">
        <v>0</v>
      </c>
      <c r="BT55" s="345">
        <v>0</v>
      </c>
      <c r="BU55" s="346">
        <v>0</v>
      </c>
      <c r="BV55" s="345">
        <v>0</v>
      </c>
      <c r="BW55" s="345">
        <v>0</v>
      </c>
      <c r="BX55" s="345">
        <v>0</v>
      </c>
      <c r="BY55" s="345">
        <v>0</v>
      </c>
      <c r="BZ55" s="345">
        <v>0</v>
      </c>
      <c r="CA55" s="345">
        <v>0</v>
      </c>
      <c r="CB55" s="345">
        <v>0</v>
      </c>
      <c r="CC55" s="345">
        <v>0</v>
      </c>
      <c r="CD55" s="345">
        <v>0</v>
      </c>
      <c r="CE55" s="345">
        <v>0</v>
      </c>
      <c r="CF55" s="345">
        <v>0</v>
      </c>
      <c r="CG55" s="346">
        <v>0</v>
      </c>
      <c r="CH55" s="345">
        <v>0</v>
      </c>
      <c r="CI55" s="345">
        <v>0</v>
      </c>
      <c r="CJ55" s="345">
        <v>0</v>
      </c>
      <c r="CK55" s="345">
        <v>0</v>
      </c>
      <c r="CL55" s="345">
        <v>0</v>
      </c>
      <c r="CM55" s="345">
        <v>0</v>
      </c>
      <c r="CN55" s="345">
        <v>0</v>
      </c>
      <c r="CO55" s="345">
        <v>0</v>
      </c>
      <c r="CP55" s="345">
        <v>0</v>
      </c>
      <c r="CQ55" s="345">
        <v>0</v>
      </c>
      <c r="CR55" s="345">
        <v>0</v>
      </c>
      <c r="CS55" s="346">
        <v>0</v>
      </c>
      <c r="CT55" s="347">
        <f t="shared" si="5"/>
        <v>32283.09</v>
      </c>
      <c r="CU55" s="347">
        <f t="shared" si="5"/>
        <v>33491.429999999993</v>
      </c>
      <c r="CV55" s="347">
        <f t="shared" si="5"/>
        <v>32305.499999999996</v>
      </c>
      <c r="CW55" s="347">
        <f t="shared" si="5"/>
        <v>31673.62</v>
      </c>
      <c r="CX55" s="347">
        <f t="shared" si="5"/>
        <v>34205.149999999994</v>
      </c>
      <c r="CY55" s="347">
        <f t="shared" si="5"/>
        <v>31544.25</v>
      </c>
      <c r="CZ55" s="347">
        <f t="shared" si="5"/>
        <v>41687.75</v>
      </c>
      <c r="DA55" s="347">
        <f t="shared" si="5"/>
        <v>29478.240000000002</v>
      </c>
      <c r="DB55" s="347">
        <f t="shared" si="5"/>
        <v>30731.119999999999</v>
      </c>
      <c r="DC55" s="347">
        <f t="shared" si="5"/>
        <v>31333.34</v>
      </c>
      <c r="DD55" s="347">
        <f t="shared" si="5"/>
        <v>27447.930000000004</v>
      </c>
      <c r="DE55" s="347">
        <f t="shared" si="5"/>
        <v>28284.81</v>
      </c>
      <c r="DF55" s="348">
        <f t="shared" si="2"/>
        <v>384466.23</v>
      </c>
      <c r="DM55" s="351">
        <f t="shared" si="3"/>
        <v>384466.23</v>
      </c>
      <c r="DN55" s="351">
        <v>301655.66999999993</v>
      </c>
      <c r="DO55" s="351">
        <f t="shared" si="4"/>
        <v>82810.560000000056</v>
      </c>
    </row>
    <row r="56" spans="1:119" ht="15.75" x14ac:dyDescent="0.3">
      <c r="A56" s="335" t="s">
        <v>151</v>
      </c>
      <c r="B56" s="344">
        <v>15456.12</v>
      </c>
      <c r="C56" s="344">
        <v>16581.32</v>
      </c>
      <c r="D56" s="344">
        <v>17068.55</v>
      </c>
      <c r="E56" s="344">
        <v>11914.39</v>
      </c>
      <c r="F56" s="344">
        <v>21442.58</v>
      </c>
      <c r="G56" s="344">
        <v>18113.96</v>
      </c>
      <c r="H56" s="344">
        <v>14160.91</v>
      </c>
      <c r="I56" s="344">
        <v>14876.5</v>
      </c>
      <c r="J56" s="344">
        <v>15323.21</v>
      </c>
      <c r="K56" s="344">
        <v>16344.13</v>
      </c>
      <c r="L56" s="344">
        <v>13606.93</v>
      </c>
      <c r="M56" s="344">
        <v>14393.29</v>
      </c>
      <c r="N56" s="345">
        <v>0</v>
      </c>
      <c r="O56" s="345">
        <v>0</v>
      </c>
      <c r="P56" s="345">
        <v>0</v>
      </c>
      <c r="Q56" s="345">
        <v>0</v>
      </c>
      <c r="R56" s="345">
        <v>0</v>
      </c>
      <c r="S56" s="345">
        <v>0</v>
      </c>
      <c r="T56" s="345">
        <v>0</v>
      </c>
      <c r="U56" s="345">
        <v>0</v>
      </c>
      <c r="V56" s="345">
        <v>0</v>
      </c>
      <c r="W56" s="345">
        <v>0</v>
      </c>
      <c r="X56" s="345">
        <v>0</v>
      </c>
      <c r="Y56" s="346">
        <v>0</v>
      </c>
      <c r="Z56" s="345">
        <v>0</v>
      </c>
      <c r="AA56" s="345">
        <v>0</v>
      </c>
      <c r="AB56" s="345">
        <v>0</v>
      </c>
      <c r="AC56" s="345">
        <v>0</v>
      </c>
      <c r="AD56" s="345">
        <v>0</v>
      </c>
      <c r="AE56" s="345">
        <v>0</v>
      </c>
      <c r="AF56" s="345">
        <v>0</v>
      </c>
      <c r="AG56" s="345">
        <v>0</v>
      </c>
      <c r="AH56" s="345">
        <v>0</v>
      </c>
      <c r="AI56" s="345">
        <v>0</v>
      </c>
      <c r="AJ56" s="345">
        <v>0</v>
      </c>
      <c r="AK56" s="346">
        <v>0</v>
      </c>
      <c r="AL56" s="345">
        <v>0</v>
      </c>
      <c r="AM56" s="345">
        <v>0</v>
      </c>
      <c r="AN56" s="345">
        <v>0</v>
      </c>
      <c r="AO56" s="345">
        <v>0</v>
      </c>
      <c r="AP56" s="345">
        <v>0</v>
      </c>
      <c r="AQ56" s="345">
        <v>0</v>
      </c>
      <c r="AR56" s="345">
        <v>0</v>
      </c>
      <c r="AS56" s="345">
        <v>0</v>
      </c>
      <c r="AT56" s="345">
        <v>0</v>
      </c>
      <c r="AU56" s="345">
        <v>0</v>
      </c>
      <c r="AV56" s="345">
        <v>0</v>
      </c>
      <c r="AW56" s="346">
        <v>0</v>
      </c>
      <c r="AX56" s="345">
        <v>-177.54</v>
      </c>
      <c r="AY56" s="345">
        <v>-225.97</v>
      </c>
      <c r="AZ56" s="345">
        <v>-201.32</v>
      </c>
      <c r="BA56" s="345">
        <v>-189.96</v>
      </c>
      <c r="BB56" s="345">
        <v>-208.47</v>
      </c>
      <c r="BC56" s="345">
        <v>-182.96</v>
      </c>
      <c r="BD56" s="345">
        <v>-223.96</v>
      </c>
      <c r="BE56" s="345">
        <v>-168.12</v>
      </c>
      <c r="BF56" s="345">
        <v>-176.02</v>
      </c>
      <c r="BG56" s="345">
        <v>-198.08</v>
      </c>
      <c r="BH56" s="345">
        <v>-203.13</v>
      </c>
      <c r="BI56" s="346">
        <v>-230.92</v>
      </c>
      <c r="BJ56" s="345">
        <v>0</v>
      </c>
      <c r="BK56" s="345">
        <v>0</v>
      </c>
      <c r="BL56" s="345">
        <v>0</v>
      </c>
      <c r="BM56" s="345">
        <v>0</v>
      </c>
      <c r="BN56" s="345">
        <v>0</v>
      </c>
      <c r="BO56" s="345">
        <v>0</v>
      </c>
      <c r="BP56" s="345">
        <v>0</v>
      </c>
      <c r="BQ56" s="345">
        <v>0</v>
      </c>
      <c r="BR56" s="345">
        <v>0</v>
      </c>
      <c r="BS56" s="345">
        <v>0</v>
      </c>
      <c r="BT56" s="345">
        <v>0</v>
      </c>
      <c r="BU56" s="346">
        <v>0</v>
      </c>
      <c r="BV56" s="345">
        <v>0</v>
      </c>
      <c r="BW56" s="345">
        <v>0</v>
      </c>
      <c r="BX56" s="345">
        <v>0</v>
      </c>
      <c r="BY56" s="345">
        <v>0</v>
      </c>
      <c r="BZ56" s="345">
        <v>0</v>
      </c>
      <c r="CA56" s="345">
        <v>0</v>
      </c>
      <c r="CB56" s="345">
        <v>0</v>
      </c>
      <c r="CC56" s="345">
        <v>0</v>
      </c>
      <c r="CD56" s="345">
        <v>0</v>
      </c>
      <c r="CE56" s="345">
        <v>0</v>
      </c>
      <c r="CF56" s="345">
        <v>0</v>
      </c>
      <c r="CG56" s="346">
        <v>0</v>
      </c>
      <c r="CH56" s="345">
        <v>0</v>
      </c>
      <c r="CI56" s="345">
        <v>0</v>
      </c>
      <c r="CJ56" s="345">
        <v>0</v>
      </c>
      <c r="CK56" s="345">
        <v>0</v>
      </c>
      <c r="CL56" s="345">
        <v>0</v>
      </c>
      <c r="CM56" s="345">
        <v>0</v>
      </c>
      <c r="CN56" s="345">
        <v>0</v>
      </c>
      <c r="CO56" s="345">
        <v>0</v>
      </c>
      <c r="CP56" s="345">
        <v>0</v>
      </c>
      <c r="CQ56" s="345">
        <v>0</v>
      </c>
      <c r="CR56" s="345">
        <v>0</v>
      </c>
      <c r="CS56" s="346">
        <v>0</v>
      </c>
      <c r="CT56" s="347">
        <f t="shared" si="5"/>
        <v>15278.58</v>
      </c>
      <c r="CU56" s="347">
        <f t="shared" si="5"/>
        <v>16355.35</v>
      </c>
      <c r="CV56" s="347">
        <f t="shared" si="5"/>
        <v>16867.23</v>
      </c>
      <c r="CW56" s="347">
        <f t="shared" si="5"/>
        <v>11724.43</v>
      </c>
      <c r="CX56" s="347">
        <f t="shared" si="5"/>
        <v>21234.11</v>
      </c>
      <c r="CY56" s="347">
        <f t="shared" si="5"/>
        <v>17931</v>
      </c>
      <c r="CZ56" s="347">
        <f t="shared" si="5"/>
        <v>13936.95</v>
      </c>
      <c r="DA56" s="347">
        <f t="shared" si="5"/>
        <v>14708.38</v>
      </c>
      <c r="DB56" s="347">
        <f t="shared" si="5"/>
        <v>15147.189999999999</v>
      </c>
      <c r="DC56" s="347">
        <f t="shared" si="5"/>
        <v>16146.05</v>
      </c>
      <c r="DD56" s="347">
        <f t="shared" si="5"/>
        <v>13403.800000000001</v>
      </c>
      <c r="DE56" s="347">
        <f t="shared" si="5"/>
        <v>14162.37</v>
      </c>
      <c r="DF56" s="348">
        <f t="shared" si="2"/>
        <v>186895.43999999997</v>
      </c>
      <c r="DM56" s="351">
        <f t="shared" si="3"/>
        <v>186895.43999999997</v>
      </c>
      <c r="DN56" s="351">
        <v>186673.63</v>
      </c>
      <c r="DO56" s="351">
        <f t="shared" si="4"/>
        <v>221.80999999996857</v>
      </c>
    </row>
    <row r="57" spans="1:119" ht="15.75" x14ac:dyDescent="0.3">
      <c r="A57" s="335" t="s">
        <v>152</v>
      </c>
      <c r="B57" s="344">
        <v>27251.22</v>
      </c>
      <c r="C57" s="344">
        <v>30028.97</v>
      </c>
      <c r="D57" s="344">
        <v>47816.91</v>
      </c>
      <c r="E57" s="344">
        <v>39363.19</v>
      </c>
      <c r="F57" s="344">
        <v>39976.870000000003</v>
      </c>
      <c r="G57" s="344">
        <v>31932.11</v>
      </c>
      <c r="H57" s="344">
        <v>33993.19</v>
      </c>
      <c r="I57" s="344">
        <v>32586.92</v>
      </c>
      <c r="J57" s="344">
        <v>31911.68</v>
      </c>
      <c r="K57" s="344">
        <v>31783.18</v>
      </c>
      <c r="L57" s="344">
        <v>25643.73</v>
      </c>
      <c r="M57" s="344">
        <v>26750.38</v>
      </c>
      <c r="N57" s="345">
        <v>0</v>
      </c>
      <c r="O57" s="345">
        <v>0</v>
      </c>
      <c r="P57" s="345">
        <v>0</v>
      </c>
      <c r="Q57" s="345">
        <v>0</v>
      </c>
      <c r="R57" s="345">
        <v>0</v>
      </c>
      <c r="S57" s="345">
        <v>0</v>
      </c>
      <c r="T57" s="345">
        <v>0</v>
      </c>
      <c r="U57" s="345">
        <v>0</v>
      </c>
      <c r="V57" s="345">
        <v>0</v>
      </c>
      <c r="W57" s="345">
        <v>0</v>
      </c>
      <c r="X57" s="345">
        <v>0</v>
      </c>
      <c r="Y57" s="346">
        <v>0</v>
      </c>
      <c r="Z57" s="345">
        <v>-1348.02</v>
      </c>
      <c r="AA57" s="345">
        <v>-1542.27</v>
      </c>
      <c r="AB57" s="345">
        <v>-1319.79</v>
      </c>
      <c r="AC57" s="345">
        <v>-1149.93</v>
      </c>
      <c r="AD57" s="345">
        <v>-1226.25</v>
      </c>
      <c r="AE57" s="345">
        <v>-1340.83</v>
      </c>
      <c r="AF57" s="345">
        <v>-1251.98</v>
      </c>
      <c r="AG57" s="345">
        <v>-1292.6400000000001</v>
      </c>
      <c r="AH57" s="345">
        <v>-1221.97</v>
      </c>
      <c r="AI57" s="345">
        <v>-1355.21</v>
      </c>
      <c r="AJ57" s="345">
        <v>-1336.55</v>
      </c>
      <c r="AK57" s="346">
        <v>-1343.82</v>
      </c>
      <c r="AL57" s="345">
        <v>0</v>
      </c>
      <c r="AM57" s="345">
        <v>0</v>
      </c>
      <c r="AN57" s="345">
        <v>0</v>
      </c>
      <c r="AO57" s="345">
        <v>0</v>
      </c>
      <c r="AP57" s="345">
        <v>0</v>
      </c>
      <c r="AQ57" s="345">
        <v>0</v>
      </c>
      <c r="AR57" s="345">
        <v>0</v>
      </c>
      <c r="AS57" s="345">
        <v>0</v>
      </c>
      <c r="AT57" s="345">
        <v>0</v>
      </c>
      <c r="AU57" s="345">
        <v>0</v>
      </c>
      <c r="AV57" s="345">
        <v>0</v>
      </c>
      <c r="AW57" s="346">
        <v>0</v>
      </c>
      <c r="AX57" s="345">
        <v>0</v>
      </c>
      <c r="AY57" s="345">
        <v>0</v>
      </c>
      <c r="AZ57" s="345">
        <v>0</v>
      </c>
      <c r="BA57" s="345">
        <v>0</v>
      </c>
      <c r="BB57" s="345">
        <v>0</v>
      </c>
      <c r="BC57" s="345">
        <v>0</v>
      </c>
      <c r="BD57" s="345">
        <v>0</v>
      </c>
      <c r="BE57" s="345">
        <v>0</v>
      </c>
      <c r="BF57" s="345">
        <v>0</v>
      </c>
      <c r="BG57" s="345">
        <v>0</v>
      </c>
      <c r="BH57" s="345">
        <v>0</v>
      </c>
      <c r="BI57" s="346">
        <v>0</v>
      </c>
      <c r="BJ57" s="345">
        <v>0</v>
      </c>
      <c r="BK57" s="345">
        <v>0</v>
      </c>
      <c r="BL57" s="345">
        <v>0</v>
      </c>
      <c r="BM57" s="345">
        <v>0</v>
      </c>
      <c r="BN57" s="345">
        <v>0</v>
      </c>
      <c r="BO57" s="345">
        <v>0</v>
      </c>
      <c r="BP57" s="345">
        <v>0</v>
      </c>
      <c r="BQ57" s="345">
        <v>0</v>
      </c>
      <c r="BR57" s="345">
        <v>0</v>
      </c>
      <c r="BS57" s="345">
        <v>0</v>
      </c>
      <c r="BT57" s="345">
        <v>0</v>
      </c>
      <c r="BU57" s="346">
        <v>0</v>
      </c>
      <c r="BV57" s="345">
        <v>0</v>
      </c>
      <c r="BW57" s="345">
        <v>0</v>
      </c>
      <c r="BX57" s="345">
        <v>0</v>
      </c>
      <c r="BY57" s="345">
        <v>0</v>
      </c>
      <c r="BZ57" s="345">
        <v>0</v>
      </c>
      <c r="CA57" s="345">
        <v>0</v>
      </c>
      <c r="CB57" s="345">
        <v>0</v>
      </c>
      <c r="CC57" s="345">
        <v>0</v>
      </c>
      <c r="CD57" s="345">
        <v>0</v>
      </c>
      <c r="CE57" s="345">
        <v>0</v>
      </c>
      <c r="CF57" s="345">
        <v>0</v>
      </c>
      <c r="CG57" s="346">
        <v>0</v>
      </c>
      <c r="CH57" s="345">
        <v>0</v>
      </c>
      <c r="CI57" s="345">
        <v>0</v>
      </c>
      <c r="CJ57" s="345">
        <v>0</v>
      </c>
      <c r="CK57" s="345">
        <v>0</v>
      </c>
      <c r="CL57" s="345">
        <v>0</v>
      </c>
      <c r="CM57" s="345">
        <v>0</v>
      </c>
      <c r="CN57" s="345">
        <v>0</v>
      </c>
      <c r="CO57" s="345">
        <v>0</v>
      </c>
      <c r="CP57" s="345">
        <v>0</v>
      </c>
      <c r="CQ57" s="345">
        <v>0</v>
      </c>
      <c r="CR57" s="345">
        <v>0</v>
      </c>
      <c r="CS57" s="346">
        <v>0</v>
      </c>
      <c r="CT57" s="347">
        <f t="shared" si="5"/>
        <v>25903.200000000001</v>
      </c>
      <c r="CU57" s="347">
        <f t="shared" si="5"/>
        <v>28486.7</v>
      </c>
      <c r="CV57" s="347">
        <f t="shared" si="5"/>
        <v>46497.120000000003</v>
      </c>
      <c r="CW57" s="347">
        <f t="shared" si="5"/>
        <v>38213.26</v>
      </c>
      <c r="CX57" s="347">
        <f t="shared" si="5"/>
        <v>38750.620000000003</v>
      </c>
      <c r="CY57" s="347">
        <f t="shared" si="5"/>
        <v>30591.279999999999</v>
      </c>
      <c r="CZ57" s="347">
        <f t="shared" si="5"/>
        <v>32741.210000000003</v>
      </c>
      <c r="DA57" s="347">
        <f t="shared" si="5"/>
        <v>31294.28</v>
      </c>
      <c r="DB57" s="347">
        <f t="shared" si="5"/>
        <v>30689.71</v>
      </c>
      <c r="DC57" s="347">
        <f t="shared" si="5"/>
        <v>30427.97</v>
      </c>
      <c r="DD57" s="347">
        <f t="shared" si="5"/>
        <v>24307.18</v>
      </c>
      <c r="DE57" s="347">
        <f t="shared" si="5"/>
        <v>25406.560000000001</v>
      </c>
      <c r="DF57" s="348">
        <f t="shared" si="2"/>
        <v>383309.08999999997</v>
      </c>
      <c r="DM57" s="351">
        <f t="shared" si="3"/>
        <v>383309.08999999997</v>
      </c>
      <c r="DN57" s="351">
        <v>364480.19999999995</v>
      </c>
      <c r="DO57" s="351">
        <f t="shared" si="4"/>
        <v>18828.890000000014</v>
      </c>
    </row>
    <row r="58" spans="1:119" ht="15.75" x14ac:dyDescent="0.3">
      <c r="A58" s="335" t="s">
        <v>153</v>
      </c>
      <c r="B58" s="344">
        <v>20753.75</v>
      </c>
      <c r="C58" s="344">
        <v>17847.830000000002</v>
      </c>
      <c r="D58" s="344">
        <v>18253.150000000001</v>
      </c>
      <c r="E58" s="344">
        <v>10787.78</v>
      </c>
      <c r="F58" s="344">
        <v>19635.57</v>
      </c>
      <c r="G58" s="344">
        <v>22540.75</v>
      </c>
      <c r="H58" s="344">
        <v>16935.05</v>
      </c>
      <c r="I58" s="344">
        <v>20331.080000000002</v>
      </c>
      <c r="J58" s="344">
        <v>20528.400000000001</v>
      </c>
      <c r="K58" s="344">
        <v>18186.759999999998</v>
      </c>
      <c r="L58" s="344">
        <v>16739.12</v>
      </c>
      <c r="M58" s="344">
        <v>17977.68</v>
      </c>
      <c r="N58" s="345">
        <v>0</v>
      </c>
      <c r="O58" s="345">
        <v>0</v>
      </c>
      <c r="P58" s="345">
        <v>0</v>
      </c>
      <c r="Q58" s="345">
        <v>0</v>
      </c>
      <c r="R58" s="345">
        <v>93.69</v>
      </c>
      <c r="S58" s="345">
        <v>100.53</v>
      </c>
      <c r="T58" s="345">
        <v>0</v>
      </c>
      <c r="U58" s="345">
        <v>0</v>
      </c>
      <c r="V58" s="345">
        <v>0</v>
      </c>
      <c r="W58" s="345">
        <v>0</v>
      </c>
      <c r="X58" s="345">
        <v>-1126.44</v>
      </c>
      <c r="Y58" s="346">
        <v>-1317.34</v>
      </c>
      <c r="Z58" s="345">
        <v>-12.85</v>
      </c>
      <c r="AA58" s="345">
        <v>-13.54</v>
      </c>
      <c r="AB58" s="345">
        <v>-14.91</v>
      </c>
      <c r="AC58" s="345">
        <v>-11.52</v>
      </c>
      <c r="AD58" s="345">
        <v>-13.19</v>
      </c>
      <c r="AE58" s="345">
        <v>-18.41</v>
      </c>
      <c r="AF58" s="345">
        <v>-16.619999999999997</v>
      </c>
      <c r="AG58" s="345">
        <v>-16.060000000000002</v>
      </c>
      <c r="AH58" s="345">
        <v>-17.649999999999999</v>
      </c>
      <c r="AI58" s="345">
        <v>-16.939999999999998</v>
      </c>
      <c r="AJ58" s="345">
        <v>-17.16</v>
      </c>
      <c r="AK58" s="346">
        <v>-17.630000000000003</v>
      </c>
      <c r="AL58" s="345">
        <v>0</v>
      </c>
      <c r="AM58" s="345">
        <v>0</v>
      </c>
      <c r="AN58" s="345">
        <v>0</v>
      </c>
      <c r="AO58" s="345">
        <v>0</v>
      </c>
      <c r="AP58" s="345">
        <v>0</v>
      </c>
      <c r="AQ58" s="345">
        <v>0</v>
      </c>
      <c r="AR58" s="345">
        <v>0</v>
      </c>
      <c r="AS58" s="345">
        <v>0</v>
      </c>
      <c r="AT58" s="345">
        <v>0</v>
      </c>
      <c r="AU58" s="345">
        <v>0</v>
      </c>
      <c r="AV58" s="345">
        <v>0</v>
      </c>
      <c r="AW58" s="346">
        <v>0</v>
      </c>
      <c r="AX58" s="345">
        <v>0</v>
      </c>
      <c r="AY58" s="345">
        <v>0</v>
      </c>
      <c r="AZ58" s="345">
        <v>0</v>
      </c>
      <c r="BA58" s="345">
        <v>0</v>
      </c>
      <c r="BB58" s="345">
        <v>0</v>
      </c>
      <c r="BC58" s="345">
        <v>0</v>
      </c>
      <c r="BD58" s="345">
        <v>0</v>
      </c>
      <c r="BE58" s="345">
        <v>0</v>
      </c>
      <c r="BF58" s="345">
        <v>0</v>
      </c>
      <c r="BG58" s="345">
        <v>0</v>
      </c>
      <c r="BH58" s="345">
        <v>0</v>
      </c>
      <c r="BI58" s="346">
        <v>0</v>
      </c>
      <c r="BJ58" s="345">
        <v>0</v>
      </c>
      <c r="BK58" s="345">
        <v>0</v>
      </c>
      <c r="BL58" s="345">
        <v>0</v>
      </c>
      <c r="BM58" s="345">
        <v>0</v>
      </c>
      <c r="BN58" s="345">
        <v>0</v>
      </c>
      <c r="BO58" s="345">
        <v>0</v>
      </c>
      <c r="BP58" s="345">
        <v>0</v>
      </c>
      <c r="BQ58" s="345">
        <v>0</v>
      </c>
      <c r="BR58" s="345">
        <v>0</v>
      </c>
      <c r="BS58" s="345">
        <v>0</v>
      </c>
      <c r="BT58" s="345">
        <v>0</v>
      </c>
      <c r="BU58" s="346">
        <v>0</v>
      </c>
      <c r="BV58" s="345">
        <v>0</v>
      </c>
      <c r="BW58" s="345">
        <v>0</v>
      </c>
      <c r="BX58" s="345">
        <v>0</v>
      </c>
      <c r="BY58" s="345">
        <v>0</v>
      </c>
      <c r="BZ58" s="345">
        <v>0</v>
      </c>
      <c r="CA58" s="345">
        <v>0</v>
      </c>
      <c r="CB58" s="345">
        <v>0</v>
      </c>
      <c r="CC58" s="345">
        <v>0</v>
      </c>
      <c r="CD58" s="345">
        <v>0</v>
      </c>
      <c r="CE58" s="345">
        <v>0</v>
      </c>
      <c r="CF58" s="345">
        <v>0</v>
      </c>
      <c r="CG58" s="346">
        <v>0</v>
      </c>
      <c r="CH58" s="345">
        <v>0</v>
      </c>
      <c r="CI58" s="345">
        <v>0</v>
      </c>
      <c r="CJ58" s="345">
        <v>0</v>
      </c>
      <c r="CK58" s="345">
        <v>0</v>
      </c>
      <c r="CL58" s="345">
        <v>0</v>
      </c>
      <c r="CM58" s="345">
        <v>0</v>
      </c>
      <c r="CN58" s="345">
        <v>0</v>
      </c>
      <c r="CO58" s="345">
        <v>0</v>
      </c>
      <c r="CP58" s="345">
        <v>0</v>
      </c>
      <c r="CQ58" s="345">
        <v>0</v>
      </c>
      <c r="CR58" s="345">
        <v>0</v>
      </c>
      <c r="CS58" s="346">
        <v>0</v>
      </c>
      <c r="CT58" s="347">
        <f t="shared" si="5"/>
        <v>20740.900000000001</v>
      </c>
      <c r="CU58" s="347">
        <f t="shared" si="5"/>
        <v>17834.29</v>
      </c>
      <c r="CV58" s="347">
        <f t="shared" si="5"/>
        <v>18238.240000000002</v>
      </c>
      <c r="CW58" s="347">
        <f t="shared" si="5"/>
        <v>10776.26</v>
      </c>
      <c r="CX58" s="347">
        <f t="shared" si="5"/>
        <v>19716.07</v>
      </c>
      <c r="CY58" s="347">
        <f t="shared" si="5"/>
        <v>22622.87</v>
      </c>
      <c r="CZ58" s="347">
        <f t="shared" si="5"/>
        <v>16918.43</v>
      </c>
      <c r="DA58" s="347">
        <f t="shared" si="5"/>
        <v>20315.02</v>
      </c>
      <c r="DB58" s="347">
        <f t="shared" si="5"/>
        <v>20510.75</v>
      </c>
      <c r="DC58" s="347">
        <f t="shared" si="5"/>
        <v>18169.82</v>
      </c>
      <c r="DD58" s="347">
        <f t="shared" si="5"/>
        <v>15595.519999999999</v>
      </c>
      <c r="DE58" s="347">
        <f t="shared" si="5"/>
        <v>16642.71</v>
      </c>
      <c r="DF58" s="348">
        <f t="shared" si="2"/>
        <v>218080.87999999998</v>
      </c>
      <c r="DM58" s="351">
        <f t="shared" si="3"/>
        <v>218080.87999999998</v>
      </c>
      <c r="DN58" s="351">
        <v>220087.59000000003</v>
      </c>
      <c r="DO58" s="351">
        <f t="shared" si="4"/>
        <v>-2006.7100000000501</v>
      </c>
    </row>
    <row r="59" spans="1:119" ht="15.75" x14ac:dyDescent="0.3">
      <c r="A59" s="335" t="s">
        <v>154</v>
      </c>
      <c r="B59" s="344">
        <v>30833.54</v>
      </c>
      <c r="C59" s="344">
        <v>30289.66</v>
      </c>
      <c r="D59" s="344">
        <v>35930</v>
      </c>
      <c r="E59" s="344">
        <v>10273.049999999999</v>
      </c>
      <c r="F59" s="344">
        <v>59185.89</v>
      </c>
      <c r="G59" s="344">
        <v>34889.89</v>
      </c>
      <c r="H59" s="344">
        <v>30637.17</v>
      </c>
      <c r="I59" s="344">
        <v>34695.89</v>
      </c>
      <c r="J59" s="344">
        <v>33738.660000000003</v>
      </c>
      <c r="K59" s="344">
        <v>33541.980000000003</v>
      </c>
      <c r="L59" s="344">
        <v>30601.4</v>
      </c>
      <c r="M59" s="344">
        <v>30639.17</v>
      </c>
      <c r="N59" s="345">
        <v>-470.95</v>
      </c>
      <c r="O59" s="345">
        <v>-351.07</v>
      </c>
      <c r="P59" s="345">
        <v>-727</v>
      </c>
      <c r="Q59" s="345">
        <v>-374.05</v>
      </c>
      <c r="R59" s="345">
        <v>-402.52000000000004</v>
      </c>
      <c r="S59" s="345">
        <v>-706.74</v>
      </c>
      <c r="T59" s="345">
        <v>-191.94</v>
      </c>
      <c r="U59" s="345">
        <v>-164.83</v>
      </c>
      <c r="V59" s="345">
        <v>163.69</v>
      </c>
      <c r="W59" s="345">
        <v>194.1</v>
      </c>
      <c r="X59" s="345">
        <v>-181.9</v>
      </c>
      <c r="Y59" s="346">
        <v>-212.98</v>
      </c>
      <c r="Z59" s="345">
        <v>0</v>
      </c>
      <c r="AA59" s="345">
        <v>0</v>
      </c>
      <c r="AB59" s="345">
        <v>0</v>
      </c>
      <c r="AC59" s="345">
        <v>0</v>
      </c>
      <c r="AD59" s="345">
        <v>0</v>
      </c>
      <c r="AE59" s="345">
        <v>0</v>
      </c>
      <c r="AF59" s="345">
        <v>0</v>
      </c>
      <c r="AG59" s="345">
        <v>0</v>
      </c>
      <c r="AH59" s="345">
        <v>0</v>
      </c>
      <c r="AI59" s="345">
        <v>0</v>
      </c>
      <c r="AJ59" s="345">
        <v>0</v>
      </c>
      <c r="AK59" s="346">
        <v>6.64</v>
      </c>
      <c r="AL59" s="345">
        <v>0</v>
      </c>
      <c r="AM59" s="345">
        <v>0</v>
      </c>
      <c r="AN59" s="345">
        <v>0</v>
      </c>
      <c r="AO59" s="345">
        <v>0</v>
      </c>
      <c r="AP59" s="345">
        <v>0</v>
      </c>
      <c r="AQ59" s="345">
        <v>0</v>
      </c>
      <c r="AR59" s="345">
        <v>0</v>
      </c>
      <c r="AS59" s="345">
        <v>0</v>
      </c>
      <c r="AT59" s="345">
        <v>0</v>
      </c>
      <c r="AU59" s="345">
        <v>0</v>
      </c>
      <c r="AV59" s="345">
        <v>0</v>
      </c>
      <c r="AW59" s="346">
        <v>0</v>
      </c>
      <c r="AX59" s="345">
        <v>0</v>
      </c>
      <c r="AY59" s="345">
        <v>0</v>
      </c>
      <c r="AZ59" s="345">
        <v>0</v>
      </c>
      <c r="BA59" s="345">
        <v>0</v>
      </c>
      <c r="BB59" s="345">
        <v>0</v>
      </c>
      <c r="BC59" s="345">
        <v>0</v>
      </c>
      <c r="BD59" s="345">
        <v>0</v>
      </c>
      <c r="BE59" s="345">
        <v>0</v>
      </c>
      <c r="BF59" s="345">
        <v>0</v>
      </c>
      <c r="BG59" s="345">
        <v>0</v>
      </c>
      <c r="BH59" s="345">
        <v>0</v>
      </c>
      <c r="BI59" s="346">
        <v>0</v>
      </c>
      <c r="BJ59" s="345">
        <v>0</v>
      </c>
      <c r="BK59" s="345">
        <v>0</v>
      </c>
      <c r="BL59" s="345">
        <v>0</v>
      </c>
      <c r="BM59" s="345">
        <v>0</v>
      </c>
      <c r="BN59" s="345">
        <v>0</v>
      </c>
      <c r="BO59" s="345">
        <v>0</v>
      </c>
      <c r="BP59" s="345">
        <v>0</v>
      </c>
      <c r="BQ59" s="345">
        <v>0</v>
      </c>
      <c r="BR59" s="345">
        <v>0</v>
      </c>
      <c r="BS59" s="345">
        <v>0</v>
      </c>
      <c r="BT59" s="345">
        <v>0</v>
      </c>
      <c r="BU59" s="346">
        <v>0</v>
      </c>
      <c r="BV59" s="345">
        <v>0</v>
      </c>
      <c r="BW59" s="345">
        <v>0</v>
      </c>
      <c r="BX59" s="345">
        <v>0</v>
      </c>
      <c r="BY59" s="345">
        <v>0</v>
      </c>
      <c r="BZ59" s="345">
        <v>0</v>
      </c>
      <c r="CA59" s="345">
        <v>0</v>
      </c>
      <c r="CB59" s="345">
        <v>0</v>
      </c>
      <c r="CC59" s="345">
        <v>0</v>
      </c>
      <c r="CD59" s="345">
        <v>0</v>
      </c>
      <c r="CE59" s="345">
        <v>0</v>
      </c>
      <c r="CF59" s="345">
        <v>0</v>
      </c>
      <c r="CG59" s="346">
        <v>0</v>
      </c>
      <c r="CH59" s="345">
        <v>0</v>
      </c>
      <c r="CI59" s="345">
        <v>0</v>
      </c>
      <c r="CJ59" s="345">
        <v>0</v>
      </c>
      <c r="CK59" s="345">
        <v>0</v>
      </c>
      <c r="CL59" s="345">
        <v>0</v>
      </c>
      <c r="CM59" s="345">
        <v>0</v>
      </c>
      <c r="CN59" s="345">
        <v>0</v>
      </c>
      <c r="CO59" s="345">
        <v>0</v>
      </c>
      <c r="CP59" s="345">
        <v>0</v>
      </c>
      <c r="CQ59" s="345">
        <v>0</v>
      </c>
      <c r="CR59" s="345">
        <v>0</v>
      </c>
      <c r="CS59" s="346">
        <v>0</v>
      </c>
      <c r="CT59" s="347">
        <f t="shared" si="5"/>
        <v>30362.59</v>
      </c>
      <c r="CU59" s="347">
        <f t="shared" si="5"/>
        <v>29938.59</v>
      </c>
      <c r="CV59" s="347">
        <f t="shared" si="5"/>
        <v>35203</v>
      </c>
      <c r="CW59" s="347">
        <f t="shared" si="5"/>
        <v>9899</v>
      </c>
      <c r="CX59" s="347">
        <f t="shared" si="5"/>
        <v>58783.37</v>
      </c>
      <c r="CY59" s="347">
        <f t="shared" si="5"/>
        <v>34183.15</v>
      </c>
      <c r="CZ59" s="347">
        <f t="shared" si="5"/>
        <v>30445.23</v>
      </c>
      <c r="DA59" s="347">
        <f t="shared" si="5"/>
        <v>34531.06</v>
      </c>
      <c r="DB59" s="347">
        <f t="shared" si="5"/>
        <v>33902.350000000006</v>
      </c>
      <c r="DC59" s="347">
        <f t="shared" si="5"/>
        <v>33736.080000000002</v>
      </c>
      <c r="DD59" s="347">
        <f t="shared" si="5"/>
        <v>30419.5</v>
      </c>
      <c r="DE59" s="347">
        <f t="shared" si="5"/>
        <v>30432.829999999998</v>
      </c>
      <c r="DF59" s="348">
        <f t="shared" si="2"/>
        <v>391836.75</v>
      </c>
      <c r="DM59" s="351">
        <f t="shared" si="3"/>
        <v>391836.75</v>
      </c>
      <c r="DN59" s="351">
        <v>389499.26999999996</v>
      </c>
      <c r="DO59" s="351">
        <f t="shared" si="4"/>
        <v>2337.4800000000396</v>
      </c>
    </row>
    <row r="60" spans="1:119" ht="15.75" x14ac:dyDescent="0.3">
      <c r="A60" s="335" t="s">
        <v>155</v>
      </c>
      <c r="B60" s="344">
        <v>296658.96999999997</v>
      </c>
      <c r="C60" s="344">
        <v>348819.45</v>
      </c>
      <c r="D60" s="344">
        <v>288654.3</v>
      </c>
      <c r="E60" s="344">
        <v>148204.72</v>
      </c>
      <c r="F60" s="344">
        <v>449676.62</v>
      </c>
      <c r="G60" s="344">
        <v>290891.28999999998</v>
      </c>
      <c r="H60" s="344">
        <v>289053.03999999998</v>
      </c>
      <c r="I60" s="344">
        <v>251165.84</v>
      </c>
      <c r="J60" s="344">
        <v>265366.44</v>
      </c>
      <c r="K60" s="344">
        <v>308541.64</v>
      </c>
      <c r="L60" s="344">
        <v>285685.63</v>
      </c>
      <c r="M60" s="344">
        <v>261928.03</v>
      </c>
      <c r="N60" s="345">
        <v>0</v>
      </c>
      <c r="O60" s="345">
        <v>0</v>
      </c>
      <c r="P60" s="345">
        <v>0</v>
      </c>
      <c r="Q60" s="345">
        <v>0</v>
      </c>
      <c r="R60" s="345">
        <v>-321.97000000000003</v>
      </c>
      <c r="S60" s="345">
        <v>-443.74</v>
      </c>
      <c r="T60" s="345">
        <v>-161.11999999999998</v>
      </c>
      <c r="U60" s="345">
        <v>-223.35</v>
      </c>
      <c r="V60" s="345">
        <v>-424.19</v>
      </c>
      <c r="W60" s="345">
        <v>-764.48</v>
      </c>
      <c r="X60" s="345">
        <v>-490.44</v>
      </c>
      <c r="Y60" s="346">
        <v>-661.16</v>
      </c>
      <c r="Z60" s="345">
        <v>-157.04</v>
      </c>
      <c r="AA60" s="345">
        <v>269.60000000000002</v>
      </c>
      <c r="AB60" s="345">
        <v>-409.74</v>
      </c>
      <c r="AC60" s="345">
        <v>-140.38999999999999</v>
      </c>
      <c r="AD60" s="345">
        <v>-160.05000000000001</v>
      </c>
      <c r="AE60" s="345">
        <v>-169.32</v>
      </c>
      <c r="AF60" s="345">
        <v>-149.74</v>
      </c>
      <c r="AG60" s="345">
        <v>-151.12</v>
      </c>
      <c r="AH60" s="345">
        <v>-141.75</v>
      </c>
      <c r="AI60" s="345">
        <v>-210.53</v>
      </c>
      <c r="AJ60" s="345">
        <v>-223.91000000000003</v>
      </c>
      <c r="AK60" s="346">
        <v>-241.44</v>
      </c>
      <c r="AL60" s="345">
        <v>0</v>
      </c>
      <c r="AM60" s="345">
        <v>0</v>
      </c>
      <c r="AN60" s="345">
        <v>0</v>
      </c>
      <c r="AO60" s="345">
        <v>0</v>
      </c>
      <c r="AP60" s="345">
        <v>0</v>
      </c>
      <c r="AQ60" s="345">
        <v>0</v>
      </c>
      <c r="AR60" s="345">
        <v>0</v>
      </c>
      <c r="AS60" s="345">
        <v>0</v>
      </c>
      <c r="AT60" s="345">
        <v>-136.01</v>
      </c>
      <c r="AU60" s="345">
        <v>-22.39</v>
      </c>
      <c r="AV60" s="345">
        <v>-21.07</v>
      </c>
      <c r="AW60" s="346">
        <v>-21.07</v>
      </c>
      <c r="AX60" s="345">
        <v>0</v>
      </c>
      <c r="AY60" s="345">
        <v>0</v>
      </c>
      <c r="AZ60" s="345">
        <v>0</v>
      </c>
      <c r="BA60" s="345">
        <v>0</v>
      </c>
      <c r="BB60" s="345">
        <v>0</v>
      </c>
      <c r="BC60" s="345">
        <v>0</v>
      </c>
      <c r="BD60" s="345">
        <v>0</v>
      </c>
      <c r="BE60" s="345">
        <v>0</v>
      </c>
      <c r="BF60" s="345">
        <v>0</v>
      </c>
      <c r="BG60" s="345">
        <v>0</v>
      </c>
      <c r="BH60" s="345">
        <v>0</v>
      </c>
      <c r="BI60" s="346">
        <v>0</v>
      </c>
      <c r="BJ60" s="345">
        <v>-135.71</v>
      </c>
      <c r="BK60" s="345">
        <v>-163.38</v>
      </c>
      <c r="BL60" s="345">
        <v>-202</v>
      </c>
      <c r="BM60" s="345">
        <v>-170.68</v>
      </c>
      <c r="BN60" s="345">
        <v>-138.86000000000001</v>
      </c>
      <c r="BO60" s="345">
        <v>-97.58</v>
      </c>
      <c r="BP60" s="345">
        <v>-106.6</v>
      </c>
      <c r="BQ60" s="345">
        <v>-69.67</v>
      </c>
      <c r="BR60" s="345">
        <v>-109.77000000000001</v>
      </c>
      <c r="BS60" s="345">
        <v>-119.46</v>
      </c>
      <c r="BT60" s="345">
        <v>-131.01</v>
      </c>
      <c r="BU60" s="346">
        <v>-173.13</v>
      </c>
      <c r="BV60" s="345">
        <v>0</v>
      </c>
      <c r="BW60" s="345">
        <v>0</v>
      </c>
      <c r="BX60" s="345">
        <v>0</v>
      </c>
      <c r="BY60" s="345">
        <v>0</v>
      </c>
      <c r="BZ60" s="345">
        <v>0</v>
      </c>
      <c r="CA60" s="345">
        <v>0</v>
      </c>
      <c r="CB60" s="345">
        <v>0</v>
      </c>
      <c r="CC60" s="345">
        <v>0</v>
      </c>
      <c r="CD60" s="345">
        <v>0</v>
      </c>
      <c r="CE60" s="345">
        <v>0</v>
      </c>
      <c r="CF60" s="345">
        <v>0</v>
      </c>
      <c r="CG60" s="346">
        <v>0</v>
      </c>
      <c r="CH60" s="345">
        <v>0</v>
      </c>
      <c r="CI60" s="345">
        <v>0</v>
      </c>
      <c r="CJ60" s="345">
        <v>0</v>
      </c>
      <c r="CK60" s="345">
        <v>0</v>
      </c>
      <c r="CL60" s="345">
        <v>0</v>
      </c>
      <c r="CM60" s="345">
        <v>0</v>
      </c>
      <c r="CN60" s="345">
        <v>0</v>
      </c>
      <c r="CO60" s="345">
        <v>0</v>
      </c>
      <c r="CP60" s="345">
        <v>0</v>
      </c>
      <c r="CQ60" s="345">
        <v>0</v>
      </c>
      <c r="CR60" s="345">
        <v>0</v>
      </c>
      <c r="CS60" s="346">
        <v>0</v>
      </c>
      <c r="CT60" s="347">
        <f t="shared" si="5"/>
        <v>296366.21999999997</v>
      </c>
      <c r="CU60" s="347">
        <f t="shared" si="5"/>
        <v>348925.67</v>
      </c>
      <c r="CV60" s="347">
        <f t="shared" si="5"/>
        <v>288042.56</v>
      </c>
      <c r="CW60" s="347">
        <f t="shared" ref="CW60:DE80" si="6">E60+Q60+AC60+AO60+BA60+BM60+BY60+CK60</f>
        <v>147893.65</v>
      </c>
      <c r="CX60" s="347">
        <f t="shared" si="6"/>
        <v>449055.74000000005</v>
      </c>
      <c r="CY60" s="347">
        <f t="shared" si="6"/>
        <v>290180.64999999997</v>
      </c>
      <c r="CZ60" s="347">
        <f t="shared" si="6"/>
        <v>288635.58</v>
      </c>
      <c r="DA60" s="347">
        <f t="shared" si="6"/>
        <v>250721.69999999998</v>
      </c>
      <c r="DB60" s="347">
        <f t="shared" si="6"/>
        <v>264554.71999999997</v>
      </c>
      <c r="DC60" s="347">
        <f t="shared" si="6"/>
        <v>307424.77999999997</v>
      </c>
      <c r="DD60" s="347">
        <f t="shared" si="6"/>
        <v>284819.20000000001</v>
      </c>
      <c r="DE60" s="347">
        <f t="shared" si="6"/>
        <v>260831.22999999998</v>
      </c>
      <c r="DF60" s="348">
        <f t="shared" si="2"/>
        <v>3477451.7</v>
      </c>
      <c r="DM60" s="351">
        <f t="shared" si="3"/>
        <v>3477451.7</v>
      </c>
      <c r="DN60" s="351">
        <v>3478912.25</v>
      </c>
      <c r="DO60" s="351">
        <f t="shared" si="4"/>
        <v>-1460.5499999998137</v>
      </c>
    </row>
    <row r="61" spans="1:119" ht="15.75" x14ac:dyDescent="0.3">
      <c r="A61" s="335" t="s">
        <v>156</v>
      </c>
      <c r="B61" s="344">
        <v>13997.02</v>
      </c>
      <c r="C61" s="344">
        <v>36760.300000000003</v>
      </c>
      <c r="D61" s="344">
        <v>31591.09</v>
      </c>
      <c r="E61" s="344">
        <v>18860.14</v>
      </c>
      <c r="F61" s="344">
        <v>25923.31</v>
      </c>
      <c r="G61" s="344">
        <v>21897.11</v>
      </c>
      <c r="H61" s="344">
        <v>21612.17</v>
      </c>
      <c r="I61" s="344">
        <v>19732.5</v>
      </c>
      <c r="J61" s="344">
        <v>16672.14</v>
      </c>
      <c r="K61" s="344">
        <v>18770.009999999998</v>
      </c>
      <c r="L61" s="344">
        <v>13846</v>
      </c>
      <c r="M61" s="344">
        <v>15092.19</v>
      </c>
      <c r="N61" s="345">
        <v>-114.06</v>
      </c>
      <c r="O61" s="345">
        <v>-140.29</v>
      </c>
      <c r="P61" s="345">
        <v>-254.97</v>
      </c>
      <c r="Q61" s="345">
        <v>-214.09</v>
      </c>
      <c r="R61" s="345">
        <v>-1528.3</v>
      </c>
      <c r="S61" s="345">
        <v>-871.81000000000006</v>
      </c>
      <c r="T61" s="345">
        <v>-263.43</v>
      </c>
      <c r="U61" s="345">
        <v>-208.57</v>
      </c>
      <c r="V61" s="345">
        <v>-425.86</v>
      </c>
      <c r="W61" s="345">
        <v>-837.04</v>
      </c>
      <c r="X61" s="345">
        <v>-385.69</v>
      </c>
      <c r="Y61" s="346">
        <v>-428.72</v>
      </c>
      <c r="Z61" s="345">
        <v>0</v>
      </c>
      <c r="AA61" s="345">
        <v>0</v>
      </c>
      <c r="AB61" s="345">
        <v>0</v>
      </c>
      <c r="AC61" s="345">
        <v>0</v>
      </c>
      <c r="AD61" s="345">
        <v>0</v>
      </c>
      <c r="AE61" s="345">
        <v>0</v>
      </c>
      <c r="AF61" s="345">
        <v>0</v>
      </c>
      <c r="AG61" s="345">
        <v>0</v>
      </c>
      <c r="AH61" s="345">
        <v>0</v>
      </c>
      <c r="AI61" s="345">
        <v>0</v>
      </c>
      <c r="AJ61" s="345">
        <v>0</v>
      </c>
      <c r="AK61" s="346">
        <v>0</v>
      </c>
      <c r="AL61" s="345">
        <v>0</v>
      </c>
      <c r="AM61" s="345">
        <v>0</v>
      </c>
      <c r="AN61" s="345">
        <v>0</v>
      </c>
      <c r="AO61" s="345">
        <v>0</v>
      </c>
      <c r="AP61" s="345">
        <v>0</v>
      </c>
      <c r="AQ61" s="345">
        <v>0</v>
      </c>
      <c r="AR61" s="345">
        <v>0</v>
      </c>
      <c r="AS61" s="345">
        <v>0</v>
      </c>
      <c r="AT61" s="345">
        <v>0</v>
      </c>
      <c r="AU61" s="345">
        <v>0</v>
      </c>
      <c r="AV61" s="345">
        <v>0</v>
      </c>
      <c r="AW61" s="346">
        <v>0</v>
      </c>
      <c r="AX61" s="345">
        <v>0</v>
      </c>
      <c r="AY61" s="345">
        <v>0</v>
      </c>
      <c r="AZ61" s="345">
        <v>0</v>
      </c>
      <c r="BA61" s="345">
        <v>0</v>
      </c>
      <c r="BB61" s="345">
        <v>0</v>
      </c>
      <c r="BC61" s="345">
        <v>0</v>
      </c>
      <c r="BD61" s="345">
        <v>0</v>
      </c>
      <c r="BE61" s="345">
        <v>0</v>
      </c>
      <c r="BF61" s="345">
        <v>0</v>
      </c>
      <c r="BG61" s="345">
        <v>0</v>
      </c>
      <c r="BH61" s="345">
        <v>0</v>
      </c>
      <c r="BI61" s="346">
        <v>0</v>
      </c>
      <c r="BJ61" s="345">
        <v>0</v>
      </c>
      <c r="BK61" s="345">
        <v>0</v>
      </c>
      <c r="BL61" s="345">
        <v>0</v>
      </c>
      <c r="BM61" s="345">
        <v>0</v>
      </c>
      <c r="BN61" s="345">
        <v>0</v>
      </c>
      <c r="BO61" s="345">
        <v>0</v>
      </c>
      <c r="BP61" s="345">
        <v>0</v>
      </c>
      <c r="BQ61" s="345">
        <v>0</v>
      </c>
      <c r="BR61" s="345">
        <v>0</v>
      </c>
      <c r="BS61" s="345">
        <v>0</v>
      </c>
      <c r="BT61" s="345">
        <v>0</v>
      </c>
      <c r="BU61" s="346">
        <v>0</v>
      </c>
      <c r="BV61" s="345">
        <v>0</v>
      </c>
      <c r="BW61" s="345">
        <v>0</v>
      </c>
      <c r="BX61" s="345">
        <v>0</v>
      </c>
      <c r="BY61" s="345">
        <v>0</v>
      </c>
      <c r="BZ61" s="345">
        <v>0</v>
      </c>
      <c r="CA61" s="345">
        <v>0</v>
      </c>
      <c r="CB61" s="345">
        <v>0</v>
      </c>
      <c r="CC61" s="345">
        <v>0</v>
      </c>
      <c r="CD61" s="345">
        <v>0</v>
      </c>
      <c r="CE61" s="345">
        <v>0</v>
      </c>
      <c r="CF61" s="345">
        <v>0</v>
      </c>
      <c r="CG61" s="346">
        <v>0</v>
      </c>
      <c r="CH61" s="345">
        <v>0</v>
      </c>
      <c r="CI61" s="345">
        <v>0</v>
      </c>
      <c r="CJ61" s="345">
        <v>0</v>
      </c>
      <c r="CK61" s="345">
        <v>0</v>
      </c>
      <c r="CL61" s="345">
        <v>0</v>
      </c>
      <c r="CM61" s="345">
        <v>0</v>
      </c>
      <c r="CN61" s="345">
        <v>0</v>
      </c>
      <c r="CO61" s="345">
        <v>0</v>
      </c>
      <c r="CP61" s="345">
        <v>0</v>
      </c>
      <c r="CQ61" s="345">
        <v>0</v>
      </c>
      <c r="CR61" s="345">
        <v>0</v>
      </c>
      <c r="CS61" s="346">
        <v>0</v>
      </c>
      <c r="CT61" s="347">
        <f t="shared" ref="CT61:CV80" si="7">B61+N61+Z61+AL61+AX61+BJ61+BV61+CH61</f>
        <v>13882.960000000001</v>
      </c>
      <c r="CU61" s="347">
        <f t="shared" si="7"/>
        <v>36620.01</v>
      </c>
      <c r="CV61" s="347">
        <f t="shared" si="7"/>
        <v>31336.12</v>
      </c>
      <c r="CW61" s="347">
        <f t="shared" si="6"/>
        <v>18646.05</v>
      </c>
      <c r="CX61" s="347">
        <f t="shared" si="6"/>
        <v>24395.010000000002</v>
      </c>
      <c r="CY61" s="347">
        <f t="shared" si="6"/>
        <v>21025.3</v>
      </c>
      <c r="CZ61" s="347">
        <f t="shared" si="6"/>
        <v>21348.739999999998</v>
      </c>
      <c r="DA61" s="347">
        <f t="shared" si="6"/>
        <v>19523.93</v>
      </c>
      <c r="DB61" s="347">
        <f t="shared" si="6"/>
        <v>16246.279999999999</v>
      </c>
      <c r="DC61" s="347">
        <f t="shared" si="6"/>
        <v>17932.969999999998</v>
      </c>
      <c r="DD61" s="347">
        <f t="shared" si="6"/>
        <v>13460.31</v>
      </c>
      <c r="DE61" s="347">
        <f t="shared" si="6"/>
        <v>14663.470000000001</v>
      </c>
      <c r="DF61" s="348">
        <f t="shared" si="2"/>
        <v>249081.14999999997</v>
      </c>
      <c r="DM61" s="351">
        <f t="shared" si="3"/>
        <v>249081.14999999997</v>
      </c>
      <c r="DN61" s="351">
        <v>250401.86000000004</v>
      </c>
      <c r="DO61" s="351">
        <f t="shared" si="4"/>
        <v>-1320.7100000000792</v>
      </c>
    </row>
    <row r="62" spans="1:119" ht="15.75" x14ac:dyDescent="0.3">
      <c r="A62" s="335" t="s">
        <v>157</v>
      </c>
      <c r="B62" s="344">
        <v>28766.77</v>
      </c>
      <c r="C62" s="344">
        <v>28310.87</v>
      </c>
      <c r="D62" s="344">
        <v>29298.19</v>
      </c>
      <c r="E62" s="344">
        <v>24772.959999999999</v>
      </c>
      <c r="F62" s="344">
        <v>29919.48</v>
      </c>
      <c r="G62" s="344">
        <v>29307.99</v>
      </c>
      <c r="H62" s="344">
        <v>29056.59</v>
      </c>
      <c r="I62" s="344">
        <v>29086.44</v>
      </c>
      <c r="J62" s="344">
        <v>27728.1</v>
      </c>
      <c r="K62" s="344">
        <v>28778.080000000002</v>
      </c>
      <c r="L62" s="344">
        <v>24988.43</v>
      </c>
      <c r="M62" s="344">
        <v>26354.04</v>
      </c>
      <c r="N62" s="345">
        <v>0</v>
      </c>
      <c r="O62" s="345">
        <v>0</v>
      </c>
      <c r="P62" s="345">
        <v>0</v>
      </c>
      <c r="Q62" s="345">
        <v>0</v>
      </c>
      <c r="R62" s="345">
        <v>0</v>
      </c>
      <c r="S62" s="345">
        <v>0</v>
      </c>
      <c r="T62" s="345">
        <v>-835.01</v>
      </c>
      <c r="U62" s="345">
        <v>-93.2</v>
      </c>
      <c r="V62" s="345">
        <v>-75.400000000000006</v>
      </c>
      <c r="W62" s="345">
        <v>-74.69</v>
      </c>
      <c r="X62" s="345">
        <v>-111.57</v>
      </c>
      <c r="Y62" s="346">
        <v>-119.26999999999998</v>
      </c>
      <c r="Z62" s="345">
        <v>0</v>
      </c>
      <c r="AA62" s="345">
        <v>0</v>
      </c>
      <c r="AB62" s="345">
        <v>0</v>
      </c>
      <c r="AC62" s="345">
        <v>0</v>
      </c>
      <c r="AD62" s="345">
        <v>0</v>
      </c>
      <c r="AE62" s="345">
        <v>0</v>
      </c>
      <c r="AF62" s="345">
        <v>0</v>
      </c>
      <c r="AG62" s="345">
        <v>0</v>
      </c>
      <c r="AH62" s="345">
        <v>0</v>
      </c>
      <c r="AI62" s="345">
        <v>0</v>
      </c>
      <c r="AJ62" s="345">
        <v>0</v>
      </c>
      <c r="AK62" s="346">
        <v>0</v>
      </c>
      <c r="AL62" s="345">
        <v>0</v>
      </c>
      <c r="AM62" s="345">
        <v>0</v>
      </c>
      <c r="AN62" s="345">
        <v>0</v>
      </c>
      <c r="AO62" s="345">
        <v>0</v>
      </c>
      <c r="AP62" s="345">
        <v>0</v>
      </c>
      <c r="AQ62" s="345">
        <v>0</v>
      </c>
      <c r="AR62" s="345">
        <v>0</v>
      </c>
      <c r="AS62" s="345">
        <v>0</v>
      </c>
      <c r="AT62" s="345">
        <v>0</v>
      </c>
      <c r="AU62" s="345">
        <v>0</v>
      </c>
      <c r="AV62" s="345">
        <v>0</v>
      </c>
      <c r="AW62" s="346">
        <v>0</v>
      </c>
      <c r="AX62" s="345">
        <v>0</v>
      </c>
      <c r="AY62" s="345">
        <v>0</v>
      </c>
      <c r="AZ62" s="345">
        <v>0</v>
      </c>
      <c r="BA62" s="345">
        <v>0</v>
      </c>
      <c r="BB62" s="345">
        <v>0</v>
      </c>
      <c r="BC62" s="345">
        <v>0</v>
      </c>
      <c r="BD62" s="345">
        <v>0</v>
      </c>
      <c r="BE62" s="345">
        <v>0</v>
      </c>
      <c r="BF62" s="345">
        <v>0</v>
      </c>
      <c r="BG62" s="345">
        <v>0</v>
      </c>
      <c r="BH62" s="345">
        <v>0</v>
      </c>
      <c r="BI62" s="346">
        <v>0</v>
      </c>
      <c r="BJ62" s="345">
        <v>0</v>
      </c>
      <c r="BK62" s="345">
        <v>0</v>
      </c>
      <c r="BL62" s="345">
        <v>0</v>
      </c>
      <c r="BM62" s="345">
        <v>0</v>
      </c>
      <c r="BN62" s="345">
        <v>0</v>
      </c>
      <c r="BO62" s="345">
        <v>0</v>
      </c>
      <c r="BP62" s="345">
        <v>0</v>
      </c>
      <c r="BQ62" s="345">
        <v>0</v>
      </c>
      <c r="BR62" s="345">
        <v>0</v>
      </c>
      <c r="BS62" s="345">
        <v>0</v>
      </c>
      <c r="BT62" s="345">
        <v>0</v>
      </c>
      <c r="BU62" s="346">
        <v>0</v>
      </c>
      <c r="BV62" s="345">
        <v>0</v>
      </c>
      <c r="BW62" s="345">
        <v>0</v>
      </c>
      <c r="BX62" s="345">
        <v>0</v>
      </c>
      <c r="BY62" s="345">
        <v>0</v>
      </c>
      <c r="BZ62" s="345">
        <v>0</v>
      </c>
      <c r="CA62" s="345">
        <v>0</v>
      </c>
      <c r="CB62" s="345">
        <v>0</v>
      </c>
      <c r="CC62" s="345">
        <v>0</v>
      </c>
      <c r="CD62" s="345">
        <v>0</v>
      </c>
      <c r="CE62" s="345">
        <v>0</v>
      </c>
      <c r="CF62" s="345">
        <v>0</v>
      </c>
      <c r="CG62" s="346">
        <v>0</v>
      </c>
      <c r="CH62" s="345">
        <v>0</v>
      </c>
      <c r="CI62" s="345">
        <v>0</v>
      </c>
      <c r="CJ62" s="345">
        <v>0</v>
      </c>
      <c r="CK62" s="345">
        <v>0</v>
      </c>
      <c r="CL62" s="345">
        <v>0</v>
      </c>
      <c r="CM62" s="345">
        <v>0</v>
      </c>
      <c r="CN62" s="345">
        <v>0</v>
      </c>
      <c r="CO62" s="345">
        <v>0</v>
      </c>
      <c r="CP62" s="345">
        <v>0</v>
      </c>
      <c r="CQ62" s="345">
        <v>0</v>
      </c>
      <c r="CR62" s="345">
        <v>0</v>
      </c>
      <c r="CS62" s="346">
        <v>0</v>
      </c>
      <c r="CT62" s="347">
        <f t="shared" si="7"/>
        <v>28766.77</v>
      </c>
      <c r="CU62" s="347">
        <f t="shared" si="7"/>
        <v>28310.87</v>
      </c>
      <c r="CV62" s="347">
        <f t="shared" si="7"/>
        <v>29298.19</v>
      </c>
      <c r="CW62" s="347">
        <f t="shared" si="6"/>
        <v>24772.959999999999</v>
      </c>
      <c r="CX62" s="347">
        <f t="shared" si="6"/>
        <v>29919.48</v>
      </c>
      <c r="CY62" s="347">
        <f t="shared" si="6"/>
        <v>29307.99</v>
      </c>
      <c r="CZ62" s="347">
        <f t="shared" si="6"/>
        <v>28221.58</v>
      </c>
      <c r="DA62" s="347">
        <f t="shared" si="6"/>
        <v>28993.239999999998</v>
      </c>
      <c r="DB62" s="347">
        <f t="shared" si="6"/>
        <v>27652.699999999997</v>
      </c>
      <c r="DC62" s="347">
        <f t="shared" si="6"/>
        <v>28703.390000000003</v>
      </c>
      <c r="DD62" s="347">
        <f t="shared" si="6"/>
        <v>24876.86</v>
      </c>
      <c r="DE62" s="347">
        <f t="shared" si="6"/>
        <v>26234.77</v>
      </c>
      <c r="DF62" s="348">
        <f t="shared" si="2"/>
        <v>335058.80000000005</v>
      </c>
      <c r="DM62" s="351">
        <f t="shared" si="3"/>
        <v>335058.80000000005</v>
      </c>
      <c r="DN62" s="351">
        <v>336367.94</v>
      </c>
      <c r="DO62" s="351">
        <f t="shared" si="4"/>
        <v>-1309.1399999999558</v>
      </c>
    </row>
    <row r="63" spans="1:119" ht="15.75" x14ac:dyDescent="0.3">
      <c r="A63" s="335" t="s">
        <v>158</v>
      </c>
      <c r="B63" s="344">
        <v>28123.79</v>
      </c>
      <c r="C63" s="344">
        <v>33639.58</v>
      </c>
      <c r="D63" s="344">
        <v>43538.63</v>
      </c>
      <c r="E63" s="344">
        <v>28288.22</v>
      </c>
      <c r="F63" s="344">
        <v>30618.81</v>
      </c>
      <c r="G63" s="344">
        <v>31360.02</v>
      </c>
      <c r="H63" s="344">
        <v>30346.89</v>
      </c>
      <c r="I63" s="344">
        <v>44818.83</v>
      </c>
      <c r="J63" s="344">
        <v>41251.18</v>
      </c>
      <c r="K63" s="344">
        <v>43879.67</v>
      </c>
      <c r="L63" s="344">
        <v>37475.480000000003</v>
      </c>
      <c r="M63" s="344">
        <v>40369.040000000001</v>
      </c>
      <c r="N63" s="345">
        <v>0</v>
      </c>
      <c r="O63" s="345">
        <v>0</v>
      </c>
      <c r="P63" s="345">
        <v>0</v>
      </c>
      <c r="Q63" s="345">
        <v>0</v>
      </c>
      <c r="R63" s="345">
        <v>0</v>
      </c>
      <c r="S63" s="345">
        <v>0</v>
      </c>
      <c r="T63" s="345">
        <v>0</v>
      </c>
      <c r="U63" s="345">
        <v>0</v>
      </c>
      <c r="V63" s="345">
        <v>0</v>
      </c>
      <c r="W63" s="345">
        <v>0</v>
      </c>
      <c r="X63" s="345">
        <v>0</v>
      </c>
      <c r="Y63" s="346">
        <v>0</v>
      </c>
      <c r="Z63" s="345">
        <v>1771.62</v>
      </c>
      <c r="AA63" s="345">
        <v>0</v>
      </c>
      <c r="AB63" s="345">
        <v>-731.37</v>
      </c>
      <c r="AC63" s="345">
        <v>0</v>
      </c>
      <c r="AD63" s="345">
        <v>0</v>
      </c>
      <c r="AE63" s="345">
        <v>0</v>
      </c>
      <c r="AF63" s="345">
        <v>0</v>
      </c>
      <c r="AG63" s="345">
        <v>0</v>
      </c>
      <c r="AH63" s="345">
        <v>0</v>
      </c>
      <c r="AI63" s="345">
        <v>0</v>
      </c>
      <c r="AJ63" s="345">
        <v>0</v>
      </c>
      <c r="AK63" s="346">
        <v>0</v>
      </c>
      <c r="AL63" s="345">
        <v>0</v>
      </c>
      <c r="AM63" s="345">
        <v>0</v>
      </c>
      <c r="AN63" s="345">
        <v>0</v>
      </c>
      <c r="AO63" s="345">
        <v>0</v>
      </c>
      <c r="AP63" s="345">
        <v>0</v>
      </c>
      <c r="AQ63" s="345">
        <v>0</v>
      </c>
      <c r="AR63" s="345">
        <v>0</v>
      </c>
      <c r="AS63" s="345">
        <v>0</v>
      </c>
      <c r="AT63" s="345">
        <v>0</v>
      </c>
      <c r="AU63" s="345">
        <v>0</v>
      </c>
      <c r="AV63" s="345">
        <v>0</v>
      </c>
      <c r="AW63" s="346">
        <v>0</v>
      </c>
      <c r="AX63" s="345">
        <v>0</v>
      </c>
      <c r="AY63" s="345">
        <v>0</v>
      </c>
      <c r="AZ63" s="345">
        <v>0</v>
      </c>
      <c r="BA63" s="345">
        <v>0</v>
      </c>
      <c r="BB63" s="345">
        <v>0</v>
      </c>
      <c r="BC63" s="345">
        <v>0</v>
      </c>
      <c r="BD63" s="345">
        <v>0</v>
      </c>
      <c r="BE63" s="345">
        <v>0</v>
      </c>
      <c r="BF63" s="345">
        <v>0</v>
      </c>
      <c r="BG63" s="345">
        <v>0</v>
      </c>
      <c r="BH63" s="345">
        <v>0</v>
      </c>
      <c r="BI63" s="346">
        <v>0</v>
      </c>
      <c r="BJ63" s="345">
        <v>0</v>
      </c>
      <c r="BK63" s="345">
        <v>0</v>
      </c>
      <c r="BL63" s="345">
        <v>0</v>
      </c>
      <c r="BM63" s="345">
        <v>0</v>
      </c>
      <c r="BN63" s="345">
        <v>0</v>
      </c>
      <c r="BO63" s="345">
        <v>0</v>
      </c>
      <c r="BP63" s="345">
        <v>0</v>
      </c>
      <c r="BQ63" s="345">
        <v>0</v>
      </c>
      <c r="BR63" s="345">
        <v>0</v>
      </c>
      <c r="BS63" s="345">
        <v>0</v>
      </c>
      <c r="BT63" s="345">
        <v>0</v>
      </c>
      <c r="BU63" s="346">
        <v>0</v>
      </c>
      <c r="BV63" s="345">
        <v>0</v>
      </c>
      <c r="BW63" s="345">
        <v>0</v>
      </c>
      <c r="BX63" s="345">
        <v>0</v>
      </c>
      <c r="BY63" s="345">
        <v>0</v>
      </c>
      <c r="BZ63" s="345">
        <v>0</v>
      </c>
      <c r="CA63" s="345">
        <v>0</v>
      </c>
      <c r="CB63" s="345">
        <v>0</v>
      </c>
      <c r="CC63" s="345">
        <v>0</v>
      </c>
      <c r="CD63" s="345">
        <v>0</v>
      </c>
      <c r="CE63" s="345">
        <v>0</v>
      </c>
      <c r="CF63" s="345">
        <v>0</v>
      </c>
      <c r="CG63" s="346">
        <v>0</v>
      </c>
      <c r="CH63" s="345">
        <v>0</v>
      </c>
      <c r="CI63" s="345">
        <v>0</v>
      </c>
      <c r="CJ63" s="345">
        <v>0</v>
      </c>
      <c r="CK63" s="345">
        <v>0</v>
      </c>
      <c r="CL63" s="345">
        <v>0</v>
      </c>
      <c r="CM63" s="345">
        <v>0</v>
      </c>
      <c r="CN63" s="345">
        <v>0</v>
      </c>
      <c r="CO63" s="345">
        <v>0</v>
      </c>
      <c r="CP63" s="345">
        <v>0</v>
      </c>
      <c r="CQ63" s="345">
        <v>0</v>
      </c>
      <c r="CR63" s="345">
        <v>0</v>
      </c>
      <c r="CS63" s="346">
        <v>0</v>
      </c>
      <c r="CT63" s="347">
        <f t="shared" si="7"/>
        <v>29895.41</v>
      </c>
      <c r="CU63" s="347">
        <f t="shared" si="7"/>
        <v>33639.58</v>
      </c>
      <c r="CV63" s="347">
        <f t="shared" si="7"/>
        <v>42807.259999999995</v>
      </c>
      <c r="CW63" s="347">
        <f t="shared" si="6"/>
        <v>28288.22</v>
      </c>
      <c r="CX63" s="347">
        <f t="shared" si="6"/>
        <v>30618.81</v>
      </c>
      <c r="CY63" s="347">
        <f t="shared" si="6"/>
        <v>31360.02</v>
      </c>
      <c r="CZ63" s="347">
        <f t="shared" si="6"/>
        <v>30346.89</v>
      </c>
      <c r="DA63" s="347">
        <f t="shared" si="6"/>
        <v>44818.83</v>
      </c>
      <c r="DB63" s="347">
        <f t="shared" si="6"/>
        <v>41251.18</v>
      </c>
      <c r="DC63" s="347">
        <f t="shared" si="6"/>
        <v>43879.67</v>
      </c>
      <c r="DD63" s="347">
        <f t="shared" si="6"/>
        <v>37475.480000000003</v>
      </c>
      <c r="DE63" s="347">
        <f t="shared" si="6"/>
        <v>40369.040000000001</v>
      </c>
      <c r="DF63" s="348">
        <f t="shared" si="2"/>
        <v>434750.38999999996</v>
      </c>
      <c r="DM63" s="351">
        <f t="shared" si="3"/>
        <v>434750.38999999996</v>
      </c>
      <c r="DN63" s="351">
        <v>420558.37999999995</v>
      </c>
      <c r="DO63" s="351">
        <f t="shared" si="4"/>
        <v>14192.010000000009</v>
      </c>
    </row>
    <row r="64" spans="1:119" ht="15.75" x14ac:dyDescent="0.3">
      <c r="A64" s="335" t="s">
        <v>159</v>
      </c>
      <c r="B64" s="344">
        <v>39206.15</v>
      </c>
      <c r="C64" s="344">
        <v>44111.09</v>
      </c>
      <c r="D64" s="344">
        <v>39880.660000000003</v>
      </c>
      <c r="E64" s="344">
        <v>30441.82</v>
      </c>
      <c r="F64" s="344">
        <v>47888.59</v>
      </c>
      <c r="G64" s="344">
        <v>37070.19</v>
      </c>
      <c r="H64" s="344">
        <v>35288.26</v>
      </c>
      <c r="I64" s="344">
        <v>36686.33</v>
      </c>
      <c r="J64" s="344">
        <v>38448.78</v>
      </c>
      <c r="K64" s="344">
        <v>109280.48</v>
      </c>
      <c r="L64" s="344">
        <v>305787.17</v>
      </c>
      <c r="M64" s="344">
        <v>297863.53000000003</v>
      </c>
      <c r="N64" s="345">
        <v>0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</v>
      </c>
      <c r="U64" s="345">
        <v>0</v>
      </c>
      <c r="V64" s="345">
        <v>2104.15</v>
      </c>
      <c r="W64" s="345">
        <v>-77033.37</v>
      </c>
      <c r="X64" s="345">
        <v>-78449.84</v>
      </c>
      <c r="Y64" s="346">
        <v>-79313.98</v>
      </c>
      <c r="Z64" s="345">
        <v>0</v>
      </c>
      <c r="AA64" s="345">
        <v>0</v>
      </c>
      <c r="AB64" s="345">
        <v>0</v>
      </c>
      <c r="AC64" s="345">
        <v>0</v>
      </c>
      <c r="AD64" s="345">
        <v>0</v>
      </c>
      <c r="AE64" s="345">
        <v>0</v>
      </c>
      <c r="AF64" s="345">
        <v>0</v>
      </c>
      <c r="AG64" s="345">
        <v>0</v>
      </c>
      <c r="AH64" s="345">
        <v>0</v>
      </c>
      <c r="AI64" s="345">
        <v>0</v>
      </c>
      <c r="AJ64" s="345">
        <v>0</v>
      </c>
      <c r="AK64" s="346">
        <v>209.71</v>
      </c>
      <c r="AL64" s="345">
        <v>0</v>
      </c>
      <c r="AM64" s="345">
        <v>0</v>
      </c>
      <c r="AN64" s="345">
        <v>0</v>
      </c>
      <c r="AO64" s="345">
        <v>0</v>
      </c>
      <c r="AP64" s="345">
        <v>0</v>
      </c>
      <c r="AQ64" s="345">
        <v>0</v>
      </c>
      <c r="AR64" s="345">
        <v>0</v>
      </c>
      <c r="AS64" s="345">
        <v>0</v>
      </c>
      <c r="AT64" s="345">
        <v>0</v>
      </c>
      <c r="AU64" s="345">
        <v>0</v>
      </c>
      <c r="AV64" s="345">
        <v>0</v>
      </c>
      <c r="AW64" s="346">
        <v>0</v>
      </c>
      <c r="AX64" s="345">
        <v>0</v>
      </c>
      <c r="AY64" s="345">
        <v>0</v>
      </c>
      <c r="AZ64" s="345">
        <v>0</v>
      </c>
      <c r="BA64" s="345">
        <v>0</v>
      </c>
      <c r="BB64" s="345">
        <v>0</v>
      </c>
      <c r="BC64" s="345">
        <v>-10.63</v>
      </c>
      <c r="BD64" s="345">
        <v>-0.56999999999999995</v>
      </c>
      <c r="BE64" s="345">
        <v>-1.68</v>
      </c>
      <c r="BF64" s="345">
        <v>0</v>
      </c>
      <c r="BG64" s="345">
        <v>0</v>
      </c>
      <c r="BH64" s="345">
        <v>0</v>
      </c>
      <c r="BI64" s="346">
        <v>0</v>
      </c>
      <c r="BJ64" s="345">
        <v>0</v>
      </c>
      <c r="BK64" s="345">
        <v>0</v>
      </c>
      <c r="BL64" s="345">
        <v>0</v>
      </c>
      <c r="BM64" s="345">
        <v>0</v>
      </c>
      <c r="BN64" s="345">
        <v>0</v>
      </c>
      <c r="BO64" s="345">
        <v>0</v>
      </c>
      <c r="BP64" s="345">
        <v>0</v>
      </c>
      <c r="BQ64" s="345">
        <v>0</v>
      </c>
      <c r="BR64" s="345">
        <v>0</v>
      </c>
      <c r="BS64" s="345">
        <v>0</v>
      </c>
      <c r="BT64" s="345">
        <v>0</v>
      </c>
      <c r="BU64" s="346">
        <v>0</v>
      </c>
      <c r="BV64" s="345">
        <v>0</v>
      </c>
      <c r="BW64" s="345">
        <v>0</v>
      </c>
      <c r="BX64" s="345">
        <v>0</v>
      </c>
      <c r="BY64" s="345">
        <v>0</v>
      </c>
      <c r="BZ64" s="345">
        <v>0</v>
      </c>
      <c r="CA64" s="345">
        <v>0</v>
      </c>
      <c r="CB64" s="345">
        <v>0</v>
      </c>
      <c r="CC64" s="345">
        <v>0</v>
      </c>
      <c r="CD64" s="345">
        <v>0</v>
      </c>
      <c r="CE64" s="345">
        <v>0</v>
      </c>
      <c r="CF64" s="345">
        <v>0</v>
      </c>
      <c r="CG64" s="346">
        <v>0</v>
      </c>
      <c r="CH64" s="345">
        <v>0</v>
      </c>
      <c r="CI64" s="345">
        <v>0</v>
      </c>
      <c r="CJ64" s="345">
        <v>0</v>
      </c>
      <c r="CK64" s="345">
        <v>0</v>
      </c>
      <c r="CL64" s="345">
        <v>0</v>
      </c>
      <c r="CM64" s="345">
        <v>0</v>
      </c>
      <c r="CN64" s="345">
        <v>0</v>
      </c>
      <c r="CO64" s="345">
        <v>0</v>
      </c>
      <c r="CP64" s="345">
        <v>0</v>
      </c>
      <c r="CQ64" s="345">
        <v>0</v>
      </c>
      <c r="CR64" s="345">
        <v>0</v>
      </c>
      <c r="CS64" s="346">
        <v>0</v>
      </c>
      <c r="CT64" s="347">
        <f t="shared" si="7"/>
        <v>39206.15</v>
      </c>
      <c r="CU64" s="347">
        <f t="shared" si="7"/>
        <v>44111.09</v>
      </c>
      <c r="CV64" s="347">
        <f t="shared" si="7"/>
        <v>39880.660000000003</v>
      </c>
      <c r="CW64" s="347">
        <f t="shared" si="6"/>
        <v>30441.82</v>
      </c>
      <c r="CX64" s="347">
        <f t="shared" si="6"/>
        <v>47888.59</v>
      </c>
      <c r="CY64" s="347">
        <f t="shared" si="6"/>
        <v>37059.560000000005</v>
      </c>
      <c r="CZ64" s="347">
        <f t="shared" si="6"/>
        <v>35287.69</v>
      </c>
      <c r="DA64" s="347">
        <f t="shared" si="6"/>
        <v>36684.65</v>
      </c>
      <c r="DB64" s="347">
        <f t="shared" si="6"/>
        <v>40552.93</v>
      </c>
      <c r="DC64" s="347">
        <f t="shared" si="6"/>
        <v>32247.11</v>
      </c>
      <c r="DD64" s="347">
        <f t="shared" si="6"/>
        <v>227337.33</v>
      </c>
      <c r="DE64" s="347">
        <f t="shared" si="6"/>
        <v>218759.26000000004</v>
      </c>
      <c r="DF64" s="348">
        <f t="shared" si="2"/>
        <v>829456.84</v>
      </c>
      <c r="DG64" s="356" t="s">
        <v>94</v>
      </c>
      <c r="DH64" s="347">
        <f>DD64</f>
        <v>227337.33</v>
      </c>
      <c r="DI64" s="347">
        <f>'[1]FY 2019 - kWh'!DD64</f>
        <v>162647</v>
      </c>
      <c r="DJ64" s="350">
        <f>DH64/DI64</f>
        <v>1.3977345416761453</v>
      </c>
      <c r="DK64" s="347">
        <f>ROUND(DJ64*'[1]FY 2019 - kWh'!DK64,2)</f>
        <v>120276.73</v>
      </c>
      <c r="DL64" s="347">
        <f>(DD64-DK64)+SUM(DE64)</f>
        <v>325819.86000000004</v>
      </c>
      <c r="DM64" s="351">
        <f t="shared" si="3"/>
        <v>503636.97999999992</v>
      </c>
      <c r="DN64" s="351">
        <v>634811.2741040017</v>
      </c>
      <c r="DO64" s="351">
        <f t="shared" si="4"/>
        <v>-131174.29410400178</v>
      </c>
    </row>
    <row r="65" spans="1:119" ht="15.75" x14ac:dyDescent="0.3">
      <c r="A65" s="335" t="s">
        <v>160</v>
      </c>
      <c r="B65" s="344">
        <v>21845.040000000001</v>
      </c>
      <c r="C65" s="344">
        <v>23124.68</v>
      </c>
      <c r="D65" s="344">
        <v>24108.74</v>
      </c>
      <c r="E65" s="344">
        <v>19141.03</v>
      </c>
      <c r="F65" s="344">
        <v>25726.17</v>
      </c>
      <c r="G65" s="344">
        <v>21576.880000000001</v>
      </c>
      <c r="H65" s="344">
        <v>24989.279999999999</v>
      </c>
      <c r="I65" s="344">
        <v>23034.85</v>
      </c>
      <c r="J65" s="344">
        <v>22980.36</v>
      </c>
      <c r="K65" s="344">
        <v>22652.97</v>
      </c>
      <c r="L65" s="344">
        <v>17884.740000000002</v>
      </c>
      <c r="M65" s="344">
        <v>19715.18</v>
      </c>
      <c r="N65" s="345">
        <v>-927.24</v>
      </c>
      <c r="O65" s="345">
        <v>-1110.24</v>
      </c>
      <c r="P65" s="345">
        <v>-1013.29</v>
      </c>
      <c r="Q65" s="345">
        <v>0</v>
      </c>
      <c r="R65" s="345">
        <v>-2214.44</v>
      </c>
      <c r="S65" s="345">
        <v>-1382.52</v>
      </c>
      <c r="T65" s="345">
        <v>-1198.56</v>
      </c>
      <c r="U65" s="345">
        <v>-1316.02</v>
      </c>
      <c r="V65" s="345">
        <v>-1188.9100000000001</v>
      </c>
      <c r="W65" s="345">
        <v>-1222.45</v>
      </c>
      <c r="X65" s="345">
        <v>729.13000000000011</v>
      </c>
      <c r="Y65" s="346">
        <v>523.59999999999991</v>
      </c>
      <c r="Z65" s="345">
        <v>0</v>
      </c>
      <c r="AA65" s="345">
        <v>0</v>
      </c>
      <c r="AB65" s="345">
        <v>0</v>
      </c>
      <c r="AC65" s="345">
        <v>0</v>
      </c>
      <c r="AD65" s="345">
        <v>0</v>
      </c>
      <c r="AE65" s="345">
        <v>0</v>
      </c>
      <c r="AF65" s="345">
        <v>0</v>
      </c>
      <c r="AG65" s="345">
        <v>5</v>
      </c>
      <c r="AH65" s="345">
        <v>5</v>
      </c>
      <c r="AI65" s="345">
        <v>5</v>
      </c>
      <c r="AJ65" s="345">
        <v>5</v>
      </c>
      <c r="AK65" s="346">
        <v>5</v>
      </c>
      <c r="AL65" s="345">
        <v>0</v>
      </c>
      <c r="AM65" s="345">
        <v>0</v>
      </c>
      <c r="AN65" s="345">
        <v>0</v>
      </c>
      <c r="AO65" s="345">
        <v>0</v>
      </c>
      <c r="AP65" s="345">
        <v>0</v>
      </c>
      <c r="AQ65" s="345">
        <v>0</v>
      </c>
      <c r="AR65" s="345">
        <v>0</v>
      </c>
      <c r="AS65" s="345">
        <v>0</v>
      </c>
      <c r="AT65" s="345">
        <v>129.1</v>
      </c>
      <c r="AU65" s="345">
        <v>126.42</v>
      </c>
      <c r="AV65" s="345">
        <v>123.51</v>
      </c>
      <c r="AW65" s="346">
        <v>117.94</v>
      </c>
      <c r="AX65" s="345">
        <v>0</v>
      </c>
      <c r="AY65" s="345">
        <v>0</v>
      </c>
      <c r="AZ65" s="345">
        <v>0</v>
      </c>
      <c r="BA65" s="345">
        <v>0</v>
      </c>
      <c r="BB65" s="345">
        <v>0</v>
      </c>
      <c r="BC65" s="345">
        <v>0</v>
      </c>
      <c r="BD65" s="345">
        <v>0</v>
      </c>
      <c r="BE65" s="345">
        <v>0</v>
      </c>
      <c r="BF65" s="345">
        <v>0</v>
      </c>
      <c r="BG65" s="345">
        <v>0</v>
      </c>
      <c r="BH65" s="345">
        <v>0</v>
      </c>
      <c r="BI65" s="346">
        <v>0</v>
      </c>
      <c r="BJ65" s="345">
        <v>0</v>
      </c>
      <c r="BK65" s="345">
        <v>0</v>
      </c>
      <c r="BL65" s="345">
        <v>0</v>
      </c>
      <c r="BM65" s="345">
        <v>0</v>
      </c>
      <c r="BN65" s="345">
        <v>0</v>
      </c>
      <c r="BO65" s="345">
        <v>0</v>
      </c>
      <c r="BP65" s="345">
        <v>0</v>
      </c>
      <c r="BQ65" s="345">
        <v>0</v>
      </c>
      <c r="BR65" s="345">
        <v>0</v>
      </c>
      <c r="BS65" s="345">
        <v>0</v>
      </c>
      <c r="BT65" s="345">
        <v>0</v>
      </c>
      <c r="BU65" s="346">
        <v>0</v>
      </c>
      <c r="BV65" s="345">
        <v>0</v>
      </c>
      <c r="BW65" s="345">
        <v>0</v>
      </c>
      <c r="BX65" s="345">
        <v>0</v>
      </c>
      <c r="BY65" s="345">
        <v>0</v>
      </c>
      <c r="BZ65" s="345">
        <v>0</v>
      </c>
      <c r="CA65" s="345">
        <v>0</v>
      </c>
      <c r="CB65" s="345">
        <v>0</v>
      </c>
      <c r="CC65" s="345">
        <v>0</v>
      </c>
      <c r="CD65" s="345">
        <v>0</v>
      </c>
      <c r="CE65" s="345">
        <v>0</v>
      </c>
      <c r="CF65" s="345">
        <v>0</v>
      </c>
      <c r="CG65" s="346">
        <v>0</v>
      </c>
      <c r="CH65" s="345">
        <v>0</v>
      </c>
      <c r="CI65" s="345">
        <v>0</v>
      </c>
      <c r="CJ65" s="345">
        <v>0</v>
      </c>
      <c r="CK65" s="345">
        <v>0</v>
      </c>
      <c r="CL65" s="345">
        <v>0</v>
      </c>
      <c r="CM65" s="345">
        <v>0</v>
      </c>
      <c r="CN65" s="345">
        <v>0</v>
      </c>
      <c r="CO65" s="345">
        <v>0</v>
      </c>
      <c r="CP65" s="345">
        <v>0</v>
      </c>
      <c r="CQ65" s="345">
        <v>0</v>
      </c>
      <c r="CR65" s="345">
        <v>0</v>
      </c>
      <c r="CS65" s="346">
        <v>0</v>
      </c>
      <c r="CT65" s="347">
        <f t="shared" si="7"/>
        <v>20917.8</v>
      </c>
      <c r="CU65" s="347">
        <f t="shared" si="7"/>
        <v>22014.44</v>
      </c>
      <c r="CV65" s="347">
        <f t="shared" si="7"/>
        <v>23095.45</v>
      </c>
      <c r="CW65" s="347">
        <f t="shared" si="6"/>
        <v>19141.03</v>
      </c>
      <c r="CX65" s="347">
        <f t="shared" si="6"/>
        <v>23511.73</v>
      </c>
      <c r="CY65" s="347">
        <f t="shared" si="6"/>
        <v>20194.36</v>
      </c>
      <c r="CZ65" s="347">
        <f t="shared" si="6"/>
        <v>23790.719999999998</v>
      </c>
      <c r="DA65" s="347">
        <f t="shared" si="6"/>
        <v>21723.829999999998</v>
      </c>
      <c r="DB65" s="347">
        <f t="shared" si="6"/>
        <v>21925.55</v>
      </c>
      <c r="DC65" s="347">
        <f t="shared" si="6"/>
        <v>21561.94</v>
      </c>
      <c r="DD65" s="347">
        <f t="shared" si="6"/>
        <v>18742.38</v>
      </c>
      <c r="DE65" s="347">
        <f t="shared" si="6"/>
        <v>20361.719999999998</v>
      </c>
      <c r="DF65" s="348">
        <f t="shared" si="2"/>
        <v>256980.94999999998</v>
      </c>
      <c r="DM65" s="351">
        <f t="shared" si="3"/>
        <v>256980.94999999998</v>
      </c>
      <c r="DN65" s="351">
        <v>256898.27000000002</v>
      </c>
      <c r="DO65" s="351">
        <f t="shared" si="4"/>
        <v>82.679999999963911</v>
      </c>
    </row>
    <row r="66" spans="1:119" ht="15.75" x14ac:dyDescent="0.3">
      <c r="A66" s="335" t="s">
        <v>161</v>
      </c>
      <c r="B66" s="344">
        <v>52351.519999999997</v>
      </c>
      <c r="C66" s="344">
        <v>52350.81</v>
      </c>
      <c r="D66" s="344">
        <v>52321.19</v>
      </c>
      <c r="E66" s="344">
        <v>51543.32</v>
      </c>
      <c r="F66" s="344">
        <v>59817.19</v>
      </c>
      <c r="G66" s="344">
        <v>56060.7</v>
      </c>
      <c r="H66" s="344">
        <v>50991.26</v>
      </c>
      <c r="I66" s="344">
        <v>54151.839999999997</v>
      </c>
      <c r="J66" s="344">
        <v>55536.14</v>
      </c>
      <c r="K66" s="344">
        <v>124331.01</v>
      </c>
      <c r="L66" s="344">
        <v>138668.28</v>
      </c>
      <c r="M66" s="344">
        <v>170129.43</v>
      </c>
      <c r="N66" s="345">
        <v>0</v>
      </c>
      <c r="O66" s="345">
        <v>0</v>
      </c>
      <c r="P66" s="345">
        <v>0</v>
      </c>
      <c r="Q66" s="345">
        <v>0</v>
      </c>
      <c r="R66" s="345">
        <v>0</v>
      </c>
      <c r="S66" s="345">
        <v>0</v>
      </c>
      <c r="T66" s="345">
        <v>0</v>
      </c>
      <c r="U66" s="345">
        <v>0</v>
      </c>
      <c r="V66" s="345">
        <v>0</v>
      </c>
      <c r="W66" s="345">
        <v>0</v>
      </c>
      <c r="X66" s="345">
        <v>0</v>
      </c>
      <c r="Y66" s="346">
        <v>-109591.7</v>
      </c>
      <c r="Z66" s="345">
        <v>0</v>
      </c>
      <c r="AA66" s="345">
        <v>0</v>
      </c>
      <c r="AB66" s="345">
        <v>0</v>
      </c>
      <c r="AC66" s="345">
        <v>0</v>
      </c>
      <c r="AD66" s="345">
        <v>0</v>
      </c>
      <c r="AE66" s="345">
        <v>0</v>
      </c>
      <c r="AF66" s="345">
        <v>0</v>
      </c>
      <c r="AG66" s="345">
        <v>0</v>
      </c>
      <c r="AH66" s="345">
        <v>0</v>
      </c>
      <c r="AI66" s="345">
        <v>0</v>
      </c>
      <c r="AJ66" s="345">
        <v>0</v>
      </c>
      <c r="AK66" s="346">
        <v>0</v>
      </c>
      <c r="AL66" s="345">
        <v>0</v>
      </c>
      <c r="AM66" s="345">
        <v>0</v>
      </c>
      <c r="AN66" s="345">
        <v>0</v>
      </c>
      <c r="AO66" s="345">
        <v>0</v>
      </c>
      <c r="AP66" s="345">
        <v>0</v>
      </c>
      <c r="AQ66" s="345">
        <v>0</v>
      </c>
      <c r="AR66" s="345">
        <v>0</v>
      </c>
      <c r="AS66" s="345">
        <v>0</v>
      </c>
      <c r="AT66" s="345">
        <v>0</v>
      </c>
      <c r="AU66" s="345">
        <v>0</v>
      </c>
      <c r="AV66" s="345">
        <v>0</v>
      </c>
      <c r="AW66" s="346">
        <v>0</v>
      </c>
      <c r="AX66" s="345">
        <v>0</v>
      </c>
      <c r="AY66" s="345">
        <v>0</v>
      </c>
      <c r="AZ66" s="345">
        <v>0</v>
      </c>
      <c r="BA66" s="345">
        <v>0</v>
      </c>
      <c r="BB66" s="345">
        <v>0</v>
      </c>
      <c r="BC66" s="345">
        <v>0</v>
      </c>
      <c r="BD66" s="345">
        <v>0</v>
      </c>
      <c r="BE66" s="345">
        <v>0</v>
      </c>
      <c r="BF66" s="345">
        <v>0</v>
      </c>
      <c r="BG66" s="345">
        <v>0</v>
      </c>
      <c r="BH66" s="345">
        <v>0</v>
      </c>
      <c r="BI66" s="346">
        <v>0</v>
      </c>
      <c r="BJ66" s="345">
        <v>0</v>
      </c>
      <c r="BK66" s="345">
        <v>0</v>
      </c>
      <c r="BL66" s="345">
        <v>0</v>
      </c>
      <c r="BM66" s="345">
        <v>0</v>
      </c>
      <c r="BN66" s="345">
        <v>0</v>
      </c>
      <c r="BO66" s="345">
        <v>0</v>
      </c>
      <c r="BP66" s="345">
        <v>0</v>
      </c>
      <c r="BQ66" s="345">
        <v>0</v>
      </c>
      <c r="BR66" s="345">
        <v>0</v>
      </c>
      <c r="BS66" s="345">
        <v>0</v>
      </c>
      <c r="BT66" s="345">
        <v>0</v>
      </c>
      <c r="BU66" s="346">
        <v>0</v>
      </c>
      <c r="BV66" s="345">
        <v>0</v>
      </c>
      <c r="BW66" s="345">
        <v>0</v>
      </c>
      <c r="BX66" s="345">
        <v>0</v>
      </c>
      <c r="BY66" s="345">
        <v>0</v>
      </c>
      <c r="BZ66" s="345">
        <v>0</v>
      </c>
      <c r="CA66" s="345">
        <v>0</v>
      </c>
      <c r="CB66" s="345">
        <v>0</v>
      </c>
      <c r="CC66" s="345">
        <v>0</v>
      </c>
      <c r="CD66" s="345">
        <v>0</v>
      </c>
      <c r="CE66" s="345">
        <v>0</v>
      </c>
      <c r="CF66" s="345">
        <v>0</v>
      </c>
      <c r="CG66" s="346">
        <v>0</v>
      </c>
      <c r="CH66" s="345">
        <v>0</v>
      </c>
      <c r="CI66" s="345">
        <v>0</v>
      </c>
      <c r="CJ66" s="345">
        <v>0</v>
      </c>
      <c r="CK66" s="345">
        <v>0</v>
      </c>
      <c r="CL66" s="345">
        <v>0</v>
      </c>
      <c r="CM66" s="345">
        <v>0</v>
      </c>
      <c r="CN66" s="345">
        <v>0</v>
      </c>
      <c r="CO66" s="345">
        <v>0</v>
      </c>
      <c r="CP66" s="345">
        <v>0</v>
      </c>
      <c r="CQ66" s="345">
        <v>0</v>
      </c>
      <c r="CR66" s="345">
        <v>0</v>
      </c>
      <c r="CS66" s="346">
        <v>0</v>
      </c>
      <c r="CT66" s="347">
        <f t="shared" si="7"/>
        <v>52351.519999999997</v>
      </c>
      <c r="CU66" s="347">
        <f t="shared" si="7"/>
        <v>52350.81</v>
      </c>
      <c r="CV66" s="347">
        <f t="shared" si="7"/>
        <v>52321.19</v>
      </c>
      <c r="CW66" s="347">
        <f t="shared" si="6"/>
        <v>51543.32</v>
      </c>
      <c r="CX66" s="347">
        <f t="shared" si="6"/>
        <v>59817.19</v>
      </c>
      <c r="CY66" s="347">
        <f t="shared" si="6"/>
        <v>56060.7</v>
      </c>
      <c r="CZ66" s="347">
        <f t="shared" si="6"/>
        <v>50991.26</v>
      </c>
      <c r="DA66" s="347">
        <f t="shared" si="6"/>
        <v>54151.839999999997</v>
      </c>
      <c r="DB66" s="347">
        <f t="shared" si="6"/>
        <v>55536.14</v>
      </c>
      <c r="DC66" s="347">
        <f t="shared" si="6"/>
        <v>124331.01</v>
      </c>
      <c r="DD66" s="347">
        <f t="shared" si="6"/>
        <v>138668.28</v>
      </c>
      <c r="DE66" s="347">
        <f t="shared" si="6"/>
        <v>60537.729999999996</v>
      </c>
      <c r="DF66" s="348">
        <f t="shared" si="2"/>
        <v>808660.99000000011</v>
      </c>
      <c r="DG66" s="353" t="s">
        <v>99</v>
      </c>
      <c r="DH66" s="347">
        <f>DE66</f>
        <v>60537.729999999996</v>
      </c>
      <c r="DI66" s="347">
        <f>'[1]FY 2019 - kWh'!DE66</f>
        <v>263379.46999999997</v>
      </c>
      <c r="DJ66" s="350">
        <f>DH66/DI66</f>
        <v>0.22984984364954492</v>
      </c>
      <c r="DK66" s="347">
        <f>ROUND(DJ66*'[1]FY 2019 - kWh'!DK66,2)</f>
        <v>20348.36</v>
      </c>
      <c r="DL66" s="347">
        <f>(DE66-DK66)</f>
        <v>40189.369999999995</v>
      </c>
      <c r="DM66" s="351">
        <f t="shared" si="3"/>
        <v>768471.62000000011</v>
      </c>
      <c r="DN66" s="351">
        <v>805308.34773939115</v>
      </c>
      <c r="DO66" s="351">
        <f t="shared" si="4"/>
        <v>-36836.727739391034</v>
      </c>
    </row>
    <row r="67" spans="1:119" ht="15.75" x14ac:dyDescent="0.3">
      <c r="A67" s="335" t="s">
        <v>162</v>
      </c>
      <c r="B67" s="344">
        <v>928748.63</v>
      </c>
      <c r="C67" s="344">
        <v>940900.59</v>
      </c>
      <c r="D67" s="344">
        <v>969960.9</v>
      </c>
      <c r="E67" s="344">
        <v>239138.61</v>
      </c>
      <c r="F67" s="344">
        <v>1457454.15</v>
      </c>
      <c r="G67" s="344">
        <v>844921.68</v>
      </c>
      <c r="H67" s="344">
        <v>861804.17</v>
      </c>
      <c r="I67" s="344">
        <v>809745.72</v>
      </c>
      <c r="J67" s="344">
        <v>847924.72</v>
      </c>
      <c r="K67" s="344">
        <v>917578.52</v>
      </c>
      <c r="L67" s="344">
        <v>823059.36</v>
      </c>
      <c r="M67" s="344">
        <v>816630.79</v>
      </c>
      <c r="N67" s="345">
        <v>-5722.1499999999987</v>
      </c>
      <c r="O67" s="345">
        <v>-5748.52</v>
      </c>
      <c r="P67" s="345">
        <v>-6230.42</v>
      </c>
      <c r="Q67" s="345">
        <v>-2778.0099999999998</v>
      </c>
      <c r="R67" s="345">
        <v>-8866.0799999999981</v>
      </c>
      <c r="S67" s="345">
        <v>-5636.130000000001</v>
      </c>
      <c r="T67" s="345">
        <v>-5339.54</v>
      </c>
      <c r="U67" s="345">
        <v>-5091.82</v>
      </c>
      <c r="V67" s="345">
        <v>-5286.2899999999991</v>
      </c>
      <c r="W67" s="345">
        <v>-6572.63</v>
      </c>
      <c r="X67" s="345">
        <v>-6177.920000000001</v>
      </c>
      <c r="Y67" s="346">
        <v>-2505.8599999999997</v>
      </c>
      <c r="Z67" s="345">
        <v>125924.86</v>
      </c>
      <c r="AA67" s="345">
        <v>133308.76999999999</v>
      </c>
      <c r="AB67" s="345">
        <v>146355.16999999998</v>
      </c>
      <c r="AC67" s="345">
        <v>123476.46</v>
      </c>
      <c r="AD67" s="345">
        <v>135265.07</v>
      </c>
      <c r="AE67" s="345">
        <v>156466.97</v>
      </c>
      <c r="AF67" s="345">
        <v>48814.84</v>
      </c>
      <c r="AG67" s="345">
        <v>72405.440000000002</v>
      </c>
      <c r="AH67" s="345">
        <v>83576.849999999991</v>
      </c>
      <c r="AI67" s="345">
        <v>78447.23</v>
      </c>
      <c r="AJ67" s="345">
        <v>77163.78</v>
      </c>
      <c r="AK67" s="346">
        <v>68113.14</v>
      </c>
      <c r="AL67" s="345">
        <v>0</v>
      </c>
      <c r="AM67" s="345">
        <v>0</v>
      </c>
      <c r="AN67" s="345">
        <v>0</v>
      </c>
      <c r="AO67" s="345">
        <v>0</v>
      </c>
      <c r="AP67" s="345">
        <v>0</v>
      </c>
      <c r="AQ67" s="345">
        <v>0</v>
      </c>
      <c r="AR67" s="345">
        <v>0</v>
      </c>
      <c r="AS67" s="345">
        <v>0</v>
      </c>
      <c r="AT67" s="345">
        <v>0</v>
      </c>
      <c r="AU67" s="345">
        <v>0</v>
      </c>
      <c r="AV67" s="345">
        <v>0</v>
      </c>
      <c r="AW67" s="346">
        <v>0</v>
      </c>
      <c r="AX67" s="345">
        <v>0</v>
      </c>
      <c r="AY67" s="345">
        <v>0</v>
      </c>
      <c r="AZ67" s="345">
        <v>0</v>
      </c>
      <c r="BA67" s="345">
        <v>0</v>
      </c>
      <c r="BB67" s="345">
        <v>0</v>
      </c>
      <c r="BC67" s="345">
        <v>0</v>
      </c>
      <c r="BD67" s="345">
        <v>0</v>
      </c>
      <c r="BE67" s="345">
        <v>0</v>
      </c>
      <c r="BF67" s="345">
        <v>0</v>
      </c>
      <c r="BG67" s="345">
        <v>0</v>
      </c>
      <c r="BH67" s="345">
        <v>0</v>
      </c>
      <c r="BI67" s="346">
        <v>0</v>
      </c>
      <c r="BJ67" s="345">
        <v>0</v>
      </c>
      <c r="BK67" s="345">
        <v>0</v>
      </c>
      <c r="BL67" s="345">
        <v>0</v>
      </c>
      <c r="BM67" s="345">
        <v>0</v>
      </c>
      <c r="BN67" s="345">
        <v>0</v>
      </c>
      <c r="BO67" s="345">
        <v>0</v>
      </c>
      <c r="BP67" s="345">
        <v>0</v>
      </c>
      <c r="BQ67" s="345">
        <v>-91.29</v>
      </c>
      <c r="BR67" s="345">
        <v>4.7699999999999996</v>
      </c>
      <c r="BS67" s="345">
        <v>0</v>
      </c>
      <c r="BT67" s="345">
        <v>-474.90999999999997</v>
      </c>
      <c r="BU67" s="346">
        <v>-535.76</v>
      </c>
      <c r="BV67" s="345">
        <v>-48.960000000000008</v>
      </c>
      <c r="BW67" s="345">
        <v>-87.81</v>
      </c>
      <c r="BX67" s="345">
        <v>-109.08000000000001</v>
      </c>
      <c r="BY67" s="345">
        <v>-99.64</v>
      </c>
      <c r="BZ67" s="345">
        <v>-125.67999999999999</v>
      </c>
      <c r="CA67" s="345">
        <v>24.4</v>
      </c>
      <c r="CB67" s="345">
        <v>-21.089999999999996</v>
      </c>
      <c r="CC67" s="345">
        <v>7.4500000000000099</v>
      </c>
      <c r="CD67" s="345">
        <v>-15.990000000000002</v>
      </c>
      <c r="CE67" s="345">
        <v>-53</v>
      </c>
      <c r="CF67" s="345">
        <v>-60.61</v>
      </c>
      <c r="CG67" s="346">
        <v>-100.15</v>
      </c>
      <c r="CH67" s="345">
        <v>0</v>
      </c>
      <c r="CI67" s="345">
        <v>0</v>
      </c>
      <c r="CJ67" s="345">
        <v>0</v>
      </c>
      <c r="CK67" s="345">
        <v>0</v>
      </c>
      <c r="CL67" s="345">
        <v>0</v>
      </c>
      <c r="CM67" s="345">
        <v>0</v>
      </c>
      <c r="CN67" s="345">
        <v>0</v>
      </c>
      <c r="CO67" s="345">
        <v>0</v>
      </c>
      <c r="CP67" s="345">
        <v>0</v>
      </c>
      <c r="CQ67" s="345">
        <v>0</v>
      </c>
      <c r="CR67" s="345">
        <v>0</v>
      </c>
      <c r="CS67" s="346">
        <v>0</v>
      </c>
      <c r="CT67" s="347">
        <f t="shared" si="7"/>
        <v>1048902.3800000001</v>
      </c>
      <c r="CU67" s="347">
        <f t="shared" si="7"/>
        <v>1068373.0299999998</v>
      </c>
      <c r="CV67" s="347">
        <f t="shared" si="7"/>
        <v>1109976.5699999998</v>
      </c>
      <c r="CW67" s="347">
        <f t="shared" si="6"/>
        <v>359737.42</v>
      </c>
      <c r="CX67" s="347">
        <f t="shared" si="6"/>
        <v>1583727.46</v>
      </c>
      <c r="CY67" s="347">
        <f t="shared" si="6"/>
        <v>995776.92</v>
      </c>
      <c r="CZ67" s="347">
        <f t="shared" si="6"/>
        <v>905258.38</v>
      </c>
      <c r="DA67" s="347">
        <f t="shared" si="6"/>
        <v>876975.5</v>
      </c>
      <c r="DB67" s="347">
        <f t="shared" si="6"/>
        <v>926204.05999999994</v>
      </c>
      <c r="DC67" s="347">
        <f t="shared" si="6"/>
        <v>989400.12</v>
      </c>
      <c r="DD67" s="347">
        <f t="shared" si="6"/>
        <v>893509.7</v>
      </c>
      <c r="DE67" s="347">
        <f t="shared" si="6"/>
        <v>881602.16</v>
      </c>
      <c r="DF67" s="348">
        <f t="shared" si="2"/>
        <v>11639443.699999997</v>
      </c>
      <c r="DM67" s="351">
        <f t="shared" si="3"/>
        <v>11639443.699999997</v>
      </c>
      <c r="DN67" s="351">
        <v>10739899.870000001</v>
      </c>
      <c r="DO67" s="351">
        <f t="shared" si="4"/>
        <v>899543.82999999635</v>
      </c>
    </row>
    <row r="68" spans="1:119" ht="15.75" x14ac:dyDescent="0.3">
      <c r="A68" s="335" t="s">
        <v>163</v>
      </c>
      <c r="B68" s="344">
        <v>45256.02</v>
      </c>
      <c r="C68" s="344">
        <v>41926.86</v>
      </c>
      <c r="D68" s="344">
        <v>56202.49</v>
      </c>
      <c r="E68" s="344">
        <v>12279.55</v>
      </c>
      <c r="F68" s="344">
        <v>66410.84</v>
      </c>
      <c r="G68" s="344">
        <v>34935.72</v>
      </c>
      <c r="H68" s="344">
        <v>27675.46</v>
      </c>
      <c r="I68" s="344">
        <v>32617.74</v>
      </c>
      <c r="J68" s="344">
        <v>32829.760000000002</v>
      </c>
      <c r="K68" s="344">
        <v>33980.400000000001</v>
      </c>
      <c r="L68" s="344">
        <v>39916.78</v>
      </c>
      <c r="M68" s="344">
        <v>41352.22</v>
      </c>
      <c r="N68" s="345">
        <v>0</v>
      </c>
      <c r="O68" s="345">
        <v>0</v>
      </c>
      <c r="P68" s="345">
        <v>0</v>
      </c>
      <c r="Q68" s="345">
        <v>0</v>
      </c>
      <c r="R68" s="345">
        <v>0</v>
      </c>
      <c r="S68" s="345">
        <v>1143.7</v>
      </c>
      <c r="T68" s="345">
        <v>1154.3</v>
      </c>
      <c r="U68" s="345">
        <v>1222.1099999999999</v>
      </c>
      <c r="V68" s="345">
        <v>1184.46</v>
      </c>
      <c r="W68" s="345">
        <v>315.26</v>
      </c>
      <c r="X68" s="345">
        <v>218.52</v>
      </c>
      <c r="Y68" s="346">
        <v>243.17000000000002</v>
      </c>
      <c r="Z68" s="345">
        <v>0</v>
      </c>
      <c r="AA68" s="345">
        <v>0</v>
      </c>
      <c r="AB68" s="345">
        <v>0</v>
      </c>
      <c r="AC68" s="345">
        <v>0</v>
      </c>
      <c r="AD68" s="345">
        <v>0</v>
      </c>
      <c r="AE68" s="345">
        <v>161.15</v>
      </c>
      <c r="AF68" s="345">
        <v>162.63</v>
      </c>
      <c r="AG68" s="345">
        <v>192.2</v>
      </c>
      <c r="AH68" s="345">
        <v>163.19</v>
      </c>
      <c r="AI68" s="345">
        <v>171.96</v>
      </c>
      <c r="AJ68" s="345">
        <v>-11995.5</v>
      </c>
      <c r="AK68" s="346">
        <v>-11148.6</v>
      </c>
      <c r="AL68" s="345">
        <v>0</v>
      </c>
      <c r="AM68" s="345">
        <v>0</v>
      </c>
      <c r="AN68" s="345">
        <v>0</v>
      </c>
      <c r="AO68" s="345">
        <v>0</v>
      </c>
      <c r="AP68" s="345">
        <v>0</v>
      </c>
      <c r="AQ68" s="345">
        <v>0</v>
      </c>
      <c r="AR68" s="345">
        <v>0</v>
      </c>
      <c r="AS68" s="345">
        <v>0</v>
      </c>
      <c r="AT68" s="345">
        <v>0</v>
      </c>
      <c r="AU68" s="345">
        <v>0</v>
      </c>
      <c r="AV68" s="345">
        <v>0</v>
      </c>
      <c r="AW68" s="346">
        <v>0</v>
      </c>
      <c r="AX68" s="345">
        <v>0</v>
      </c>
      <c r="AY68" s="345">
        <v>0</v>
      </c>
      <c r="AZ68" s="345">
        <v>0</v>
      </c>
      <c r="BA68" s="345">
        <v>0</v>
      </c>
      <c r="BB68" s="345">
        <v>0</v>
      </c>
      <c r="BC68" s="345">
        <v>0</v>
      </c>
      <c r="BD68" s="345">
        <v>0</v>
      </c>
      <c r="BE68" s="345">
        <v>0</v>
      </c>
      <c r="BF68" s="345">
        <v>0</v>
      </c>
      <c r="BG68" s="345">
        <v>0</v>
      </c>
      <c r="BH68" s="345">
        <v>0</v>
      </c>
      <c r="BI68" s="346">
        <v>0</v>
      </c>
      <c r="BJ68" s="345">
        <v>7255.15</v>
      </c>
      <c r="BK68" s="345">
        <v>-5567.2999999999993</v>
      </c>
      <c r="BL68" s="345">
        <v>-5468.81</v>
      </c>
      <c r="BM68" s="345">
        <v>-4.2699999999999996</v>
      </c>
      <c r="BN68" s="345">
        <v>-9578.32</v>
      </c>
      <c r="BO68" s="345">
        <v>-4830.2300000000005</v>
      </c>
      <c r="BP68" s="345">
        <v>-2906.2799999999997</v>
      </c>
      <c r="BQ68" s="345">
        <v>-4446.8599999999997</v>
      </c>
      <c r="BR68" s="345">
        <v>-4424.4799999999996</v>
      </c>
      <c r="BS68" s="345">
        <v>-4734.59</v>
      </c>
      <c r="BT68" s="345">
        <v>-3278.09</v>
      </c>
      <c r="BU68" s="346">
        <v>-4100.32</v>
      </c>
      <c r="BV68" s="345">
        <v>0</v>
      </c>
      <c r="BW68" s="345">
        <v>0</v>
      </c>
      <c r="BX68" s="345">
        <v>0</v>
      </c>
      <c r="BY68" s="345">
        <v>0</v>
      </c>
      <c r="BZ68" s="345">
        <v>0</v>
      </c>
      <c r="CA68" s="345">
        <v>0</v>
      </c>
      <c r="CB68" s="345">
        <v>0</v>
      </c>
      <c r="CC68" s="345">
        <v>0</v>
      </c>
      <c r="CD68" s="345">
        <v>0</v>
      </c>
      <c r="CE68" s="345">
        <v>0</v>
      </c>
      <c r="CF68" s="345">
        <v>0</v>
      </c>
      <c r="CG68" s="346">
        <v>0</v>
      </c>
      <c r="CH68" s="345">
        <v>0</v>
      </c>
      <c r="CI68" s="345">
        <v>0</v>
      </c>
      <c r="CJ68" s="345">
        <v>0</v>
      </c>
      <c r="CK68" s="345">
        <v>0</v>
      </c>
      <c r="CL68" s="345">
        <v>0</v>
      </c>
      <c r="CM68" s="345">
        <v>0</v>
      </c>
      <c r="CN68" s="345">
        <v>0</v>
      </c>
      <c r="CO68" s="345">
        <v>0</v>
      </c>
      <c r="CP68" s="345">
        <v>0</v>
      </c>
      <c r="CQ68" s="345">
        <v>0</v>
      </c>
      <c r="CR68" s="345">
        <v>0</v>
      </c>
      <c r="CS68" s="346">
        <v>0</v>
      </c>
      <c r="CT68" s="347">
        <f t="shared" si="7"/>
        <v>52511.17</v>
      </c>
      <c r="CU68" s="347">
        <f t="shared" si="7"/>
        <v>36359.56</v>
      </c>
      <c r="CV68" s="347">
        <f t="shared" si="7"/>
        <v>50733.68</v>
      </c>
      <c r="CW68" s="347">
        <f t="shared" si="6"/>
        <v>12275.279999999999</v>
      </c>
      <c r="CX68" s="347">
        <f t="shared" si="6"/>
        <v>56832.52</v>
      </c>
      <c r="CY68" s="347">
        <f t="shared" si="6"/>
        <v>31410.34</v>
      </c>
      <c r="CZ68" s="347">
        <f t="shared" si="6"/>
        <v>26086.11</v>
      </c>
      <c r="DA68" s="347">
        <f t="shared" si="6"/>
        <v>29585.189999999995</v>
      </c>
      <c r="DB68" s="347">
        <f t="shared" si="6"/>
        <v>29752.930000000004</v>
      </c>
      <c r="DC68" s="347">
        <f t="shared" si="6"/>
        <v>29733.030000000002</v>
      </c>
      <c r="DD68" s="347">
        <f t="shared" si="6"/>
        <v>24861.709999999995</v>
      </c>
      <c r="DE68" s="347">
        <f t="shared" si="6"/>
        <v>26346.47</v>
      </c>
      <c r="DF68" s="348">
        <f t="shared" ref="DF68:DF80" si="8">SUM(CT68:DE68)</f>
        <v>406487.99</v>
      </c>
      <c r="DM68" s="351">
        <f t="shared" ref="DM68:DM80" si="9">+DF68-DL68</f>
        <v>406487.99</v>
      </c>
      <c r="DN68" s="351">
        <v>407116.30999999994</v>
      </c>
      <c r="DO68" s="351">
        <f t="shared" ref="DO68:DO80" si="10">DM68-DN68</f>
        <v>-628.31999999994878</v>
      </c>
    </row>
    <row r="69" spans="1:119" ht="15.75" x14ac:dyDescent="0.3">
      <c r="A69" s="335" t="s">
        <v>164</v>
      </c>
      <c r="B69" s="344">
        <v>59133.81</v>
      </c>
      <c r="C69" s="344">
        <v>63512.46</v>
      </c>
      <c r="D69" s="344">
        <v>65383.77</v>
      </c>
      <c r="E69" s="344">
        <v>60678.080000000002</v>
      </c>
      <c r="F69" s="344">
        <v>58353.32</v>
      </c>
      <c r="G69" s="344">
        <v>59127.040000000001</v>
      </c>
      <c r="H69" s="344">
        <v>56474.17</v>
      </c>
      <c r="I69" s="344">
        <v>58854.45</v>
      </c>
      <c r="J69" s="344">
        <v>60252.04</v>
      </c>
      <c r="K69" s="344">
        <v>59460.01</v>
      </c>
      <c r="L69" s="344">
        <v>54782.33</v>
      </c>
      <c r="M69" s="344">
        <v>59393.21</v>
      </c>
      <c r="N69" s="345">
        <v>0</v>
      </c>
      <c r="O69" s="345">
        <v>0</v>
      </c>
      <c r="P69" s="345">
        <v>0</v>
      </c>
      <c r="Q69" s="345">
        <v>0</v>
      </c>
      <c r="R69" s="345">
        <v>0</v>
      </c>
      <c r="S69" s="345">
        <v>0</v>
      </c>
      <c r="T69" s="345">
        <v>0</v>
      </c>
      <c r="U69" s="345">
        <v>0</v>
      </c>
      <c r="V69" s="345">
        <v>0</v>
      </c>
      <c r="W69" s="345">
        <v>0</v>
      </c>
      <c r="X69" s="345">
        <v>0</v>
      </c>
      <c r="Y69" s="346">
        <v>0</v>
      </c>
      <c r="Z69" s="345">
        <v>-654.46</v>
      </c>
      <c r="AA69" s="345">
        <v>-819.33</v>
      </c>
      <c r="AB69" s="345">
        <v>-802.89</v>
      </c>
      <c r="AC69" s="345">
        <v>-724.33999999999992</v>
      </c>
      <c r="AD69" s="345">
        <v>-722.24</v>
      </c>
      <c r="AE69" s="345">
        <v>-756.05</v>
      </c>
      <c r="AF69" s="345">
        <v>-723.15</v>
      </c>
      <c r="AG69" s="345">
        <v>-677.75</v>
      </c>
      <c r="AH69" s="345">
        <v>-749.49</v>
      </c>
      <c r="AI69" s="345">
        <v>-687.61</v>
      </c>
      <c r="AJ69" s="345">
        <v>-711.54</v>
      </c>
      <c r="AK69" s="346">
        <v>-709.18</v>
      </c>
      <c r="AL69" s="345">
        <v>0</v>
      </c>
      <c r="AM69" s="345">
        <v>0</v>
      </c>
      <c r="AN69" s="345">
        <v>0</v>
      </c>
      <c r="AO69" s="345">
        <v>0</v>
      </c>
      <c r="AP69" s="345">
        <v>0</v>
      </c>
      <c r="AQ69" s="345">
        <v>0</v>
      </c>
      <c r="AR69" s="345">
        <v>0</v>
      </c>
      <c r="AS69" s="345">
        <v>0</v>
      </c>
      <c r="AT69" s="345">
        <v>0</v>
      </c>
      <c r="AU69" s="345">
        <v>0</v>
      </c>
      <c r="AV69" s="345">
        <v>0</v>
      </c>
      <c r="AW69" s="346">
        <v>0</v>
      </c>
      <c r="AX69" s="345">
        <v>0</v>
      </c>
      <c r="AY69" s="345">
        <v>0</v>
      </c>
      <c r="AZ69" s="345">
        <v>0</v>
      </c>
      <c r="BA69" s="345">
        <v>0</v>
      </c>
      <c r="BB69" s="345">
        <v>0</v>
      </c>
      <c r="BC69" s="345">
        <v>0</v>
      </c>
      <c r="BD69" s="345">
        <v>0</v>
      </c>
      <c r="BE69" s="345">
        <v>0</v>
      </c>
      <c r="BF69" s="345">
        <v>0</v>
      </c>
      <c r="BG69" s="345">
        <v>0</v>
      </c>
      <c r="BH69" s="345">
        <v>0</v>
      </c>
      <c r="BI69" s="346">
        <v>0</v>
      </c>
      <c r="BJ69" s="345">
        <v>0</v>
      </c>
      <c r="BK69" s="345">
        <v>0</v>
      </c>
      <c r="BL69" s="345">
        <v>0</v>
      </c>
      <c r="BM69" s="345">
        <v>0</v>
      </c>
      <c r="BN69" s="345">
        <v>0</v>
      </c>
      <c r="BO69" s="345">
        <v>0</v>
      </c>
      <c r="BP69" s="345">
        <v>0</v>
      </c>
      <c r="BQ69" s="345">
        <v>0</v>
      </c>
      <c r="BR69" s="345">
        <v>0</v>
      </c>
      <c r="BS69" s="345">
        <v>0</v>
      </c>
      <c r="BT69" s="345">
        <v>0</v>
      </c>
      <c r="BU69" s="346">
        <v>0</v>
      </c>
      <c r="BV69" s="345">
        <v>0</v>
      </c>
      <c r="BW69" s="345">
        <v>0</v>
      </c>
      <c r="BX69" s="345">
        <v>0</v>
      </c>
      <c r="BY69" s="345">
        <v>0</v>
      </c>
      <c r="BZ69" s="345">
        <v>0</v>
      </c>
      <c r="CA69" s="345">
        <v>0</v>
      </c>
      <c r="CB69" s="345">
        <v>0</v>
      </c>
      <c r="CC69" s="345">
        <v>0</v>
      </c>
      <c r="CD69" s="345">
        <v>0</v>
      </c>
      <c r="CE69" s="345">
        <v>0</v>
      </c>
      <c r="CF69" s="345">
        <v>0</v>
      </c>
      <c r="CG69" s="346">
        <v>0</v>
      </c>
      <c r="CH69" s="345">
        <v>0</v>
      </c>
      <c r="CI69" s="345">
        <v>0</v>
      </c>
      <c r="CJ69" s="345">
        <v>0</v>
      </c>
      <c r="CK69" s="345">
        <v>0</v>
      </c>
      <c r="CL69" s="345">
        <v>0</v>
      </c>
      <c r="CM69" s="345">
        <v>0</v>
      </c>
      <c r="CN69" s="345">
        <v>0</v>
      </c>
      <c r="CO69" s="345">
        <v>0</v>
      </c>
      <c r="CP69" s="345">
        <v>0</v>
      </c>
      <c r="CQ69" s="345">
        <v>0</v>
      </c>
      <c r="CR69" s="345">
        <v>0</v>
      </c>
      <c r="CS69" s="346">
        <v>0</v>
      </c>
      <c r="CT69" s="347">
        <f t="shared" si="7"/>
        <v>58479.35</v>
      </c>
      <c r="CU69" s="347">
        <f t="shared" si="7"/>
        <v>62693.13</v>
      </c>
      <c r="CV69" s="347">
        <f t="shared" si="7"/>
        <v>64580.88</v>
      </c>
      <c r="CW69" s="347">
        <f t="shared" si="6"/>
        <v>59953.740000000005</v>
      </c>
      <c r="CX69" s="347">
        <f t="shared" si="6"/>
        <v>57631.08</v>
      </c>
      <c r="CY69" s="347">
        <f t="shared" si="6"/>
        <v>58370.99</v>
      </c>
      <c r="CZ69" s="347">
        <f t="shared" si="6"/>
        <v>55751.02</v>
      </c>
      <c r="DA69" s="347">
        <f t="shared" si="6"/>
        <v>58176.7</v>
      </c>
      <c r="DB69" s="347">
        <f t="shared" si="6"/>
        <v>59502.55</v>
      </c>
      <c r="DC69" s="347">
        <f t="shared" si="6"/>
        <v>58772.4</v>
      </c>
      <c r="DD69" s="347">
        <f t="shared" si="6"/>
        <v>54070.79</v>
      </c>
      <c r="DE69" s="347">
        <f t="shared" si="6"/>
        <v>58684.03</v>
      </c>
      <c r="DF69" s="348">
        <f t="shared" si="8"/>
        <v>706666.66000000015</v>
      </c>
      <c r="DM69" s="351">
        <f t="shared" si="9"/>
        <v>706666.66000000015</v>
      </c>
      <c r="DN69" s="351">
        <v>706415.15999999992</v>
      </c>
      <c r="DO69" s="351">
        <f t="shared" si="10"/>
        <v>251.50000000023283</v>
      </c>
    </row>
    <row r="70" spans="1:119" ht="15.75" x14ac:dyDescent="0.3">
      <c r="A70" s="335" t="s">
        <v>165</v>
      </c>
      <c r="B70" s="344">
        <v>24100.22</v>
      </c>
      <c r="C70" s="344">
        <v>23384.45</v>
      </c>
      <c r="D70" s="344">
        <v>24215.45</v>
      </c>
      <c r="E70" s="344">
        <v>6747.97</v>
      </c>
      <c r="F70" s="344">
        <v>42761.45</v>
      </c>
      <c r="G70" s="344">
        <v>24017.66</v>
      </c>
      <c r="H70" s="344">
        <v>23384.05</v>
      </c>
      <c r="I70" s="344">
        <v>21059.09</v>
      </c>
      <c r="J70" s="344">
        <v>22080.54</v>
      </c>
      <c r="K70" s="344">
        <v>22705.34</v>
      </c>
      <c r="L70" s="344">
        <v>18358.5</v>
      </c>
      <c r="M70" s="344">
        <v>21843.040000000001</v>
      </c>
      <c r="N70" s="345">
        <v>0</v>
      </c>
      <c r="O70" s="345">
        <v>0</v>
      </c>
      <c r="P70" s="345">
        <v>0</v>
      </c>
      <c r="Q70" s="345">
        <v>0</v>
      </c>
      <c r="R70" s="345">
        <v>-2.36</v>
      </c>
      <c r="S70" s="345">
        <v>0</v>
      </c>
      <c r="T70" s="345">
        <v>0</v>
      </c>
      <c r="U70" s="345">
        <v>0</v>
      </c>
      <c r="V70" s="345">
        <v>0</v>
      </c>
      <c r="W70" s="345">
        <v>0</v>
      </c>
      <c r="X70" s="345">
        <v>0</v>
      </c>
      <c r="Y70" s="346">
        <v>0</v>
      </c>
      <c r="Z70" s="345">
        <v>0</v>
      </c>
      <c r="AA70" s="345">
        <v>0</v>
      </c>
      <c r="AB70" s="345">
        <v>0</v>
      </c>
      <c r="AC70" s="345">
        <v>0</v>
      </c>
      <c r="AD70" s="345">
        <v>0</v>
      </c>
      <c r="AE70" s="345">
        <v>0</v>
      </c>
      <c r="AF70" s="345">
        <v>0</v>
      </c>
      <c r="AG70" s="345">
        <v>0</v>
      </c>
      <c r="AH70" s="345">
        <v>0</v>
      </c>
      <c r="AI70" s="345">
        <v>0</v>
      </c>
      <c r="AJ70" s="345">
        <v>0</v>
      </c>
      <c r="AK70" s="346">
        <v>0</v>
      </c>
      <c r="AL70" s="345">
        <v>0</v>
      </c>
      <c r="AM70" s="345">
        <v>0</v>
      </c>
      <c r="AN70" s="345">
        <v>0</v>
      </c>
      <c r="AO70" s="345">
        <v>0</v>
      </c>
      <c r="AP70" s="345">
        <v>0</v>
      </c>
      <c r="AQ70" s="345">
        <v>0</v>
      </c>
      <c r="AR70" s="345">
        <v>0</v>
      </c>
      <c r="AS70" s="345">
        <v>0</v>
      </c>
      <c r="AT70" s="345">
        <v>0</v>
      </c>
      <c r="AU70" s="345">
        <v>0</v>
      </c>
      <c r="AV70" s="345">
        <v>0</v>
      </c>
      <c r="AW70" s="346">
        <v>0</v>
      </c>
      <c r="AX70" s="345">
        <v>0</v>
      </c>
      <c r="AY70" s="345">
        <v>0</v>
      </c>
      <c r="AZ70" s="345">
        <v>0</v>
      </c>
      <c r="BA70" s="345">
        <v>0</v>
      </c>
      <c r="BB70" s="345">
        <v>0</v>
      </c>
      <c r="BC70" s="345">
        <v>0</v>
      </c>
      <c r="BD70" s="345">
        <v>0</v>
      </c>
      <c r="BE70" s="345">
        <v>0</v>
      </c>
      <c r="BF70" s="345">
        <v>0</v>
      </c>
      <c r="BG70" s="345">
        <v>0</v>
      </c>
      <c r="BH70" s="345">
        <v>0</v>
      </c>
      <c r="BI70" s="346">
        <v>0</v>
      </c>
      <c r="BJ70" s="345">
        <v>0</v>
      </c>
      <c r="BK70" s="345">
        <v>0</v>
      </c>
      <c r="BL70" s="345">
        <v>0</v>
      </c>
      <c r="BM70" s="345">
        <v>0</v>
      </c>
      <c r="BN70" s="345">
        <v>0</v>
      </c>
      <c r="BO70" s="345">
        <v>0</v>
      </c>
      <c r="BP70" s="345">
        <v>0</v>
      </c>
      <c r="BQ70" s="345">
        <v>0</v>
      </c>
      <c r="BR70" s="345">
        <v>0</v>
      </c>
      <c r="BS70" s="345">
        <v>0</v>
      </c>
      <c r="BT70" s="345">
        <v>0</v>
      </c>
      <c r="BU70" s="346">
        <v>0</v>
      </c>
      <c r="BV70" s="345">
        <v>0</v>
      </c>
      <c r="BW70" s="345">
        <v>0</v>
      </c>
      <c r="BX70" s="345">
        <v>0</v>
      </c>
      <c r="BY70" s="345">
        <v>0</v>
      </c>
      <c r="BZ70" s="345">
        <v>0</v>
      </c>
      <c r="CA70" s="345">
        <v>0</v>
      </c>
      <c r="CB70" s="345">
        <v>0</v>
      </c>
      <c r="CC70" s="345">
        <v>0</v>
      </c>
      <c r="CD70" s="345">
        <v>0</v>
      </c>
      <c r="CE70" s="345">
        <v>0</v>
      </c>
      <c r="CF70" s="345">
        <v>0</v>
      </c>
      <c r="CG70" s="346">
        <v>0</v>
      </c>
      <c r="CH70" s="345">
        <v>0</v>
      </c>
      <c r="CI70" s="345">
        <v>0</v>
      </c>
      <c r="CJ70" s="345">
        <v>0</v>
      </c>
      <c r="CK70" s="345">
        <v>0</v>
      </c>
      <c r="CL70" s="345">
        <v>0</v>
      </c>
      <c r="CM70" s="345">
        <v>0</v>
      </c>
      <c r="CN70" s="345">
        <v>0</v>
      </c>
      <c r="CO70" s="345">
        <v>0</v>
      </c>
      <c r="CP70" s="345">
        <v>0</v>
      </c>
      <c r="CQ70" s="345">
        <v>0</v>
      </c>
      <c r="CR70" s="345">
        <v>0</v>
      </c>
      <c r="CS70" s="346">
        <v>0</v>
      </c>
      <c r="CT70" s="347">
        <f t="shared" si="7"/>
        <v>24100.22</v>
      </c>
      <c r="CU70" s="347">
        <f t="shared" si="7"/>
        <v>23384.45</v>
      </c>
      <c r="CV70" s="347">
        <f t="shared" si="7"/>
        <v>24215.45</v>
      </c>
      <c r="CW70" s="347">
        <f t="shared" si="6"/>
        <v>6747.97</v>
      </c>
      <c r="CX70" s="347">
        <f t="shared" si="6"/>
        <v>42759.09</v>
      </c>
      <c r="CY70" s="347">
        <f t="shared" si="6"/>
        <v>24017.66</v>
      </c>
      <c r="CZ70" s="347">
        <f t="shared" si="6"/>
        <v>23384.05</v>
      </c>
      <c r="DA70" s="347">
        <f t="shared" si="6"/>
        <v>21059.09</v>
      </c>
      <c r="DB70" s="347">
        <f t="shared" si="6"/>
        <v>22080.54</v>
      </c>
      <c r="DC70" s="347">
        <f t="shared" si="6"/>
        <v>22705.34</v>
      </c>
      <c r="DD70" s="347">
        <f t="shared" si="6"/>
        <v>18358.5</v>
      </c>
      <c r="DE70" s="347">
        <f t="shared" si="6"/>
        <v>21843.040000000001</v>
      </c>
      <c r="DF70" s="348">
        <f t="shared" si="8"/>
        <v>274655.39999999997</v>
      </c>
      <c r="DM70" s="351">
        <f t="shared" si="9"/>
        <v>274655.39999999997</v>
      </c>
      <c r="DN70" s="351">
        <v>278628.15999999997</v>
      </c>
      <c r="DO70" s="351">
        <f t="shared" si="10"/>
        <v>-3972.7600000000093</v>
      </c>
    </row>
    <row r="71" spans="1:119" ht="15.75" x14ac:dyDescent="0.3">
      <c r="A71" s="335" t="s">
        <v>166</v>
      </c>
      <c r="B71" s="344">
        <v>45673.89</v>
      </c>
      <c r="C71" s="344">
        <v>47443.05</v>
      </c>
      <c r="D71" s="344">
        <v>50111.87</v>
      </c>
      <c r="E71" s="344">
        <v>31354.98</v>
      </c>
      <c r="F71" s="344">
        <v>57621.16</v>
      </c>
      <c r="G71" s="344">
        <v>44994.87</v>
      </c>
      <c r="H71" s="344">
        <v>26671.08</v>
      </c>
      <c r="I71" s="344">
        <v>21374.799999999999</v>
      </c>
      <c r="J71" s="344">
        <v>22191.75</v>
      </c>
      <c r="K71" s="344">
        <v>23448.98</v>
      </c>
      <c r="L71" s="344">
        <v>21928.75</v>
      </c>
      <c r="M71" s="344">
        <v>22605.200000000001</v>
      </c>
      <c r="N71" s="345">
        <v>0</v>
      </c>
      <c r="O71" s="345">
        <v>0</v>
      </c>
      <c r="P71" s="345">
        <v>0</v>
      </c>
      <c r="Q71" s="345">
        <v>0</v>
      </c>
      <c r="R71" s="345">
        <v>0</v>
      </c>
      <c r="S71" s="345">
        <v>0</v>
      </c>
      <c r="T71" s="345">
        <v>0</v>
      </c>
      <c r="U71" s="345">
        <v>174.8</v>
      </c>
      <c r="V71" s="345">
        <v>516.16</v>
      </c>
      <c r="W71" s="345">
        <v>1093.54</v>
      </c>
      <c r="X71" s="345">
        <v>790.93999999999994</v>
      </c>
      <c r="Y71" s="346">
        <v>739.35</v>
      </c>
      <c r="Z71" s="345">
        <v>0</v>
      </c>
      <c r="AA71" s="345">
        <v>0</v>
      </c>
      <c r="AB71" s="345">
        <v>0</v>
      </c>
      <c r="AC71" s="345">
        <v>0</v>
      </c>
      <c r="AD71" s="345">
        <v>0</v>
      </c>
      <c r="AE71" s="345">
        <v>0</v>
      </c>
      <c r="AF71" s="345">
        <v>0</v>
      </c>
      <c r="AG71" s="345">
        <v>0</v>
      </c>
      <c r="AH71" s="345">
        <v>0</v>
      </c>
      <c r="AI71" s="345">
        <v>0</v>
      </c>
      <c r="AJ71" s="345">
        <v>0</v>
      </c>
      <c r="AK71" s="346">
        <v>0</v>
      </c>
      <c r="AL71" s="345">
        <v>0</v>
      </c>
      <c r="AM71" s="345">
        <v>0</v>
      </c>
      <c r="AN71" s="345">
        <v>0</v>
      </c>
      <c r="AO71" s="345">
        <v>0</v>
      </c>
      <c r="AP71" s="345">
        <v>0</v>
      </c>
      <c r="AQ71" s="345">
        <v>0</v>
      </c>
      <c r="AR71" s="345">
        <v>0</v>
      </c>
      <c r="AS71" s="345">
        <v>0</v>
      </c>
      <c r="AT71" s="345">
        <v>0</v>
      </c>
      <c r="AU71" s="345">
        <v>0</v>
      </c>
      <c r="AV71" s="345">
        <v>0</v>
      </c>
      <c r="AW71" s="346">
        <v>0</v>
      </c>
      <c r="AX71" s="345">
        <v>0</v>
      </c>
      <c r="AY71" s="345">
        <v>0</v>
      </c>
      <c r="AZ71" s="345">
        <v>0</v>
      </c>
      <c r="BA71" s="345">
        <v>0</v>
      </c>
      <c r="BB71" s="345">
        <v>0</v>
      </c>
      <c r="BC71" s="345">
        <v>0</v>
      </c>
      <c r="BD71" s="345">
        <v>0</v>
      </c>
      <c r="BE71" s="345">
        <v>0</v>
      </c>
      <c r="BF71" s="345">
        <v>0</v>
      </c>
      <c r="BG71" s="345">
        <v>0</v>
      </c>
      <c r="BH71" s="345">
        <v>0</v>
      </c>
      <c r="BI71" s="346">
        <v>0</v>
      </c>
      <c r="BJ71" s="345">
        <v>0</v>
      </c>
      <c r="BK71" s="345">
        <v>0</v>
      </c>
      <c r="BL71" s="345">
        <v>0</v>
      </c>
      <c r="BM71" s="345">
        <v>0</v>
      </c>
      <c r="BN71" s="345">
        <v>0</v>
      </c>
      <c r="BO71" s="345">
        <v>0</v>
      </c>
      <c r="BP71" s="345">
        <v>0</v>
      </c>
      <c r="BQ71" s="345">
        <v>0</v>
      </c>
      <c r="BR71" s="345">
        <v>0</v>
      </c>
      <c r="BS71" s="345">
        <v>0</v>
      </c>
      <c r="BT71" s="345">
        <v>0</v>
      </c>
      <c r="BU71" s="346">
        <v>0</v>
      </c>
      <c r="BV71" s="345">
        <v>0</v>
      </c>
      <c r="BW71" s="345">
        <v>0</v>
      </c>
      <c r="BX71" s="345">
        <v>0</v>
      </c>
      <c r="BY71" s="345">
        <v>0</v>
      </c>
      <c r="BZ71" s="345">
        <v>0</v>
      </c>
      <c r="CA71" s="345">
        <v>0</v>
      </c>
      <c r="CB71" s="345">
        <v>0</v>
      </c>
      <c r="CC71" s="345">
        <v>0</v>
      </c>
      <c r="CD71" s="345">
        <v>0</v>
      </c>
      <c r="CE71" s="345">
        <v>0</v>
      </c>
      <c r="CF71" s="345">
        <v>0</v>
      </c>
      <c r="CG71" s="346">
        <v>0</v>
      </c>
      <c r="CH71" s="345">
        <v>0</v>
      </c>
      <c r="CI71" s="345">
        <v>0</v>
      </c>
      <c r="CJ71" s="345">
        <v>0</v>
      </c>
      <c r="CK71" s="345">
        <v>0</v>
      </c>
      <c r="CL71" s="345">
        <v>0</v>
      </c>
      <c r="CM71" s="345">
        <v>0</v>
      </c>
      <c r="CN71" s="345">
        <v>0</v>
      </c>
      <c r="CO71" s="345">
        <v>0</v>
      </c>
      <c r="CP71" s="345">
        <v>0</v>
      </c>
      <c r="CQ71" s="345">
        <v>0</v>
      </c>
      <c r="CR71" s="345">
        <v>0</v>
      </c>
      <c r="CS71" s="346">
        <v>0</v>
      </c>
      <c r="CT71" s="347">
        <f t="shared" si="7"/>
        <v>45673.89</v>
      </c>
      <c r="CU71" s="347">
        <f t="shared" si="7"/>
        <v>47443.05</v>
      </c>
      <c r="CV71" s="347">
        <f t="shared" si="7"/>
        <v>50111.87</v>
      </c>
      <c r="CW71" s="347">
        <f t="shared" si="6"/>
        <v>31354.98</v>
      </c>
      <c r="CX71" s="347">
        <f t="shared" si="6"/>
        <v>57621.16</v>
      </c>
      <c r="CY71" s="347">
        <f t="shared" si="6"/>
        <v>44994.87</v>
      </c>
      <c r="CZ71" s="347">
        <f t="shared" si="6"/>
        <v>26671.08</v>
      </c>
      <c r="DA71" s="347">
        <f t="shared" si="6"/>
        <v>21549.599999999999</v>
      </c>
      <c r="DB71" s="347">
        <f t="shared" si="6"/>
        <v>22707.91</v>
      </c>
      <c r="DC71" s="347">
        <f t="shared" si="6"/>
        <v>24542.52</v>
      </c>
      <c r="DD71" s="347">
        <f t="shared" si="6"/>
        <v>22719.69</v>
      </c>
      <c r="DE71" s="347">
        <f t="shared" si="6"/>
        <v>23344.55</v>
      </c>
      <c r="DF71" s="348">
        <f t="shared" si="8"/>
        <v>418735.17</v>
      </c>
      <c r="DM71" s="351">
        <f t="shared" si="9"/>
        <v>418735.17</v>
      </c>
      <c r="DN71" s="351">
        <v>311010.64</v>
      </c>
      <c r="DO71" s="351">
        <f t="shared" si="10"/>
        <v>107724.52999999997</v>
      </c>
    </row>
    <row r="72" spans="1:119" ht="15.75" x14ac:dyDescent="0.3">
      <c r="A72" s="335" t="s">
        <v>167</v>
      </c>
      <c r="B72" s="344">
        <v>70358.95</v>
      </c>
      <c r="C72" s="344">
        <v>72240.11</v>
      </c>
      <c r="D72" s="344">
        <v>73214.97</v>
      </c>
      <c r="E72" s="344">
        <v>45631.1</v>
      </c>
      <c r="F72" s="344">
        <v>89172.06</v>
      </c>
      <c r="G72" s="344">
        <v>69406.03</v>
      </c>
      <c r="H72" s="344">
        <v>69715.78</v>
      </c>
      <c r="I72" s="344">
        <v>59286.47</v>
      </c>
      <c r="J72" s="344">
        <v>59427.78</v>
      </c>
      <c r="K72" s="344">
        <v>70253.22</v>
      </c>
      <c r="L72" s="344">
        <v>53050.95</v>
      </c>
      <c r="M72" s="344">
        <v>59138.62</v>
      </c>
      <c r="N72" s="345">
        <v>-907.5</v>
      </c>
      <c r="O72" s="345">
        <v>-877.5</v>
      </c>
      <c r="P72" s="345">
        <v>-877.5</v>
      </c>
      <c r="Q72" s="345">
        <v>-605</v>
      </c>
      <c r="R72" s="345">
        <v>-605</v>
      </c>
      <c r="S72" s="345">
        <v>-877.5</v>
      </c>
      <c r="T72" s="345">
        <v>-877.5</v>
      </c>
      <c r="U72" s="345">
        <v>-605</v>
      </c>
      <c r="V72" s="345">
        <v>861.47</v>
      </c>
      <c r="W72" s="345">
        <v>659.36999999999989</v>
      </c>
      <c r="X72" s="345">
        <v>82.139999999999986</v>
      </c>
      <c r="Y72" s="346">
        <v>527.16000000000008</v>
      </c>
      <c r="Z72" s="345">
        <v>-110.15</v>
      </c>
      <c r="AA72" s="345">
        <v>-122.54</v>
      </c>
      <c r="AB72" s="345">
        <v>-121.2</v>
      </c>
      <c r="AC72" s="345">
        <v>-106.68</v>
      </c>
      <c r="AD72" s="345">
        <v>-108.27</v>
      </c>
      <c r="AE72" s="345">
        <v>-107.35</v>
      </c>
      <c r="AF72" s="345">
        <v>-113.74</v>
      </c>
      <c r="AG72" s="345">
        <v>-20.239999999999998</v>
      </c>
      <c r="AH72" s="345">
        <v>-18.75</v>
      </c>
      <c r="AI72" s="345">
        <v>-18.75</v>
      </c>
      <c r="AJ72" s="345">
        <v>0</v>
      </c>
      <c r="AK72" s="346">
        <v>0</v>
      </c>
      <c r="AL72" s="345">
        <v>0</v>
      </c>
      <c r="AM72" s="345">
        <v>0</v>
      </c>
      <c r="AN72" s="345">
        <v>0</v>
      </c>
      <c r="AO72" s="345">
        <v>0</v>
      </c>
      <c r="AP72" s="345">
        <v>0</v>
      </c>
      <c r="AQ72" s="345">
        <v>0</v>
      </c>
      <c r="AR72" s="345">
        <v>0</v>
      </c>
      <c r="AS72" s="345">
        <v>0</v>
      </c>
      <c r="AT72" s="345">
        <v>0</v>
      </c>
      <c r="AU72" s="345">
        <v>0</v>
      </c>
      <c r="AV72" s="345">
        <v>0</v>
      </c>
      <c r="AW72" s="346">
        <v>0</v>
      </c>
      <c r="AX72" s="345">
        <v>0</v>
      </c>
      <c r="AY72" s="345">
        <v>0</v>
      </c>
      <c r="AZ72" s="345">
        <v>0</v>
      </c>
      <c r="BA72" s="345">
        <v>0</v>
      </c>
      <c r="BB72" s="345">
        <v>0</v>
      </c>
      <c r="BC72" s="345">
        <v>0</v>
      </c>
      <c r="BD72" s="345">
        <v>0</v>
      </c>
      <c r="BE72" s="345">
        <v>0</v>
      </c>
      <c r="BF72" s="345">
        <v>0</v>
      </c>
      <c r="BG72" s="345">
        <v>0</v>
      </c>
      <c r="BH72" s="345">
        <v>0</v>
      </c>
      <c r="BI72" s="346">
        <v>0</v>
      </c>
      <c r="BJ72" s="345">
        <v>0</v>
      </c>
      <c r="BK72" s="345">
        <v>0</v>
      </c>
      <c r="BL72" s="345">
        <v>0</v>
      </c>
      <c r="BM72" s="345">
        <v>0</v>
      </c>
      <c r="BN72" s="345">
        <v>0</v>
      </c>
      <c r="BO72" s="345">
        <v>0</v>
      </c>
      <c r="BP72" s="345">
        <v>0</v>
      </c>
      <c r="BQ72" s="345">
        <v>0</v>
      </c>
      <c r="BR72" s="345">
        <v>0</v>
      </c>
      <c r="BS72" s="345">
        <v>0</v>
      </c>
      <c r="BT72" s="345">
        <v>0</v>
      </c>
      <c r="BU72" s="346">
        <v>0</v>
      </c>
      <c r="BV72" s="345">
        <v>0</v>
      </c>
      <c r="BW72" s="345">
        <v>0</v>
      </c>
      <c r="BX72" s="345">
        <v>0</v>
      </c>
      <c r="BY72" s="345">
        <v>0</v>
      </c>
      <c r="BZ72" s="345">
        <v>0</v>
      </c>
      <c r="CA72" s="345">
        <v>0</v>
      </c>
      <c r="CB72" s="345">
        <v>0</v>
      </c>
      <c r="CC72" s="345">
        <v>0</v>
      </c>
      <c r="CD72" s="345">
        <v>-5</v>
      </c>
      <c r="CE72" s="345">
        <v>-5</v>
      </c>
      <c r="CF72" s="345">
        <v>-5</v>
      </c>
      <c r="CG72" s="346">
        <v>-5</v>
      </c>
      <c r="CH72" s="345">
        <v>0</v>
      </c>
      <c r="CI72" s="345">
        <v>0</v>
      </c>
      <c r="CJ72" s="345">
        <v>0</v>
      </c>
      <c r="CK72" s="345">
        <v>0</v>
      </c>
      <c r="CL72" s="345">
        <v>0</v>
      </c>
      <c r="CM72" s="345">
        <v>0</v>
      </c>
      <c r="CN72" s="345">
        <v>0</v>
      </c>
      <c r="CO72" s="345">
        <v>0</v>
      </c>
      <c r="CP72" s="345">
        <v>0</v>
      </c>
      <c r="CQ72" s="345">
        <v>0</v>
      </c>
      <c r="CR72" s="345">
        <v>0</v>
      </c>
      <c r="CS72" s="346">
        <v>0</v>
      </c>
      <c r="CT72" s="347">
        <f t="shared" si="7"/>
        <v>69341.3</v>
      </c>
      <c r="CU72" s="347">
        <f t="shared" si="7"/>
        <v>71240.070000000007</v>
      </c>
      <c r="CV72" s="347">
        <f t="shared" si="7"/>
        <v>72216.27</v>
      </c>
      <c r="CW72" s="347">
        <f t="shared" si="6"/>
        <v>44919.42</v>
      </c>
      <c r="CX72" s="347">
        <f t="shared" si="6"/>
        <v>88458.79</v>
      </c>
      <c r="CY72" s="347">
        <f t="shared" si="6"/>
        <v>68421.179999999993</v>
      </c>
      <c r="CZ72" s="347">
        <f t="shared" si="6"/>
        <v>68724.539999999994</v>
      </c>
      <c r="DA72" s="347">
        <f t="shared" si="6"/>
        <v>58661.23</v>
      </c>
      <c r="DB72" s="347">
        <f t="shared" si="6"/>
        <v>60265.5</v>
      </c>
      <c r="DC72" s="347">
        <f t="shared" si="6"/>
        <v>70888.84</v>
      </c>
      <c r="DD72" s="347">
        <f t="shared" si="6"/>
        <v>53128.09</v>
      </c>
      <c r="DE72" s="347">
        <f t="shared" si="6"/>
        <v>59660.780000000006</v>
      </c>
      <c r="DF72" s="348">
        <f t="shared" si="8"/>
        <v>785926.00999999989</v>
      </c>
      <c r="DM72" s="351">
        <f t="shared" si="9"/>
        <v>785926.00999999989</v>
      </c>
      <c r="DN72" s="351">
        <v>734885.89999999991</v>
      </c>
      <c r="DO72" s="351">
        <f t="shared" si="10"/>
        <v>51040.109999999986</v>
      </c>
    </row>
    <row r="73" spans="1:119" ht="15.75" x14ac:dyDescent="0.3">
      <c r="A73" s="335" t="s">
        <v>168</v>
      </c>
      <c r="B73" s="344">
        <v>108160.42</v>
      </c>
      <c r="C73" s="344">
        <v>90132.6</v>
      </c>
      <c r="D73" s="344">
        <v>91384.16</v>
      </c>
      <c r="E73" s="344">
        <v>12296.95</v>
      </c>
      <c r="F73" s="344">
        <v>169328.25</v>
      </c>
      <c r="G73" s="344">
        <v>93546.69</v>
      </c>
      <c r="H73" s="344">
        <v>69077.16</v>
      </c>
      <c r="I73" s="344">
        <v>68085.45</v>
      </c>
      <c r="J73" s="344">
        <v>81303.63</v>
      </c>
      <c r="K73" s="344">
        <v>85392.49</v>
      </c>
      <c r="L73" s="344">
        <v>70814.64</v>
      </c>
      <c r="M73" s="344">
        <v>76090.63</v>
      </c>
      <c r="N73" s="345">
        <v>-75.400000000000006</v>
      </c>
      <c r="O73" s="345">
        <v>-11.08</v>
      </c>
      <c r="P73" s="345">
        <v>-11.08</v>
      </c>
      <c r="Q73" s="345">
        <v>-11.08</v>
      </c>
      <c r="R73" s="345">
        <v>-11.08</v>
      </c>
      <c r="S73" s="345">
        <v>-11.08</v>
      </c>
      <c r="T73" s="345">
        <v>0</v>
      </c>
      <c r="U73" s="345">
        <v>0</v>
      </c>
      <c r="V73" s="345">
        <v>0</v>
      </c>
      <c r="W73" s="345">
        <v>0</v>
      </c>
      <c r="X73" s="345">
        <v>0</v>
      </c>
      <c r="Y73" s="346">
        <v>4.68</v>
      </c>
      <c r="Z73" s="345">
        <v>0</v>
      </c>
      <c r="AA73" s="345">
        <v>0</v>
      </c>
      <c r="AB73" s="345">
        <v>0</v>
      </c>
      <c r="AC73" s="345">
        <v>0</v>
      </c>
      <c r="AD73" s="345">
        <v>0</v>
      </c>
      <c r="AE73" s="345">
        <v>0</v>
      </c>
      <c r="AF73" s="345">
        <v>0</v>
      </c>
      <c r="AG73" s="345">
        <v>0</v>
      </c>
      <c r="AH73" s="345">
        <v>0</v>
      </c>
      <c r="AI73" s="345">
        <v>0</v>
      </c>
      <c r="AJ73" s="345">
        <v>-1183.32</v>
      </c>
      <c r="AK73" s="346">
        <v>-1205.79</v>
      </c>
      <c r="AL73" s="345">
        <v>0</v>
      </c>
      <c r="AM73" s="345">
        <v>0</v>
      </c>
      <c r="AN73" s="345">
        <v>0</v>
      </c>
      <c r="AO73" s="345">
        <v>0</v>
      </c>
      <c r="AP73" s="345">
        <v>0</v>
      </c>
      <c r="AQ73" s="345">
        <v>0</v>
      </c>
      <c r="AR73" s="345">
        <v>0</v>
      </c>
      <c r="AS73" s="345">
        <v>0</v>
      </c>
      <c r="AT73" s="345">
        <v>0</v>
      </c>
      <c r="AU73" s="345">
        <v>0</v>
      </c>
      <c r="AV73" s="345">
        <v>0</v>
      </c>
      <c r="AW73" s="346">
        <v>0</v>
      </c>
      <c r="AX73" s="345">
        <v>0</v>
      </c>
      <c r="AY73" s="345">
        <v>0</v>
      </c>
      <c r="AZ73" s="345">
        <v>0</v>
      </c>
      <c r="BA73" s="345">
        <v>0</v>
      </c>
      <c r="BB73" s="345">
        <v>0</v>
      </c>
      <c r="BC73" s="345">
        <v>0</v>
      </c>
      <c r="BD73" s="345">
        <v>0</v>
      </c>
      <c r="BE73" s="345">
        <v>0</v>
      </c>
      <c r="BF73" s="345">
        <v>0</v>
      </c>
      <c r="BG73" s="345">
        <v>0</v>
      </c>
      <c r="BH73" s="345">
        <v>0</v>
      </c>
      <c r="BI73" s="346">
        <v>0</v>
      </c>
      <c r="BJ73" s="345">
        <v>0</v>
      </c>
      <c r="BK73" s="345">
        <v>0</v>
      </c>
      <c r="BL73" s="345">
        <v>0</v>
      </c>
      <c r="BM73" s="345">
        <v>0</v>
      </c>
      <c r="BN73" s="345">
        <v>0</v>
      </c>
      <c r="BO73" s="345">
        <v>0</v>
      </c>
      <c r="BP73" s="345">
        <v>0</v>
      </c>
      <c r="BQ73" s="345">
        <v>0</v>
      </c>
      <c r="BR73" s="345">
        <v>0</v>
      </c>
      <c r="BS73" s="345">
        <v>0</v>
      </c>
      <c r="BT73" s="345">
        <v>0</v>
      </c>
      <c r="BU73" s="346">
        <v>0</v>
      </c>
      <c r="BV73" s="345">
        <v>0</v>
      </c>
      <c r="BW73" s="345">
        <v>0</v>
      </c>
      <c r="BX73" s="345">
        <v>0</v>
      </c>
      <c r="BY73" s="345">
        <v>0</v>
      </c>
      <c r="BZ73" s="345">
        <v>0</v>
      </c>
      <c r="CA73" s="345">
        <v>0</v>
      </c>
      <c r="CB73" s="345">
        <v>0</v>
      </c>
      <c r="CC73" s="345">
        <v>0</v>
      </c>
      <c r="CD73" s="345">
        <v>0</v>
      </c>
      <c r="CE73" s="345">
        <v>0</v>
      </c>
      <c r="CF73" s="345">
        <v>0</v>
      </c>
      <c r="CG73" s="346">
        <v>0</v>
      </c>
      <c r="CH73" s="345">
        <v>0</v>
      </c>
      <c r="CI73" s="345">
        <v>0</v>
      </c>
      <c r="CJ73" s="345">
        <v>0</v>
      </c>
      <c r="CK73" s="345">
        <v>0</v>
      </c>
      <c r="CL73" s="345">
        <v>0</v>
      </c>
      <c r="CM73" s="345">
        <v>0</v>
      </c>
      <c r="CN73" s="345">
        <v>0</v>
      </c>
      <c r="CO73" s="345">
        <v>0</v>
      </c>
      <c r="CP73" s="345">
        <v>0</v>
      </c>
      <c r="CQ73" s="345">
        <v>0</v>
      </c>
      <c r="CR73" s="345">
        <v>0</v>
      </c>
      <c r="CS73" s="346">
        <v>0</v>
      </c>
      <c r="CT73" s="347">
        <f t="shared" si="7"/>
        <v>108085.02</v>
      </c>
      <c r="CU73" s="347">
        <f t="shared" si="7"/>
        <v>90121.52</v>
      </c>
      <c r="CV73" s="347">
        <f t="shared" si="7"/>
        <v>91373.08</v>
      </c>
      <c r="CW73" s="347">
        <f t="shared" si="6"/>
        <v>12285.87</v>
      </c>
      <c r="CX73" s="347">
        <f t="shared" si="6"/>
        <v>169317.17</v>
      </c>
      <c r="CY73" s="347">
        <f t="shared" si="6"/>
        <v>93535.61</v>
      </c>
      <c r="CZ73" s="347">
        <f t="shared" si="6"/>
        <v>69077.16</v>
      </c>
      <c r="DA73" s="347">
        <f t="shared" si="6"/>
        <v>68085.45</v>
      </c>
      <c r="DB73" s="347">
        <f t="shared" si="6"/>
        <v>81303.63</v>
      </c>
      <c r="DC73" s="347">
        <f t="shared" si="6"/>
        <v>85392.49</v>
      </c>
      <c r="DD73" s="347">
        <f t="shared" si="6"/>
        <v>69631.319999999992</v>
      </c>
      <c r="DE73" s="347">
        <f t="shared" si="6"/>
        <v>74889.52</v>
      </c>
      <c r="DF73" s="348">
        <f t="shared" si="8"/>
        <v>1013097.84</v>
      </c>
      <c r="DM73" s="351">
        <f t="shared" si="9"/>
        <v>1013097.84</v>
      </c>
      <c r="DN73" s="351">
        <v>1000198.81</v>
      </c>
      <c r="DO73" s="351">
        <f t="shared" si="10"/>
        <v>12899.029999999912</v>
      </c>
    </row>
    <row r="74" spans="1:119" ht="15.75" x14ac:dyDescent="0.3">
      <c r="A74" s="335" t="s">
        <v>169</v>
      </c>
      <c r="B74" s="344">
        <v>33879.019999999997</v>
      </c>
      <c r="C74" s="344">
        <v>34657.65</v>
      </c>
      <c r="D74" s="344">
        <v>36426.22</v>
      </c>
      <c r="E74" s="344">
        <v>7533.11</v>
      </c>
      <c r="F74" s="344">
        <v>59481.64</v>
      </c>
      <c r="G74" s="344">
        <v>32144.13</v>
      </c>
      <c r="H74" s="344">
        <v>31843.31</v>
      </c>
      <c r="I74" s="344">
        <v>28686.73</v>
      </c>
      <c r="J74" s="344">
        <v>30322.04</v>
      </c>
      <c r="K74" s="344">
        <v>30711.9</v>
      </c>
      <c r="L74" s="344">
        <v>27567.49</v>
      </c>
      <c r="M74" s="344">
        <v>28892.79</v>
      </c>
      <c r="N74" s="345">
        <v>-608.16000000000008</v>
      </c>
      <c r="O74" s="345">
        <v>-656.19999999999993</v>
      </c>
      <c r="P74" s="345">
        <v>-679.67000000000007</v>
      </c>
      <c r="Q74" s="345">
        <v>-844.93999999999994</v>
      </c>
      <c r="R74" s="345">
        <v>-1033.76</v>
      </c>
      <c r="S74" s="345">
        <v>-1146.77</v>
      </c>
      <c r="T74" s="345">
        <v>-1162.69</v>
      </c>
      <c r="U74" s="345">
        <v>-679.54000000000008</v>
      </c>
      <c r="V74" s="345">
        <v>-624.1</v>
      </c>
      <c r="W74" s="345">
        <v>-506.2</v>
      </c>
      <c r="X74" s="345">
        <v>-367.05</v>
      </c>
      <c r="Y74" s="346">
        <v>-308.24</v>
      </c>
      <c r="Z74" s="345">
        <v>-2.9</v>
      </c>
      <c r="AA74" s="345">
        <v>-5.1100000000000003</v>
      </c>
      <c r="AB74" s="345">
        <v>-4.05</v>
      </c>
      <c r="AC74" s="345">
        <v>-3.63</v>
      </c>
      <c r="AD74" s="345">
        <v>-3.53</v>
      </c>
      <c r="AE74" s="345">
        <v>-3.65</v>
      </c>
      <c r="AF74" s="345">
        <v>-3.8</v>
      </c>
      <c r="AG74" s="345">
        <v>-3.36</v>
      </c>
      <c r="AH74" s="345">
        <v>-3.33</v>
      </c>
      <c r="AI74" s="345">
        <v>-3.99</v>
      </c>
      <c r="AJ74" s="345">
        <v>1.4900000000000002</v>
      </c>
      <c r="AK74" s="346">
        <v>6.9599999999999991</v>
      </c>
      <c r="AL74" s="345">
        <v>0</v>
      </c>
      <c r="AM74" s="345">
        <v>0</v>
      </c>
      <c r="AN74" s="345">
        <v>0</v>
      </c>
      <c r="AO74" s="345">
        <v>0</v>
      </c>
      <c r="AP74" s="345">
        <v>0</v>
      </c>
      <c r="AQ74" s="345">
        <v>0</v>
      </c>
      <c r="AR74" s="345">
        <v>0</v>
      </c>
      <c r="AS74" s="345">
        <v>0</v>
      </c>
      <c r="AT74" s="345">
        <v>0</v>
      </c>
      <c r="AU74" s="345">
        <v>0</v>
      </c>
      <c r="AV74" s="345">
        <v>0</v>
      </c>
      <c r="AW74" s="346">
        <v>0</v>
      </c>
      <c r="AX74" s="345">
        <v>0</v>
      </c>
      <c r="AY74" s="345">
        <v>0</v>
      </c>
      <c r="AZ74" s="345">
        <v>0</v>
      </c>
      <c r="BA74" s="345">
        <v>0</v>
      </c>
      <c r="BB74" s="345">
        <v>0</v>
      </c>
      <c r="BC74" s="345">
        <v>0</v>
      </c>
      <c r="BD74" s="345">
        <v>0</v>
      </c>
      <c r="BE74" s="345">
        <v>0</v>
      </c>
      <c r="BF74" s="345">
        <v>0</v>
      </c>
      <c r="BG74" s="345">
        <v>0</v>
      </c>
      <c r="BH74" s="345">
        <v>0</v>
      </c>
      <c r="BI74" s="346">
        <v>0</v>
      </c>
      <c r="BJ74" s="345">
        <v>0</v>
      </c>
      <c r="BK74" s="345">
        <v>0</v>
      </c>
      <c r="BL74" s="345">
        <v>0</v>
      </c>
      <c r="BM74" s="345">
        <v>0</v>
      </c>
      <c r="BN74" s="345">
        <v>0</v>
      </c>
      <c r="BO74" s="345">
        <v>0</v>
      </c>
      <c r="BP74" s="345">
        <v>0</v>
      </c>
      <c r="BQ74" s="345">
        <v>0</v>
      </c>
      <c r="BR74" s="345">
        <v>0</v>
      </c>
      <c r="BS74" s="345">
        <v>0</v>
      </c>
      <c r="BT74" s="345">
        <v>0</v>
      </c>
      <c r="BU74" s="346">
        <v>0</v>
      </c>
      <c r="BV74" s="345">
        <v>0</v>
      </c>
      <c r="BW74" s="345">
        <v>0</v>
      </c>
      <c r="BX74" s="345">
        <v>0</v>
      </c>
      <c r="BY74" s="345">
        <v>0</v>
      </c>
      <c r="BZ74" s="345">
        <v>0</v>
      </c>
      <c r="CA74" s="345">
        <v>0</v>
      </c>
      <c r="CB74" s="345">
        <v>0</v>
      </c>
      <c r="CC74" s="345">
        <v>0</v>
      </c>
      <c r="CD74" s="345">
        <v>0</v>
      </c>
      <c r="CE74" s="345">
        <v>0</v>
      </c>
      <c r="CF74" s="345">
        <v>0</v>
      </c>
      <c r="CG74" s="346">
        <v>0</v>
      </c>
      <c r="CH74" s="345">
        <v>0</v>
      </c>
      <c r="CI74" s="345">
        <v>0</v>
      </c>
      <c r="CJ74" s="345">
        <v>0</v>
      </c>
      <c r="CK74" s="345">
        <v>0</v>
      </c>
      <c r="CL74" s="345">
        <v>0</v>
      </c>
      <c r="CM74" s="345">
        <v>0</v>
      </c>
      <c r="CN74" s="345">
        <v>0</v>
      </c>
      <c r="CO74" s="345">
        <v>0</v>
      </c>
      <c r="CP74" s="345">
        <v>0</v>
      </c>
      <c r="CQ74" s="345">
        <v>0</v>
      </c>
      <c r="CR74" s="345">
        <v>0</v>
      </c>
      <c r="CS74" s="346">
        <v>0</v>
      </c>
      <c r="CT74" s="347">
        <f t="shared" si="7"/>
        <v>33267.959999999992</v>
      </c>
      <c r="CU74" s="347">
        <f t="shared" si="7"/>
        <v>33996.340000000004</v>
      </c>
      <c r="CV74" s="347">
        <f t="shared" si="7"/>
        <v>35742.5</v>
      </c>
      <c r="CW74" s="347">
        <f t="shared" si="6"/>
        <v>6684.54</v>
      </c>
      <c r="CX74" s="347">
        <f t="shared" si="6"/>
        <v>58444.35</v>
      </c>
      <c r="CY74" s="347">
        <f t="shared" si="6"/>
        <v>30993.71</v>
      </c>
      <c r="CZ74" s="347">
        <f t="shared" si="6"/>
        <v>30676.820000000003</v>
      </c>
      <c r="DA74" s="347">
        <f t="shared" si="6"/>
        <v>28003.829999999998</v>
      </c>
      <c r="DB74" s="347">
        <f t="shared" si="6"/>
        <v>29694.61</v>
      </c>
      <c r="DC74" s="347">
        <f t="shared" si="6"/>
        <v>30201.71</v>
      </c>
      <c r="DD74" s="347">
        <f t="shared" si="6"/>
        <v>27201.930000000004</v>
      </c>
      <c r="DE74" s="347">
        <f t="shared" si="6"/>
        <v>28591.51</v>
      </c>
      <c r="DF74" s="348">
        <f t="shared" si="8"/>
        <v>373499.81</v>
      </c>
      <c r="DM74" s="351">
        <f t="shared" si="9"/>
        <v>373499.81</v>
      </c>
      <c r="DN74" s="351">
        <v>372744.48999999993</v>
      </c>
      <c r="DO74" s="351">
        <f t="shared" si="10"/>
        <v>755.32000000006519</v>
      </c>
    </row>
    <row r="75" spans="1:119" ht="15.75" x14ac:dyDescent="0.3">
      <c r="A75" s="335" t="s">
        <v>170</v>
      </c>
      <c r="B75" s="344">
        <v>47334.52</v>
      </c>
      <c r="C75" s="344">
        <v>46253.51</v>
      </c>
      <c r="D75" s="344">
        <v>42880.95</v>
      </c>
      <c r="E75" s="344">
        <v>9861.86</v>
      </c>
      <c r="F75" s="344">
        <v>84609.98</v>
      </c>
      <c r="G75" s="344">
        <v>47700.01</v>
      </c>
      <c r="H75" s="344">
        <v>41513.49</v>
      </c>
      <c r="I75" s="344">
        <v>42506.04</v>
      </c>
      <c r="J75" s="344">
        <v>45378.27</v>
      </c>
      <c r="K75" s="344">
        <v>45213.760000000002</v>
      </c>
      <c r="L75" s="344">
        <v>40186.1</v>
      </c>
      <c r="M75" s="344">
        <v>40662.46</v>
      </c>
      <c r="N75" s="345">
        <v>0</v>
      </c>
      <c r="O75" s="345">
        <v>0</v>
      </c>
      <c r="P75" s="345">
        <v>0</v>
      </c>
      <c r="Q75" s="345">
        <v>0</v>
      </c>
      <c r="R75" s="345">
        <v>0</v>
      </c>
      <c r="S75" s="345">
        <v>0</v>
      </c>
      <c r="T75" s="345">
        <v>-91.59</v>
      </c>
      <c r="U75" s="345">
        <v>-49.62</v>
      </c>
      <c r="V75" s="345">
        <v>-49.15</v>
      </c>
      <c r="W75" s="345">
        <v>-93.77</v>
      </c>
      <c r="X75" s="345">
        <v>-104.03999999999999</v>
      </c>
      <c r="Y75" s="346">
        <v>-144.88999999999999</v>
      </c>
      <c r="Z75" s="345">
        <v>-2791.6099999999997</v>
      </c>
      <c r="AA75" s="345">
        <v>-1415</v>
      </c>
      <c r="AB75" s="345">
        <v>-1415</v>
      </c>
      <c r="AC75" s="345">
        <v>-1415</v>
      </c>
      <c r="AD75" s="345">
        <v>-1211.9699999999998</v>
      </c>
      <c r="AE75" s="345">
        <v>-1432.32</v>
      </c>
      <c r="AF75" s="345">
        <v>-1471.88</v>
      </c>
      <c r="AG75" s="345">
        <v>-1467.86</v>
      </c>
      <c r="AH75" s="345">
        <v>-1469.89</v>
      </c>
      <c r="AI75" s="345">
        <v>-1479.7</v>
      </c>
      <c r="AJ75" s="345">
        <v>-672.85</v>
      </c>
      <c r="AK75" s="346">
        <v>-677.53</v>
      </c>
      <c r="AL75" s="345">
        <v>0</v>
      </c>
      <c r="AM75" s="345">
        <v>0</v>
      </c>
      <c r="AN75" s="345">
        <v>0</v>
      </c>
      <c r="AO75" s="345">
        <v>0</v>
      </c>
      <c r="AP75" s="345">
        <v>0</v>
      </c>
      <c r="AQ75" s="345">
        <v>0</v>
      </c>
      <c r="AR75" s="345">
        <v>0</v>
      </c>
      <c r="AS75" s="345">
        <v>0</v>
      </c>
      <c r="AT75" s="345">
        <v>0</v>
      </c>
      <c r="AU75" s="345">
        <v>0</v>
      </c>
      <c r="AV75" s="345">
        <v>0</v>
      </c>
      <c r="AW75" s="346">
        <v>0</v>
      </c>
      <c r="AX75" s="345">
        <v>0</v>
      </c>
      <c r="AY75" s="345">
        <v>0</v>
      </c>
      <c r="AZ75" s="345">
        <v>0</v>
      </c>
      <c r="BA75" s="345">
        <v>0</v>
      </c>
      <c r="BB75" s="345">
        <v>0</v>
      </c>
      <c r="BC75" s="345">
        <v>0</v>
      </c>
      <c r="BD75" s="345">
        <v>0</v>
      </c>
      <c r="BE75" s="345">
        <v>0</v>
      </c>
      <c r="BF75" s="345">
        <v>0</v>
      </c>
      <c r="BG75" s="345">
        <v>0</v>
      </c>
      <c r="BH75" s="345">
        <v>0</v>
      </c>
      <c r="BI75" s="346">
        <v>0</v>
      </c>
      <c r="BJ75" s="345">
        <v>0</v>
      </c>
      <c r="BK75" s="345">
        <v>0</v>
      </c>
      <c r="BL75" s="345">
        <v>0</v>
      </c>
      <c r="BM75" s="345">
        <v>0</v>
      </c>
      <c r="BN75" s="345">
        <v>0</v>
      </c>
      <c r="BO75" s="345">
        <v>0</v>
      </c>
      <c r="BP75" s="345">
        <v>0</v>
      </c>
      <c r="BQ75" s="345">
        <v>0</v>
      </c>
      <c r="BR75" s="345">
        <v>0</v>
      </c>
      <c r="BS75" s="345">
        <v>0</v>
      </c>
      <c r="BT75" s="345">
        <v>0</v>
      </c>
      <c r="BU75" s="346">
        <v>0</v>
      </c>
      <c r="BV75" s="345">
        <v>0</v>
      </c>
      <c r="BW75" s="345">
        <v>0</v>
      </c>
      <c r="BX75" s="345">
        <v>0</v>
      </c>
      <c r="BY75" s="345">
        <v>0</v>
      </c>
      <c r="BZ75" s="345">
        <v>0</v>
      </c>
      <c r="CA75" s="345">
        <v>0</v>
      </c>
      <c r="CB75" s="345">
        <v>0</v>
      </c>
      <c r="CC75" s="345">
        <v>0</v>
      </c>
      <c r="CD75" s="345">
        <v>0</v>
      </c>
      <c r="CE75" s="345">
        <v>0</v>
      </c>
      <c r="CF75" s="345">
        <v>0</v>
      </c>
      <c r="CG75" s="346">
        <v>0</v>
      </c>
      <c r="CH75" s="345">
        <v>0</v>
      </c>
      <c r="CI75" s="345">
        <v>0</v>
      </c>
      <c r="CJ75" s="345">
        <v>0</v>
      </c>
      <c r="CK75" s="345">
        <v>0</v>
      </c>
      <c r="CL75" s="345">
        <v>0</v>
      </c>
      <c r="CM75" s="345">
        <v>0</v>
      </c>
      <c r="CN75" s="345">
        <v>0</v>
      </c>
      <c r="CO75" s="345">
        <v>0</v>
      </c>
      <c r="CP75" s="345">
        <v>0</v>
      </c>
      <c r="CQ75" s="345">
        <v>0</v>
      </c>
      <c r="CR75" s="345">
        <v>0</v>
      </c>
      <c r="CS75" s="346">
        <v>0</v>
      </c>
      <c r="CT75" s="347">
        <f t="shared" si="7"/>
        <v>44542.909999999996</v>
      </c>
      <c r="CU75" s="347">
        <f t="shared" si="7"/>
        <v>44838.51</v>
      </c>
      <c r="CV75" s="347">
        <f t="shared" si="7"/>
        <v>41465.949999999997</v>
      </c>
      <c r="CW75" s="347">
        <f t="shared" si="6"/>
        <v>8446.86</v>
      </c>
      <c r="CX75" s="347">
        <f t="shared" si="6"/>
        <v>83398.009999999995</v>
      </c>
      <c r="CY75" s="347">
        <f t="shared" si="6"/>
        <v>46267.69</v>
      </c>
      <c r="CZ75" s="347">
        <f t="shared" si="6"/>
        <v>39950.020000000004</v>
      </c>
      <c r="DA75" s="347">
        <f t="shared" si="6"/>
        <v>40988.559999999998</v>
      </c>
      <c r="DB75" s="347">
        <f t="shared" si="6"/>
        <v>43859.229999999996</v>
      </c>
      <c r="DC75" s="347">
        <f t="shared" si="6"/>
        <v>43640.290000000008</v>
      </c>
      <c r="DD75" s="347">
        <f t="shared" si="6"/>
        <v>39409.21</v>
      </c>
      <c r="DE75" s="347">
        <f t="shared" si="6"/>
        <v>39840.04</v>
      </c>
      <c r="DF75" s="348">
        <f t="shared" si="8"/>
        <v>516647.28</v>
      </c>
      <c r="DM75" s="351">
        <f t="shared" si="9"/>
        <v>516647.28</v>
      </c>
      <c r="DN75" s="351">
        <v>520387.36999999988</v>
      </c>
      <c r="DO75" s="351">
        <f t="shared" si="10"/>
        <v>-3740.089999999851</v>
      </c>
    </row>
    <row r="76" spans="1:119" ht="15.75" x14ac:dyDescent="0.3">
      <c r="A76" s="335" t="s">
        <v>171</v>
      </c>
      <c r="B76" s="344">
        <v>52581.08</v>
      </c>
      <c r="C76" s="344">
        <v>64951.44</v>
      </c>
      <c r="D76" s="344">
        <v>70655.62</v>
      </c>
      <c r="E76" s="344">
        <v>23210.34</v>
      </c>
      <c r="F76" s="344">
        <v>79183.3</v>
      </c>
      <c r="G76" s="344">
        <v>49643.16</v>
      </c>
      <c r="H76" s="344">
        <v>44522.52</v>
      </c>
      <c r="I76" s="344">
        <v>53286.43</v>
      </c>
      <c r="J76" s="344">
        <v>57466.57</v>
      </c>
      <c r="K76" s="344">
        <v>54252.54</v>
      </c>
      <c r="L76" s="344">
        <v>48214.09</v>
      </c>
      <c r="M76" s="344">
        <v>57593.09</v>
      </c>
      <c r="N76" s="345">
        <v>0</v>
      </c>
      <c r="O76" s="345">
        <v>0</v>
      </c>
      <c r="P76" s="345">
        <v>0</v>
      </c>
      <c r="Q76" s="345">
        <v>0</v>
      </c>
      <c r="R76" s="345">
        <v>0</v>
      </c>
      <c r="S76" s="345">
        <v>0</v>
      </c>
      <c r="T76" s="345">
        <v>-3.31</v>
      </c>
      <c r="U76" s="345">
        <v>-20.66</v>
      </c>
      <c r="V76" s="345">
        <v>-7.3900000000000006</v>
      </c>
      <c r="W76" s="345">
        <v>-8.2100000000000009</v>
      </c>
      <c r="X76" s="345">
        <v>778.71</v>
      </c>
      <c r="Y76" s="346">
        <v>2176.96</v>
      </c>
      <c r="Z76" s="345">
        <v>-99.6</v>
      </c>
      <c r="AA76" s="345">
        <v>-109.26</v>
      </c>
      <c r="AB76" s="345">
        <v>-108.07</v>
      </c>
      <c r="AC76" s="345">
        <v>-94.94</v>
      </c>
      <c r="AD76" s="345">
        <v>-99.33</v>
      </c>
      <c r="AE76" s="345">
        <v>-97.1</v>
      </c>
      <c r="AF76" s="345">
        <v>-101.17</v>
      </c>
      <c r="AG76" s="345">
        <v>-16248.74</v>
      </c>
      <c r="AH76" s="345">
        <v>-15112.2</v>
      </c>
      <c r="AI76" s="345">
        <v>-9380.369999999999</v>
      </c>
      <c r="AJ76" s="345">
        <v>-96.39</v>
      </c>
      <c r="AK76" s="346">
        <v>-7702.15</v>
      </c>
      <c r="AL76" s="345">
        <v>0</v>
      </c>
      <c r="AM76" s="345">
        <v>0</v>
      </c>
      <c r="AN76" s="345">
        <v>0</v>
      </c>
      <c r="AO76" s="345">
        <v>0</v>
      </c>
      <c r="AP76" s="345">
        <v>0</v>
      </c>
      <c r="AQ76" s="345">
        <v>0</v>
      </c>
      <c r="AR76" s="345">
        <v>0</v>
      </c>
      <c r="AS76" s="345">
        <v>0</v>
      </c>
      <c r="AT76" s="345">
        <v>0</v>
      </c>
      <c r="AU76" s="345">
        <v>0</v>
      </c>
      <c r="AV76" s="345">
        <v>0</v>
      </c>
      <c r="AW76" s="346">
        <v>0</v>
      </c>
      <c r="AX76" s="345">
        <v>0</v>
      </c>
      <c r="AY76" s="345">
        <v>0</v>
      </c>
      <c r="AZ76" s="345">
        <v>0</v>
      </c>
      <c r="BA76" s="345">
        <v>0</v>
      </c>
      <c r="BB76" s="345">
        <v>0</v>
      </c>
      <c r="BC76" s="345">
        <v>0</v>
      </c>
      <c r="BD76" s="345">
        <v>0</v>
      </c>
      <c r="BE76" s="345">
        <v>0</v>
      </c>
      <c r="BF76" s="345">
        <v>0</v>
      </c>
      <c r="BG76" s="345">
        <v>0</v>
      </c>
      <c r="BH76" s="345">
        <v>0</v>
      </c>
      <c r="BI76" s="346">
        <v>0</v>
      </c>
      <c r="BJ76" s="345">
        <v>0</v>
      </c>
      <c r="BK76" s="345">
        <v>0</v>
      </c>
      <c r="BL76" s="345">
        <v>0</v>
      </c>
      <c r="BM76" s="345">
        <v>0</v>
      </c>
      <c r="BN76" s="345">
        <v>0</v>
      </c>
      <c r="BO76" s="345">
        <v>0</v>
      </c>
      <c r="BP76" s="345">
        <v>0</v>
      </c>
      <c r="BQ76" s="345">
        <v>0</v>
      </c>
      <c r="BR76" s="345">
        <v>0</v>
      </c>
      <c r="BS76" s="345">
        <v>0</v>
      </c>
      <c r="BT76" s="345">
        <v>0</v>
      </c>
      <c r="BU76" s="346">
        <v>0</v>
      </c>
      <c r="BV76" s="345">
        <v>0</v>
      </c>
      <c r="BW76" s="345">
        <v>0</v>
      </c>
      <c r="BX76" s="345">
        <v>0</v>
      </c>
      <c r="BY76" s="345">
        <v>0</v>
      </c>
      <c r="BZ76" s="345">
        <v>0</v>
      </c>
      <c r="CA76" s="345">
        <v>0</v>
      </c>
      <c r="CB76" s="345">
        <v>0</v>
      </c>
      <c r="CC76" s="345">
        <v>0</v>
      </c>
      <c r="CD76" s="345">
        <v>0</v>
      </c>
      <c r="CE76" s="345">
        <v>0</v>
      </c>
      <c r="CF76" s="345">
        <v>0</v>
      </c>
      <c r="CG76" s="346">
        <v>0</v>
      </c>
      <c r="CH76" s="345">
        <v>0</v>
      </c>
      <c r="CI76" s="345">
        <v>0</v>
      </c>
      <c r="CJ76" s="345">
        <v>0</v>
      </c>
      <c r="CK76" s="345">
        <v>0</v>
      </c>
      <c r="CL76" s="345">
        <v>0</v>
      </c>
      <c r="CM76" s="345">
        <v>0</v>
      </c>
      <c r="CN76" s="345">
        <v>0</v>
      </c>
      <c r="CO76" s="345">
        <v>0</v>
      </c>
      <c r="CP76" s="345">
        <v>0</v>
      </c>
      <c r="CQ76" s="345">
        <v>0</v>
      </c>
      <c r="CR76" s="345">
        <v>0</v>
      </c>
      <c r="CS76" s="346">
        <v>0</v>
      </c>
      <c r="CT76" s="347">
        <f t="shared" si="7"/>
        <v>52481.48</v>
      </c>
      <c r="CU76" s="347">
        <f t="shared" si="7"/>
        <v>64842.18</v>
      </c>
      <c r="CV76" s="347">
        <f t="shared" si="7"/>
        <v>70547.549999999988</v>
      </c>
      <c r="CW76" s="347">
        <f t="shared" si="6"/>
        <v>23115.4</v>
      </c>
      <c r="CX76" s="347">
        <f t="shared" si="6"/>
        <v>79083.97</v>
      </c>
      <c r="CY76" s="347">
        <f t="shared" si="6"/>
        <v>49546.060000000005</v>
      </c>
      <c r="CZ76" s="347">
        <f t="shared" si="6"/>
        <v>44418.04</v>
      </c>
      <c r="DA76" s="347">
        <f t="shared" si="6"/>
        <v>37017.03</v>
      </c>
      <c r="DB76" s="347">
        <f t="shared" si="6"/>
        <v>42346.979999999996</v>
      </c>
      <c r="DC76" s="347">
        <f t="shared" si="6"/>
        <v>44863.960000000006</v>
      </c>
      <c r="DD76" s="347">
        <f t="shared" si="6"/>
        <v>48896.409999999996</v>
      </c>
      <c r="DE76" s="347">
        <f t="shared" si="6"/>
        <v>52067.899999999994</v>
      </c>
      <c r="DF76" s="348">
        <f t="shared" si="8"/>
        <v>609226.96</v>
      </c>
      <c r="DM76" s="351">
        <f t="shared" si="9"/>
        <v>609226.96</v>
      </c>
      <c r="DN76" s="351">
        <v>671615.56</v>
      </c>
      <c r="DO76" s="351">
        <f t="shared" si="10"/>
        <v>-62388.600000000093</v>
      </c>
    </row>
    <row r="77" spans="1:119" ht="15.75" x14ac:dyDescent="0.3">
      <c r="A77" s="335" t="s">
        <v>172</v>
      </c>
      <c r="B77" s="344">
        <v>13013.29</v>
      </c>
      <c r="C77" s="344">
        <v>13745.25</v>
      </c>
      <c r="D77" s="344">
        <v>16892.28</v>
      </c>
      <c r="E77" s="344">
        <v>5215.54</v>
      </c>
      <c r="F77" s="344">
        <v>26253.51</v>
      </c>
      <c r="G77" s="344">
        <v>14013.58</v>
      </c>
      <c r="H77" s="344">
        <v>12511.23</v>
      </c>
      <c r="I77" s="344">
        <v>13568.66</v>
      </c>
      <c r="J77" s="344">
        <v>14475.6</v>
      </c>
      <c r="K77" s="344">
        <v>13863.68</v>
      </c>
      <c r="L77" s="344">
        <v>26883.439999999999</v>
      </c>
      <c r="M77" s="344">
        <v>13437.02</v>
      </c>
      <c r="N77" s="345">
        <v>0</v>
      </c>
      <c r="O77" s="345">
        <v>0</v>
      </c>
      <c r="P77" s="345">
        <v>0</v>
      </c>
      <c r="Q77" s="345">
        <v>0</v>
      </c>
      <c r="R77" s="345">
        <v>5.19</v>
      </c>
      <c r="S77" s="345">
        <v>-2.1800000000000002</v>
      </c>
      <c r="T77" s="345">
        <v>-1.9</v>
      </c>
      <c r="U77" s="345">
        <v>-1.45</v>
      </c>
      <c r="V77" s="345">
        <v>-517.76</v>
      </c>
      <c r="W77" s="345">
        <v>-497.21000000000004</v>
      </c>
      <c r="X77" s="345">
        <v>-16329.640000000001</v>
      </c>
      <c r="Y77" s="346">
        <v>-747.9899999999999</v>
      </c>
      <c r="Z77" s="345">
        <v>0</v>
      </c>
      <c r="AA77" s="345">
        <v>0</v>
      </c>
      <c r="AB77" s="345">
        <v>0</v>
      </c>
      <c r="AC77" s="345">
        <v>0</v>
      </c>
      <c r="AD77" s="345">
        <v>0</v>
      </c>
      <c r="AE77" s="345">
        <v>0</v>
      </c>
      <c r="AF77" s="345">
        <v>0</v>
      </c>
      <c r="AG77" s="345">
        <v>0</v>
      </c>
      <c r="AH77" s="345">
        <v>0</v>
      </c>
      <c r="AI77" s="345">
        <v>0</v>
      </c>
      <c r="AJ77" s="345">
        <v>0</v>
      </c>
      <c r="AK77" s="346">
        <v>0</v>
      </c>
      <c r="AL77" s="345">
        <v>0</v>
      </c>
      <c r="AM77" s="345">
        <v>0</v>
      </c>
      <c r="AN77" s="345">
        <v>0</v>
      </c>
      <c r="AO77" s="345">
        <v>0</v>
      </c>
      <c r="AP77" s="345">
        <v>0</v>
      </c>
      <c r="AQ77" s="345">
        <v>0</v>
      </c>
      <c r="AR77" s="345">
        <v>0</v>
      </c>
      <c r="AS77" s="345">
        <v>0</v>
      </c>
      <c r="AT77" s="345">
        <v>0</v>
      </c>
      <c r="AU77" s="345">
        <v>0</v>
      </c>
      <c r="AV77" s="345">
        <v>0</v>
      </c>
      <c r="AW77" s="346">
        <v>0</v>
      </c>
      <c r="AX77" s="345">
        <v>0</v>
      </c>
      <c r="AY77" s="345">
        <v>0</v>
      </c>
      <c r="AZ77" s="345">
        <v>0</v>
      </c>
      <c r="BA77" s="345">
        <v>0</v>
      </c>
      <c r="BB77" s="345">
        <v>0</v>
      </c>
      <c r="BC77" s="345">
        <v>0</v>
      </c>
      <c r="BD77" s="345">
        <v>0</v>
      </c>
      <c r="BE77" s="345">
        <v>0</v>
      </c>
      <c r="BF77" s="345">
        <v>0</v>
      </c>
      <c r="BG77" s="345">
        <v>0</v>
      </c>
      <c r="BH77" s="345">
        <v>0</v>
      </c>
      <c r="BI77" s="346">
        <v>0</v>
      </c>
      <c r="BJ77" s="345">
        <v>0</v>
      </c>
      <c r="BK77" s="345">
        <v>0</v>
      </c>
      <c r="BL77" s="345">
        <v>0</v>
      </c>
      <c r="BM77" s="345">
        <v>0</v>
      </c>
      <c r="BN77" s="345">
        <v>0</v>
      </c>
      <c r="BO77" s="345">
        <v>0</v>
      </c>
      <c r="BP77" s="345">
        <v>0</v>
      </c>
      <c r="BQ77" s="345">
        <v>0</v>
      </c>
      <c r="BR77" s="345">
        <v>0</v>
      </c>
      <c r="BS77" s="345">
        <v>0</v>
      </c>
      <c r="BT77" s="345">
        <v>0</v>
      </c>
      <c r="BU77" s="346">
        <v>0</v>
      </c>
      <c r="BV77" s="345">
        <v>0</v>
      </c>
      <c r="BW77" s="345">
        <v>0</v>
      </c>
      <c r="BX77" s="345">
        <v>0</v>
      </c>
      <c r="BY77" s="345">
        <v>0</v>
      </c>
      <c r="BZ77" s="345">
        <v>0</v>
      </c>
      <c r="CA77" s="345">
        <v>0</v>
      </c>
      <c r="CB77" s="345">
        <v>0</v>
      </c>
      <c r="CC77" s="345">
        <v>0</v>
      </c>
      <c r="CD77" s="345">
        <v>0</v>
      </c>
      <c r="CE77" s="345">
        <v>0</v>
      </c>
      <c r="CF77" s="345">
        <v>0</v>
      </c>
      <c r="CG77" s="346">
        <v>0</v>
      </c>
      <c r="CH77" s="345">
        <v>0</v>
      </c>
      <c r="CI77" s="345">
        <v>0</v>
      </c>
      <c r="CJ77" s="345">
        <v>0</v>
      </c>
      <c r="CK77" s="345">
        <v>0</v>
      </c>
      <c r="CL77" s="345">
        <v>0</v>
      </c>
      <c r="CM77" s="345">
        <v>0</v>
      </c>
      <c r="CN77" s="345">
        <v>0</v>
      </c>
      <c r="CO77" s="345">
        <v>0</v>
      </c>
      <c r="CP77" s="345">
        <v>0</v>
      </c>
      <c r="CQ77" s="345">
        <v>0</v>
      </c>
      <c r="CR77" s="345">
        <v>0</v>
      </c>
      <c r="CS77" s="346">
        <v>0</v>
      </c>
      <c r="CT77" s="347">
        <f t="shared" si="7"/>
        <v>13013.29</v>
      </c>
      <c r="CU77" s="347">
        <f t="shared" si="7"/>
        <v>13745.25</v>
      </c>
      <c r="CV77" s="347">
        <f t="shared" si="7"/>
        <v>16892.28</v>
      </c>
      <c r="CW77" s="347">
        <f t="shared" si="6"/>
        <v>5215.54</v>
      </c>
      <c r="CX77" s="347">
        <f t="shared" si="6"/>
        <v>26258.699999999997</v>
      </c>
      <c r="CY77" s="347">
        <f t="shared" si="6"/>
        <v>14011.4</v>
      </c>
      <c r="CZ77" s="347">
        <f t="shared" si="6"/>
        <v>12509.33</v>
      </c>
      <c r="DA77" s="347">
        <f t="shared" si="6"/>
        <v>13567.21</v>
      </c>
      <c r="DB77" s="347">
        <f t="shared" si="6"/>
        <v>13957.84</v>
      </c>
      <c r="DC77" s="347">
        <f t="shared" si="6"/>
        <v>13366.470000000001</v>
      </c>
      <c r="DD77" s="347">
        <f t="shared" si="6"/>
        <v>10553.799999999997</v>
      </c>
      <c r="DE77" s="347">
        <f t="shared" si="6"/>
        <v>12689.03</v>
      </c>
      <c r="DF77" s="348">
        <f t="shared" si="8"/>
        <v>165780.13999999998</v>
      </c>
      <c r="DM77" s="351">
        <f t="shared" si="9"/>
        <v>165780.13999999998</v>
      </c>
      <c r="DN77" s="351">
        <v>165709.77999999997</v>
      </c>
      <c r="DO77" s="351">
        <f t="shared" si="10"/>
        <v>70.360000000015134</v>
      </c>
    </row>
    <row r="78" spans="1:119" ht="15.75" x14ac:dyDescent="0.3">
      <c r="A78" s="335" t="s">
        <v>173</v>
      </c>
      <c r="B78" s="344">
        <v>19608.96</v>
      </c>
      <c r="C78" s="344">
        <v>19244.03</v>
      </c>
      <c r="D78" s="344">
        <v>22697.71</v>
      </c>
      <c r="E78" s="344">
        <v>8006.94</v>
      </c>
      <c r="F78" s="344">
        <v>30646.78</v>
      </c>
      <c r="G78" s="344">
        <v>19626.060000000001</v>
      </c>
      <c r="H78" s="344">
        <v>17517.25</v>
      </c>
      <c r="I78" s="344">
        <v>18111.650000000001</v>
      </c>
      <c r="J78" s="344">
        <v>18991.5</v>
      </c>
      <c r="K78" s="344">
        <v>18538.71</v>
      </c>
      <c r="L78" s="344">
        <v>16857.62</v>
      </c>
      <c r="M78" s="344">
        <v>16948.490000000002</v>
      </c>
      <c r="N78" s="345">
        <v>0</v>
      </c>
      <c r="O78" s="345">
        <v>0</v>
      </c>
      <c r="P78" s="345">
        <v>0</v>
      </c>
      <c r="Q78" s="345">
        <v>0</v>
      </c>
      <c r="R78" s="345">
        <v>0</v>
      </c>
      <c r="S78" s="345">
        <v>0</v>
      </c>
      <c r="T78" s="345">
        <v>0</v>
      </c>
      <c r="U78" s="345">
        <v>0</v>
      </c>
      <c r="V78" s="345">
        <v>0</v>
      </c>
      <c r="W78" s="345">
        <v>0</v>
      </c>
      <c r="X78" s="345">
        <v>0</v>
      </c>
      <c r="Y78" s="346">
        <v>0</v>
      </c>
      <c r="Z78" s="345">
        <v>0</v>
      </c>
      <c r="AA78" s="345">
        <v>0</v>
      </c>
      <c r="AB78" s="345">
        <v>0</v>
      </c>
      <c r="AC78" s="345">
        <v>0</v>
      </c>
      <c r="AD78" s="345">
        <v>0</v>
      </c>
      <c r="AE78" s="345">
        <v>0</v>
      </c>
      <c r="AF78" s="345">
        <v>0</v>
      </c>
      <c r="AG78" s="345">
        <v>0</v>
      </c>
      <c r="AH78" s="345">
        <v>0</v>
      </c>
      <c r="AI78" s="345">
        <v>0</v>
      </c>
      <c r="AJ78" s="345">
        <v>0</v>
      </c>
      <c r="AK78" s="346">
        <v>0</v>
      </c>
      <c r="AL78" s="345">
        <v>0</v>
      </c>
      <c r="AM78" s="345">
        <v>0</v>
      </c>
      <c r="AN78" s="345">
        <v>0</v>
      </c>
      <c r="AO78" s="345">
        <v>0</v>
      </c>
      <c r="AP78" s="345">
        <v>0</v>
      </c>
      <c r="AQ78" s="345">
        <v>0</v>
      </c>
      <c r="AR78" s="345">
        <v>0</v>
      </c>
      <c r="AS78" s="345">
        <v>0</v>
      </c>
      <c r="AT78" s="345">
        <v>0</v>
      </c>
      <c r="AU78" s="345">
        <v>0</v>
      </c>
      <c r="AV78" s="345">
        <v>0</v>
      </c>
      <c r="AW78" s="346">
        <v>0</v>
      </c>
      <c r="AX78" s="345">
        <v>0</v>
      </c>
      <c r="AY78" s="345">
        <v>0</v>
      </c>
      <c r="AZ78" s="345">
        <v>0</v>
      </c>
      <c r="BA78" s="345">
        <v>0</v>
      </c>
      <c r="BB78" s="345">
        <v>0</v>
      </c>
      <c r="BC78" s="345">
        <v>0</v>
      </c>
      <c r="BD78" s="345">
        <v>0</v>
      </c>
      <c r="BE78" s="345">
        <v>0</v>
      </c>
      <c r="BF78" s="345">
        <v>0</v>
      </c>
      <c r="BG78" s="345">
        <v>0</v>
      </c>
      <c r="BH78" s="345">
        <v>0</v>
      </c>
      <c r="BI78" s="346">
        <v>0</v>
      </c>
      <c r="BJ78" s="345">
        <v>0</v>
      </c>
      <c r="BK78" s="345">
        <v>0</v>
      </c>
      <c r="BL78" s="345">
        <v>0</v>
      </c>
      <c r="BM78" s="345">
        <v>0</v>
      </c>
      <c r="BN78" s="345">
        <v>0</v>
      </c>
      <c r="BO78" s="345">
        <v>0</v>
      </c>
      <c r="BP78" s="345">
        <v>0</v>
      </c>
      <c r="BQ78" s="345">
        <v>0</v>
      </c>
      <c r="BR78" s="345">
        <v>0</v>
      </c>
      <c r="BS78" s="345">
        <v>0</v>
      </c>
      <c r="BT78" s="345">
        <v>0</v>
      </c>
      <c r="BU78" s="346">
        <v>0</v>
      </c>
      <c r="BV78" s="345">
        <v>0</v>
      </c>
      <c r="BW78" s="345">
        <v>0</v>
      </c>
      <c r="BX78" s="345">
        <v>0</v>
      </c>
      <c r="BY78" s="345">
        <v>0</v>
      </c>
      <c r="BZ78" s="345">
        <v>0</v>
      </c>
      <c r="CA78" s="345">
        <v>0</v>
      </c>
      <c r="CB78" s="345">
        <v>0</v>
      </c>
      <c r="CC78" s="345">
        <v>0</v>
      </c>
      <c r="CD78" s="345">
        <v>0</v>
      </c>
      <c r="CE78" s="345">
        <v>0</v>
      </c>
      <c r="CF78" s="345">
        <v>0</v>
      </c>
      <c r="CG78" s="346">
        <v>0</v>
      </c>
      <c r="CH78" s="345">
        <v>0</v>
      </c>
      <c r="CI78" s="345">
        <v>0</v>
      </c>
      <c r="CJ78" s="345">
        <v>0</v>
      </c>
      <c r="CK78" s="345">
        <v>0</v>
      </c>
      <c r="CL78" s="345">
        <v>0</v>
      </c>
      <c r="CM78" s="345">
        <v>0</v>
      </c>
      <c r="CN78" s="345">
        <v>0</v>
      </c>
      <c r="CO78" s="345">
        <v>0</v>
      </c>
      <c r="CP78" s="345">
        <v>0</v>
      </c>
      <c r="CQ78" s="345">
        <v>0</v>
      </c>
      <c r="CR78" s="345">
        <v>0</v>
      </c>
      <c r="CS78" s="346">
        <v>0</v>
      </c>
      <c r="CT78" s="347">
        <f t="shared" si="7"/>
        <v>19608.96</v>
      </c>
      <c r="CU78" s="347">
        <f t="shared" si="7"/>
        <v>19244.03</v>
      </c>
      <c r="CV78" s="347">
        <f t="shared" si="7"/>
        <v>22697.71</v>
      </c>
      <c r="CW78" s="347">
        <f t="shared" si="6"/>
        <v>8006.94</v>
      </c>
      <c r="CX78" s="347">
        <f t="shared" si="6"/>
        <v>30646.78</v>
      </c>
      <c r="CY78" s="347">
        <f t="shared" si="6"/>
        <v>19626.060000000001</v>
      </c>
      <c r="CZ78" s="347">
        <f t="shared" si="6"/>
        <v>17517.25</v>
      </c>
      <c r="DA78" s="347">
        <f t="shared" si="6"/>
        <v>18111.650000000001</v>
      </c>
      <c r="DB78" s="347">
        <f t="shared" si="6"/>
        <v>18991.5</v>
      </c>
      <c r="DC78" s="347">
        <f t="shared" si="6"/>
        <v>18538.71</v>
      </c>
      <c r="DD78" s="347">
        <f t="shared" si="6"/>
        <v>16857.62</v>
      </c>
      <c r="DE78" s="347">
        <f t="shared" si="6"/>
        <v>16948.490000000002</v>
      </c>
      <c r="DF78" s="348">
        <f t="shared" si="8"/>
        <v>226795.69999999995</v>
      </c>
      <c r="DM78" s="351">
        <f t="shared" si="9"/>
        <v>226795.69999999995</v>
      </c>
      <c r="DN78" s="351">
        <v>226795.69999999995</v>
      </c>
      <c r="DO78" s="351">
        <f t="shared" si="10"/>
        <v>0</v>
      </c>
    </row>
    <row r="79" spans="1:119" ht="15.75" x14ac:dyDescent="0.3">
      <c r="A79" s="335" t="s">
        <v>174</v>
      </c>
      <c r="B79" s="344">
        <v>60186.32</v>
      </c>
      <c r="C79" s="344">
        <v>68355.66</v>
      </c>
      <c r="D79" s="344">
        <v>73212.92</v>
      </c>
      <c r="E79" s="344">
        <v>39630.35</v>
      </c>
      <c r="F79" s="344">
        <v>95881.82</v>
      </c>
      <c r="G79" s="344">
        <v>62091.62</v>
      </c>
      <c r="H79" s="344">
        <v>58175.57</v>
      </c>
      <c r="I79" s="344">
        <v>62277.54</v>
      </c>
      <c r="J79" s="344">
        <v>123343.24</v>
      </c>
      <c r="K79" s="344">
        <v>105807.73</v>
      </c>
      <c r="L79" s="344">
        <v>71555.03</v>
      </c>
      <c r="M79" s="344">
        <v>640261.09</v>
      </c>
      <c r="N79" s="345">
        <v>-3729.0299999999997</v>
      </c>
      <c r="O79" s="345">
        <v>-3664.7599999999998</v>
      </c>
      <c r="P79" s="345">
        <v>-3427.3599999999997</v>
      </c>
      <c r="Q79" s="345">
        <v>-3414.25</v>
      </c>
      <c r="R79" s="345">
        <v>-3618.97</v>
      </c>
      <c r="S79" s="345">
        <v>3754.18</v>
      </c>
      <c r="T79" s="345">
        <v>-3670.96</v>
      </c>
      <c r="U79" s="345">
        <v>-6450.71</v>
      </c>
      <c r="V79" s="345">
        <v>-10752.28</v>
      </c>
      <c r="W79" s="345">
        <v>-10941.8</v>
      </c>
      <c r="X79" s="345">
        <v>-15791.26</v>
      </c>
      <c r="Y79" s="346">
        <v>-583950.48</v>
      </c>
      <c r="Z79" s="345">
        <v>-202.12</v>
      </c>
      <c r="AA79" s="345">
        <v>-212.65</v>
      </c>
      <c r="AB79" s="345">
        <v>-237.86</v>
      </c>
      <c r="AC79" s="345">
        <v>-183.27</v>
      </c>
      <c r="AD79" s="345">
        <v>-208.76</v>
      </c>
      <c r="AE79" s="345">
        <v>-210.78</v>
      </c>
      <c r="AF79" s="345">
        <v>-188.38</v>
      </c>
      <c r="AG79" s="345">
        <v>-36.69</v>
      </c>
      <c r="AH79" s="345">
        <v>-36.049999999999997</v>
      </c>
      <c r="AI79" s="345">
        <v>-31.36</v>
      </c>
      <c r="AJ79" s="345">
        <v>8.89</v>
      </c>
      <c r="AK79" s="346">
        <v>8.89</v>
      </c>
      <c r="AL79" s="345">
        <v>0</v>
      </c>
      <c r="AM79" s="345">
        <v>0</v>
      </c>
      <c r="AN79" s="345">
        <v>0</v>
      </c>
      <c r="AO79" s="345">
        <v>0</v>
      </c>
      <c r="AP79" s="345">
        <v>0</v>
      </c>
      <c r="AQ79" s="345">
        <v>0</v>
      </c>
      <c r="AR79" s="345">
        <v>0</v>
      </c>
      <c r="AS79" s="345">
        <v>0</v>
      </c>
      <c r="AT79" s="345">
        <v>0</v>
      </c>
      <c r="AU79" s="345">
        <v>0</v>
      </c>
      <c r="AV79" s="345">
        <v>0</v>
      </c>
      <c r="AW79" s="346">
        <v>0</v>
      </c>
      <c r="AX79" s="345">
        <v>0</v>
      </c>
      <c r="AY79" s="345">
        <v>0</v>
      </c>
      <c r="AZ79" s="345">
        <v>0</v>
      </c>
      <c r="BA79" s="345">
        <v>0</v>
      </c>
      <c r="BB79" s="345">
        <v>0</v>
      </c>
      <c r="BC79" s="345">
        <v>0</v>
      </c>
      <c r="BD79" s="345">
        <v>0</v>
      </c>
      <c r="BE79" s="345">
        <v>0</v>
      </c>
      <c r="BF79" s="345">
        <v>0</v>
      </c>
      <c r="BG79" s="345">
        <v>0</v>
      </c>
      <c r="BH79" s="345">
        <v>0</v>
      </c>
      <c r="BI79" s="346">
        <v>0</v>
      </c>
      <c r="BJ79" s="345">
        <v>0</v>
      </c>
      <c r="BK79" s="345">
        <v>0</v>
      </c>
      <c r="BL79" s="345">
        <v>0</v>
      </c>
      <c r="BM79" s="345">
        <v>0</v>
      </c>
      <c r="BN79" s="345">
        <v>0</v>
      </c>
      <c r="BO79" s="345">
        <v>0</v>
      </c>
      <c r="BP79" s="345">
        <v>0</v>
      </c>
      <c r="BQ79" s="345">
        <v>0</v>
      </c>
      <c r="BR79" s="345">
        <v>0</v>
      </c>
      <c r="BS79" s="345">
        <v>0</v>
      </c>
      <c r="BT79" s="345">
        <v>0</v>
      </c>
      <c r="BU79" s="346">
        <v>0</v>
      </c>
      <c r="BV79" s="345">
        <v>0</v>
      </c>
      <c r="BW79" s="345">
        <v>0</v>
      </c>
      <c r="BX79" s="345">
        <v>0</v>
      </c>
      <c r="BY79" s="345">
        <v>0</v>
      </c>
      <c r="BZ79" s="345">
        <v>0</v>
      </c>
      <c r="CA79" s="345">
        <v>0</v>
      </c>
      <c r="CB79" s="345">
        <v>0</v>
      </c>
      <c r="CC79" s="345">
        <v>0</v>
      </c>
      <c r="CD79" s="345">
        <v>0</v>
      </c>
      <c r="CE79" s="345">
        <v>0</v>
      </c>
      <c r="CF79" s="345">
        <v>0</v>
      </c>
      <c r="CG79" s="346">
        <v>0</v>
      </c>
      <c r="CH79" s="345">
        <v>0</v>
      </c>
      <c r="CI79" s="345">
        <v>0</v>
      </c>
      <c r="CJ79" s="345">
        <v>0</v>
      </c>
      <c r="CK79" s="345">
        <v>0</v>
      </c>
      <c r="CL79" s="345">
        <v>0</v>
      </c>
      <c r="CM79" s="345">
        <v>0</v>
      </c>
      <c r="CN79" s="345">
        <v>0</v>
      </c>
      <c r="CO79" s="345">
        <v>0</v>
      </c>
      <c r="CP79" s="345">
        <v>0</v>
      </c>
      <c r="CQ79" s="345">
        <v>0</v>
      </c>
      <c r="CR79" s="345">
        <v>0</v>
      </c>
      <c r="CS79" s="346">
        <v>0</v>
      </c>
      <c r="CT79" s="347">
        <f t="shared" si="7"/>
        <v>56255.17</v>
      </c>
      <c r="CU79" s="347">
        <f t="shared" si="7"/>
        <v>64478.25</v>
      </c>
      <c r="CV79" s="347">
        <f t="shared" si="7"/>
        <v>69547.7</v>
      </c>
      <c r="CW79" s="347">
        <f t="shared" si="6"/>
        <v>36032.83</v>
      </c>
      <c r="CX79" s="347">
        <f t="shared" si="6"/>
        <v>92054.090000000011</v>
      </c>
      <c r="CY79" s="347">
        <f t="shared" si="6"/>
        <v>65635.02</v>
      </c>
      <c r="CZ79" s="347">
        <f t="shared" si="6"/>
        <v>54316.23</v>
      </c>
      <c r="DA79" s="347">
        <f t="shared" si="6"/>
        <v>55790.14</v>
      </c>
      <c r="DB79" s="347">
        <f t="shared" si="6"/>
        <v>112554.91</v>
      </c>
      <c r="DC79" s="347">
        <f t="shared" si="6"/>
        <v>94834.569999999992</v>
      </c>
      <c r="DD79" s="347">
        <f t="shared" si="6"/>
        <v>55772.659999999996</v>
      </c>
      <c r="DE79" s="347">
        <f t="shared" si="6"/>
        <v>56319.499999999985</v>
      </c>
      <c r="DF79" s="348">
        <f t="shared" si="8"/>
        <v>813591.07000000007</v>
      </c>
      <c r="DG79" s="353" t="s">
        <v>99</v>
      </c>
      <c r="DH79" s="347">
        <f>DE79</f>
        <v>56319.499999999985</v>
      </c>
      <c r="DI79" s="347">
        <f>'[1]FY 2019 - kWh'!DE79</f>
        <v>246590.31</v>
      </c>
      <c r="DJ79" s="350">
        <f>DH79/DI79</f>
        <v>0.22839299727552143</v>
      </c>
      <c r="DK79" s="347">
        <f>ROUND(DJ79*'[1]FY 2019 - kWh'!DK79,2)</f>
        <v>47806.83</v>
      </c>
      <c r="DL79" s="347">
        <f>(DE79-DK79)</f>
        <v>8512.6699999999837</v>
      </c>
      <c r="DM79" s="351">
        <f t="shared" si="9"/>
        <v>805078.40000000014</v>
      </c>
      <c r="DN79" s="351">
        <v>871718.6427173533</v>
      </c>
      <c r="DO79" s="351">
        <f t="shared" si="10"/>
        <v>-66640.242717353161</v>
      </c>
    </row>
    <row r="80" spans="1:119" ht="15.75" x14ac:dyDescent="0.3">
      <c r="A80" s="335" t="s">
        <v>175</v>
      </c>
      <c r="B80" s="344">
        <v>26679.279999999999</v>
      </c>
      <c r="C80" s="344">
        <v>35856.97</v>
      </c>
      <c r="D80" s="344">
        <v>33136.78</v>
      </c>
      <c r="E80" s="344">
        <v>17415.48</v>
      </c>
      <c r="F80" s="344">
        <v>47286.81</v>
      </c>
      <c r="G80" s="344">
        <v>33063.42</v>
      </c>
      <c r="H80" s="344">
        <v>28669.58</v>
      </c>
      <c r="I80" s="344">
        <v>27945.8</v>
      </c>
      <c r="J80" s="344">
        <v>28814.65</v>
      </c>
      <c r="K80" s="344">
        <v>31281.53</v>
      </c>
      <c r="L80" s="344">
        <v>26334.1</v>
      </c>
      <c r="M80" s="344">
        <v>30456.52</v>
      </c>
      <c r="N80" s="345">
        <v>0</v>
      </c>
      <c r="O80" s="345">
        <v>596.1400000000001</v>
      </c>
      <c r="P80" s="345">
        <v>-91.09</v>
      </c>
      <c r="Q80" s="345">
        <v>-199.03</v>
      </c>
      <c r="R80" s="345">
        <v>57.11</v>
      </c>
      <c r="S80" s="345">
        <v>-80.56</v>
      </c>
      <c r="T80" s="345">
        <v>-170.18</v>
      </c>
      <c r="U80" s="345">
        <v>-10.99</v>
      </c>
      <c r="V80" s="345">
        <v>-65.87</v>
      </c>
      <c r="W80" s="345">
        <v>-10.24</v>
      </c>
      <c r="X80" s="345">
        <v>-209.66</v>
      </c>
      <c r="Y80" s="346">
        <v>-409.84</v>
      </c>
      <c r="Z80" s="345">
        <v>0</v>
      </c>
      <c r="AA80" s="345">
        <v>-1602.79</v>
      </c>
      <c r="AB80" s="345">
        <v>336.06</v>
      </c>
      <c r="AC80" s="345">
        <v>0</v>
      </c>
      <c r="AD80" s="345">
        <v>0</v>
      </c>
      <c r="AE80" s="345">
        <v>0</v>
      </c>
      <c r="AF80" s="345">
        <v>0</v>
      </c>
      <c r="AG80" s="345">
        <v>0</v>
      </c>
      <c r="AH80" s="345">
        <v>0</v>
      </c>
      <c r="AI80" s="345">
        <v>0</v>
      </c>
      <c r="AJ80" s="345">
        <v>0</v>
      </c>
      <c r="AK80" s="346">
        <v>0</v>
      </c>
      <c r="AL80" s="345">
        <v>0</v>
      </c>
      <c r="AM80" s="345">
        <v>0</v>
      </c>
      <c r="AN80" s="345">
        <v>0</v>
      </c>
      <c r="AO80" s="345">
        <v>0</v>
      </c>
      <c r="AP80" s="345">
        <v>0</v>
      </c>
      <c r="AQ80" s="345">
        <v>0</v>
      </c>
      <c r="AR80" s="345">
        <v>0</v>
      </c>
      <c r="AS80" s="345">
        <v>0</v>
      </c>
      <c r="AT80" s="345">
        <v>0</v>
      </c>
      <c r="AU80" s="345">
        <v>0</v>
      </c>
      <c r="AV80" s="345">
        <v>0</v>
      </c>
      <c r="AW80" s="346">
        <v>0</v>
      </c>
      <c r="AX80" s="345">
        <v>0</v>
      </c>
      <c r="AY80" s="345">
        <v>0</v>
      </c>
      <c r="AZ80" s="345">
        <v>0</v>
      </c>
      <c r="BA80" s="345">
        <v>0</v>
      </c>
      <c r="BB80" s="345">
        <v>0</v>
      </c>
      <c r="BC80" s="345">
        <v>0</v>
      </c>
      <c r="BD80" s="345">
        <v>0</v>
      </c>
      <c r="BE80" s="345">
        <v>0</v>
      </c>
      <c r="BF80" s="345">
        <v>0</v>
      </c>
      <c r="BG80" s="345">
        <v>0</v>
      </c>
      <c r="BH80" s="345">
        <v>0</v>
      </c>
      <c r="BI80" s="346">
        <v>0</v>
      </c>
      <c r="BJ80" s="345">
        <v>0</v>
      </c>
      <c r="BK80" s="345">
        <v>0</v>
      </c>
      <c r="BL80" s="345">
        <v>0</v>
      </c>
      <c r="BM80" s="345">
        <v>0</v>
      </c>
      <c r="BN80" s="345">
        <v>0</v>
      </c>
      <c r="BO80" s="345">
        <v>0</v>
      </c>
      <c r="BP80" s="345">
        <v>0</v>
      </c>
      <c r="BQ80" s="345">
        <v>0</v>
      </c>
      <c r="BR80" s="345">
        <v>0</v>
      </c>
      <c r="BS80" s="345">
        <v>0</v>
      </c>
      <c r="BT80" s="345">
        <v>0</v>
      </c>
      <c r="BU80" s="346">
        <v>0</v>
      </c>
      <c r="BV80" s="345">
        <v>0</v>
      </c>
      <c r="BW80" s="345">
        <v>0</v>
      </c>
      <c r="BX80" s="345">
        <v>0</v>
      </c>
      <c r="BY80" s="345">
        <v>0</v>
      </c>
      <c r="BZ80" s="345">
        <v>0</v>
      </c>
      <c r="CA80" s="345">
        <v>0</v>
      </c>
      <c r="CB80" s="345">
        <v>0</v>
      </c>
      <c r="CC80" s="345">
        <v>0</v>
      </c>
      <c r="CD80" s="345">
        <v>0</v>
      </c>
      <c r="CE80" s="345">
        <v>0</v>
      </c>
      <c r="CF80" s="345">
        <v>0</v>
      </c>
      <c r="CG80" s="346">
        <v>0</v>
      </c>
      <c r="CH80" s="345">
        <v>0</v>
      </c>
      <c r="CI80" s="345">
        <v>0</v>
      </c>
      <c r="CJ80" s="345">
        <v>0</v>
      </c>
      <c r="CK80" s="345">
        <v>0</v>
      </c>
      <c r="CL80" s="345">
        <v>0</v>
      </c>
      <c r="CM80" s="345">
        <v>0</v>
      </c>
      <c r="CN80" s="345">
        <v>0</v>
      </c>
      <c r="CO80" s="345">
        <v>0</v>
      </c>
      <c r="CP80" s="345">
        <v>0</v>
      </c>
      <c r="CQ80" s="345">
        <v>0</v>
      </c>
      <c r="CR80" s="345">
        <v>0</v>
      </c>
      <c r="CS80" s="346">
        <v>0</v>
      </c>
      <c r="CT80" s="347">
        <f t="shared" si="7"/>
        <v>26679.279999999999</v>
      </c>
      <c r="CU80" s="347">
        <f t="shared" si="7"/>
        <v>34850.32</v>
      </c>
      <c r="CV80" s="347">
        <f t="shared" si="7"/>
        <v>33381.75</v>
      </c>
      <c r="CW80" s="347">
        <f t="shared" si="6"/>
        <v>17216.45</v>
      </c>
      <c r="CX80" s="347">
        <f t="shared" si="6"/>
        <v>47343.92</v>
      </c>
      <c r="CY80" s="347">
        <f t="shared" si="6"/>
        <v>32982.86</v>
      </c>
      <c r="CZ80" s="347">
        <f t="shared" si="6"/>
        <v>28499.4</v>
      </c>
      <c r="DA80" s="347">
        <f t="shared" si="6"/>
        <v>27934.809999999998</v>
      </c>
      <c r="DB80" s="347">
        <f t="shared" si="6"/>
        <v>28748.780000000002</v>
      </c>
      <c r="DC80" s="347">
        <f t="shared" si="6"/>
        <v>31271.289999999997</v>
      </c>
      <c r="DD80" s="347">
        <f t="shared" si="6"/>
        <v>26124.44</v>
      </c>
      <c r="DE80" s="347">
        <f t="shared" si="6"/>
        <v>30046.68</v>
      </c>
      <c r="DF80" s="348">
        <f t="shared" si="8"/>
        <v>365079.98</v>
      </c>
      <c r="DG80" s="353" t="s">
        <v>99</v>
      </c>
      <c r="DH80" s="347">
        <f>DE80</f>
        <v>30046.68</v>
      </c>
      <c r="DI80" s="347">
        <f>'[1]FY 2019 - kWh'!DE80</f>
        <v>123396</v>
      </c>
      <c r="DJ80" s="350">
        <f>DH80/DI80</f>
        <v>0.24349800641836039</v>
      </c>
      <c r="DK80" s="347">
        <f>ROUND(DJ80*'[1]FY 2019 - kWh'!DK80,2)</f>
        <v>22544.71</v>
      </c>
      <c r="DL80" s="347">
        <f>(DE80-DK80)</f>
        <v>7501.9700000000012</v>
      </c>
      <c r="DM80" s="351">
        <f t="shared" si="9"/>
        <v>357578.01</v>
      </c>
      <c r="DN80" s="351">
        <v>359031.21194578218</v>
      </c>
      <c r="DO80" s="351">
        <f t="shared" si="10"/>
        <v>-1453.2019457821734</v>
      </c>
    </row>
    <row r="81" spans="117:119" x14ac:dyDescent="0.25">
      <c r="DM81" s="351">
        <f>SUM(DM3:DM80)</f>
        <v>75230828.309999987</v>
      </c>
      <c r="DN81" s="351">
        <f>SUM(DN3:DN80)</f>
        <v>72258689.055700123</v>
      </c>
      <c r="DO81" s="351">
        <f>SUM(DO3:DO80)</f>
        <v>2972139.2542999107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99"/>
  <dimension ref="A1:J61"/>
  <sheetViews>
    <sheetView topLeftCell="A37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  <c r="H7" s="30" t="s">
        <v>290</v>
      </c>
    </row>
    <row r="8" spans="1:10" s="30" customFormat="1" ht="18" hidden="1" x14ac:dyDescent="0.35">
      <c r="A8" s="193" t="s">
        <v>245</v>
      </c>
      <c r="B8" s="37" t="e">
        <f>'NEO ENE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 t="e">
        <f>#REF!</f>
        <v>#REF!</v>
      </c>
      <c r="F24" s="30" t="s">
        <v>292</v>
      </c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E25" s="30" t="e">
        <f>#REF!</f>
        <v>#REF!</v>
      </c>
      <c r="F25" s="30" t="s">
        <v>293</v>
      </c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 t="e">
        <f>E24+E25</f>
        <v>#REF!</v>
      </c>
      <c r="F26" s="30" t="s">
        <v>294</v>
      </c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  <c r="E29" s="30" t="e">
        <f>IF(E26&gt;=1,E26-1,E26)</f>
        <v>#REF!</v>
      </c>
      <c r="F29" s="30" t="s">
        <v>295</v>
      </c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263</v>
      </c>
      <c r="C43" s="193"/>
      <c r="D43" s="193"/>
    </row>
    <row r="44" spans="1:4" s="30" customFormat="1" ht="18" x14ac:dyDescent="0.35">
      <c r="A44" s="193"/>
      <c r="B44" s="193" t="s">
        <v>264</v>
      </c>
      <c r="C44" s="193"/>
      <c r="D44" s="193"/>
    </row>
    <row r="45" spans="1:4" s="30" customFormat="1" ht="18" x14ac:dyDescent="0.35">
      <c r="A45" s="193"/>
      <c r="B45" s="193"/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51" t="s">
        <v>265</v>
      </c>
      <c r="C47" s="35"/>
      <c r="D47" s="193"/>
    </row>
    <row r="48" spans="1:4" s="30" customFormat="1" ht="18" x14ac:dyDescent="0.35">
      <c r="A48" s="193"/>
      <c r="B48" s="193"/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 t="s">
        <v>266</v>
      </c>
      <c r="C51" s="35"/>
      <c r="D51" s="193"/>
    </row>
    <row r="52" spans="1:4" s="30" customFormat="1" ht="18" x14ac:dyDescent="0.35">
      <c r="A52" s="193"/>
      <c r="B52" s="193" t="s">
        <v>267</v>
      </c>
      <c r="C52" s="35"/>
      <c r="D52" s="193"/>
    </row>
    <row r="53" spans="1:4" s="30" customFormat="1" ht="18" x14ac:dyDescent="0.35">
      <c r="A53" s="193"/>
      <c r="B53" s="193"/>
      <c r="C53" s="35"/>
      <c r="D53" s="193"/>
    </row>
    <row r="54" spans="1:4" ht="15.75" x14ac:dyDescent="0.25">
      <c r="B54" s="193"/>
      <c r="C54" s="54"/>
    </row>
    <row r="55" spans="1:4" ht="15.75" x14ac:dyDescent="0.25">
      <c r="A55" s="53"/>
      <c r="B55" s="193"/>
    </row>
    <row r="58" spans="1:4" x14ac:dyDescent="0.25">
      <c r="B58" s="55"/>
    </row>
    <row r="59" spans="1:4" x14ac:dyDescent="0.25">
      <c r="B59" s="56"/>
    </row>
    <row r="60" spans="1:4" x14ac:dyDescent="0.25">
      <c r="B60" s="56"/>
    </row>
    <row r="61" spans="1:4" x14ac:dyDescent="0.25">
      <c r="B61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00"/>
  <dimension ref="A1:K187"/>
  <sheetViews>
    <sheetView topLeftCell="A31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3">
        <f ca="1">TODAY()</f>
        <v>46197</v>
      </c>
      <c r="B3" s="424"/>
      <c r="C3" s="424"/>
      <c r="D3" s="424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 t="s">
        <v>290</v>
      </c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28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49"/>
      <c r="C30" s="35"/>
      <c r="D30" s="205"/>
      <c r="E30" s="193"/>
    </row>
    <row r="31" spans="1:11" ht="18" x14ac:dyDescent="0.25">
      <c r="A31" s="46"/>
      <c r="B31" s="50" t="s">
        <v>262</v>
      </c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50"/>
      <c r="C34" s="35"/>
      <c r="D34" s="193"/>
      <c r="E34" s="193"/>
    </row>
    <row r="35" spans="1:5" ht="18" x14ac:dyDescent="0.25">
      <c r="A35" s="46"/>
      <c r="B35" s="193" t="s">
        <v>263</v>
      </c>
      <c r="C35" s="35"/>
      <c r="D35" s="193"/>
      <c r="E35" s="193"/>
    </row>
    <row r="36" spans="1:5" ht="17.25" customHeight="1" x14ac:dyDescent="0.25">
      <c r="A36" s="46"/>
      <c r="B36" s="193" t="s">
        <v>264</v>
      </c>
      <c r="C36" s="35"/>
      <c r="D36" s="193"/>
      <c r="E36" s="193"/>
    </row>
    <row r="37" spans="1:5" ht="17.25" customHeight="1" x14ac:dyDescent="0.25">
      <c r="A37" s="46"/>
      <c r="B37" s="193"/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51" t="s">
        <v>265</v>
      </c>
      <c r="C39" s="35"/>
      <c r="D39" s="193"/>
      <c r="E39" s="193"/>
    </row>
    <row r="40" spans="1:5" ht="18" x14ac:dyDescent="0.25">
      <c r="A40" s="46"/>
      <c r="B40" s="193"/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 t="s">
        <v>266</v>
      </c>
      <c r="C43" s="35"/>
      <c r="D43" s="193"/>
      <c r="E43" s="193"/>
    </row>
    <row r="44" spans="1:5" ht="17.25" customHeight="1" x14ac:dyDescent="0.25">
      <c r="A44" s="46"/>
      <c r="B44" s="193" t="s">
        <v>267</v>
      </c>
      <c r="C44" s="35"/>
      <c r="D44" s="193"/>
      <c r="E44" s="193"/>
    </row>
    <row r="45" spans="1:5" ht="18" x14ac:dyDescent="0.35">
      <c r="A45" s="30"/>
      <c r="B45" s="30"/>
      <c r="C45" s="52"/>
    </row>
    <row r="46" spans="1:5" x14ac:dyDescent="0.25">
      <c r="A46" s="53"/>
      <c r="C46" s="54"/>
    </row>
    <row r="47" spans="1:5" x14ac:dyDescent="0.25">
      <c r="C47" s="54"/>
    </row>
    <row r="48" spans="1:5" x14ac:dyDescent="0.25">
      <c r="C48" s="54"/>
    </row>
    <row r="49" spans="2:3" x14ac:dyDescent="0.25">
      <c r="B49" s="55"/>
      <c r="C49" s="54"/>
    </row>
    <row r="50" spans="2:3" x14ac:dyDescent="0.25">
      <c r="B50" s="56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01"/>
  <dimension ref="A1:J61"/>
  <sheetViews>
    <sheetView topLeftCell="A40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  <c r="H7" s="30" t="s">
        <v>290</v>
      </c>
    </row>
    <row r="8" spans="1:10" s="30" customFormat="1" ht="18" hidden="1" x14ac:dyDescent="0.35">
      <c r="A8" s="193" t="s">
        <v>245</v>
      </c>
      <c r="B8" s="37" t="e">
        <f>'NEO FEB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28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 t="e">
        <f>#REF!</f>
        <v>#REF!</v>
      </c>
      <c r="F24" s="30" t="s">
        <v>292</v>
      </c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E25" s="30" t="e">
        <f>#REF!</f>
        <v>#REF!</v>
      </c>
      <c r="F25" s="30" t="s">
        <v>293</v>
      </c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 t="e">
        <f>E24+E25</f>
        <v>#REF!</v>
      </c>
      <c r="F26" s="30" t="s">
        <v>294</v>
      </c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  <c r="E29" s="30" t="e">
        <f>IF(E26&gt;=1,E26-1,E26)</f>
        <v>#REF!</v>
      </c>
      <c r="F29" s="30" t="s">
        <v>295</v>
      </c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263</v>
      </c>
      <c r="C43" s="193"/>
      <c r="D43" s="193"/>
    </row>
    <row r="44" spans="1:4" s="30" customFormat="1" ht="18" x14ac:dyDescent="0.35">
      <c r="A44" s="193"/>
      <c r="B44" s="193" t="s">
        <v>264</v>
      </c>
      <c r="C44" s="193"/>
      <c r="D44" s="193"/>
    </row>
    <row r="45" spans="1:4" s="30" customFormat="1" ht="18" x14ac:dyDescent="0.35">
      <c r="A45" s="193"/>
      <c r="B45" s="193"/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51" t="s">
        <v>265</v>
      </c>
      <c r="C47" s="35"/>
      <c r="D47" s="193"/>
    </row>
    <row r="48" spans="1:4" s="30" customFormat="1" ht="18" x14ac:dyDescent="0.35">
      <c r="A48" s="193"/>
      <c r="B48" s="193"/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 t="s">
        <v>266</v>
      </c>
      <c r="C51" s="35"/>
      <c r="D51" s="193"/>
    </row>
    <row r="52" spans="1:4" s="30" customFormat="1" ht="18" x14ac:dyDescent="0.35">
      <c r="A52" s="193"/>
      <c r="B52" s="193" t="s">
        <v>267</v>
      </c>
      <c r="C52" s="35"/>
      <c r="D52" s="193"/>
    </row>
    <row r="53" spans="1:4" s="30" customFormat="1" ht="18" x14ac:dyDescent="0.35">
      <c r="A53" s="193"/>
      <c r="B53" s="193"/>
      <c r="C53" s="35"/>
      <c r="D53" s="193"/>
    </row>
    <row r="54" spans="1:4" ht="15.75" x14ac:dyDescent="0.25">
      <c r="B54" s="193"/>
      <c r="C54" s="54"/>
    </row>
    <row r="55" spans="1:4" ht="15.75" x14ac:dyDescent="0.25">
      <c r="A55" s="53"/>
      <c r="B55" s="193"/>
    </row>
    <row r="58" spans="1:4" x14ac:dyDescent="0.25">
      <c r="B58" s="55"/>
    </row>
    <row r="59" spans="1:4" x14ac:dyDescent="0.25">
      <c r="B59" s="56"/>
    </row>
    <row r="60" spans="1:4" x14ac:dyDescent="0.25">
      <c r="B60" s="56"/>
    </row>
    <row r="61" spans="1:4" x14ac:dyDescent="0.25">
      <c r="B61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02"/>
  <dimension ref="A1:K187"/>
  <sheetViews>
    <sheetView topLeftCell="A43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3">
        <f ca="1">TODAY()</f>
        <v>46197</v>
      </c>
      <c r="B3" s="424"/>
      <c r="C3" s="424"/>
      <c r="D3" s="424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 t="s">
        <v>290</v>
      </c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50" t="s">
        <v>262</v>
      </c>
      <c r="C30" s="35"/>
      <c r="D30" s="205"/>
      <c r="E30" s="193"/>
    </row>
    <row r="31" spans="1:11" ht="18" x14ac:dyDescent="0.25">
      <c r="A31" s="46"/>
      <c r="B31" s="50"/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193" t="s">
        <v>277</v>
      </c>
      <c r="C34" s="35"/>
      <c r="D34" s="193"/>
      <c r="E34" s="193"/>
    </row>
    <row r="35" spans="1:5" ht="18" x14ac:dyDescent="0.25">
      <c r="A35" s="46"/>
      <c r="B35" s="193" t="s">
        <v>278</v>
      </c>
      <c r="C35" s="35"/>
      <c r="D35" s="193"/>
      <c r="E35" s="193"/>
    </row>
    <row r="36" spans="1:5" ht="17.25" customHeight="1" x14ac:dyDescent="0.25">
      <c r="A36" s="46"/>
      <c r="B36" s="193" t="s">
        <v>264</v>
      </c>
      <c r="C36" s="35"/>
      <c r="D36" s="193"/>
      <c r="E36" s="193"/>
    </row>
    <row r="37" spans="1:5" ht="17.25" customHeight="1" x14ac:dyDescent="0.25">
      <c r="A37" s="46"/>
      <c r="B37" s="193"/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51" t="s">
        <v>265</v>
      </c>
      <c r="C39" s="35"/>
      <c r="D39" s="193"/>
      <c r="E39" s="193"/>
    </row>
    <row r="40" spans="1:5" ht="18" x14ac:dyDescent="0.25">
      <c r="A40" s="46"/>
      <c r="B40" s="193"/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 t="s">
        <v>279</v>
      </c>
      <c r="C43" s="35"/>
      <c r="D43" s="193"/>
      <c r="E43" s="193"/>
    </row>
    <row r="44" spans="1:5" ht="17.25" customHeight="1" x14ac:dyDescent="0.25">
      <c r="A44" s="46"/>
      <c r="B44" s="193" t="s">
        <v>280</v>
      </c>
      <c r="C44" s="35"/>
      <c r="D44" s="193"/>
      <c r="E44" s="193"/>
    </row>
    <row r="45" spans="1:5" ht="18" x14ac:dyDescent="0.35">
      <c r="A45" s="30"/>
      <c r="B45" s="193" t="s">
        <v>281</v>
      </c>
      <c r="C45" s="52"/>
    </row>
    <row r="46" spans="1:5" x14ac:dyDescent="0.25">
      <c r="A46" s="53"/>
      <c r="C46" s="54"/>
    </row>
    <row r="47" spans="1:5" x14ac:dyDescent="0.25">
      <c r="C47" s="54"/>
    </row>
    <row r="48" spans="1:5" x14ac:dyDescent="0.25">
      <c r="C48" s="54"/>
    </row>
    <row r="49" spans="2:3" x14ac:dyDescent="0.25">
      <c r="B49" s="55"/>
      <c r="C49" s="54"/>
    </row>
    <row r="50" spans="2:3" x14ac:dyDescent="0.25">
      <c r="B50" s="56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03"/>
  <dimension ref="A1:J61"/>
  <sheetViews>
    <sheetView topLeftCell="A46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  <c r="H7" s="30" t="s">
        <v>290</v>
      </c>
    </row>
    <row r="8" spans="1:10" s="30" customFormat="1" ht="18" hidden="1" x14ac:dyDescent="0.35">
      <c r="A8" s="193" t="s">
        <v>245</v>
      </c>
      <c r="B8" s="37" t="e">
        <f>'NEO MAR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 t="e">
        <f>#REF!</f>
        <v>#REF!</v>
      </c>
      <c r="F24" s="30" t="s">
        <v>292</v>
      </c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E25" s="30" t="e">
        <f>#REF!</f>
        <v>#REF!</v>
      </c>
      <c r="F25" s="30" t="s">
        <v>293</v>
      </c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 t="e">
        <f>E24+E25</f>
        <v>#REF!</v>
      </c>
      <c r="F26" s="30" t="s">
        <v>294</v>
      </c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  <c r="E29" s="30" t="e">
        <f>IF(E26&gt;=1,E26-1,E26)</f>
        <v>#REF!</v>
      </c>
      <c r="F29" s="30" t="s">
        <v>295</v>
      </c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278</v>
      </c>
      <c r="C44" s="193"/>
      <c r="D44" s="193"/>
    </row>
    <row r="45" spans="1:4" s="30" customFormat="1" ht="18" x14ac:dyDescent="0.35">
      <c r="A45" s="193"/>
      <c r="B45" s="193" t="s">
        <v>264</v>
      </c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51" t="s">
        <v>265</v>
      </c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279</v>
      </c>
      <c r="C52" s="35"/>
      <c r="D52" s="193"/>
    </row>
    <row r="53" spans="1:4" s="30" customFormat="1" ht="18" x14ac:dyDescent="0.35">
      <c r="A53" s="193"/>
      <c r="B53" s="193" t="s">
        <v>280</v>
      </c>
      <c r="C53" s="35"/>
      <c r="D53" s="193"/>
    </row>
    <row r="54" spans="1:4" ht="15.75" x14ac:dyDescent="0.25">
      <c r="B54" s="193" t="s">
        <v>281</v>
      </c>
      <c r="C54" s="54"/>
    </row>
    <row r="55" spans="1:4" ht="15.75" x14ac:dyDescent="0.25">
      <c r="A55" s="53"/>
      <c r="B55" s="193"/>
    </row>
    <row r="58" spans="1:4" x14ac:dyDescent="0.25">
      <c r="B58" s="55"/>
    </row>
    <row r="59" spans="1:4" x14ac:dyDescent="0.25">
      <c r="B59" s="56"/>
    </row>
    <row r="60" spans="1:4" x14ac:dyDescent="0.25">
      <c r="B60" s="56"/>
    </row>
    <row r="61" spans="1:4" x14ac:dyDescent="0.25">
      <c r="B61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04"/>
  <dimension ref="A1:K187"/>
  <sheetViews>
    <sheetView topLeftCell="A34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3">
        <f ca="1">TODAY()</f>
        <v>46197</v>
      </c>
      <c r="B3" s="424"/>
      <c r="C3" s="424"/>
      <c r="D3" s="424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 t="s">
        <v>290</v>
      </c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30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50" t="s">
        <v>262</v>
      </c>
      <c r="C30" s="35"/>
      <c r="D30" s="205"/>
      <c r="E30" s="193"/>
    </row>
    <row r="31" spans="1:11" ht="18" x14ac:dyDescent="0.25">
      <c r="A31" s="46"/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193" t="s">
        <v>277</v>
      </c>
      <c r="C34" s="35"/>
      <c r="D34" s="193"/>
      <c r="E34" s="193"/>
    </row>
    <row r="35" spans="1:5" ht="18" x14ac:dyDescent="0.25">
      <c r="A35" s="46"/>
      <c r="B35" s="193" t="s">
        <v>278</v>
      </c>
      <c r="C35" s="35"/>
      <c r="D35" s="193"/>
      <c r="E35" s="193"/>
    </row>
    <row r="36" spans="1:5" ht="17.25" customHeight="1" x14ac:dyDescent="0.25">
      <c r="A36" s="46"/>
      <c r="B36" s="193" t="s">
        <v>264</v>
      </c>
      <c r="C36" s="35"/>
      <c r="D36" s="193"/>
      <c r="E36" s="193"/>
    </row>
    <row r="37" spans="1:5" ht="17.25" customHeight="1" x14ac:dyDescent="0.25">
      <c r="A37" s="46"/>
      <c r="B37" s="193"/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51" t="s">
        <v>265</v>
      </c>
      <c r="C39" s="35"/>
      <c r="D39" s="193"/>
      <c r="E39" s="193"/>
    </row>
    <row r="40" spans="1:5" ht="18" x14ac:dyDescent="0.25">
      <c r="A40" s="46"/>
      <c r="B40" s="193"/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 t="s">
        <v>282</v>
      </c>
      <c r="C43" s="35"/>
      <c r="D43" s="193"/>
      <c r="E43" s="193"/>
    </row>
    <row r="44" spans="1:5" ht="17.25" customHeight="1" x14ac:dyDescent="0.25">
      <c r="A44" s="46"/>
      <c r="B44" s="193" t="s">
        <v>283</v>
      </c>
      <c r="C44" s="35"/>
      <c r="D44" s="193"/>
      <c r="E44" s="193"/>
    </row>
    <row r="45" spans="1:5" ht="18" x14ac:dyDescent="0.35">
      <c r="A45" s="30"/>
      <c r="B45" s="193" t="s">
        <v>267</v>
      </c>
      <c r="C45" s="52"/>
    </row>
    <row r="46" spans="1:5" x14ac:dyDescent="0.25">
      <c r="A46" s="53"/>
      <c r="C46" s="54"/>
    </row>
    <row r="47" spans="1:5" x14ac:dyDescent="0.25">
      <c r="C47" s="54"/>
    </row>
    <row r="48" spans="1:5" x14ac:dyDescent="0.25">
      <c r="C48" s="54"/>
    </row>
    <row r="49" spans="2:3" x14ac:dyDescent="0.25">
      <c r="B49" s="55"/>
      <c r="C49" s="54"/>
    </row>
    <row r="50" spans="2:3" x14ac:dyDescent="0.25">
      <c r="B50" s="56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05"/>
  <dimension ref="A1:J61"/>
  <sheetViews>
    <sheetView topLeftCell="A40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  <c r="H7" s="30" t="s">
        <v>290</v>
      </c>
    </row>
    <row r="8" spans="1:10" s="30" customFormat="1" ht="18" hidden="1" x14ac:dyDescent="0.35">
      <c r="A8" s="193" t="s">
        <v>245</v>
      </c>
      <c r="B8" s="37" t="e">
        <f>'NEO ABR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30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 t="e">
        <f>#REF!</f>
        <v>#REF!</v>
      </c>
      <c r="F24" s="30" t="s">
        <v>292</v>
      </c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E25" s="30" t="e">
        <f>#REF!</f>
        <v>#REF!</v>
      </c>
      <c r="F25" s="30" t="s">
        <v>293</v>
      </c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 t="e">
        <f>E24+E25</f>
        <v>#REF!</v>
      </c>
      <c r="F26" s="30" t="s">
        <v>294</v>
      </c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  <c r="E29" s="30" t="e">
        <f>IF(E26&gt;=1,E26-1,E26)</f>
        <v>#REF!</v>
      </c>
      <c r="F29" s="30" t="s">
        <v>295</v>
      </c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29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278</v>
      </c>
      <c r="C44" s="193"/>
      <c r="D44" s="193"/>
    </row>
    <row r="45" spans="1:4" s="30" customFormat="1" ht="18" x14ac:dyDescent="0.35">
      <c r="A45" s="193"/>
      <c r="B45" s="193" t="s">
        <v>264</v>
      </c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51" t="s">
        <v>265</v>
      </c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282</v>
      </c>
      <c r="C52" s="35"/>
      <c r="D52" s="193"/>
    </row>
    <row r="53" spans="1:4" s="30" customFormat="1" ht="18" x14ac:dyDescent="0.35">
      <c r="A53" s="193"/>
      <c r="B53" s="193" t="s">
        <v>283</v>
      </c>
      <c r="C53" s="35"/>
      <c r="D53" s="193"/>
    </row>
    <row r="54" spans="1:4" ht="15.75" x14ac:dyDescent="0.25">
      <c r="B54" s="193" t="s">
        <v>267</v>
      </c>
      <c r="C54" s="54"/>
    </row>
    <row r="55" spans="1:4" ht="15.75" x14ac:dyDescent="0.25">
      <c r="A55" s="53"/>
      <c r="B55" s="193"/>
    </row>
    <row r="58" spans="1:4" x14ac:dyDescent="0.25">
      <c r="B58" s="55"/>
    </row>
    <row r="59" spans="1:4" x14ac:dyDescent="0.25">
      <c r="B59" s="56"/>
    </row>
    <row r="60" spans="1:4" x14ac:dyDescent="0.25">
      <c r="B60" s="56"/>
    </row>
    <row r="61" spans="1:4" x14ac:dyDescent="0.25">
      <c r="B61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06"/>
  <dimension ref="A1:K188"/>
  <sheetViews>
    <sheetView topLeftCell="A34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1">
        <f ca="1">TODAY()</f>
        <v>46197</v>
      </c>
      <c r="B3" s="422"/>
      <c r="C3" s="422"/>
      <c r="D3" s="422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49"/>
      <c r="C30" s="35"/>
      <c r="D30" s="205"/>
      <c r="E30" s="193"/>
    </row>
    <row r="31" spans="1:11" ht="18" x14ac:dyDescent="0.25">
      <c r="A31" s="46"/>
      <c r="B31" s="50" t="s">
        <v>262</v>
      </c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50"/>
      <c r="C34" s="35"/>
      <c r="D34" s="193"/>
      <c r="E34" s="193"/>
    </row>
    <row r="35" spans="1:5" ht="18" x14ac:dyDescent="0.25">
      <c r="A35" s="46"/>
      <c r="B35" s="193" t="s">
        <v>277</v>
      </c>
      <c r="C35" s="35"/>
      <c r="D35" s="193"/>
      <c r="E35" s="193"/>
    </row>
    <row r="36" spans="1:5" ht="17.25" customHeight="1" x14ac:dyDescent="0.25">
      <c r="A36" s="46"/>
      <c r="B36" s="193" t="s">
        <v>278</v>
      </c>
      <c r="C36" s="35"/>
      <c r="D36" s="193"/>
      <c r="E36" s="193"/>
    </row>
    <row r="37" spans="1:5" ht="17.25" customHeight="1" x14ac:dyDescent="0.25">
      <c r="A37" s="46"/>
      <c r="B37" s="193" t="s">
        <v>264</v>
      </c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193"/>
      <c r="C39" s="35"/>
      <c r="D39" s="193"/>
      <c r="E39" s="193"/>
    </row>
    <row r="40" spans="1:5" ht="18" x14ac:dyDescent="0.25">
      <c r="A40" s="46"/>
      <c r="B40" s="51" t="s">
        <v>265</v>
      </c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/>
      <c r="C43" s="35"/>
      <c r="D43" s="193"/>
      <c r="E43" s="193"/>
    </row>
    <row r="44" spans="1:5" ht="17.25" customHeight="1" x14ac:dyDescent="0.25">
      <c r="A44" s="46"/>
      <c r="B44" s="193" t="s">
        <v>282</v>
      </c>
      <c r="C44" s="35"/>
      <c r="D44" s="193"/>
      <c r="E44" s="193"/>
    </row>
    <row r="45" spans="1:5" ht="17.25" customHeight="1" x14ac:dyDescent="0.25">
      <c r="A45" s="46"/>
      <c r="B45" s="193" t="s">
        <v>283</v>
      </c>
      <c r="C45" s="35"/>
      <c r="D45" s="193"/>
      <c r="E45" s="193"/>
    </row>
    <row r="46" spans="1:5" ht="18" x14ac:dyDescent="0.35">
      <c r="A46" s="30"/>
      <c r="B46" s="193" t="s">
        <v>267</v>
      </c>
      <c r="C46" s="52"/>
    </row>
    <row r="47" spans="1:5" x14ac:dyDescent="0.25">
      <c r="A47" s="53"/>
      <c r="C47" s="54"/>
    </row>
    <row r="48" spans="1:5" x14ac:dyDescent="0.25">
      <c r="C48" s="54"/>
    </row>
    <row r="49" spans="2:3" x14ac:dyDescent="0.25">
      <c r="C49" s="54"/>
    </row>
    <row r="50" spans="2:3" x14ac:dyDescent="0.25">
      <c r="B50" s="55"/>
      <c r="C50" s="54"/>
    </row>
    <row r="51" spans="2:3" x14ac:dyDescent="0.25">
      <c r="B51" s="56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07"/>
  <dimension ref="A1:J62"/>
  <sheetViews>
    <sheetView topLeftCell="A43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9.1406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3">
        <f ca="1">TODAY()</f>
        <v>46197</v>
      </c>
      <c r="B3" s="424"/>
      <c r="C3" s="424"/>
      <c r="D3" s="424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</row>
    <row r="8" spans="1:10" s="30" customFormat="1" ht="18" hidden="1" x14ac:dyDescent="0.35">
      <c r="A8" s="193" t="s">
        <v>245</v>
      </c>
      <c r="B8" s="37" t="e">
        <f>'NEO MAY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/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/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278</v>
      </c>
      <c r="C44" s="193"/>
      <c r="D44" s="193"/>
    </row>
    <row r="45" spans="1:4" s="30" customFormat="1" ht="18" x14ac:dyDescent="0.35">
      <c r="A45" s="193"/>
      <c r="B45" s="193" t="s">
        <v>264</v>
      </c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51" t="s">
        <v>265</v>
      </c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282</v>
      </c>
      <c r="C52" s="35"/>
      <c r="D52" s="193"/>
    </row>
    <row r="53" spans="1:4" s="30" customFormat="1" ht="18" x14ac:dyDescent="0.35">
      <c r="A53" s="193"/>
      <c r="B53" s="193" t="s">
        <v>283</v>
      </c>
      <c r="C53" s="35"/>
      <c r="D53" s="193"/>
    </row>
    <row r="54" spans="1:4" s="30" customFormat="1" ht="18" x14ac:dyDescent="0.35">
      <c r="A54" s="193"/>
      <c r="B54" s="193" t="s">
        <v>267</v>
      </c>
      <c r="C54" s="35"/>
      <c r="D54" s="193"/>
    </row>
    <row r="55" spans="1:4" ht="15.75" x14ac:dyDescent="0.25">
      <c r="B55" s="193"/>
      <c r="C55" s="54"/>
    </row>
    <row r="56" spans="1:4" ht="15.75" x14ac:dyDescent="0.25">
      <c r="A56" s="53"/>
      <c r="B56" s="193"/>
    </row>
    <row r="59" spans="1:4" x14ac:dyDescent="0.25">
      <c r="B59" s="55"/>
    </row>
    <row r="60" spans="1:4" x14ac:dyDescent="0.25">
      <c r="B60" s="56"/>
    </row>
    <row r="61" spans="1:4" x14ac:dyDescent="0.25">
      <c r="B61" s="56"/>
    </row>
    <row r="62" spans="1:4" x14ac:dyDescent="0.25">
      <c r="B62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08"/>
  <dimension ref="A1:K189"/>
  <sheetViews>
    <sheetView topLeftCell="A44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9">
        <f ca="1">TODAY()</f>
        <v>46197</v>
      </c>
      <c r="B3" s="429"/>
      <c r="C3" s="429"/>
      <c r="D3" s="429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39">
        <v>30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197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49"/>
      <c r="C30" s="35"/>
      <c r="D30" s="205"/>
      <c r="E30" s="193"/>
    </row>
    <row r="31" spans="1:11" ht="17.25" customHeight="1" x14ac:dyDescent="0.25">
      <c r="A31" s="46"/>
      <c r="B31" s="50" t="s">
        <v>262</v>
      </c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50"/>
      <c r="C34" s="35"/>
      <c r="D34" s="193"/>
      <c r="E34" s="193"/>
    </row>
    <row r="35" spans="1:5" ht="18" x14ac:dyDescent="0.25">
      <c r="A35" s="46"/>
      <c r="B35" s="193" t="s">
        <v>277</v>
      </c>
      <c r="C35" s="35"/>
      <c r="D35" s="193"/>
      <c r="E35" s="193"/>
    </row>
    <row r="36" spans="1:5" ht="17.25" customHeight="1" x14ac:dyDescent="0.25">
      <c r="A36" s="46"/>
      <c r="B36" s="193" t="s">
        <v>278</v>
      </c>
      <c r="C36" s="35"/>
      <c r="D36" s="193"/>
      <c r="E36" s="193"/>
    </row>
    <row r="37" spans="1:5" ht="17.25" customHeight="1" x14ac:dyDescent="0.25">
      <c r="A37" s="46"/>
      <c r="B37" s="193" t="s">
        <v>264</v>
      </c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193"/>
      <c r="C39" s="35"/>
      <c r="D39" s="193"/>
      <c r="E39" s="193"/>
    </row>
    <row r="40" spans="1:5" ht="18" x14ac:dyDescent="0.25">
      <c r="A40" s="46"/>
      <c r="B40" s="51" t="s">
        <v>265</v>
      </c>
      <c r="C40" s="35"/>
      <c r="D40" s="193"/>
      <c r="E40" s="193"/>
    </row>
    <row r="41" spans="1:5" ht="18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7.25" customHeight="1" x14ac:dyDescent="0.25">
      <c r="A43" s="46"/>
      <c r="B43" s="193"/>
      <c r="C43" s="35"/>
      <c r="D43" s="193"/>
      <c r="E43" s="193"/>
    </row>
    <row r="44" spans="1:5" ht="17.25" customHeight="1" x14ac:dyDescent="0.25">
      <c r="A44" s="46"/>
      <c r="B44" s="193" t="s">
        <v>282</v>
      </c>
      <c r="C44" s="35"/>
      <c r="D44" s="193"/>
      <c r="E44" s="193"/>
    </row>
    <row r="45" spans="1:5" ht="17.25" customHeight="1" x14ac:dyDescent="0.25">
      <c r="A45" s="46"/>
      <c r="B45" s="193" t="s">
        <v>283</v>
      </c>
      <c r="C45" s="35"/>
      <c r="D45" s="193"/>
      <c r="E45" s="193"/>
    </row>
    <row r="46" spans="1:5" ht="17.25" customHeight="1" x14ac:dyDescent="0.25">
      <c r="A46" s="46"/>
      <c r="B46" s="193" t="s">
        <v>267</v>
      </c>
      <c r="C46" s="35"/>
      <c r="D46" s="193"/>
      <c r="E46" s="193"/>
    </row>
    <row r="47" spans="1:5" ht="18" x14ac:dyDescent="0.35">
      <c r="A47" s="30"/>
      <c r="B47" s="193"/>
      <c r="C47" s="52"/>
    </row>
    <row r="48" spans="1:5" ht="15.75" x14ac:dyDescent="0.25">
      <c r="A48" s="53"/>
      <c r="B48" s="193"/>
      <c r="C48" s="54"/>
    </row>
    <row r="49" spans="2:3" x14ac:dyDescent="0.25">
      <c r="C49" s="54"/>
    </row>
    <row r="50" spans="2:3" x14ac:dyDescent="0.25">
      <c r="C50" s="54"/>
    </row>
    <row r="51" spans="2:3" x14ac:dyDescent="0.25">
      <c r="B51" s="55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B54" s="56"/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  <row r="189" spans="3:3" x14ac:dyDescent="0.25">
      <c r="C189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C54A-AA04-4ABD-8EDC-8660DD33396E}">
  <dimension ref="A1:DC84"/>
  <sheetViews>
    <sheetView zoomScale="115" zoomScaleNormal="115" workbookViewId="0">
      <pane xSplit="1" ySplit="2" topLeftCell="CR75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" x14ac:dyDescent="0.25"/>
  <cols>
    <col min="1" max="13" width="14.42578125" style="335" customWidth="1"/>
    <col min="14" max="14" width="11.85546875" style="335" bestFit="1" customWidth="1"/>
    <col min="15" max="15" width="11.42578125" style="335" bestFit="1" customWidth="1"/>
    <col min="16" max="16" width="11.85546875" style="335" bestFit="1" customWidth="1"/>
    <col min="17" max="17" width="11.42578125" style="335" bestFit="1" customWidth="1"/>
    <col min="18" max="19" width="11.85546875" style="335" bestFit="1" customWidth="1"/>
    <col min="20" max="20" width="11" style="335" bestFit="1" customWidth="1"/>
    <col min="21" max="21" width="11.85546875" style="335" bestFit="1" customWidth="1"/>
    <col min="22" max="23" width="11" style="335" bestFit="1" customWidth="1"/>
    <col min="24" max="24" width="12.140625" style="335" bestFit="1" customWidth="1"/>
    <col min="25" max="25" width="11" style="335" bestFit="1" customWidth="1"/>
    <col min="26" max="35" width="9.85546875" style="335" bestFit="1" customWidth="1"/>
    <col min="36" max="36" width="8.85546875" style="335" bestFit="1" customWidth="1"/>
    <col min="37" max="37" width="9.85546875" style="335" bestFit="1" customWidth="1"/>
    <col min="38" max="49" width="8.85546875" style="335" bestFit="1" customWidth="1"/>
    <col min="50" max="55" width="9.85546875" style="335" bestFit="1" customWidth="1"/>
    <col min="56" max="56" width="11" style="335" bestFit="1" customWidth="1"/>
    <col min="57" max="73" width="9.85546875" style="335" bestFit="1" customWidth="1"/>
    <col min="74" max="85" width="10.28515625" style="335" bestFit="1" customWidth="1"/>
    <col min="86" max="88" width="11.42578125" style="337" bestFit="1" customWidth="1"/>
    <col min="89" max="89" width="13" style="337" bestFit="1" customWidth="1"/>
    <col min="90" max="90" width="11.42578125" style="337" bestFit="1" customWidth="1"/>
    <col min="91" max="91" width="13" style="337" bestFit="1" customWidth="1"/>
    <col min="92" max="93" width="11.42578125" style="337" bestFit="1" customWidth="1"/>
    <col min="94" max="95" width="13" style="337" bestFit="1" customWidth="1"/>
    <col min="96" max="97" width="12.140625" style="337" bestFit="1" customWidth="1"/>
    <col min="98" max="98" width="14.42578125" style="337" bestFit="1" customWidth="1"/>
    <col min="99" max="99" width="13.28515625" style="337" customWidth="1"/>
    <col min="100" max="100" width="11.85546875" style="337" bestFit="1" customWidth="1"/>
    <col min="101" max="101" width="13" style="337" bestFit="1" customWidth="1"/>
    <col min="102" max="102" width="20.42578125" style="337" customWidth="1"/>
    <col min="103" max="104" width="11.42578125" style="337" bestFit="1" customWidth="1"/>
    <col min="105" max="105" width="14.42578125" style="337" bestFit="1" customWidth="1"/>
    <col min="106" max="106" width="16" style="337" bestFit="1" customWidth="1"/>
    <col min="107" max="107" width="15.5703125" style="337" customWidth="1"/>
    <col min="108" max="16384" width="9.140625" style="337"/>
  </cols>
  <sheetData>
    <row r="1" spans="1:107" x14ac:dyDescent="0.25">
      <c r="B1" s="335" t="s">
        <v>62</v>
      </c>
      <c r="C1" s="335" t="s">
        <v>62</v>
      </c>
      <c r="D1" s="335" t="s">
        <v>62</v>
      </c>
      <c r="E1" s="335" t="s">
        <v>62</v>
      </c>
      <c r="F1" s="335" t="s">
        <v>62</v>
      </c>
      <c r="G1" s="335" t="s">
        <v>62</v>
      </c>
      <c r="H1" s="335" t="s">
        <v>62</v>
      </c>
      <c r="I1" s="335" t="s">
        <v>62</v>
      </c>
      <c r="J1" s="335" t="s">
        <v>62</v>
      </c>
      <c r="K1" s="335" t="s">
        <v>62</v>
      </c>
      <c r="L1" s="335" t="s">
        <v>62</v>
      </c>
      <c r="M1" s="335" t="s">
        <v>62</v>
      </c>
      <c r="N1" s="335" t="s">
        <v>63</v>
      </c>
      <c r="O1" s="335" t="s">
        <v>63</v>
      </c>
      <c r="P1" s="335" t="s">
        <v>63</v>
      </c>
      <c r="Q1" s="335" t="s">
        <v>63</v>
      </c>
      <c r="R1" s="335" t="s">
        <v>63</v>
      </c>
      <c r="S1" s="335" t="s">
        <v>63</v>
      </c>
      <c r="T1" s="335" t="s">
        <v>63</v>
      </c>
      <c r="U1" s="335" t="s">
        <v>63</v>
      </c>
      <c r="V1" s="335" t="s">
        <v>63</v>
      </c>
      <c r="W1" s="335" t="s">
        <v>63</v>
      </c>
      <c r="X1" s="335" t="s">
        <v>63</v>
      </c>
      <c r="Y1" s="336" t="s">
        <v>63</v>
      </c>
      <c r="Z1" s="335" t="s">
        <v>64</v>
      </c>
      <c r="AA1" s="335" t="s">
        <v>64</v>
      </c>
      <c r="AB1" s="335" t="s">
        <v>64</v>
      </c>
      <c r="AC1" s="335" t="s">
        <v>64</v>
      </c>
      <c r="AD1" s="335" t="s">
        <v>64</v>
      </c>
      <c r="AE1" s="335" t="s">
        <v>64</v>
      </c>
      <c r="AF1" s="335" t="s">
        <v>64</v>
      </c>
      <c r="AG1" s="335" t="s">
        <v>64</v>
      </c>
      <c r="AH1" s="335" t="s">
        <v>64</v>
      </c>
      <c r="AI1" s="335" t="s">
        <v>64</v>
      </c>
      <c r="AJ1" s="335" t="s">
        <v>64</v>
      </c>
      <c r="AK1" s="336" t="s">
        <v>64</v>
      </c>
      <c r="AL1" s="335" t="s">
        <v>65</v>
      </c>
      <c r="AM1" s="335" t="s">
        <v>65</v>
      </c>
      <c r="AN1" s="335" t="s">
        <v>65</v>
      </c>
      <c r="AO1" s="335" t="s">
        <v>65</v>
      </c>
      <c r="AP1" s="335" t="s">
        <v>65</v>
      </c>
      <c r="AQ1" s="335" t="s">
        <v>65</v>
      </c>
      <c r="AR1" s="335" t="s">
        <v>65</v>
      </c>
      <c r="AS1" s="335" t="s">
        <v>65</v>
      </c>
      <c r="AT1" s="335" t="s">
        <v>65</v>
      </c>
      <c r="AU1" s="335" t="s">
        <v>65</v>
      </c>
      <c r="AV1" s="335" t="s">
        <v>65</v>
      </c>
      <c r="AW1" s="336" t="s">
        <v>65</v>
      </c>
      <c r="AX1" s="335" t="s">
        <v>66</v>
      </c>
      <c r="AY1" s="335" t="s">
        <v>66</v>
      </c>
      <c r="AZ1" s="335" t="s">
        <v>66</v>
      </c>
      <c r="BA1" s="335" t="s">
        <v>66</v>
      </c>
      <c r="BB1" s="335" t="s">
        <v>66</v>
      </c>
      <c r="BC1" s="335" t="s">
        <v>66</v>
      </c>
      <c r="BD1" s="335" t="s">
        <v>66</v>
      </c>
      <c r="BE1" s="335" t="s">
        <v>66</v>
      </c>
      <c r="BF1" s="335" t="s">
        <v>66</v>
      </c>
      <c r="BG1" s="335" t="s">
        <v>66</v>
      </c>
      <c r="BH1" s="335" t="s">
        <v>66</v>
      </c>
      <c r="BI1" s="336" t="s">
        <v>66</v>
      </c>
      <c r="BJ1" s="335" t="s">
        <v>67</v>
      </c>
      <c r="BK1" s="335" t="s">
        <v>67</v>
      </c>
      <c r="BL1" s="335" t="s">
        <v>67</v>
      </c>
      <c r="BM1" s="335" t="s">
        <v>67</v>
      </c>
      <c r="BN1" s="335" t="s">
        <v>67</v>
      </c>
      <c r="BO1" s="335" t="s">
        <v>67</v>
      </c>
      <c r="BP1" s="335" t="s">
        <v>67</v>
      </c>
      <c r="BQ1" s="335" t="s">
        <v>67</v>
      </c>
      <c r="BR1" s="335" t="s">
        <v>67</v>
      </c>
      <c r="BS1" s="335" t="s">
        <v>67</v>
      </c>
      <c r="BT1" s="335" t="s">
        <v>67</v>
      </c>
      <c r="BU1" s="336" t="s">
        <v>67</v>
      </c>
      <c r="BV1" s="335" t="s">
        <v>68</v>
      </c>
      <c r="BW1" s="335" t="s">
        <v>68</v>
      </c>
      <c r="BX1" s="335" t="s">
        <v>68</v>
      </c>
      <c r="BY1" s="335" t="s">
        <v>68</v>
      </c>
      <c r="BZ1" s="335" t="s">
        <v>68</v>
      </c>
      <c r="CA1" s="335" t="s">
        <v>68</v>
      </c>
      <c r="CB1" s="335" t="s">
        <v>68</v>
      </c>
      <c r="CC1" s="335" t="s">
        <v>68</v>
      </c>
      <c r="CD1" s="335" t="s">
        <v>68</v>
      </c>
      <c r="CE1" s="335" t="s">
        <v>68</v>
      </c>
      <c r="CF1" s="335" t="s">
        <v>68</v>
      </c>
      <c r="CG1" s="336" t="s">
        <v>68</v>
      </c>
      <c r="CH1" s="335" t="s">
        <v>179</v>
      </c>
    </row>
    <row r="2" spans="1:107" s="343" customFormat="1" ht="45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74" t="s">
        <v>71</v>
      </c>
      <c r="O2" s="374" t="s">
        <v>72</v>
      </c>
      <c r="P2" s="374" t="s">
        <v>73</v>
      </c>
      <c r="Q2" s="374" t="s">
        <v>74</v>
      </c>
      <c r="R2" s="374" t="s">
        <v>75</v>
      </c>
      <c r="S2" s="374" t="s">
        <v>76</v>
      </c>
      <c r="T2" s="374" t="s">
        <v>77</v>
      </c>
      <c r="U2" s="374" t="s">
        <v>78</v>
      </c>
      <c r="V2" s="374" t="s">
        <v>79</v>
      </c>
      <c r="W2" s="374" t="s">
        <v>80</v>
      </c>
      <c r="X2" s="374" t="s">
        <v>81</v>
      </c>
      <c r="Y2" s="375" t="s">
        <v>82</v>
      </c>
      <c r="Z2" s="374" t="s">
        <v>71</v>
      </c>
      <c r="AA2" s="374" t="s">
        <v>72</v>
      </c>
      <c r="AB2" s="374" t="s">
        <v>73</v>
      </c>
      <c r="AC2" s="374" t="s">
        <v>74</v>
      </c>
      <c r="AD2" s="374" t="s">
        <v>75</v>
      </c>
      <c r="AE2" s="374" t="s">
        <v>76</v>
      </c>
      <c r="AF2" s="374" t="s">
        <v>77</v>
      </c>
      <c r="AG2" s="374" t="s">
        <v>78</v>
      </c>
      <c r="AH2" s="374" t="s">
        <v>79</v>
      </c>
      <c r="AI2" s="374" t="s">
        <v>80</v>
      </c>
      <c r="AJ2" s="374" t="s">
        <v>81</v>
      </c>
      <c r="AK2" s="375" t="s">
        <v>82</v>
      </c>
      <c r="AL2" s="374" t="s">
        <v>71</v>
      </c>
      <c r="AM2" s="374" t="s">
        <v>72</v>
      </c>
      <c r="AN2" s="374" t="s">
        <v>73</v>
      </c>
      <c r="AO2" s="374" t="s">
        <v>74</v>
      </c>
      <c r="AP2" s="374" t="s">
        <v>75</v>
      </c>
      <c r="AQ2" s="374" t="s">
        <v>76</v>
      </c>
      <c r="AR2" s="374" t="s">
        <v>77</v>
      </c>
      <c r="AS2" s="374" t="s">
        <v>78</v>
      </c>
      <c r="AT2" s="374" t="s">
        <v>79</v>
      </c>
      <c r="AU2" s="374" t="s">
        <v>80</v>
      </c>
      <c r="AV2" s="374" t="s">
        <v>81</v>
      </c>
      <c r="AW2" s="375" t="s">
        <v>82</v>
      </c>
      <c r="AX2" s="374" t="s">
        <v>71</v>
      </c>
      <c r="AY2" s="374" t="s">
        <v>72</v>
      </c>
      <c r="AZ2" s="374" t="s">
        <v>73</v>
      </c>
      <c r="BA2" s="374" t="s">
        <v>74</v>
      </c>
      <c r="BB2" s="374" t="s">
        <v>75</v>
      </c>
      <c r="BC2" s="374" t="s">
        <v>76</v>
      </c>
      <c r="BD2" s="374" t="s">
        <v>77</v>
      </c>
      <c r="BE2" s="374" t="s">
        <v>78</v>
      </c>
      <c r="BF2" s="374" t="s">
        <v>79</v>
      </c>
      <c r="BG2" s="374" t="s">
        <v>80</v>
      </c>
      <c r="BH2" s="374" t="s">
        <v>81</v>
      </c>
      <c r="BI2" s="375" t="s">
        <v>82</v>
      </c>
      <c r="BJ2" s="374" t="s">
        <v>71</v>
      </c>
      <c r="BK2" s="374" t="s">
        <v>72</v>
      </c>
      <c r="BL2" s="374" t="s">
        <v>73</v>
      </c>
      <c r="BM2" s="374" t="s">
        <v>74</v>
      </c>
      <c r="BN2" s="374" t="s">
        <v>75</v>
      </c>
      <c r="BO2" s="374" t="s">
        <v>76</v>
      </c>
      <c r="BP2" s="374" t="s">
        <v>77</v>
      </c>
      <c r="BQ2" s="374" t="s">
        <v>78</v>
      </c>
      <c r="BR2" s="374" t="s">
        <v>79</v>
      </c>
      <c r="BS2" s="374" t="s">
        <v>80</v>
      </c>
      <c r="BT2" s="374" t="s">
        <v>81</v>
      </c>
      <c r="BU2" s="375" t="s">
        <v>82</v>
      </c>
      <c r="BV2" s="374" t="s">
        <v>71</v>
      </c>
      <c r="BW2" s="374" t="s">
        <v>72</v>
      </c>
      <c r="BX2" s="374" t="s">
        <v>73</v>
      </c>
      <c r="BY2" s="374" t="s">
        <v>74</v>
      </c>
      <c r="BZ2" s="374" t="s">
        <v>75</v>
      </c>
      <c r="CA2" s="374" t="s">
        <v>76</v>
      </c>
      <c r="CB2" s="374" t="s">
        <v>77</v>
      </c>
      <c r="CC2" s="374" t="s">
        <v>78</v>
      </c>
      <c r="CD2" s="374" t="s">
        <v>79</v>
      </c>
      <c r="CE2" s="374" t="s">
        <v>80</v>
      </c>
      <c r="CF2" s="374" t="s">
        <v>81</v>
      </c>
      <c r="CG2" s="375" t="s">
        <v>82</v>
      </c>
      <c r="CH2" s="343" t="s">
        <v>71</v>
      </c>
      <c r="CI2" s="343" t="s">
        <v>72</v>
      </c>
      <c r="CJ2" s="343" t="s">
        <v>73</v>
      </c>
      <c r="CK2" s="343" t="s">
        <v>74</v>
      </c>
      <c r="CL2" s="343" t="s">
        <v>75</v>
      </c>
      <c r="CM2" s="343" t="s">
        <v>76</v>
      </c>
      <c r="CN2" s="343" t="s">
        <v>77</v>
      </c>
      <c r="CO2" s="343" t="s">
        <v>78</v>
      </c>
      <c r="CP2" s="343" t="s">
        <v>79</v>
      </c>
      <c r="CQ2" s="343" t="s">
        <v>80</v>
      </c>
      <c r="CR2" s="343" t="s">
        <v>81</v>
      </c>
      <c r="CS2" s="343" t="s">
        <v>82</v>
      </c>
      <c r="CT2" s="364" t="s">
        <v>83</v>
      </c>
      <c r="CU2" s="343" t="s">
        <v>84</v>
      </c>
      <c r="CV2" s="343" t="s">
        <v>85</v>
      </c>
      <c r="CW2" s="343" t="s">
        <v>86</v>
      </c>
      <c r="CX2" s="343" t="s">
        <v>87</v>
      </c>
      <c r="CY2" s="343" t="s">
        <v>88</v>
      </c>
      <c r="CZ2" s="343" t="s">
        <v>89</v>
      </c>
      <c r="DA2" s="343" t="s">
        <v>90</v>
      </c>
      <c r="DB2" s="343" t="s">
        <v>91</v>
      </c>
      <c r="DC2" s="343" t="s">
        <v>92</v>
      </c>
    </row>
    <row r="3" spans="1:107" ht="15.75" x14ac:dyDescent="0.3">
      <c r="A3" s="335" t="s">
        <v>93</v>
      </c>
      <c r="B3" s="344">
        <v>11364.23</v>
      </c>
      <c r="C3" s="344">
        <v>12613.990000000002</v>
      </c>
      <c r="D3" s="344">
        <v>13571.48</v>
      </c>
      <c r="E3" s="344">
        <v>16301.389999999998</v>
      </c>
      <c r="F3" s="344">
        <v>16795.900000000005</v>
      </c>
      <c r="G3" s="344">
        <v>15457.249999999995</v>
      </c>
      <c r="H3" s="344">
        <v>15465.14</v>
      </c>
      <c r="I3" s="344">
        <v>17453.61</v>
      </c>
      <c r="J3" s="344">
        <v>15119.619999999999</v>
      </c>
      <c r="K3" s="344">
        <v>12674.320000000002</v>
      </c>
      <c r="L3" s="344">
        <v>12085.479999999998</v>
      </c>
      <c r="M3" s="344">
        <v>11442.130000000001</v>
      </c>
      <c r="N3" s="376">
        <v>0</v>
      </c>
      <c r="O3" s="376">
        <v>0</v>
      </c>
      <c r="P3" s="376">
        <v>0</v>
      </c>
      <c r="Q3" s="376">
        <v>0</v>
      </c>
      <c r="R3" s="376">
        <v>0</v>
      </c>
      <c r="S3" s="376">
        <v>0</v>
      </c>
      <c r="T3" s="376">
        <v>0</v>
      </c>
      <c r="U3" s="376">
        <v>0</v>
      </c>
      <c r="V3" s="376">
        <v>0</v>
      </c>
      <c r="W3" s="376">
        <v>0</v>
      </c>
      <c r="X3" s="376">
        <v>0</v>
      </c>
      <c r="Y3" s="377">
        <v>0</v>
      </c>
      <c r="Z3" s="376">
        <v>0</v>
      </c>
      <c r="AA3" s="376">
        <v>0</v>
      </c>
      <c r="AB3" s="376">
        <v>0</v>
      </c>
      <c r="AC3" s="376">
        <v>0</v>
      </c>
      <c r="AD3" s="376">
        <v>0</v>
      </c>
      <c r="AE3" s="376">
        <v>0</v>
      </c>
      <c r="AF3" s="376">
        <v>0</v>
      </c>
      <c r="AG3" s="376">
        <v>0</v>
      </c>
      <c r="AH3" s="376">
        <v>0</v>
      </c>
      <c r="AI3" s="376">
        <v>0</v>
      </c>
      <c r="AJ3" s="376">
        <v>0</v>
      </c>
      <c r="AK3" s="377">
        <v>0</v>
      </c>
      <c r="AL3" s="376">
        <v>0</v>
      </c>
      <c r="AM3" s="376">
        <v>0</v>
      </c>
      <c r="AN3" s="376">
        <v>0</v>
      </c>
      <c r="AO3" s="376">
        <v>0</v>
      </c>
      <c r="AP3" s="376">
        <v>0</v>
      </c>
      <c r="AQ3" s="376">
        <v>0</v>
      </c>
      <c r="AR3" s="376">
        <v>0</v>
      </c>
      <c r="AS3" s="376">
        <v>0</v>
      </c>
      <c r="AT3" s="376">
        <v>0</v>
      </c>
      <c r="AU3" s="376">
        <v>0</v>
      </c>
      <c r="AV3" s="376">
        <v>0</v>
      </c>
      <c r="AW3" s="377">
        <v>0</v>
      </c>
      <c r="AX3" s="376">
        <v>0</v>
      </c>
      <c r="AY3" s="376">
        <v>0</v>
      </c>
      <c r="AZ3" s="376">
        <v>0</v>
      </c>
      <c r="BA3" s="376">
        <v>0</v>
      </c>
      <c r="BB3" s="376">
        <v>0</v>
      </c>
      <c r="BC3" s="376">
        <v>0</v>
      </c>
      <c r="BD3" s="376">
        <v>0</v>
      </c>
      <c r="BE3" s="376">
        <v>0</v>
      </c>
      <c r="BF3" s="376">
        <v>0</v>
      </c>
      <c r="BG3" s="376">
        <v>0</v>
      </c>
      <c r="BH3" s="376">
        <v>0</v>
      </c>
      <c r="BI3" s="377">
        <v>0</v>
      </c>
      <c r="BJ3" s="376">
        <v>0</v>
      </c>
      <c r="BK3" s="376">
        <v>0</v>
      </c>
      <c r="BL3" s="376">
        <v>0</v>
      </c>
      <c r="BM3" s="376">
        <v>0</v>
      </c>
      <c r="BN3" s="376">
        <v>0</v>
      </c>
      <c r="BO3" s="376">
        <v>0</v>
      </c>
      <c r="BP3" s="376">
        <v>0</v>
      </c>
      <c r="BQ3" s="376">
        <v>0</v>
      </c>
      <c r="BR3" s="376">
        <v>0</v>
      </c>
      <c r="BS3" s="376">
        <v>0</v>
      </c>
      <c r="BT3" s="376">
        <v>0</v>
      </c>
      <c r="BU3" s="377">
        <v>0</v>
      </c>
      <c r="BV3" s="376">
        <v>0</v>
      </c>
      <c r="BW3" s="376">
        <v>0</v>
      </c>
      <c r="BX3" s="376">
        <v>0</v>
      </c>
      <c r="BY3" s="376">
        <v>0</v>
      </c>
      <c r="BZ3" s="376">
        <v>0</v>
      </c>
      <c r="CA3" s="376">
        <v>0</v>
      </c>
      <c r="CB3" s="376">
        <v>0</v>
      </c>
      <c r="CC3" s="376">
        <v>0</v>
      </c>
      <c r="CD3" s="376">
        <v>0</v>
      </c>
      <c r="CE3" s="376">
        <v>0</v>
      </c>
      <c r="CF3" s="376">
        <v>0</v>
      </c>
      <c r="CG3" s="377">
        <v>0</v>
      </c>
      <c r="CH3" s="347">
        <f>B3+N3+Z3+AL3+AX3+BJ3+BV3</f>
        <v>11364.23</v>
      </c>
      <c r="CI3" s="347">
        <f t="shared" ref="CI3:CS18" si="0">C3+O3+AA3+AM3+AY3+BK3+BW3</f>
        <v>12613.990000000002</v>
      </c>
      <c r="CJ3" s="347">
        <f t="shared" si="0"/>
        <v>13571.48</v>
      </c>
      <c r="CK3" s="347">
        <f t="shared" si="0"/>
        <v>16301.389999999998</v>
      </c>
      <c r="CL3" s="347">
        <f t="shared" si="0"/>
        <v>16795.900000000005</v>
      </c>
      <c r="CM3" s="347">
        <f t="shared" si="0"/>
        <v>15457.249999999995</v>
      </c>
      <c r="CN3" s="347">
        <f t="shared" si="0"/>
        <v>15465.14</v>
      </c>
      <c r="CO3" s="347">
        <f t="shared" si="0"/>
        <v>17453.61</v>
      </c>
      <c r="CP3" s="347">
        <f t="shared" si="0"/>
        <v>15119.619999999999</v>
      </c>
      <c r="CQ3" s="347">
        <f t="shared" si="0"/>
        <v>12674.320000000002</v>
      </c>
      <c r="CR3" s="347">
        <f t="shared" si="0"/>
        <v>12085.479999999998</v>
      </c>
      <c r="CS3" s="347">
        <f t="shared" si="0"/>
        <v>11442.130000000001</v>
      </c>
      <c r="CT3" s="348">
        <f>SUM(CH3:CS3)</f>
        <v>170344.54000000004</v>
      </c>
      <c r="CW3" s="367"/>
      <c r="DA3" s="351">
        <f>+CT3-CZ3</f>
        <v>170344.54000000004</v>
      </c>
      <c r="DB3" s="351">
        <v>170344.54000000004</v>
      </c>
      <c r="DC3" s="351">
        <f>DA3-DB3</f>
        <v>0</v>
      </c>
    </row>
    <row r="4" spans="1:107" ht="15.75" x14ac:dyDescent="0.3">
      <c r="A4" s="335" t="s">
        <v>95</v>
      </c>
      <c r="B4" s="344">
        <v>62999.369999999995</v>
      </c>
      <c r="C4" s="344">
        <v>55992.660000000011</v>
      </c>
      <c r="D4" s="344">
        <v>47450.009999999987</v>
      </c>
      <c r="E4" s="344">
        <v>53371.239999999991</v>
      </c>
      <c r="F4" s="344">
        <v>48090.079999999994</v>
      </c>
      <c r="G4" s="344">
        <v>47071.11</v>
      </c>
      <c r="H4" s="344">
        <v>56725.909999999996</v>
      </c>
      <c r="I4" s="344">
        <v>56931.28</v>
      </c>
      <c r="J4" s="344">
        <v>53141.299999999996</v>
      </c>
      <c r="K4" s="344">
        <v>34530.5</v>
      </c>
      <c r="L4" s="344">
        <v>31505.079999999998</v>
      </c>
      <c r="M4" s="344">
        <v>29236.479999999996</v>
      </c>
      <c r="N4" s="376">
        <v>0</v>
      </c>
      <c r="O4" s="376">
        <v>0</v>
      </c>
      <c r="P4" s="376">
        <v>0</v>
      </c>
      <c r="Q4" s="376">
        <v>0</v>
      </c>
      <c r="R4" s="376">
        <v>0</v>
      </c>
      <c r="S4" s="376">
        <v>0</v>
      </c>
      <c r="T4" s="376">
        <v>0</v>
      </c>
      <c r="U4" s="376">
        <v>0</v>
      </c>
      <c r="V4" s="376">
        <v>0</v>
      </c>
      <c r="W4" s="376">
        <v>-503.29</v>
      </c>
      <c r="X4" s="376">
        <v>406.5</v>
      </c>
      <c r="Y4" s="377">
        <v>8492.7199999999993</v>
      </c>
      <c r="Z4" s="376">
        <v>0</v>
      </c>
      <c r="AA4" s="376">
        <v>0</v>
      </c>
      <c r="AB4" s="376">
        <v>0</v>
      </c>
      <c r="AC4" s="376">
        <v>0</v>
      </c>
      <c r="AD4" s="376">
        <v>0</v>
      </c>
      <c r="AE4" s="376">
        <v>0</v>
      </c>
      <c r="AF4" s="376">
        <v>0</v>
      </c>
      <c r="AG4" s="376">
        <v>0</v>
      </c>
      <c r="AH4" s="376">
        <v>0</v>
      </c>
      <c r="AI4" s="376">
        <v>0</v>
      </c>
      <c r="AJ4" s="376">
        <v>0</v>
      </c>
      <c r="AK4" s="377">
        <v>0</v>
      </c>
      <c r="AL4" s="376">
        <v>0</v>
      </c>
      <c r="AM4" s="376">
        <v>0</v>
      </c>
      <c r="AN4" s="376">
        <v>0</v>
      </c>
      <c r="AO4" s="376">
        <v>0</v>
      </c>
      <c r="AP4" s="376">
        <v>0</v>
      </c>
      <c r="AQ4" s="376">
        <v>0</v>
      </c>
      <c r="AR4" s="376">
        <v>0</v>
      </c>
      <c r="AS4" s="376">
        <v>0</v>
      </c>
      <c r="AT4" s="376">
        <v>0</v>
      </c>
      <c r="AU4" s="376">
        <v>0</v>
      </c>
      <c r="AV4" s="376">
        <v>0</v>
      </c>
      <c r="AW4" s="377">
        <v>0</v>
      </c>
      <c r="AX4" s="376">
        <v>0</v>
      </c>
      <c r="AY4" s="376">
        <v>0</v>
      </c>
      <c r="AZ4" s="376">
        <v>0</v>
      </c>
      <c r="BA4" s="376">
        <v>0</v>
      </c>
      <c r="BB4" s="376">
        <v>0</v>
      </c>
      <c r="BC4" s="376">
        <v>0</v>
      </c>
      <c r="BD4" s="376">
        <v>0</v>
      </c>
      <c r="BE4" s="376">
        <v>0</v>
      </c>
      <c r="BF4" s="376">
        <v>0</v>
      </c>
      <c r="BG4" s="376">
        <v>-131.80000000000001</v>
      </c>
      <c r="BH4" s="376">
        <v>4.9000000000000004</v>
      </c>
      <c r="BI4" s="377">
        <v>-52.7</v>
      </c>
      <c r="BJ4" s="376">
        <v>0</v>
      </c>
      <c r="BK4" s="376">
        <v>0</v>
      </c>
      <c r="BL4" s="376">
        <v>0</v>
      </c>
      <c r="BM4" s="376">
        <v>0</v>
      </c>
      <c r="BN4" s="376">
        <v>0</v>
      </c>
      <c r="BO4" s="376">
        <v>0</v>
      </c>
      <c r="BP4" s="376">
        <v>0</v>
      </c>
      <c r="BQ4" s="376">
        <v>0</v>
      </c>
      <c r="BR4" s="376">
        <v>0</v>
      </c>
      <c r="BS4" s="376">
        <v>0</v>
      </c>
      <c r="BT4" s="376">
        <v>0</v>
      </c>
      <c r="BU4" s="377">
        <v>0</v>
      </c>
      <c r="BV4" s="376">
        <v>0</v>
      </c>
      <c r="BW4" s="376">
        <v>0</v>
      </c>
      <c r="BX4" s="376">
        <v>0</v>
      </c>
      <c r="BY4" s="376">
        <v>0</v>
      </c>
      <c r="BZ4" s="376">
        <v>0</v>
      </c>
      <c r="CA4" s="376">
        <v>0</v>
      </c>
      <c r="CB4" s="376">
        <v>0</v>
      </c>
      <c r="CC4" s="376">
        <v>0</v>
      </c>
      <c r="CD4" s="376">
        <v>0</v>
      </c>
      <c r="CE4" s="376">
        <v>0</v>
      </c>
      <c r="CF4" s="376">
        <v>0</v>
      </c>
      <c r="CG4" s="377">
        <v>0</v>
      </c>
      <c r="CH4" s="347">
        <f t="shared" ref="CH4:CS38" si="1">B4+N4+Z4+AL4+AX4+BJ4+BV4</f>
        <v>62999.369999999995</v>
      </c>
      <c r="CI4" s="347">
        <f t="shared" si="0"/>
        <v>55992.660000000011</v>
      </c>
      <c r="CJ4" s="347">
        <f t="shared" si="0"/>
        <v>47450.009999999987</v>
      </c>
      <c r="CK4" s="347">
        <f t="shared" si="0"/>
        <v>53371.239999999991</v>
      </c>
      <c r="CL4" s="347">
        <f t="shared" si="0"/>
        <v>48090.079999999994</v>
      </c>
      <c r="CM4" s="347">
        <f t="shared" si="0"/>
        <v>47071.11</v>
      </c>
      <c r="CN4" s="347">
        <f t="shared" si="0"/>
        <v>56725.909999999996</v>
      </c>
      <c r="CO4" s="347">
        <f t="shared" si="0"/>
        <v>56931.28</v>
      </c>
      <c r="CP4" s="347">
        <f t="shared" si="0"/>
        <v>53141.299999999996</v>
      </c>
      <c r="CQ4" s="347">
        <f t="shared" si="0"/>
        <v>33895.409999999996</v>
      </c>
      <c r="CR4" s="347">
        <f t="shared" si="0"/>
        <v>31916.48</v>
      </c>
      <c r="CS4" s="347">
        <f t="shared" si="0"/>
        <v>37676.5</v>
      </c>
      <c r="CT4" s="348">
        <f t="shared" ref="CT4:CT67" si="2">SUM(CH4:CS4)</f>
        <v>585261.34999999986</v>
      </c>
      <c r="CU4" s="356" t="s">
        <v>94</v>
      </c>
      <c r="CV4" s="347">
        <f>CR4</f>
        <v>31916.48</v>
      </c>
      <c r="CW4" s="347">
        <f>'[1]FY 2020 - kWh'!CR4</f>
        <v>100738</v>
      </c>
      <c r="CX4" s="350">
        <f>CV4/CW4</f>
        <v>0.31682661954773766</v>
      </c>
      <c r="CY4" s="347">
        <f>ROUND(CX4*'[1]FY 2020 - kWh'!CY4,2)</f>
        <v>11716.25</v>
      </c>
      <c r="CZ4" s="347">
        <f>(CR4-CY4)+SUM(CS4)</f>
        <v>57876.729999999996</v>
      </c>
      <c r="DA4" s="351">
        <f t="shared" ref="DA4:DA67" si="3">+CT4-CZ4</f>
        <v>527384.61999999988</v>
      </c>
      <c r="DB4" s="351">
        <v>535868.60160912457</v>
      </c>
      <c r="DC4" s="351">
        <f t="shared" ref="DC4:DC67" si="4">DA4-DB4</f>
        <v>-8483.9816091246903</v>
      </c>
    </row>
    <row r="5" spans="1:107" ht="15.75" x14ac:dyDescent="0.3">
      <c r="A5" s="335" t="s">
        <v>97</v>
      </c>
      <c r="B5" s="344">
        <v>60543.09</v>
      </c>
      <c r="C5" s="344">
        <v>65141.630000000012</v>
      </c>
      <c r="D5" s="344">
        <v>73117.680000000008</v>
      </c>
      <c r="E5" s="344">
        <v>74849.259999999966</v>
      </c>
      <c r="F5" s="344">
        <v>73000.549999999988</v>
      </c>
      <c r="G5" s="344">
        <v>73747.600000000006</v>
      </c>
      <c r="H5" s="344">
        <v>69089.440000000002</v>
      </c>
      <c r="I5" s="344">
        <v>60922.9</v>
      </c>
      <c r="J5" s="344">
        <v>70126.290000000008</v>
      </c>
      <c r="K5" s="344">
        <v>59618.219999999994</v>
      </c>
      <c r="L5" s="344">
        <v>57790.489999999991</v>
      </c>
      <c r="M5" s="344">
        <v>52522.619999999981</v>
      </c>
      <c r="N5" s="376">
        <v>-173.22</v>
      </c>
      <c r="O5" s="376">
        <v>-187.75</v>
      </c>
      <c r="P5" s="376">
        <v>-175.94</v>
      </c>
      <c r="Q5" s="376">
        <v>-195.09</v>
      </c>
      <c r="R5" s="376">
        <v>-194.79000000000002</v>
      </c>
      <c r="S5" s="376">
        <v>-694.90000000000009</v>
      </c>
      <c r="T5" s="376">
        <v>-693.96</v>
      </c>
      <c r="U5" s="376">
        <v>-666.06999999999994</v>
      </c>
      <c r="V5" s="376">
        <v>-16.199999999999989</v>
      </c>
      <c r="W5" s="376">
        <v>200.19999999999993</v>
      </c>
      <c r="X5" s="376">
        <v>493.34</v>
      </c>
      <c r="Y5" s="377">
        <v>70.869999999999948</v>
      </c>
      <c r="Z5" s="376">
        <v>0</v>
      </c>
      <c r="AA5" s="376">
        <v>0</v>
      </c>
      <c r="AB5" s="376">
        <v>0</v>
      </c>
      <c r="AC5" s="376">
        <v>0</v>
      </c>
      <c r="AD5" s="376">
        <v>0</v>
      </c>
      <c r="AE5" s="376">
        <v>0</v>
      </c>
      <c r="AF5" s="376">
        <v>0</v>
      </c>
      <c r="AG5" s="376">
        <v>0</v>
      </c>
      <c r="AH5" s="376">
        <v>0</v>
      </c>
      <c r="AI5" s="376">
        <v>0</v>
      </c>
      <c r="AJ5" s="376">
        <v>11.95</v>
      </c>
      <c r="AK5" s="377">
        <v>12.34</v>
      </c>
      <c r="AL5" s="376">
        <v>0</v>
      </c>
      <c r="AM5" s="376">
        <v>0</v>
      </c>
      <c r="AN5" s="376">
        <v>0</v>
      </c>
      <c r="AO5" s="376">
        <v>0</v>
      </c>
      <c r="AP5" s="376">
        <v>0</v>
      </c>
      <c r="AQ5" s="376">
        <v>0</v>
      </c>
      <c r="AR5" s="376">
        <v>0</v>
      </c>
      <c r="AS5" s="376">
        <v>0</v>
      </c>
      <c r="AT5" s="376">
        <v>0</v>
      </c>
      <c r="AU5" s="376">
        <v>0</v>
      </c>
      <c r="AV5" s="376">
        <v>0</v>
      </c>
      <c r="AW5" s="377">
        <v>0</v>
      </c>
      <c r="AX5" s="376">
        <v>0</v>
      </c>
      <c r="AY5" s="376">
        <v>0</v>
      </c>
      <c r="AZ5" s="376">
        <v>0</v>
      </c>
      <c r="BA5" s="376">
        <v>0</v>
      </c>
      <c r="BB5" s="376">
        <v>0</v>
      </c>
      <c r="BC5" s="376">
        <v>0</v>
      </c>
      <c r="BD5" s="376">
        <v>0</v>
      </c>
      <c r="BE5" s="376">
        <v>0</v>
      </c>
      <c r="BF5" s="376">
        <v>0</v>
      </c>
      <c r="BG5" s="376">
        <v>0</v>
      </c>
      <c r="BH5" s="376">
        <v>0</v>
      </c>
      <c r="BI5" s="377">
        <v>0</v>
      </c>
      <c r="BJ5" s="376">
        <v>0</v>
      </c>
      <c r="BK5" s="376">
        <v>0</v>
      </c>
      <c r="BL5" s="376">
        <v>0</v>
      </c>
      <c r="BM5" s="376">
        <v>0</v>
      </c>
      <c r="BN5" s="376">
        <v>0</v>
      </c>
      <c r="BO5" s="376">
        <v>0</v>
      </c>
      <c r="BP5" s="376">
        <v>0</v>
      </c>
      <c r="BQ5" s="376">
        <v>0</v>
      </c>
      <c r="BR5" s="376">
        <v>0</v>
      </c>
      <c r="BS5" s="376">
        <v>0</v>
      </c>
      <c r="BT5" s="376">
        <v>0</v>
      </c>
      <c r="BU5" s="377">
        <v>0</v>
      </c>
      <c r="BV5" s="376">
        <v>0</v>
      </c>
      <c r="BW5" s="376">
        <v>0</v>
      </c>
      <c r="BX5" s="376">
        <v>0</v>
      </c>
      <c r="BY5" s="376">
        <v>0</v>
      </c>
      <c r="BZ5" s="376">
        <v>0</v>
      </c>
      <c r="CA5" s="376">
        <v>0</v>
      </c>
      <c r="CB5" s="376">
        <v>0</v>
      </c>
      <c r="CC5" s="376">
        <v>0</v>
      </c>
      <c r="CD5" s="376">
        <v>0</v>
      </c>
      <c r="CE5" s="376">
        <v>0</v>
      </c>
      <c r="CF5" s="376">
        <v>0</v>
      </c>
      <c r="CG5" s="377">
        <v>0</v>
      </c>
      <c r="CH5" s="347">
        <f t="shared" si="1"/>
        <v>60369.869999999995</v>
      </c>
      <c r="CI5" s="347">
        <f t="shared" si="0"/>
        <v>64953.880000000012</v>
      </c>
      <c r="CJ5" s="347">
        <f t="shared" si="0"/>
        <v>72941.740000000005</v>
      </c>
      <c r="CK5" s="347">
        <f t="shared" si="0"/>
        <v>74654.169999999969</v>
      </c>
      <c r="CL5" s="347">
        <f t="shared" si="0"/>
        <v>72805.759999999995</v>
      </c>
      <c r="CM5" s="347">
        <f t="shared" si="0"/>
        <v>73052.700000000012</v>
      </c>
      <c r="CN5" s="347">
        <f t="shared" si="0"/>
        <v>68395.48</v>
      </c>
      <c r="CO5" s="347">
        <f t="shared" si="0"/>
        <v>60256.83</v>
      </c>
      <c r="CP5" s="347">
        <f t="shared" si="0"/>
        <v>70110.090000000011</v>
      </c>
      <c r="CQ5" s="347">
        <f t="shared" si="0"/>
        <v>59818.419999999991</v>
      </c>
      <c r="CR5" s="347">
        <f t="shared" si="0"/>
        <v>58295.779999999984</v>
      </c>
      <c r="CS5" s="347">
        <f t="shared" si="0"/>
        <v>52605.82999999998</v>
      </c>
      <c r="CT5" s="348">
        <f t="shared" si="2"/>
        <v>788260.54999999993</v>
      </c>
      <c r="DA5" s="351">
        <f t="shared" si="3"/>
        <v>788260.54999999993</v>
      </c>
      <c r="DB5" s="351">
        <v>788260.54999999993</v>
      </c>
      <c r="DC5" s="351">
        <f t="shared" si="4"/>
        <v>0</v>
      </c>
    </row>
    <row r="6" spans="1:107" ht="15.75" x14ac:dyDescent="0.3">
      <c r="A6" s="335" t="s">
        <v>98</v>
      </c>
      <c r="B6" s="344">
        <v>30481.42</v>
      </c>
      <c r="C6" s="344">
        <v>35265.82</v>
      </c>
      <c r="D6" s="344">
        <v>36861.22</v>
      </c>
      <c r="E6" s="344">
        <v>42662.71</v>
      </c>
      <c r="F6" s="344">
        <v>52074.670000000006</v>
      </c>
      <c r="G6" s="344">
        <v>50091.870000000017</v>
      </c>
      <c r="H6" s="344">
        <v>25608.800000000014</v>
      </c>
      <c r="I6" s="344">
        <v>39914.100000000006</v>
      </c>
      <c r="J6" s="344">
        <v>39461.03</v>
      </c>
      <c r="K6" s="344">
        <v>22978.850000000002</v>
      </c>
      <c r="L6" s="344">
        <v>20776.969999999998</v>
      </c>
      <c r="M6" s="344">
        <v>24941.859999999997</v>
      </c>
      <c r="N6" s="376">
        <v>7.509999999999998</v>
      </c>
      <c r="O6" s="376">
        <v>0</v>
      </c>
      <c r="P6" s="376">
        <v>0</v>
      </c>
      <c r="Q6" s="376">
        <v>0</v>
      </c>
      <c r="R6" s="376">
        <v>0</v>
      </c>
      <c r="S6" s="376">
        <v>0</v>
      </c>
      <c r="T6" s="376">
        <v>0</v>
      </c>
      <c r="U6" s="376">
        <v>0</v>
      </c>
      <c r="V6" s="376">
        <v>0</v>
      </c>
      <c r="W6" s="376">
        <v>0</v>
      </c>
      <c r="X6" s="376">
        <v>0</v>
      </c>
      <c r="Y6" s="377">
        <v>0</v>
      </c>
      <c r="Z6" s="376">
        <v>0</v>
      </c>
      <c r="AA6" s="376">
        <v>0</v>
      </c>
      <c r="AB6" s="376">
        <v>0</v>
      </c>
      <c r="AC6" s="376">
        <v>0</v>
      </c>
      <c r="AD6" s="376">
        <v>0</v>
      </c>
      <c r="AE6" s="376">
        <v>0</v>
      </c>
      <c r="AF6" s="376">
        <v>0</v>
      </c>
      <c r="AG6" s="376">
        <v>0</v>
      </c>
      <c r="AH6" s="376">
        <v>0</v>
      </c>
      <c r="AI6" s="376">
        <v>0</v>
      </c>
      <c r="AJ6" s="376">
        <v>0</v>
      </c>
      <c r="AK6" s="377">
        <v>0</v>
      </c>
      <c r="AL6" s="376">
        <v>0</v>
      </c>
      <c r="AM6" s="376">
        <v>0</v>
      </c>
      <c r="AN6" s="376">
        <v>0</v>
      </c>
      <c r="AO6" s="376">
        <v>0</v>
      </c>
      <c r="AP6" s="376">
        <v>0</v>
      </c>
      <c r="AQ6" s="376">
        <v>0</v>
      </c>
      <c r="AR6" s="376">
        <v>0</v>
      </c>
      <c r="AS6" s="376">
        <v>0</v>
      </c>
      <c r="AT6" s="376">
        <v>0</v>
      </c>
      <c r="AU6" s="376">
        <v>0</v>
      </c>
      <c r="AV6" s="376">
        <v>0</v>
      </c>
      <c r="AW6" s="377">
        <v>0</v>
      </c>
      <c r="AX6" s="376">
        <v>0</v>
      </c>
      <c r="AY6" s="376">
        <v>0</v>
      </c>
      <c r="AZ6" s="376">
        <v>0</v>
      </c>
      <c r="BA6" s="376">
        <v>0</v>
      </c>
      <c r="BB6" s="376">
        <v>0</v>
      </c>
      <c r="BC6" s="376">
        <v>0</v>
      </c>
      <c r="BD6" s="376">
        <v>0</v>
      </c>
      <c r="BE6" s="376">
        <v>0</v>
      </c>
      <c r="BF6" s="376">
        <v>0</v>
      </c>
      <c r="BG6" s="376">
        <v>0</v>
      </c>
      <c r="BH6" s="376">
        <v>0</v>
      </c>
      <c r="BI6" s="377">
        <v>0</v>
      </c>
      <c r="BJ6" s="376">
        <v>0</v>
      </c>
      <c r="BK6" s="376">
        <v>0</v>
      </c>
      <c r="BL6" s="376">
        <v>0</v>
      </c>
      <c r="BM6" s="376">
        <v>0</v>
      </c>
      <c r="BN6" s="376">
        <v>0</v>
      </c>
      <c r="BO6" s="376">
        <v>0</v>
      </c>
      <c r="BP6" s="376">
        <v>0</v>
      </c>
      <c r="BQ6" s="376">
        <v>0</v>
      </c>
      <c r="BR6" s="376">
        <v>0</v>
      </c>
      <c r="BS6" s="376">
        <v>0</v>
      </c>
      <c r="BT6" s="376">
        <v>0</v>
      </c>
      <c r="BU6" s="377">
        <v>0</v>
      </c>
      <c r="BV6" s="376">
        <v>0</v>
      </c>
      <c r="BW6" s="376">
        <v>0</v>
      </c>
      <c r="BX6" s="376">
        <v>0</v>
      </c>
      <c r="BY6" s="376">
        <v>0</v>
      </c>
      <c r="BZ6" s="376">
        <v>0</v>
      </c>
      <c r="CA6" s="376">
        <v>0</v>
      </c>
      <c r="CB6" s="376">
        <v>0</v>
      </c>
      <c r="CC6" s="376">
        <v>0</v>
      </c>
      <c r="CD6" s="376">
        <v>0</v>
      </c>
      <c r="CE6" s="376">
        <v>0</v>
      </c>
      <c r="CF6" s="376">
        <v>0</v>
      </c>
      <c r="CG6" s="377">
        <v>0</v>
      </c>
      <c r="CH6" s="347">
        <f t="shared" si="1"/>
        <v>30488.929999999997</v>
      </c>
      <c r="CI6" s="347">
        <f t="shared" si="0"/>
        <v>35265.82</v>
      </c>
      <c r="CJ6" s="347">
        <f t="shared" si="0"/>
        <v>36861.22</v>
      </c>
      <c r="CK6" s="347">
        <f t="shared" si="0"/>
        <v>42662.71</v>
      </c>
      <c r="CL6" s="347">
        <f t="shared" si="0"/>
        <v>52074.670000000006</v>
      </c>
      <c r="CM6" s="347">
        <f t="shared" si="0"/>
        <v>50091.870000000017</v>
      </c>
      <c r="CN6" s="347">
        <f t="shared" si="0"/>
        <v>25608.800000000014</v>
      </c>
      <c r="CO6" s="347">
        <f t="shared" si="0"/>
        <v>39914.100000000006</v>
      </c>
      <c r="CP6" s="347">
        <f t="shared" si="0"/>
        <v>39461.03</v>
      </c>
      <c r="CQ6" s="347">
        <f t="shared" si="0"/>
        <v>22978.850000000002</v>
      </c>
      <c r="CR6" s="347">
        <f t="shared" si="0"/>
        <v>20776.969999999998</v>
      </c>
      <c r="CS6" s="347">
        <f t="shared" si="0"/>
        <v>24941.859999999997</v>
      </c>
      <c r="CT6" s="348">
        <f t="shared" si="2"/>
        <v>421126.82999999996</v>
      </c>
      <c r="CU6" s="353" t="s">
        <v>99</v>
      </c>
      <c r="CV6" s="347">
        <f>CS6</f>
        <v>24941.859999999997</v>
      </c>
      <c r="CW6" s="347">
        <f>'[1]FY 2020 - kWh'!CS6</f>
        <v>94491</v>
      </c>
      <c r="CX6" s="350">
        <f>CV6/CW6</f>
        <v>0.26396016551840912</v>
      </c>
      <c r="CY6" s="347">
        <f>ROUND(CX6*'[1]FY 2020 - kWh'!CY6,2)</f>
        <v>13944.22</v>
      </c>
      <c r="CZ6" s="347">
        <f>(CS6-CY6)</f>
        <v>10997.639999999998</v>
      </c>
      <c r="DA6" s="351">
        <f t="shared" si="3"/>
        <v>410129.18999999994</v>
      </c>
      <c r="DB6" s="351">
        <v>407182.60633615899</v>
      </c>
      <c r="DC6" s="351">
        <f t="shared" si="4"/>
        <v>2946.5836638409528</v>
      </c>
    </row>
    <row r="7" spans="1:107" ht="15.75" x14ac:dyDescent="0.3">
      <c r="A7" s="335" t="s">
        <v>100</v>
      </c>
      <c r="B7" s="344">
        <v>24104.09</v>
      </c>
      <c r="C7" s="344">
        <v>26723.900000000009</v>
      </c>
      <c r="D7" s="344">
        <v>21951.940000000002</v>
      </c>
      <c r="E7" s="344">
        <v>25788.440000000006</v>
      </c>
      <c r="F7" s="344">
        <v>26005.1</v>
      </c>
      <c r="G7" s="344">
        <v>26082.810000000009</v>
      </c>
      <c r="H7" s="344">
        <v>21939.620000000003</v>
      </c>
      <c r="I7" s="344">
        <v>23531.619999999995</v>
      </c>
      <c r="J7" s="344">
        <v>23940.139999999996</v>
      </c>
      <c r="K7" s="344">
        <v>17439.349999999999</v>
      </c>
      <c r="L7" s="344">
        <v>15198.099999999999</v>
      </c>
      <c r="M7" s="344">
        <v>20032.09</v>
      </c>
      <c r="N7" s="376">
        <v>-126.22</v>
      </c>
      <c r="O7" s="376">
        <v>-120.31</v>
      </c>
      <c r="P7" s="376">
        <v>-119.41</v>
      </c>
      <c r="Q7" s="376">
        <v>-129.30000000000001</v>
      </c>
      <c r="R7" s="376">
        <v>-136.69</v>
      </c>
      <c r="S7" s="376">
        <v>-125.11</v>
      </c>
      <c r="T7" s="376">
        <v>-116.03</v>
      </c>
      <c r="U7" s="376">
        <v>-118.99</v>
      </c>
      <c r="V7" s="376">
        <v>-162.05000000000001</v>
      </c>
      <c r="W7" s="376">
        <v>-647.19000000000005</v>
      </c>
      <c r="X7" s="376">
        <v>-588.07999999999993</v>
      </c>
      <c r="Y7" s="377">
        <v>-2605.2200000000007</v>
      </c>
      <c r="Z7" s="376">
        <v>0</v>
      </c>
      <c r="AA7" s="376">
        <v>0</v>
      </c>
      <c r="AB7" s="376">
        <v>0</v>
      </c>
      <c r="AC7" s="376">
        <v>0</v>
      </c>
      <c r="AD7" s="376">
        <v>0</v>
      </c>
      <c r="AE7" s="376">
        <v>0</v>
      </c>
      <c r="AF7" s="376">
        <v>0</v>
      </c>
      <c r="AG7" s="376">
        <v>0</v>
      </c>
      <c r="AH7" s="376">
        <v>0</v>
      </c>
      <c r="AI7" s="376">
        <v>0</v>
      </c>
      <c r="AJ7" s="376">
        <v>0</v>
      </c>
      <c r="AK7" s="377">
        <v>0</v>
      </c>
      <c r="AL7" s="376">
        <v>0</v>
      </c>
      <c r="AM7" s="376">
        <v>0</v>
      </c>
      <c r="AN7" s="376">
        <v>0</v>
      </c>
      <c r="AO7" s="376">
        <v>0</v>
      </c>
      <c r="AP7" s="376">
        <v>0</v>
      </c>
      <c r="AQ7" s="376">
        <v>0</v>
      </c>
      <c r="AR7" s="376">
        <v>0</v>
      </c>
      <c r="AS7" s="376">
        <v>0</v>
      </c>
      <c r="AT7" s="376">
        <v>0</v>
      </c>
      <c r="AU7" s="376">
        <v>0</v>
      </c>
      <c r="AV7" s="376">
        <v>0</v>
      </c>
      <c r="AW7" s="377">
        <v>0</v>
      </c>
      <c r="AX7" s="376">
        <v>0</v>
      </c>
      <c r="AY7" s="376">
        <v>0</v>
      </c>
      <c r="AZ7" s="376">
        <v>0</v>
      </c>
      <c r="BA7" s="376">
        <v>0</v>
      </c>
      <c r="BB7" s="376">
        <v>0</v>
      </c>
      <c r="BC7" s="376">
        <v>0</v>
      </c>
      <c r="BD7" s="376">
        <v>0</v>
      </c>
      <c r="BE7" s="376">
        <v>0</v>
      </c>
      <c r="BF7" s="376">
        <v>0</v>
      </c>
      <c r="BG7" s="376">
        <v>0</v>
      </c>
      <c r="BH7" s="376">
        <v>0</v>
      </c>
      <c r="BI7" s="377">
        <v>0</v>
      </c>
      <c r="BJ7" s="376">
        <v>0</v>
      </c>
      <c r="BK7" s="376">
        <v>0</v>
      </c>
      <c r="BL7" s="376">
        <v>0</v>
      </c>
      <c r="BM7" s="376">
        <v>0</v>
      </c>
      <c r="BN7" s="376">
        <v>0</v>
      </c>
      <c r="BO7" s="376">
        <v>0</v>
      </c>
      <c r="BP7" s="376">
        <v>0</v>
      </c>
      <c r="BQ7" s="376">
        <v>0</v>
      </c>
      <c r="BR7" s="376">
        <v>0</v>
      </c>
      <c r="BS7" s="376">
        <v>0</v>
      </c>
      <c r="BT7" s="376">
        <v>0</v>
      </c>
      <c r="BU7" s="377">
        <v>0</v>
      </c>
      <c r="BV7" s="376">
        <v>0</v>
      </c>
      <c r="BW7" s="376">
        <v>0</v>
      </c>
      <c r="BX7" s="376">
        <v>0</v>
      </c>
      <c r="BY7" s="376">
        <v>0</v>
      </c>
      <c r="BZ7" s="376">
        <v>0</v>
      </c>
      <c r="CA7" s="376">
        <v>0</v>
      </c>
      <c r="CB7" s="376">
        <v>0</v>
      </c>
      <c r="CC7" s="376">
        <v>0</v>
      </c>
      <c r="CD7" s="376">
        <v>0</v>
      </c>
      <c r="CE7" s="376">
        <v>0</v>
      </c>
      <c r="CF7" s="376">
        <v>0</v>
      </c>
      <c r="CG7" s="377">
        <v>0</v>
      </c>
      <c r="CH7" s="347">
        <f t="shared" si="1"/>
        <v>23977.87</v>
      </c>
      <c r="CI7" s="347">
        <f t="shared" si="0"/>
        <v>26603.590000000007</v>
      </c>
      <c r="CJ7" s="347">
        <f t="shared" si="0"/>
        <v>21832.530000000002</v>
      </c>
      <c r="CK7" s="347">
        <f t="shared" si="0"/>
        <v>25659.140000000007</v>
      </c>
      <c r="CL7" s="347">
        <f t="shared" si="0"/>
        <v>25868.41</v>
      </c>
      <c r="CM7" s="347">
        <f t="shared" si="0"/>
        <v>25957.700000000008</v>
      </c>
      <c r="CN7" s="347">
        <f t="shared" si="0"/>
        <v>21823.590000000004</v>
      </c>
      <c r="CO7" s="347">
        <f t="shared" si="0"/>
        <v>23412.629999999994</v>
      </c>
      <c r="CP7" s="347">
        <f t="shared" si="0"/>
        <v>23778.089999999997</v>
      </c>
      <c r="CQ7" s="347">
        <f t="shared" si="0"/>
        <v>16792.16</v>
      </c>
      <c r="CR7" s="347">
        <f t="shared" si="0"/>
        <v>14610.019999999999</v>
      </c>
      <c r="CS7" s="347">
        <f t="shared" si="0"/>
        <v>17426.87</v>
      </c>
      <c r="CT7" s="348">
        <f t="shared" si="2"/>
        <v>267742.60000000003</v>
      </c>
      <c r="DA7" s="351">
        <f t="shared" si="3"/>
        <v>267742.60000000003</v>
      </c>
      <c r="DB7" s="351">
        <v>267742.60000000003</v>
      </c>
      <c r="DC7" s="351">
        <f t="shared" si="4"/>
        <v>0</v>
      </c>
    </row>
    <row r="8" spans="1:107" ht="15.75" x14ac:dyDescent="0.3">
      <c r="A8" s="335" t="s">
        <v>101</v>
      </c>
      <c r="B8" s="344">
        <v>26468.170000000002</v>
      </c>
      <c r="C8" s="344">
        <v>24095.320000000003</v>
      </c>
      <c r="D8" s="344">
        <v>26117.62999999999</v>
      </c>
      <c r="E8" s="344">
        <v>29147.239999999994</v>
      </c>
      <c r="F8" s="344">
        <v>28866.899999999998</v>
      </c>
      <c r="G8" s="344">
        <v>29177.409999999996</v>
      </c>
      <c r="H8" s="344">
        <v>28687.05000000001</v>
      </c>
      <c r="I8" s="344">
        <v>27836.359999999997</v>
      </c>
      <c r="J8" s="344">
        <v>26278.979999999996</v>
      </c>
      <c r="K8" s="344">
        <v>20197.190000000006</v>
      </c>
      <c r="L8" s="344">
        <v>31419.470000000005</v>
      </c>
      <c r="M8" s="344">
        <v>34153.839999999989</v>
      </c>
      <c r="N8" s="376">
        <v>0</v>
      </c>
      <c r="O8" s="376">
        <v>0</v>
      </c>
      <c r="P8" s="376">
        <v>0</v>
      </c>
      <c r="Q8" s="376">
        <v>0</v>
      </c>
      <c r="R8" s="376">
        <v>0</v>
      </c>
      <c r="S8" s="376">
        <v>0</v>
      </c>
      <c r="T8" s="376">
        <v>0</v>
      </c>
      <c r="U8" s="376">
        <v>0</v>
      </c>
      <c r="V8" s="376">
        <v>0</v>
      </c>
      <c r="W8" s="376">
        <v>0</v>
      </c>
      <c r="X8" s="376">
        <v>-8103.84</v>
      </c>
      <c r="Y8" s="377">
        <v>-13552.81</v>
      </c>
      <c r="Z8" s="376">
        <v>0</v>
      </c>
      <c r="AA8" s="376">
        <v>0</v>
      </c>
      <c r="AB8" s="376">
        <v>0</v>
      </c>
      <c r="AC8" s="376">
        <v>0</v>
      </c>
      <c r="AD8" s="376">
        <v>0</v>
      </c>
      <c r="AE8" s="376">
        <v>0</v>
      </c>
      <c r="AF8" s="376">
        <v>0</v>
      </c>
      <c r="AG8" s="376">
        <v>0</v>
      </c>
      <c r="AH8" s="376">
        <v>0</v>
      </c>
      <c r="AI8" s="376">
        <v>0</v>
      </c>
      <c r="AJ8" s="376">
        <v>0</v>
      </c>
      <c r="AK8" s="377">
        <v>0</v>
      </c>
      <c r="AL8" s="376">
        <v>0</v>
      </c>
      <c r="AM8" s="376">
        <v>0</v>
      </c>
      <c r="AN8" s="376">
        <v>0</v>
      </c>
      <c r="AO8" s="376">
        <v>0</v>
      </c>
      <c r="AP8" s="376">
        <v>0</v>
      </c>
      <c r="AQ8" s="376">
        <v>0</v>
      </c>
      <c r="AR8" s="376">
        <v>0</v>
      </c>
      <c r="AS8" s="376">
        <v>0</v>
      </c>
      <c r="AT8" s="376">
        <v>0</v>
      </c>
      <c r="AU8" s="376">
        <v>0</v>
      </c>
      <c r="AV8" s="376">
        <v>0</v>
      </c>
      <c r="AW8" s="377">
        <v>0</v>
      </c>
      <c r="AX8" s="376">
        <v>0</v>
      </c>
      <c r="AY8" s="376">
        <v>0</v>
      </c>
      <c r="AZ8" s="376">
        <v>0</v>
      </c>
      <c r="BA8" s="376">
        <v>0</v>
      </c>
      <c r="BB8" s="376">
        <v>0</v>
      </c>
      <c r="BC8" s="376">
        <v>0</v>
      </c>
      <c r="BD8" s="376">
        <v>0</v>
      </c>
      <c r="BE8" s="376">
        <v>0</v>
      </c>
      <c r="BF8" s="376">
        <v>0</v>
      </c>
      <c r="BG8" s="376">
        <v>0</v>
      </c>
      <c r="BH8" s="376">
        <v>0</v>
      </c>
      <c r="BI8" s="377">
        <v>0</v>
      </c>
      <c r="BJ8" s="376">
        <v>0</v>
      </c>
      <c r="BK8" s="376">
        <v>0</v>
      </c>
      <c r="BL8" s="376">
        <v>0</v>
      </c>
      <c r="BM8" s="376">
        <v>0</v>
      </c>
      <c r="BN8" s="376">
        <v>0</v>
      </c>
      <c r="BO8" s="376">
        <v>0</v>
      </c>
      <c r="BP8" s="376">
        <v>0</v>
      </c>
      <c r="BQ8" s="376">
        <v>0</v>
      </c>
      <c r="BR8" s="376">
        <v>0</v>
      </c>
      <c r="BS8" s="376">
        <v>0</v>
      </c>
      <c r="BT8" s="376">
        <v>0</v>
      </c>
      <c r="BU8" s="377">
        <v>0</v>
      </c>
      <c r="BV8" s="376">
        <v>0</v>
      </c>
      <c r="BW8" s="376">
        <v>0</v>
      </c>
      <c r="BX8" s="376">
        <v>0</v>
      </c>
      <c r="BY8" s="376">
        <v>0</v>
      </c>
      <c r="BZ8" s="376">
        <v>0</v>
      </c>
      <c r="CA8" s="376">
        <v>0</v>
      </c>
      <c r="CB8" s="376">
        <v>0</v>
      </c>
      <c r="CC8" s="376">
        <v>0</v>
      </c>
      <c r="CD8" s="376">
        <v>0</v>
      </c>
      <c r="CE8" s="376">
        <v>0</v>
      </c>
      <c r="CF8" s="376">
        <v>0</v>
      </c>
      <c r="CG8" s="377">
        <v>0</v>
      </c>
      <c r="CH8" s="347">
        <f t="shared" si="1"/>
        <v>26468.170000000002</v>
      </c>
      <c r="CI8" s="347">
        <f t="shared" si="0"/>
        <v>24095.320000000003</v>
      </c>
      <c r="CJ8" s="347">
        <f t="shared" si="0"/>
        <v>26117.62999999999</v>
      </c>
      <c r="CK8" s="347">
        <f t="shared" si="0"/>
        <v>29147.239999999994</v>
      </c>
      <c r="CL8" s="347">
        <f t="shared" si="0"/>
        <v>28866.899999999998</v>
      </c>
      <c r="CM8" s="347">
        <f t="shared" si="0"/>
        <v>29177.409999999996</v>
      </c>
      <c r="CN8" s="347">
        <f t="shared" si="0"/>
        <v>28687.05000000001</v>
      </c>
      <c r="CO8" s="347">
        <f t="shared" si="0"/>
        <v>27836.359999999997</v>
      </c>
      <c r="CP8" s="347">
        <f t="shared" si="0"/>
        <v>26278.979999999996</v>
      </c>
      <c r="CQ8" s="347">
        <f t="shared" si="0"/>
        <v>20197.190000000006</v>
      </c>
      <c r="CR8" s="347">
        <f t="shared" si="0"/>
        <v>23315.630000000005</v>
      </c>
      <c r="CS8" s="347">
        <f t="shared" si="0"/>
        <v>20601.029999999992</v>
      </c>
      <c r="CT8" s="348">
        <f t="shared" si="2"/>
        <v>310788.90999999997</v>
      </c>
      <c r="DA8" s="351">
        <f t="shared" si="3"/>
        <v>310788.90999999997</v>
      </c>
      <c r="DB8" s="351">
        <v>310788.90999999997</v>
      </c>
      <c r="DC8" s="351">
        <f t="shared" si="4"/>
        <v>0</v>
      </c>
    </row>
    <row r="9" spans="1:107" ht="15.75" x14ac:dyDescent="0.3">
      <c r="A9" s="335" t="s">
        <v>102</v>
      </c>
      <c r="B9" s="344">
        <v>175511.96</v>
      </c>
      <c r="C9" s="344">
        <v>174463.88000000006</v>
      </c>
      <c r="D9" s="344">
        <v>169917.18</v>
      </c>
      <c r="E9" s="344">
        <v>143102.42999999996</v>
      </c>
      <c r="F9" s="344">
        <v>123739.80000000003</v>
      </c>
      <c r="G9" s="344">
        <v>124627.99000000011</v>
      </c>
      <c r="H9" s="344">
        <v>114160.84999999996</v>
      </c>
      <c r="I9" s="344">
        <v>102980.17999999998</v>
      </c>
      <c r="J9" s="344">
        <v>136405.70000000001</v>
      </c>
      <c r="K9" s="344">
        <v>141128.71</v>
      </c>
      <c r="L9" s="344">
        <v>140718.76</v>
      </c>
      <c r="M9" s="344">
        <v>94034.829999999987</v>
      </c>
      <c r="N9" s="376">
        <v>-83.08</v>
      </c>
      <c r="O9" s="376">
        <v>-88.98</v>
      </c>
      <c r="P9" s="376">
        <v>133.93</v>
      </c>
      <c r="Q9" s="376">
        <v>94.289999999999992</v>
      </c>
      <c r="R9" s="376">
        <v>89.16</v>
      </c>
      <c r="S9" s="376">
        <v>252.89</v>
      </c>
      <c r="T9" s="376">
        <v>345.34000000000003</v>
      </c>
      <c r="U9" s="376">
        <v>526.91999999999996</v>
      </c>
      <c r="V9" s="376">
        <v>410.89</v>
      </c>
      <c r="W9" s="376">
        <v>668.55</v>
      </c>
      <c r="X9" s="376">
        <v>-3256.13</v>
      </c>
      <c r="Y9" s="377">
        <v>-2602.9300000000003</v>
      </c>
      <c r="Z9" s="376">
        <v>0</v>
      </c>
      <c r="AA9" s="376">
        <v>0</v>
      </c>
      <c r="AB9" s="376">
        <v>0</v>
      </c>
      <c r="AC9" s="376">
        <v>0</v>
      </c>
      <c r="AD9" s="376">
        <v>0</v>
      </c>
      <c r="AE9" s="376">
        <v>0</v>
      </c>
      <c r="AF9" s="376">
        <v>0</v>
      </c>
      <c r="AG9" s="376">
        <v>0</v>
      </c>
      <c r="AH9" s="376">
        <v>0</v>
      </c>
      <c r="AI9" s="376">
        <v>0</v>
      </c>
      <c r="AJ9" s="376">
        <v>0</v>
      </c>
      <c r="AK9" s="377">
        <v>0</v>
      </c>
      <c r="AL9" s="376">
        <v>0</v>
      </c>
      <c r="AM9" s="376">
        <v>0</v>
      </c>
      <c r="AN9" s="376">
        <v>0</v>
      </c>
      <c r="AO9" s="376">
        <v>0</v>
      </c>
      <c r="AP9" s="376">
        <v>0</v>
      </c>
      <c r="AQ9" s="376">
        <v>0</v>
      </c>
      <c r="AR9" s="376">
        <v>0</v>
      </c>
      <c r="AS9" s="376">
        <v>0</v>
      </c>
      <c r="AT9" s="376">
        <v>0</v>
      </c>
      <c r="AU9" s="376">
        <v>0</v>
      </c>
      <c r="AV9" s="376">
        <v>0</v>
      </c>
      <c r="AW9" s="377">
        <v>0</v>
      </c>
      <c r="AX9" s="376">
        <v>0</v>
      </c>
      <c r="AY9" s="376">
        <v>0</v>
      </c>
      <c r="AZ9" s="376">
        <v>0</v>
      </c>
      <c r="BA9" s="376">
        <v>0</v>
      </c>
      <c r="BB9" s="376">
        <v>0</v>
      </c>
      <c r="BC9" s="376">
        <v>0</v>
      </c>
      <c r="BD9" s="376">
        <v>0</v>
      </c>
      <c r="BE9" s="376">
        <v>0</v>
      </c>
      <c r="BF9" s="376">
        <v>0</v>
      </c>
      <c r="BG9" s="376">
        <v>0</v>
      </c>
      <c r="BH9" s="376">
        <v>0</v>
      </c>
      <c r="BI9" s="377">
        <v>0</v>
      </c>
      <c r="BJ9" s="376">
        <v>0</v>
      </c>
      <c r="BK9" s="376">
        <v>0</v>
      </c>
      <c r="BL9" s="376">
        <v>0</v>
      </c>
      <c r="BM9" s="376">
        <v>0</v>
      </c>
      <c r="BN9" s="376">
        <v>0</v>
      </c>
      <c r="BO9" s="376">
        <v>0</v>
      </c>
      <c r="BP9" s="376">
        <v>0</v>
      </c>
      <c r="BQ9" s="376">
        <v>0</v>
      </c>
      <c r="BR9" s="376">
        <v>0</v>
      </c>
      <c r="BS9" s="376">
        <v>0</v>
      </c>
      <c r="BT9" s="376">
        <v>0</v>
      </c>
      <c r="BU9" s="377">
        <v>0</v>
      </c>
      <c r="BV9" s="376">
        <v>0</v>
      </c>
      <c r="BW9" s="376">
        <v>0</v>
      </c>
      <c r="BX9" s="376">
        <v>0</v>
      </c>
      <c r="BY9" s="376">
        <v>0</v>
      </c>
      <c r="BZ9" s="376">
        <v>0</v>
      </c>
      <c r="CA9" s="376">
        <v>0</v>
      </c>
      <c r="CB9" s="376">
        <v>0</v>
      </c>
      <c r="CC9" s="376">
        <v>0</v>
      </c>
      <c r="CD9" s="376">
        <v>0</v>
      </c>
      <c r="CE9" s="376">
        <v>0</v>
      </c>
      <c r="CF9" s="376">
        <v>0</v>
      </c>
      <c r="CG9" s="377">
        <v>0</v>
      </c>
      <c r="CH9" s="347">
        <f t="shared" si="1"/>
        <v>175428.88</v>
      </c>
      <c r="CI9" s="347">
        <f t="shared" si="0"/>
        <v>174374.90000000005</v>
      </c>
      <c r="CJ9" s="347">
        <f t="shared" si="0"/>
        <v>170051.11</v>
      </c>
      <c r="CK9" s="347">
        <f t="shared" si="0"/>
        <v>143196.71999999997</v>
      </c>
      <c r="CL9" s="347">
        <f t="shared" si="0"/>
        <v>123828.96000000004</v>
      </c>
      <c r="CM9" s="347">
        <f t="shared" si="0"/>
        <v>124880.88000000011</v>
      </c>
      <c r="CN9" s="347">
        <f t="shared" si="0"/>
        <v>114506.18999999996</v>
      </c>
      <c r="CO9" s="347">
        <f t="shared" si="0"/>
        <v>103507.09999999998</v>
      </c>
      <c r="CP9" s="347">
        <f t="shared" si="0"/>
        <v>136816.59000000003</v>
      </c>
      <c r="CQ9" s="347">
        <f t="shared" si="0"/>
        <v>141797.25999999998</v>
      </c>
      <c r="CR9" s="347">
        <f t="shared" si="0"/>
        <v>137462.63</v>
      </c>
      <c r="CS9" s="347">
        <f t="shared" si="0"/>
        <v>91431.9</v>
      </c>
      <c r="CT9" s="348">
        <f t="shared" si="2"/>
        <v>1637283.12</v>
      </c>
      <c r="DA9" s="351">
        <f t="shared" si="3"/>
        <v>1637283.12</v>
      </c>
      <c r="DB9" s="351">
        <v>1637283.12</v>
      </c>
      <c r="DC9" s="351">
        <f t="shared" si="4"/>
        <v>0</v>
      </c>
    </row>
    <row r="10" spans="1:107" ht="15.75" x14ac:dyDescent="0.3">
      <c r="A10" s="335" t="s">
        <v>103</v>
      </c>
      <c r="B10" s="344">
        <v>33230.92</v>
      </c>
      <c r="C10" s="344">
        <v>32943.07</v>
      </c>
      <c r="D10" s="344">
        <v>28660.540000000005</v>
      </c>
      <c r="E10" s="344">
        <v>25791.339999999993</v>
      </c>
      <c r="F10" s="344">
        <v>24829.27</v>
      </c>
      <c r="G10" s="344">
        <v>25286.03</v>
      </c>
      <c r="H10" s="344">
        <v>25079.85</v>
      </c>
      <c r="I10" s="344">
        <v>21795.450000000004</v>
      </c>
      <c r="J10" s="344">
        <v>30981.580000000009</v>
      </c>
      <c r="K10" s="344">
        <v>17418.78</v>
      </c>
      <c r="L10" s="344">
        <v>15335.710000000001</v>
      </c>
      <c r="M10" s="344">
        <v>18920.25</v>
      </c>
      <c r="N10" s="376">
        <v>0</v>
      </c>
      <c r="O10" s="376">
        <v>0</v>
      </c>
      <c r="P10" s="376">
        <v>0</v>
      </c>
      <c r="Q10" s="376">
        <v>0</v>
      </c>
      <c r="R10" s="376">
        <v>0</v>
      </c>
      <c r="S10" s="376">
        <v>0</v>
      </c>
      <c r="T10" s="376">
        <v>0</v>
      </c>
      <c r="U10" s="376">
        <v>0</v>
      </c>
      <c r="V10" s="376">
        <v>0</v>
      </c>
      <c r="W10" s="376">
        <v>0</v>
      </c>
      <c r="X10" s="376">
        <v>0</v>
      </c>
      <c r="Y10" s="377">
        <v>0</v>
      </c>
      <c r="Z10" s="376">
        <v>0</v>
      </c>
      <c r="AA10" s="376">
        <v>0</v>
      </c>
      <c r="AB10" s="376">
        <v>0</v>
      </c>
      <c r="AC10" s="376">
        <v>0</v>
      </c>
      <c r="AD10" s="376">
        <v>0</v>
      </c>
      <c r="AE10" s="376">
        <v>0</v>
      </c>
      <c r="AF10" s="376">
        <v>0</v>
      </c>
      <c r="AG10" s="376">
        <v>0</v>
      </c>
      <c r="AH10" s="376">
        <v>0</v>
      </c>
      <c r="AI10" s="376">
        <v>0</v>
      </c>
      <c r="AJ10" s="376">
        <v>0</v>
      </c>
      <c r="AK10" s="377">
        <v>0</v>
      </c>
      <c r="AL10" s="376">
        <v>0</v>
      </c>
      <c r="AM10" s="376">
        <v>0</v>
      </c>
      <c r="AN10" s="376">
        <v>0</v>
      </c>
      <c r="AO10" s="376">
        <v>0</v>
      </c>
      <c r="AP10" s="376">
        <v>0</v>
      </c>
      <c r="AQ10" s="376">
        <v>0</v>
      </c>
      <c r="AR10" s="376">
        <v>0</v>
      </c>
      <c r="AS10" s="376">
        <v>0</v>
      </c>
      <c r="AT10" s="376">
        <v>0</v>
      </c>
      <c r="AU10" s="376">
        <v>0</v>
      </c>
      <c r="AV10" s="376">
        <v>0</v>
      </c>
      <c r="AW10" s="377">
        <v>0</v>
      </c>
      <c r="AX10" s="376">
        <v>0</v>
      </c>
      <c r="AY10" s="376">
        <v>0</v>
      </c>
      <c r="AZ10" s="376">
        <v>0</v>
      </c>
      <c r="BA10" s="376">
        <v>0</v>
      </c>
      <c r="BB10" s="376">
        <v>0</v>
      </c>
      <c r="BC10" s="376">
        <v>0</v>
      </c>
      <c r="BD10" s="376">
        <v>0</v>
      </c>
      <c r="BE10" s="376">
        <v>0</v>
      </c>
      <c r="BF10" s="376">
        <v>0</v>
      </c>
      <c r="BG10" s="376">
        <v>0</v>
      </c>
      <c r="BH10" s="376">
        <v>0</v>
      </c>
      <c r="BI10" s="377">
        <v>0</v>
      </c>
      <c r="BJ10" s="376">
        <v>-5368.26</v>
      </c>
      <c r="BK10" s="376">
        <v>-5631.7</v>
      </c>
      <c r="BL10" s="376">
        <v>-5426.65</v>
      </c>
      <c r="BM10" s="376">
        <v>-5688.81</v>
      </c>
      <c r="BN10" s="376">
        <v>-5628.53</v>
      </c>
      <c r="BO10" s="376">
        <v>-5869.24</v>
      </c>
      <c r="BP10" s="376">
        <v>-5723.69</v>
      </c>
      <c r="BQ10" s="376">
        <v>-4994.3500000000004</v>
      </c>
      <c r="BR10" s="376">
        <v>-5846.79</v>
      </c>
      <c r="BS10" s="376">
        <v>-4226.17</v>
      </c>
      <c r="BT10" s="376">
        <v>-4119.8100000000004</v>
      </c>
      <c r="BU10" s="377">
        <v>-4928.1899999999996</v>
      </c>
      <c r="BV10" s="376">
        <v>0</v>
      </c>
      <c r="BW10" s="376">
        <v>0</v>
      </c>
      <c r="BX10" s="376">
        <v>0</v>
      </c>
      <c r="BY10" s="376">
        <v>0</v>
      </c>
      <c r="BZ10" s="376">
        <v>0</v>
      </c>
      <c r="CA10" s="376">
        <v>0</v>
      </c>
      <c r="CB10" s="376">
        <v>0</v>
      </c>
      <c r="CC10" s="376">
        <v>0</v>
      </c>
      <c r="CD10" s="376">
        <v>0</v>
      </c>
      <c r="CE10" s="376">
        <v>0</v>
      </c>
      <c r="CF10" s="376">
        <v>0</v>
      </c>
      <c r="CG10" s="377">
        <v>0</v>
      </c>
      <c r="CH10" s="347">
        <f t="shared" si="1"/>
        <v>27862.659999999996</v>
      </c>
      <c r="CI10" s="347">
        <f t="shared" si="0"/>
        <v>27311.37</v>
      </c>
      <c r="CJ10" s="347">
        <f t="shared" si="0"/>
        <v>23233.890000000007</v>
      </c>
      <c r="CK10" s="347">
        <f t="shared" si="0"/>
        <v>20102.529999999992</v>
      </c>
      <c r="CL10" s="347">
        <f t="shared" si="0"/>
        <v>19200.740000000002</v>
      </c>
      <c r="CM10" s="347">
        <f t="shared" si="0"/>
        <v>19416.79</v>
      </c>
      <c r="CN10" s="347">
        <f t="shared" si="0"/>
        <v>19356.16</v>
      </c>
      <c r="CO10" s="347">
        <f t="shared" si="0"/>
        <v>16801.100000000006</v>
      </c>
      <c r="CP10" s="347">
        <f t="shared" si="0"/>
        <v>25134.790000000008</v>
      </c>
      <c r="CQ10" s="347">
        <f t="shared" si="0"/>
        <v>13192.609999999999</v>
      </c>
      <c r="CR10" s="347">
        <f t="shared" si="0"/>
        <v>11215.900000000001</v>
      </c>
      <c r="CS10" s="347">
        <f t="shared" si="0"/>
        <v>13992.060000000001</v>
      </c>
      <c r="CT10" s="348">
        <f t="shared" si="2"/>
        <v>236820.6</v>
      </c>
      <c r="DA10" s="351">
        <f t="shared" si="3"/>
        <v>236820.6</v>
      </c>
      <c r="DB10" s="351">
        <v>236820.6</v>
      </c>
      <c r="DC10" s="351">
        <f t="shared" si="4"/>
        <v>0</v>
      </c>
    </row>
    <row r="11" spans="1:107" ht="15.75" x14ac:dyDescent="0.3">
      <c r="A11" s="335" t="s">
        <v>104</v>
      </c>
      <c r="B11" s="344">
        <v>69531.950000000012</v>
      </c>
      <c r="C11" s="344">
        <v>69823.040000000008</v>
      </c>
      <c r="D11" s="344">
        <v>80662.65999999996</v>
      </c>
      <c r="E11" s="344">
        <v>83031.77</v>
      </c>
      <c r="F11" s="344">
        <v>80689.459999999977</v>
      </c>
      <c r="G11" s="344">
        <v>75049.66</v>
      </c>
      <c r="H11" s="344">
        <v>68161.020000000019</v>
      </c>
      <c r="I11" s="344">
        <v>61269.46</v>
      </c>
      <c r="J11" s="344">
        <v>67839.3</v>
      </c>
      <c r="K11" s="344">
        <v>54326.080000000002</v>
      </c>
      <c r="L11" s="344">
        <v>52192.640000000014</v>
      </c>
      <c r="M11" s="344">
        <v>52769.619999999988</v>
      </c>
      <c r="N11" s="376">
        <v>-315.76</v>
      </c>
      <c r="O11" s="376">
        <v>1164.01</v>
      </c>
      <c r="P11" s="376">
        <v>711.55</v>
      </c>
      <c r="Q11" s="376">
        <v>1711.66</v>
      </c>
      <c r="R11" s="376">
        <v>906.5</v>
      </c>
      <c r="S11" s="376">
        <v>1424.05</v>
      </c>
      <c r="T11" s="376">
        <v>2058.14</v>
      </c>
      <c r="U11" s="376">
        <v>1941.69</v>
      </c>
      <c r="V11" s="376">
        <v>1731.8</v>
      </c>
      <c r="W11" s="376">
        <v>3534.09</v>
      </c>
      <c r="X11" s="376">
        <v>3230.2</v>
      </c>
      <c r="Y11" s="377">
        <v>1440.63</v>
      </c>
      <c r="Z11" s="376">
        <v>0</v>
      </c>
      <c r="AA11" s="376">
        <v>0</v>
      </c>
      <c r="AB11" s="376">
        <v>0</v>
      </c>
      <c r="AC11" s="376">
        <v>0</v>
      </c>
      <c r="AD11" s="376">
        <v>0</v>
      </c>
      <c r="AE11" s="376">
        <v>0</v>
      </c>
      <c r="AF11" s="376">
        <v>0</v>
      </c>
      <c r="AG11" s="376">
        <v>0</v>
      </c>
      <c r="AH11" s="376">
        <v>0</v>
      </c>
      <c r="AI11" s="376">
        <v>0</v>
      </c>
      <c r="AJ11" s="376">
        <v>0</v>
      </c>
      <c r="AK11" s="377">
        <v>0</v>
      </c>
      <c r="AL11" s="376">
        <v>0</v>
      </c>
      <c r="AM11" s="376">
        <v>0</v>
      </c>
      <c r="AN11" s="376">
        <v>0</v>
      </c>
      <c r="AO11" s="376">
        <v>0</v>
      </c>
      <c r="AP11" s="376">
        <v>0</v>
      </c>
      <c r="AQ11" s="376">
        <v>0</v>
      </c>
      <c r="AR11" s="376">
        <v>0</v>
      </c>
      <c r="AS11" s="376">
        <v>0</v>
      </c>
      <c r="AT11" s="376">
        <v>0</v>
      </c>
      <c r="AU11" s="376">
        <v>0</v>
      </c>
      <c r="AV11" s="376">
        <v>0</v>
      </c>
      <c r="AW11" s="377">
        <v>0</v>
      </c>
      <c r="AX11" s="376">
        <v>0</v>
      </c>
      <c r="AY11" s="376">
        <v>0</v>
      </c>
      <c r="AZ11" s="376">
        <v>0</v>
      </c>
      <c r="BA11" s="376">
        <v>0</v>
      </c>
      <c r="BB11" s="376">
        <v>0</v>
      </c>
      <c r="BC11" s="376">
        <v>0</v>
      </c>
      <c r="BD11" s="376">
        <v>0</v>
      </c>
      <c r="BE11" s="376">
        <v>0</v>
      </c>
      <c r="BF11" s="376">
        <v>0</v>
      </c>
      <c r="BG11" s="376">
        <v>0</v>
      </c>
      <c r="BH11" s="376">
        <v>0</v>
      </c>
      <c r="BI11" s="377">
        <v>0</v>
      </c>
      <c r="BJ11" s="376">
        <v>0</v>
      </c>
      <c r="BK11" s="376">
        <v>0</v>
      </c>
      <c r="BL11" s="376">
        <v>0</v>
      </c>
      <c r="BM11" s="376">
        <v>0</v>
      </c>
      <c r="BN11" s="376">
        <v>0</v>
      </c>
      <c r="BO11" s="376">
        <v>0</v>
      </c>
      <c r="BP11" s="376">
        <v>0</v>
      </c>
      <c r="BQ11" s="376">
        <v>0</v>
      </c>
      <c r="BR11" s="376">
        <v>0</v>
      </c>
      <c r="BS11" s="376">
        <v>0</v>
      </c>
      <c r="BT11" s="376">
        <v>0</v>
      </c>
      <c r="BU11" s="377">
        <v>0</v>
      </c>
      <c r="BV11" s="376">
        <v>0</v>
      </c>
      <c r="BW11" s="376">
        <v>0</v>
      </c>
      <c r="BX11" s="376">
        <v>0</v>
      </c>
      <c r="BY11" s="376">
        <v>0</v>
      </c>
      <c r="BZ11" s="376">
        <v>0</v>
      </c>
      <c r="CA11" s="376">
        <v>0</v>
      </c>
      <c r="CB11" s="376">
        <v>0</v>
      </c>
      <c r="CC11" s="376">
        <v>0</v>
      </c>
      <c r="CD11" s="376">
        <v>0</v>
      </c>
      <c r="CE11" s="376">
        <v>0</v>
      </c>
      <c r="CF11" s="376">
        <v>0</v>
      </c>
      <c r="CG11" s="377">
        <v>0</v>
      </c>
      <c r="CH11" s="347">
        <f t="shared" si="1"/>
        <v>69216.190000000017</v>
      </c>
      <c r="CI11" s="347">
        <f t="shared" si="0"/>
        <v>70987.05</v>
      </c>
      <c r="CJ11" s="347">
        <f t="shared" si="0"/>
        <v>81374.209999999963</v>
      </c>
      <c r="CK11" s="347">
        <f t="shared" si="0"/>
        <v>84743.430000000008</v>
      </c>
      <c r="CL11" s="347">
        <f t="shared" si="0"/>
        <v>81595.959999999977</v>
      </c>
      <c r="CM11" s="347">
        <f t="shared" si="0"/>
        <v>76473.710000000006</v>
      </c>
      <c r="CN11" s="347">
        <f t="shared" si="0"/>
        <v>70219.160000000018</v>
      </c>
      <c r="CO11" s="347">
        <f t="shared" si="0"/>
        <v>63211.15</v>
      </c>
      <c r="CP11" s="347">
        <f t="shared" si="0"/>
        <v>69571.100000000006</v>
      </c>
      <c r="CQ11" s="347">
        <f t="shared" si="0"/>
        <v>57860.17</v>
      </c>
      <c r="CR11" s="347">
        <f t="shared" si="0"/>
        <v>55422.840000000011</v>
      </c>
      <c r="CS11" s="347">
        <f t="shared" si="0"/>
        <v>54210.249999999985</v>
      </c>
      <c r="CT11" s="348">
        <f t="shared" si="2"/>
        <v>834885.22</v>
      </c>
      <c r="DA11" s="351">
        <f t="shared" si="3"/>
        <v>834885.22</v>
      </c>
      <c r="DB11" s="351">
        <v>834885.22</v>
      </c>
      <c r="DC11" s="351">
        <f t="shared" si="4"/>
        <v>0</v>
      </c>
    </row>
    <row r="12" spans="1:107" ht="15.75" x14ac:dyDescent="0.3">
      <c r="A12" s="335" t="s">
        <v>105</v>
      </c>
      <c r="B12" s="344">
        <v>34108</v>
      </c>
      <c r="C12" s="344">
        <v>23558.61</v>
      </c>
      <c r="D12" s="344">
        <v>23422.030000000006</v>
      </c>
      <c r="E12" s="344">
        <v>32785.320000000007</v>
      </c>
      <c r="F12" s="344">
        <v>36739.5</v>
      </c>
      <c r="G12" s="344">
        <v>30576.560000000012</v>
      </c>
      <c r="H12" s="344">
        <v>28711.77</v>
      </c>
      <c r="I12" s="344">
        <v>27583.139999999996</v>
      </c>
      <c r="J12" s="344">
        <v>29720.010000000006</v>
      </c>
      <c r="K12" s="344">
        <v>21796.760000000002</v>
      </c>
      <c r="L12" s="344">
        <v>21646.040000000005</v>
      </c>
      <c r="M12" s="344">
        <v>19627.550000000003</v>
      </c>
      <c r="N12" s="376">
        <v>0</v>
      </c>
      <c r="O12" s="376">
        <v>0</v>
      </c>
      <c r="P12" s="376">
        <v>-54.67</v>
      </c>
      <c r="Q12" s="376">
        <v>39.450000000000003</v>
      </c>
      <c r="R12" s="376">
        <v>0</v>
      </c>
      <c r="S12" s="376">
        <v>0</v>
      </c>
      <c r="T12" s="376">
        <v>0</v>
      </c>
      <c r="U12" s="376">
        <v>0</v>
      </c>
      <c r="V12" s="376">
        <v>0</v>
      </c>
      <c r="W12" s="376">
        <v>446.14</v>
      </c>
      <c r="X12" s="376">
        <v>637.80000000000007</v>
      </c>
      <c r="Y12" s="377">
        <v>-102.69</v>
      </c>
      <c r="Z12" s="376">
        <v>-217.94</v>
      </c>
      <c r="AA12" s="376">
        <v>-224.74</v>
      </c>
      <c r="AB12" s="376">
        <v>-231.56</v>
      </c>
      <c r="AC12" s="376">
        <v>-265.95999999999998</v>
      </c>
      <c r="AD12" s="376">
        <v>-248.75</v>
      </c>
      <c r="AE12" s="376">
        <v>-248.73000000000002</v>
      </c>
      <c r="AF12" s="376">
        <v>-227.61</v>
      </c>
      <c r="AG12" s="376">
        <v>-244.9</v>
      </c>
      <c r="AH12" s="376">
        <v>-118.74</v>
      </c>
      <c r="AI12" s="376">
        <v>-122.05</v>
      </c>
      <c r="AJ12" s="376">
        <v>-63.44</v>
      </c>
      <c r="AK12" s="377">
        <v>-72.98</v>
      </c>
      <c r="AL12" s="376">
        <v>0</v>
      </c>
      <c r="AM12" s="376">
        <v>0</v>
      </c>
      <c r="AN12" s="376">
        <v>0</v>
      </c>
      <c r="AO12" s="376">
        <v>0</v>
      </c>
      <c r="AP12" s="376">
        <v>0</v>
      </c>
      <c r="AQ12" s="376">
        <v>0</v>
      </c>
      <c r="AR12" s="376">
        <v>0</v>
      </c>
      <c r="AS12" s="376">
        <v>0</v>
      </c>
      <c r="AT12" s="376">
        <v>0</v>
      </c>
      <c r="AU12" s="376">
        <v>0</v>
      </c>
      <c r="AV12" s="376">
        <v>0</v>
      </c>
      <c r="AW12" s="377">
        <v>0</v>
      </c>
      <c r="AX12" s="376">
        <v>0</v>
      </c>
      <c r="AY12" s="376">
        <v>0</v>
      </c>
      <c r="AZ12" s="376">
        <v>0</v>
      </c>
      <c r="BA12" s="376">
        <v>0</v>
      </c>
      <c r="BB12" s="376">
        <v>0</v>
      </c>
      <c r="BC12" s="376">
        <v>0</v>
      </c>
      <c r="BD12" s="376">
        <v>0</v>
      </c>
      <c r="BE12" s="376">
        <v>0</v>
      </c>
      <c r="BF12" s="376">
        <v>0</v>
      </c>
      <c r="BG12" s="376">
        <v>0</v>
      </c>
      <c r="BH12" s="376">
        <v>0</v>
      </c>
      <c r="BI12" s="377">
        <v>0</v>
      </c>
      <c r="BJ12" s="376">
        <v>0</v>
      </c>
      <c r="BK12" s="376">
        <v>0</v>
      </c>
      <c r="BL12" s="376">
        <v>0</v>
      </c>
      <c r="BM12" s="376">
        <v>0</v>
      </c>
      <c r="BN12" s="376">
        <v>0</v>
      </c>
      <c r="BO12" s="376">
        <v>0</v>
      </c>
      <c r="BP12" s="376">
        <v>0</v>
      </c>
      <c r="BQ12" s="376">
        <v>0</v>
      </c>
      <c r="BR12" s="376">
        <v>0</v>
      </c>
      <c r="BS12" s="376">
        <v>0</v>
      </c>
      <c r="BT12" s="376">
        <v>0</v>
      </c>
      <c r="BU12" s="377">
        <v>0</v>
      </c>
      <c r="BV12" s="376">
        <v>0</v>
      </c>
      <c r="BW12" s="376">
        <v>0</v>
      </c>
      <c r="BX12" s="376">
        <v>0</v>
      </c>
      <c r="BY12" s="376">
        <v>0</v>
      </c>
      <c r="BZ12" s="376">
        <v>0</v>
      </c>
      <c r="CA12" s="376">
        <v>0</v>
      </c>
      <c r="CB12" s="376">
        <v>0</v>
      </c>
      <c r="CC12" s="376">
        <v>0</v>
      </c>
      <c r="CD12" s="376">
        <v>0</v>
      </c>
      <c r="CE12" s="376">
        <v>0</v>
      </c>
      <c r="CF12" s="376">
        <v>0</v>
      </c>
      <c r="CG12" s="377">
        <v>0</v>
      </c>
      <c r="CH12" s="347">
        <f t="shared" si="1"/>
        <v>33890.06</v>
      </c>
      <c r="CI12" s="347">
        <f t="shared" si="0"/>
        <v>23333.87</v>
      </c>
      <c r="CJ12" s="347">
        <f t="shared" si="0"/>
        <v>23135.800000000007</v>
      </c>
      <c r="CK12" s="347">
        <f t="shared" si="0"/>
        <v>32558.810000000005</v>
      </c>
      <c r="CL12" s="347">
        <f t="shared" si="0"/>
        <v>36490.75</v>
      </c>
      <c r="CM12" s="347">
        <f t="shared" si="0"/>
        <v>30327.830000000013</v>
      </c>
      <c r="CN12" s="347">
        <f t="shared" si="0"/>
        <v>28484.16</v>
      </c>
      <c r="CO12" s="347">
        <f t="shared" si="0"/>
        <v>27338.239999999994</v>
      </c>
      <c r="CP12" s="347">
        <f t="shared" si="0"/>
        <v>29601.270000000004</v>
      </c>
      <c r="CQ12" s="347">
        <f t="shared" si="0"/>
        <v>22120.850000000002</v>
      </c>
      <c r="CR12" s="347">
        <f t="shared" si="0"/>
        <v>22220.400000000005</v>
      </c>
      <c r="CS12" s="347">
        <f t="shared" si="0"/>
        <v>19451.880000000005</v>
      </c>
      <c r="CT12" s="348">
        <f t="shared" si="2"/>
        <v>328953.92000000004</v>
      </c>
      <c r="DA12" s="351">
        <f t="shared" si="3"/>
        <v>328953.92000000004</v>
      </c>
      <c r="DB12" s="351">
        <v>328953.92000000004</v>
      </c>
      <c r="DC12" s="351">
        <f t="shared" si="4"/>
        <v>0</v>
      </c>
    </row>
    <row r="13" spans="1:107" ht="15.75" x14ac:dyDescent="0.3">
      <c r="A13" s="335" t="s">
        <v>106</v>
      </c>
      <c r="B13" s="344">
        <v>369309.5</v>
      </c>
      <c r="C13" s="344">
        <v>451743.59000000008</v>
      </c>
      <c r="D13" s="344">
        <v>477868.27999999956</v>
      </c>
      <c r="E13" s="344">
        <v>427167.7399999997</v>
      </c>
      <c r="F13" s="344">
        <v>407330.44000000012</v>
      </c>
      <c r="G13" s="344">
        <v>395395.53999999992</v>
      </c>
      <c r="H13" s="344">
        <v>379977.44</v>
      </c>
      <c r="I13" s="344">
        <v>344923.04000000015</v>
      </c>
      <c r="J13" s="344">
        <v>369811.34000000008</v>
      </c>
      <c r="K13" s="344">
        <v>271511.71999999986</v>
      </c>
      <c r="L13" s="344">
        <v>368471.65999999986</v>
      </c>
      <c r="M13" s="344">
        <v>320488.55999999988</v>
      </c>
      <c r="N13" s="376">
        <v>-15.21</v>
      </c>
      <c r="O13" s="376">
        <v>-103.73</v>
      </c>
      <c r="P13" s="376">
        <v>-120.33</v>
      </c>
      <c r="Q13" s="376">
        <v>-133.72</v>
      </c>
      <c r="R13" s="376">
        <v>-120.41000000000001</v>
      </c>
      <c r="S13" s="376">
        <v>-67.489999999999995</v>
      </c>
      <c r="T13" s="376">
        <v>3.9700000000000006</v>
      </c>
      <c r="U13" s="376">
        <v>-302.18</v>
      </c>
      <c r="V13" s="376">
        <v>-887.32999999999993</v>
      </c>
      <c r="W13" s="376">
        <v>10082.16</v>
      </c>
      <c r="X13" s="376">
        <v>9364.1700000000019</v>
      </c>
      <c r="Y13" s="377">
        <v>-9617.9500000000007</v>
      </c>
      <c r="Z13" s="376">
        <v>0</v>
      </c>
      <c r="AA13" s="376">
        <v>0</v>
      </c>
      <c r="AB13" s="376">
        <v>0</v>
      </c>
      <c r="AC13" s="376">
        <v>0</v>
      </c>
      <c r="AD13" s="376">
        <v>0</v>
      </c>
      <c r="AE13" s="376">
        <v>0</v>
      </c>
      <c r="AF13" s="376">
        <v>0</v>
      </c>
      <c r="AG13" s="376">
        <v>0</v>
      </c>
      <c r="AH13" s="376">
        <v>0</v>
      </c>
      <c r="AI13" s="376">
        <v>-572.32000000000005</v>
      </c>
      <c r="AJ13" s="376">
        <v>-671.72</v>
      </c>
      <c r="AK13" s="377">
        <v>-705.21</v>
      </c>
      <c r="AL13" s="376">
        <v>0</v>
      </c>
      <c r="AM13" s="376">
        <v>0</v>
      </c>
      <c r="AN13" s="376">
        <v>0</v>
      </c>
      <c r="AO13" s="376">
        <v>0</v>
      </c>
      <c r="AP13" s="376">
        <v>0</v>
      </c>
      <c r="AQ13" s="376">
        <v>0</v>
      </c>
      <c r="AR13" s="376">
        <v>0</v>
      </c>
      <c r="AS13" s="376">
        <v>0</v>
      </c>
      <c r="AT13" s="376">
        <v>0</v>
      </c>
      <c r="AU13" s="376">
        <v>0</v>
      </c>
      <c r="AV13" s="376">
        <v>0</v>
      </c>
      <c r="AW13" s="377">
        <v>0</v>
      </c>
      <c r="AX13" s="376">
        <v>0</v>
      </c>
      <c r="AY13" s="376">
        <v>0</v>
      </c>
      <c r="AZ13" s="376">
        <v>0</v>
      </c>
      <c r="BA13" s="376">
        <v>0</v>
      </c>
      <c r="BB13" s="376">
        <v>0</v>
      </c>
      <c r="BC13" s="376">
        <v>0</v>
      </c>
      <c r="BD13" s="376">
        <v>0</v>
      </c>
      <c r="BE13" s="376">
        <v>0</v>
      </c>
      <c r="BF13" s="376">
        <v>0</v>
      </c>
      <c r="BG13" s="376">
        <v>0</v>
      </c>
      <c r="BH13" s="376">
        <v>0</v>
      </c>
      <c r="BI13" s="377">
        <v>0</v>
      </c>
      <c r="BJ13" s="376">
        <v>0</v>
      </c>
      <c r="BK13" s="376">
        <v>0</v>
      </c>
      <c r="BL13" s="376">
        <v>0</v>
      </c>
      <c r="BM13" s="376">
        <v>0</v>
      </c>
      <c r="BN13" s="376">
        <v>0</v>
      </c>
      <c r="BO13" s="376">
        <v>0</v>
      </c>
      <c r="BP13" s="376">
        <v>0</v>
      </c>
      <c r="BQ13" s="376">
        <v>0</v>
      </c>
      <c r="BR13" s="376">
        <v>0</v>
      </c>
      <c r="BS13" s="376">
        <v>0</v>
      </c>
      <c r="BT13" s="376">
        <v>0</v>
      </c>
      <c r="BU13" s="377">
        <v>0</v>
      </c>
      <c r="BV13" s="376">
        <v>66895.13</v>
      </c>
      <c r="BW13" s="376">
        <v>69162.95</v>
      </c>
      <c r="BX13" s="376">
        <v>20481.48</v>
      </c>
      <c r="BY13" s="376">
        <v>48120.26</v>
      </c>
      <c r="BZ13" s="376">
        <v>54559.360000000001</v>
      </c>
      <c r="CA13" s="376">
        <v>76146.39</v>
      </c>
      <c r="CB13" s="376">
        <v>59874.43</v>
      </c>
      <c r="CC13" s="376">
        <v>56727.22</v>
      </c>
      <c r="CD13" s="376">
        <v>61767.78</v>
      </c>
      <c r="CE13" s="376">
        <v>51284.03</v>
      </c>
      <c r="CF13" s="376">
        <v>26544.010000000002</v>
      </c>
      <c r="CG13" s="377">
        <v>80381.600000000006</v>
      </c>
      <c r="CH13" s="347">
        <f t="shared" si="1"/>
        <v>436189.42</v>
      </c>
      <c r="CI13" s="347">
        <f t="shared" si="0"/>
        <v>520802.81000000011</v>
      </c>
      <c r="CJ13" s="347">
        <f t="shared" si="0"/>
        <v>498229.42999999953</v>
      </c>
      <c r="CK13" s="347">
        <f t="shared" si="0"/>
        <v>475154.27999999974</v>
      </c>
      <c r="CL13" s="347">
        <f t="shared" si="0"/>
        <v>461769.39000000013</v>
      </c>
      <c r="CM13" s="347">
        <f t="shared" si="0"/>
        <v>471474.43999999994</v>
      </c>
      <c r="CN13" s="347">
        <f t="shared" si="0"/>
        <v>439855.83999999997</v>
      </c>
      <c r="CO13" s="347">
        <f t="shared" si="0"/>
        <v>401348.08000000019</v>
      </c>
      <c r="CP13" s="347">
        <f t="shared" si="0"/>
        <v>430691.79000000004</v>
      </c>
      <c r="CQ13" s="347">
        <f t="shared" si="0"/>
        <v>332305.58999999985</v>
      </c>
      <c r="CR13" s="347">
        <f t="shared" si="0"/>
        <v>403708.11999999988</v>
      </c>
      <c r="CS13" s="347">
        <f t="shared" si="0"/>
        <v>390546.99999999988</v>
      </c>
      <c r="CT13" s="348">
        <f t="shared" si="2"/>
        <v>5262076.1899999995</v>
      </c>
      <c r="DA13" s="351">
        <f t="shared" si="3"/>
        <v>5262076.1899999995</v>
      </c>
      <c r="DB13" s="351">
        <v>4590131.5500000007</v>
      </c>
      <c r="DC13" s="351">
        <f t="shared" si="4"/>
        <v>671944.63999999873</v>
      </c>
    </row>
    <row r="14" spans="1:107" ht="15.75" x14ac:dyDescent="0.3">
      <c r="A14" s="335" t="s">
        <v>107</v>
      </c>
      <c r="B14" s="344">
        <v>56952.42</v>
      </c>
      <c r="C14" s="344">
        <v>50050.520000000019</v>
      </c>
      <c r="D14" s="344">
        <v>53361.13</v>
      </c>
      <c r="E14" s="344">
        <v>59997.239999999991</v>
      </c>
      <c r="F14" s="344">
        <v>53618.939999999995</v>
      </c>
      <c r="G14" s="344">
        <v>55613.639999999992</v>
      </c>
      <c r="H14" s="344">
        <v>54696.990000000005</v>
      </c>
      <c r="I14" s="344">
        <v>52093.04</v>
      </c>
      <c r="J14" s="344">
        <v>54483.810000000005</v>
      </c>
      <c r="K14" s="344">
        <v>36849.390000000007</v>
      </c>
      <c r="L14" s="344">
        <v>42266.18</v>
      </c>
      <c r="M14" s="344">
        <v>37020.169999999984</v>
      </c>
      <c r="N14" s="376">
        <v>0</v>
      </c>
      <c r="O14" s="376">
        <v>0</v>
      </c>
      <c r="P14" s="376">
        <v>0</v>
      </c>
      <c r="Q14" s="376">
        <v>0</v>
      </c>
      <c r="R14" s="376">
        <v>-15.01</v>
      </c>
      <c r="S14" s="376">
        <v>-14.77</v>
      </c>
      <c r="T14" s="376">
        <v>-13.86</v>
      </c>
      <c r="U14" s="376">
        <v>-11.4</v>
      </c>
      <c r="V14" s="376">
        <v>-12.62</v>
      </c>
      <c r="W14" s="376">
        <v>-485.28</v>
      </c>
      <c r="X14" s="376">
        <v>-507.16999999999996</v>
      </c>
      <c r="Y14" s="377">
        <v>-578.34999999999991</v>
      </c>
      <c r="Z14" s="376">
        <v>0</v>
      </c>
      <c r="AA14" s="376">
        <v>0</v>
      </c>
      <c r="AB14" s="376">
        <v>0</v>
      </c>
      <c r="AC14" s="376">
        <v>0</v>
      </c>
      <c r="AD14" s="376">
        <v>0</v>
      </c>
      <c r="AE14" s="376">
        <v>0</v>
      </c>
      <c r="AF14" s="376">
        <v>0</v>
      </c>
      <c r="AG14" s="376">
        <v>0</v>
      </c>
      <c r="AH14" s="376">
        <v>0</v>
      </c>
      <c r="AI14" s="376">
        <v>0</v>
      </c>
      <c r="AJ14" s="376">
        <v>0</v>
      </c>
      <c r="AK14" s="377">
        <v>0</v>
      </c>
      <c r="AL14" s="376">
        <v>0</v>
      </c>
      <c r="AM14" s="376">
        <v>0</v>
      </c>
      <c r="AN14" s="376">
        <v>0</v>
      </c>
      <c r="AO14" s="376">
        <v>0</v>
      </c>
      <c r="AP14" s="376">
        <v>0</v>
      </c>
      <c r="AQ14" s="376">
        <v>0</v>
      </c>
      <c r="AR14" s="376">
        <v>0</v>
      </c>
      <c r="AS14" s="376">
        <v>0</v>
      </c>
      <c r="AT14" s="376">
        <v>0</v>
      </c>
      <c r="AU14" s="376">
        <v>0</v>
      </c>
      <c r="AV14" s="376">
        <v>0</v>
      </c>
      <c r="AW14" s="377">
        <v>0</v>
      </c>
      <c r="AX14" s="376">
        <v>0</v>
      </c>
      <c r="AY14" s="376">
        <v>0</v>
      </c>
      <c r="AZ14" s="376">
        <v>0</v>
      </c>
      <c r="BA14" s="376">
        <v>0</v>
      </c>
      <c r="BB14" s="376">
        <v>-339.73</v>
      </c>
      <c r="BC14" s="376">
        <v>-271.79000000000002</v>
      </c>
      <c r="BD14" s="376">
        <v>-3569.49</v>
      </c>
      <c r="BE14" s="376">
        <v>-3924.72</v>
      </c>
      <c r="BF14" s="376">
        <v>-3608.41</v>
      </c>
      <c r="BG14" s="376">
        <v>-82.67</v>
      </c>
      <c r="BH14" s="376">
        <v>-1261.8599999999999</v>
      </c>
      <c r="BI14" s="377">
        <v>-696.67</v>
      </c>
      <c r="BJ14" s="376">
        <v>0</v>
      </c>
      <c r="BK14" s="376">
        <v>0</v>
      </c>
      <c r="BL14" s="376">
        <v>0</v>
      </c>
      <c r="BM14" s="376">
        <v>0</v>
      </c>
      <c r="BN14" s="376">
        <v>0</v>
      </c>
      <c r="BO14" s="376">
        <v>0</v>
      </c>
      <c r="BP14" s="376">
        <v>0</v>
      </c>
      <c r="BQ14" s="376">
        <v>0</v>
      </c>
      <c r="BR14" s="376">
        <v>0</v>
      </c>
      <c r="BS14" s="376">
        <v>0</v>
      </c>
      <c r="BT14" s="376">
        <v>0</v>
      </c>
      <c r="BU14" s="377">
        <v>0</v>
      </c>
      <c r="BV14" s="376">
        <v>0</v>
      </c>
      <c r="BW14" s="376">
        <v>0</v>
      </c>
      <c r="BX14" s="376">
        <v>0</v>
      </c>
      <c r="BY14" s="376">
        <v>0</v>
      </c>
      <c r="BZ14" s="376">
        <v>0</v>
      </c>
      <c r="CA14" s="376">
        <v>0</v>
      </c>
      <c r="CB14" s="376">
        <v>0</v>
      </c>
      <c r="CC14" s="376">
        <v>0</v>
      </c>
      <c r="CD14" s="376">
        <v>0</v>
      </c>
      <c r="CE14" s="376">
        <v>0</v>
      </c>
      <c r="CF14" s="376">
        <v>0</v>
      </c>
      <c r="CG14" s="377">
        <v>0</v>
      </c>
      <c r="CH14" s="347">
        <f t="shared" si="1"/>
        <v>56952.42</v>
      </c>
      <c r="CI14" s="347">
        <f t="shared" si="0"/>
        <v>50050.520000000019</v>
      </c>
      <c r="CJ14" s="347">
        <f t="shared" si="0"/>
        <v>53361.13</v>
      </c>
      <c r="CK14" s="347">
        <f t="shared" si="0"/>
        <v>59997.239999999991</v>
      </c>
      <c r="CL14" s="347">
        <f t="shared" si="0"/>
        <v>53264.19999999999</v>
      </c>
      <c r="CM14" s="347">
        <f t="shared" si="0"/>
        <v>55327.079999999994</v>
      </c>
      <c r="CN14" s="347">
        <f t="shared" si="0"/>
        <v>51113.640000000007</v>
      </c>
      <c r="CO14" s="347">
        <f t="shared" si="0"/>
        <v>48156.92</v>
      </c>
      <c r="CP14" s="347">
        <f t="shared" si="0"/>
        <v>50862.78</v>
      </c>
      <c r="CQ14" s="347">
        <f t="shared" si="0"/>
        <v>36281.44000000001</v>
      </c>
      <c r="CR14" s="347">
        <f t="shared" si="0"/>
        <v>40497.15</v>
      </c>
      <c r="CS14" s="347">
        <f t="shared" si="0"/>
        <v>35745.149999999987</v>
      </c>
      <c r="CT14" s="348">
        <f t="shared" si="2"/>
        <v>591609.67000000004</v>
      </c>
      <c r="DA14" s="351">
        <f t="shared" si="3"/>
        <v>591609.67000000004</v>
      </c>
      <c r="DB14" s="351">
        <v>591609.67000000004</v>
      </c>
      <c r="DC14" s="351">
        <f t="shared" si="4"/>
        <v>0</v>
      </c>
    </row>
    <row r="15" spans="1:107" ht="15.75" x14ac:dyDescent="0.3">
      <c r="A15" s="335" t="s">
        <v>108</v>
      </c>
      <c r="B15" s="344">
        <v>319719.12</v>
      </c>
      <c r="C15" s="344">
        <v>322922.34999999969</v>
      </c>
      <c r="D15" s="344">
        <v>338259.39000000025</v>
      </c>
      <c r="E15" s="344">
        <v>381447.31000000011</v>
      </c>
      <c r="F15" s="344">
        <v>353949.22999999952</v>
      </c>
      <c r="G15" s="344">
        <v>349200.84999999992</v>
      </c>
      <c r="H15" s="344">
        <v>317131.1799999997</v>
      </c>
      <c r="I15" s="344">
        <v>314479.54999999976</v>
      </c>
      <c r="J15" s="344">
        <v>323809.95999999979</v>
      </c>
      <c r="K15" s="344">
        <v>306086.59999999974</v>
      </c>
      <c r="L15" s="344">
        <v>281795.78000000003</v>
      </c>
      <c r="M15" s="344">
        <v>256472.3299999999</v>
      </c>
      <c r="N15" s="376">
        <v>-43.12</v>
      </c>
      <c r="O15" s="376">
        <v>-40.85</v>
      </c>
      <c r="P15" s="376">
        <v>-47.66</v>
      </c>
      <c r="Q15" s="376">
        <v>-51.71</v>
      </c>
      <c r="R15" s="376">
        <v>-46.79</v>
      </c>
      <c r="S15" s="376">
        <v>-46.79</v>
      </c>
      <c r="T15" s="376">
        <v>-44.52</v>
      </c>
      <c r="U15" s="376">
        <v>-37.1</v>
      </c>
      <c r="V15" s="376">
        <v>-666.73</v>
      </c>
      <c r="W15" s="376">
        <v>-767.87</v>
      </c>
      <c r="X15" s="376">
        <v>-961.26</v>
      </c>
      <c r="Y15" s="377">
        <v>-4295.6100000000006</v>
      </c>
      <c r="Z15" s="376">
        <v>0</v>
      </c>
      <c r="AA15" s="376">
        <v>0</v>
      </c>
      <c r="AB15" s="376">
        <v>0</v>
      </c>
      <c r="AC15" s="376">
        <v>0</v>
      </c>
      <c r="AD15" s="376">
        <v>0</v>
      </c>
      <c r="AE15" s="376">
        <v>0</v>
      </c>
      <c r="AF15" s="376">
        <v>0</v>
      </c>
      <c r="AG15" s="376">
        <v>0</v>
      </c>
      <c r="AH15" s="376">
        <v>0</v>
      </c>
      <c r="AI15" s="376">
        <v>0</v>
      </c>
      <c r="AJ15" s="376">
        <v>0</v>
      </c>
      <c r="AK15" s="377">
        <v>0</v>
      </c>
      <c r="AL15" s="376">
        <v>0</v>
      </c>
      <c r="AM15" s="376">
        <v>0</v>
      </c>
      <c r="AN15" s="376">
        <v>0</v>
      </c>
      <c r="AO15" s="376">
        <v>0</v>
      </c>
      <c r="AP15" s="376">
        <v>0</v>
      </c>
      <c r="AQ15" s="376">
        <v>0</v>
      </c>
      <c r="AR15" s="376">
        <v>0</v>
      </c>
      <c r="AS15" s="376">
        <v>0</v>
      </c>
      <c r="AT15" s="376">
        <v>0</v>
      </c>
      <c r="AU15" s="376">
        <v>0</v>
      </c>
      <c r="AV15" s="376">
        <v>0</v>
      </c>
      <c r="AW15" s="377">
        <v>0</v>
      </c>
      <c r="AX15" s="376">
        <v>0</v>
      </c>
      <c r="AY15" s="376">
        <v>0</v>
      </c>
      <c r="AZ15" s="376">
        <v>0</v>
      </c>
      <c r="BA15" s="376">
        <v>0</v>
      </c>
      <c r="BB15" s="376">
        <v>0</v>
      </c>
      <c r="BC15" s="376">
        <v>0</v>
      </c>
      <c r="BD15" s="376">
        <v>0</v>
      </c>
      <c r="BE15" s="376">
        <v>0</v>
      </c>
      <c r="BF15" s="376">
        <v>0</v>
      </c>
      <c r="BG15" s="376">
        <v>0</v>
      </c>
      <c r="BH15" s="376">
        <v>0</v>
      </c>
      <c r="BI15" s="377">
        <v>0</v>
      </c>
      <c r="BJ15" s="376">
        <v>0</v>
      </c>
      <c r="BK15" s="376">
        <v>0</v>
      </c>
      <c r="BL15" s="376">
        <v>0</v>
      </c>
      <c r="BM15" s="376">
        <v>0</v>
      </c>
      <c r="BN15" s="376">
        <v>0</v>
      </c>
      <c r="BO15" s="376">
        <v>0</v>
      </c>
      <c r="BP15" s="376">
        <v>0</v>
      </c>
      <c r="BQ15" s="376">
        <v>0</v>
      </c>
      <c r="BR15" s="376">
        <v>0</v>
      </c>
      <c r="BS15" s="376">
        <v>0</v>
      </c>
      <c r="BT15" s="376">
        <v>0</v>
      </c>
      <c r="BU15" s="377">
        <v>0</v>
      </c>
      <c r="BV15" s="376">
        <v>0</v>
      </c>
      <c r="BW15" s="376">
        <v>0</v>
      </c>
      <c r="BX15" s="376">
        <v>0</v>
      </c>
      <c r="BY15" s="376">
        <v>0</v>
      </c>
      <c r="BZ15" s="376">
        <v>0</v>
      </c>
      <c r="CA15" s="376">
        <v>0</v>
      </c>
      <c r="CB15" s="376">
        <v>0</v>
      </c>
      <c r="CC15" s="376">
        <v>0</v>
      </c>
      <c r="CD15" s="376">
        <v>0</v>
      </c>
      <c r="CE15" s="376">
        <v>0</v>
      </c>
      <c r="CF15" s="376">
        <v>0</v>
      </c>
      <c r="CG15" s="377">
        <v>0</v>
      </c>
      <c r="CH15" s="347">
        <f t="shared" si="1"/>
        <v>319676</v>
      </c>
      <c r="CI15" s="347">
        <f t="shared" si="0"/>
        <v>322881.49999999971</v>
      </c>
      <c r="CJ15" s="347">
        <f t="shared" si="0"/>
        <v>338211.73000000027</v>
      </c>
      <c r="CK15" s="347">
        <f t="shared" si="0"/>
        <v>381395.60000000009</v>
      </c>
      <c r="CL15" s="347">
        <f t="shared" si="0"/>
        <v>353902.43999999954</v>
      </c>
      <c r="CM15" s="347">
        <f t="shared" si="0"/>
        <v>349154.05999999994</v>
      </c>
      <c r="CN15" s="347">
        <f t="shared" si="0"/>
        <v>317086.65999999968</v>
      </c>
      <c r="CO15" s="347">
        <f t="shared" si="0"/>
        <v>314442.44999999978</v>
      </c>
      <c r="CP15" s="347">
        <f t="shared" si="0"/>
        <v>323143.22999999981</v>
      </c>
      <c r="CQ15" s="347">
        <f t="shared" si="0"/>
        <v>305318.72999999975</v>
      </c>
      <c r="CR15" s="347">
        <f t="shared" si="0"/>
        <v>280834.52</v>
      </c>
      <c r="CS15" s="347">
        <f t="shared" si="0"/>
        <v>252176.71999999991</v>
      </c>
      <c r="CT15" s="348">
        <f t="shared" si="2"/>
        <v>3858223.6399999983</v>
      </c>
      <c r="DA15" s="351">
        <f t="shared" si="3"/>
        <v>3858223.6399999983</v>
      </c>
      <c r="DB15" s="351">
        <v>3858223.6399999983</v>
      </c>
      <c r="DC15" s="351">
        <f t="shared" si="4"/>
        <v>0</v>
      </c>
    </row>
    <row r="16" spans="1:107" ht="15.75" x14ac:dyDescent="0.3">
      <c r="A16" s="335" t="s">
        <v>109</v>
      </c>
      <c r="B16" s="344">
        <v>31645.260000000002</v>
      </c>
      <c r="C16" s="344">
        <v>31235.02</v>
      </c>
      <c r="D16" s="344">
        <v>31892.920000000006</v>
      </c>
      <c r="E16" s="344">
        <v>38434.720000000023</v>
      </c>
      <c r="F16" s="344">
        <v>36711.460000000014</v>
      </c>
      <c r="G16" s="344">
        <v>34150.200000000004</v>
      </c>
      <c r="H16" s="344">
        <v>31023.450000000012</v>
      </c>
      <c r="I16" s="344">
        <v>27466.329999999998</v>
      </c>
      <c r="J16" s="344">
        <v>33135.549999999988</v>
      </c>
      <c r="K16" s="344">
        <v>29260.870000000006</v>
      </c>
      <c r="L16" s="344">
        <v>31721.310000000005</v>
      </c>
      <c r="M16" s="344">
        <v>26165.430000000008</v>
      </c>
      <c r="N16" s="376">
        <v>-0.69</v>
      </c>
      <c r="O16" s="376">
        <v>-0.91</v>
      </c>
      <c r="P16" s="376">
        <v>-0.91</v>
      </c>
      <c r="Q16" s="376">
        <v>-0.76</v>
      </c>
      <c r="R16" s="376">
        <v>-0.99</v>
      </c>
      <c r="S16" s="376">
        <v>-0.75</v>
      </c>
      <c r="T16" s="376">
        <v>-0.51</v>
      </c>
      <c r="U16" s="376">
        <v>-0.75</v>
      </c>
      <c r="V16" s="376">
        <v>-0.75</v>
      </c>
      <c r="W16" s="376">
        <v>104.94999999999999</v>
      </c>
      <c r="X16" s="376">
        <v>-94.95</v>
      </c>
      <c r="Y16" s="377">
        <v>-140.46</v>
      </c>
      <c r="Z16" s="376">
        <v>0</v>
      </c>
      <c r="AA16" s="376">
        <v>0</v>
      </c>
      <c r="AB16" s="376">
        <v>0</v>
      </c>
      <c r="AC16" s="376">
        <v>0</v>
      </c>
      <c r="AD16" s="376">
        <v>0</v>
      </c>
      <c r="AE16" s="376">
        <v>0</v>
      </c>
      <c r="AF16" s="376">
        <v>0</v>
      </c>
      <c r="AG16" s="376">
        <v>0</v>
      </c>
      <c r="AH16" s="376">
        <v>0</v>
      </c>
      <c r="AI16" s="376">
        <v>0</v>
      </c>
      <c r="AJ16" s="376">
        <v>0</v>
      </c>
      <c r="AK16" s="377">
        <v>0</v>
      </c>
      <c r="AL16" s="376">
        <v>0</v>
      </c>
      <c r="AM16" s="376">
        <v>0</v>
      </c>
      <c r="AN16" s="376">
        <v>0</v>
      </c>
      <c r="AO16" s="376">
        <v>0</v>
      </c>
      <c r="AP16" s="376">
        <v>0</v>
      </c>
      <c r="AQ16" s="376">
        <v>0</v>
      </c>
      <c r="AR16" s="376">
        <v>0</v>
      </c>
      <c r="AS16" s="376">
        <v>0</v>
      </c>
      <c r="AT16" s="376">
        <v>0</v>
      </c>
      <c r="AU16" s="376">
        <v>0</v>
      </c>
      <c r="AV16" s="376">
        <v>0</v>
      </c>
      <c r="AW16" s="377">
        <v>0</v>
      </c>
      <c r="AX16" s="376">
        <v>0</v>
      </c>
      <c r="AY16" s="376">
        <v>0</v>
      </c>
      <c r="AZ16" s="376">
        <v>0</v>
      </c>
      <c r="BA16" s="376">
        <v>0</v>
      </c>
      <c r="BB16" s="376">
        <v>0</v>
      </c>
      <c r="BC16" s="376">
        <v>0</v>
      </c>
      <c r="BD16" s="376">
        <v>0</v>
      </c>
      <c r="BE16" s="376">
        <v>0</v>
      </c>
      <c r="BF16" s="376">
        <v>0</v>
      </c>
      <c r="BG16" s="376">
        <v>0</v>
      </c>
      <c r="BH16" s="376">
        <v>0</v>
      </c>
      <c r="BI16" s="377">
        <v>0</v>
      </c>
      <c r="BJ16" s="376">
        <v>0</v>
      </c>
      <c r="BK16" s="376">
        <v>0</v>
      </c>
      <c r="BL16" s="376">
        <v>0</v>
      </c>
      <c r="BM16" s="376">
        <v>0</v>
      </c>
      <c r="BN16" s="376">
        <v>0</v>
      </c>
      <c r="BO16" s="376">
        <v>0</v>
      </c>
      <c r="BP16" s="376">
        <v>0</v>
      </c>
      <c r="BQ16" s="376">
        <v>0</v>
      </c>
      <c r="BR16" s="376">
        <v>0</v>
      </c>
      <c r="BS16" s="376">
        <v>0</v>
      </c>
      <c r="BT16" s="376">
        <v>0</v>
      </c>
      <c r="BU16" s="377">
        <v>0</v>
      </c>
      <c r="BV16" s="376">
        <v>0</v>
      </c>
      <c r="BW16" s="376">
        <v>0</v>
      </c>
      <c r="BX16" s="376">
        <v>0</v>
      </c>
      <c r="BY16" s="376">
        <v>0</v>
      </c>
      <c r="BZ16" s="376">
        <v>0</v>
      </c>
      <c r="CA16" s="376">
        <v>0</v>
      </c>
      <c r="CB16" s="376">
        <v>0</v>
      </c>
      <c r="CC16" s="376">
        <v>0</v>
      </c>
      <c r="CD16" s="376">
        <v>0</v>
      </c>
      <c r="CE16" s="376">
        <v>0</v>
      </c>
      <c r="CF16" s="376">
        <v>0</v>
      </c>
      <c r="CG16" s="377">
        <v>0</v>
      </c>
      <c r="CH16" s="347">
        <f t="shared" si="1"/>
        <v>31644.570000000003</v>
      </c>
      <c r="CI16" s="347">
        <f t="shared" si="0"/>
        <v>31234.11</v>
      </c>
      <c r="CJ16" s="347">
        <f t="shared" si="0"/>
        <v>31892.010000000006</v>
      </c>
      <c r="CK16" s="347">
        <f t="shared" si="0"/>
        <v>38433.960000000021</v>
      </c>
      <c r="CL16" s="347">
        <f t="shared" si="0"/>
        <v>36710.470000000016</v>
      </c>
      <c r="CM16" s="347">
        <f t="shared" si="0"/>
        <v>34149.450000000004</v>
      </c>
      <c r="CN16" s="347">
        <f t="shared" si="0"/>
        <v>31022.940000000013</v>
      </c>
      <c r="CO16" s="347">
        <f t="shared" si="0"/>
        <v>27465.579999999998</v>
      </c>
      <c r="CP16" s="347">
        <f t="shared" si="0"/>
        <v>33134.799999999988</v>
      </c>
      <c r="CQ16" s="347">
        <f t="shared" si="0"/>
        <v>29365.820000000007</v>
      </c>
      <c r="CR16" s="347">
        <f t="shared" si="0"/>
        <v>31626.360000000004</v>
      </c>
      <c r="CS16" s="347">
        <f t="shared" si="0"/>
        <v>26024.970000000008</v>
      </c>
      <c r="CT16" s="348">
        <f t="shared" si="2"/>
        <v>382705.0400000001</v>
      </c>
      <c r="CU16" s="353" t="s">
        <v>99</v>
      </c>
      <c r="CV16" s="347">
        <f>CS16</f>
        <v>26024.970000000008</v>
      </c>
      <c r="CW16" s="347">
        <f>'[1]FY 2020 - kWh'!CS16</f>
        <v>103331</v>
      </c>
      <c r="CX16" s="350">
        <f>CV16/CW16</f>
        <v>0.25186023555370612</v>
      </c>
      <c r="CY16" s="347">
        <f>ROUND(CX16*'[1]FY 2020 - kWh'!CY16,2)</f>
        <v>15926.63</v>
      </c>
      <c r="CZ16" s="347">
        <f>(CS16-CY16)</f>
        <v>10098.340000000009</v>
      </c>
      <c r="DA16" s="351">
        <f t="shared" si="3"/>
        <v>372606.70000000007</v>
      </c>
      <c r="DB16" s="351">
        <v>366778.40614452591</v>
      </c>
      <c r="DC16" s="351">
        <f t="shared" si="4"/>
        <v>5828.2938554741559</v>
      </c>
    </row>
    <row r="17" spans="1:107" ht="15.75" x14ac:dyDescent="0.3">
      <c r="A17" s="335" t="s">
        <v>110</v>
      </c>
      <c r="B17" s="344">
        <v>50151.49</v>
      </c>
      <c r="C17" s="344">
        <v>50085.679999999993</v>
      </c>
      <c r="D17" s="344">
        <v>51821.37</v>
      </c>
      <c r="E17" s="344">
        <v>66537.89</v>
      </c>
      <c r="F17" s="344">
        <v>52594.619999999981</v>
      </c>
      <c r="G17" s="344">
        <v>58409.180000000008</v>
      </c>
      <c r="H17" s="344">
        <v>48754.879999999976</v>
      </c>
      <c r="I17" s="344">
        <v>45583.519999999997</v>
      </c>
      <c r="J17" s="344">
        <v>61749.920000000006</v>
      </c>
      <c r="K17" s="344">
        <v>51427.999999999993</v>
      </c>
      <c r="L17" s="344">
        <v>43938.820000000014</v>
      </c>
      <c r="M17" s="344">
        <v>96836.900000000052</v>
      </c>
      <c r="N17" s="376">
        <v>0</v>
      </c>
      <c r="O17" s="376">
        <v>0</v>
      </c>
      <c r="P17" s="376">
        <v>0</v>
      </c>
      <c r="Q17" s="376">
        <v>0</v>
      </c>
      <c r="R17" s="376">
        <v>0</v>
      </c>
      <c r="S17" s="376">
        <v>0</v>
      </c>
      <c r="T17" s="376">
        <v>0</v>
      </c>
      <c r="U17" s="376">
        <v>1336.5</v>
      </c>
      <c r="V17" s="376">
        <v>1213.6699999999998</v>
      </c>
      <c r="W17" s="376">
        <v>-700.71</v>
      </c>
      <c r="X17" s="376">
        <v>-516.95000000000005</v>
      </c>
      <c r="Y17" s="377">
        <v>-44533.16</v>
      </c>
      <c r="Z17" s="376">
        <v>0</v>
      </c>
      <c r="AA17" s="376">
        <v>0</v>
      </c>
      <c r="AB17" s="376">
        <v>0</v>
      </c>
      <c r="AC17" s="376">
        <v>0</v>
      </c>
      <c r="AD17" s="376">
        <v>0</v>
      </c>
      <c r="AE17" s="376">
        <v>0</v>
      </c>
      <c r="AF17" s="376">
        <v>0</v>
      </c>
      <c r="AG17" s="376">
        <v>0</v>
      </c>
      <c r="AH17" s="376">
        <v>0</v>
      </c>
      <c r="AI17" s="376">
        <v>0</v>
      </c>
      <c r="AJ17" s="376">
        <v>0</v>
      </c>
      <c r="AK17" s="377">
        <v>0</v>
      </c>
      <c r="AL17" s="376">
        <v>0</v>
      </c>
      <c r="AM17" s="376">
        <v>0</v>
      </c>
      <c r="AN17" s="376">
        <v>0</v>
      </c>
      <c r="AO17" s="376">
        <v>0</v>
      </c>
      <c r="AP17" s="376">
        <v>0</v>
      </c>
      <c r="AQ17" s="376">
        <v>0</v>
      </c>
      <c r="AR17" s="376">
        <v>0</v>
      </c>
      <c r="AS17" s="376">
        <v>0</v>
      </c>
      <c r="AT17" s="376">
        <v>0</v>
      </c>
      <c r="AU17" s="376">
        <v>0</v>
      </c>
      <c r="AV17" s="376">
        <v>0</v>
      </c>
      <c r="AW17" s="377">
        <v>0</v>
      </c>
      <c r="AX17" s="376">
        <v>0</v>
      </c>
      <c r="AY17" s="376">
        <v>0</v>
      </c>
      <c r="AZ17" s="376">
        <v>0</v>
      </c>
      <c r="BA17" s="376">
        <v>0</v>
      </c>
      <c r="BB17" s="376">
        <v>0</v>
      </c>
      <c r="BC17" s="376">
        <v>0</v>
      </c>
      <c r="BD17" s="376">
        <v>0</v>
      </c>
      <c r="BE17" s="376">
        <v>0</v>
      </c>
      <c r="BF17" s="376">
        <v>0</v>
      </c>
      <c r="BG17" s="376">
        <v>0</v>
      </c>
      <c r="BH17" s="376">
        <v>0</v>
      </c>
      <c r="BI17" s="377">
        <v>0</v>
      </c>
      <c r="BJ17" s="376">
        <v>0</v>
      </c>
      <c r="BK17" s="376">
        <v>0</v>
      </c>
      <c r="BL17" s="376">
        <v>0</v>
      </c>
      <c r="BM17" s="376">
        <v>0</v>
      </c>
      <c r="BN17" s="376">
        <v>0</v>
      </c>
      <c r="BO17" s="376">
        <v>0</v>
      </c>
      <c r="BP17" s="376">
        <v>0</v>
      </c>
      <c r="BQ17" s="376">
        <v>0</v>
      </c>
      <c r="BR17" s="376">
        <v>0</v>
      </c>
      <c r="BS17" s="376">
        <v>0</v>
      </c>
      <c r="BT17" s="376">
        <v>0</v>
      </c>
      <c r="BU17" s="377">
        <v>0</v>
      </c>
      <c r="BV17" s="376">
        <v>0</v>
      </c>
      <c r="BW17" s="376">
        <v>0</v>
      </c>
      <c r="BX17" s="376">
        <v>0</v>
      </c>
      <c r="BY17" s="376">
        <v>0</v>
      </c>
      <c r="BZ17" s="376">
        <v>0</v>
      </c>
      <c r="CA17" s="376">
        <v>0</v>
      </c>
      <c r="CB17" s="376">
        <v>0</v>
      </c>
      <c r="CC17" s="376">
        <v>0</v>
      </c>
      <c r="CD17" s="376">
        <v>0</v>
      </c>
      <c r="CE17" s="376">
        <v>0</v>
      </c>
      <c r="CF17" s="376">
        <v>0</v>
      </c>
      <c r="CG17" s="377">
        <v>0</v>
      </c>
      <c r="CH17" s="347">
        <f t="shared" si="1"/>
        <v>50151.49</v>
      </c>
      <c r="CI17" s="347">
        <f t="shared" si="0"/>
        <v>50085.679999999993</v>
      </c>
      <c r="CJ17" s="347">
        <f t="shared" si="0"/>
        <v>51821.37</v>
      </c>
      <c r="CK17" s="347">
        <f t="shared" si="0"/>
        <v>66537.89</v>
      </c>
      <c r="CL17" s="347">
        <f t="shared" si="0"/>
        <v>52594.619999999981</v>
      </c>
      <c r="CM17" s="347">
        <f t="shared" si="0"/>
        <v>58409.180000000008</v>
      </c>
      <c r="CN17" s="347">
        <f t="shared" si="0"/>
        <v>48754.879999999976</v>
      </c>
      <c r="CO17" s="347">
        <f t="shared" si="0"/>
        <v>46920.02</v>
      </c>
      <c r="CP17" s="347">
        <f t="shared" si="0"/>
        <v>62963.590000000004</v>
      </c>
      <c r="CQ17" s="347">
        <f t="shared" si="0"/>
        <v>50727.289999999994</v>
      </c>
      <c r="CR17" s="347">
        <f t="shared" si="0"/>
        <v>43421.870000000017</v>
      </c>
      <c r="CS17" s="347">
        <f t="shared" si="0"/>
        <v>52303.740000000049</v>
      </c>
      <c r="CT17" s="348">
        <f t="shared" si="2"/>
        <v>634691.62000000011</v>
      </c>
      <c r="DA17" s="351">
        <f t="shared" si="3"/>
        <v>634691.62000000011</v>
      </c>
      <c r="DB17" s="351">
        <v>634691.62000000011</v>
      </c>
      <c r="DC17" s="351">
        <f t="shared" si="4"/>
        <v>0</v>
      </c>
    </row>
    <row r="18" spans="1:107" ht="15.75" x14ac:dyDescent="0.3">
      <c r="A18" s="335" t="s">
        <v>111</v>
      </c>
      <c r="B18" s="344">
        <v>426752.74</v>
      </c>
      <c r="C18" s="344">
        <v>427872.94000000024</v>
      </c>
      <c r="D18" s="344">
        <v>461802.57000000012</v>
      </c>
      <c r="E18" s="344">
        <v>509521.22999999992</v>
      </c>
      <c r="F18" s="344">
        <v>750093.96999999986</v>
      </c>
      <c r="G18" s="344">
        <v>731914.70999999973</v>
      </c>
      <c r="H18" s="344">
        <v>461218.97999999928</v>
      </c>
      <c r="I18" s="344">
        <v>523828.76999999996</v>
      </c>
      <c r="J18" s="344">
        <v>437856.60000000015</v>
      </c>
      <c r="K18" s="344">
        <v>355850.45000000007</v>
      </c>
      <c r="L18" s="344">
        <v>437699.87999999995</v>
      </c>
      <c r="M18" s="344">
        <v>355146.8400000002</v>
      </c>
      <c r="N18" s="376">
        <v>-5850.6100000000006</v>
      </c>
      <c r="O18" s="376">
        <v>-5889.16</v>
      </c>
      <c r="P18" s="376">
        <v>-7467.79</v>
      </c>
      <c r="Q18" s="376">
        <v>-10401.59</v>
      </c>
      <c r="R18" s="376">
        <v>-280389.72000000003</v>
      </c>
      <c r="S18" s="376">
        <v>-258760.28999999998</v>
      </c>
      <c r="T18" s="376">
        <v>-7993.41</v>
      </c>
      <c r="U18" s="376">
        <v>-118426.23</v>
      </c>
      <c r="V18" s="376">
        <v>-3826.8</v>
      </c>
      <c r="W18" s="376">
        <v>-3869.68</v>
      </c>
      <c r="X18" s="376">
        <v>-3362.5599999999995</v>
      </c>
      <c r="Y18" s="377">
        <v>-5119.5700000000006</v>
      </c>
      <c r="Z18" s="376">
        <v>0</v>
      </c>
      <c r="AA18" s="376">
        <v>0</v>
      </c>
      <c r="AB18" s="376">
        <v>0</v>
      </c>
      <c r="AC18" s="376">
        <v>0</v>
      </c>
      <c r="AD18" s="376">
        <v>0</v>
      </c>
      <c r="AE18" s="376">
        <v>0</v>
      </c>
      <c r="AF18" s="376">
        <v>0</v>
      </c>
      <c r="AG18" s="376">
        <v>0</v>
      </c>
      <c r="AH18" s="376">
        <v>0</v>
      </c>
      <c r="AI18" s="376">
        <v>0</v>
      </c>
      <c r="AJ18" s="376">
        <v>0</v>
      </c>
      <c r="AK18" s="377">
        <v>0</v>
      </c>
      <c r="AL18" s="376">
        <v>0</v>
      </c>
      <c r="AM18" s="376">
        <v>0</v>
      </c>
      <c r="AN18" s="376">
        <v>0</v>
      </c>
      <c r="AO18" s="376">
        <v>0</v>
      </c>
      <c r="AP18" s="376">
        <v>0</v>
      </c>
      <c r="AQ18" s="376">
        <v>0</v>
      </c>
      <c r="AR18" s="376">
        <v>0</v>
      </c>
      <c r="AS18" s="376">
        <v>0</v>
      </c>
      <c r="AT18" s="376">
        <v>0</v>
      </c>
      <c r="AU18" s="376">
        <v>0</v>
      </c>
      <c r="AV18" s="376">
        <v>0</v>
      </c>
      <c r="AW18" s="377">
        <v>0</v>
      </c>
      <c r="AX18" s="376">
        <v>0</v>
      </c>
      <c r="AY18" s="376">
        <v>0</v>
      </c>
      <c r="AZ18" s="376">
        <v>0</v>
      </c>
      <c r="BA18" s="376">
        <v>0</v>
      </c>
      <c r="BB18" s="376">
        <v>0</v>
      </c>
      <c r="BC18" s="376">
        <v>0</v>
      </c>
      <c r="BD18" s="376">
        <v>0</v>
      </c>
      <c r="BE18" s="376">
        <v>0</v>
      </c>
      <c r="BF18" s="376">
        <v>104.89999999999999</v>
      </c>
      <c r="BG18" s="376">
        <v>127.42000000000002</v>
      </c>
      <c r="BH18" s="376">
        <v>118.39</v>
      </c>
      <c r="BI18" s="377">
        <v>93.65</v>
      </c>
      <c r="BJ18" s="376">
        <v>0</v>
      </c>
      <c r="BK18" s="376">
        <v>0</v>
      </c>
      <c r="BL18" s="376">
        <v>0</v>
      </c>
      <c r="BM18" s="376">
        <v>0</v>
      </c>
      <c r="BN18" s="376">
        <v>0</v>
      </c>
      <c r="BO18" s="376">
        <v>0</v>
      </c>
      <c r="BP18" s="376">
        <v>0</v>
      </c>
      <c r="BQ18" s="376">
        <v>0</v>
      </c>
      <c r="BR18" s="376">
        <v>-376.03</v>
      </c>
      <c r="BS18" s="376">
        <v>-375.91</v>
      </c>
      <c r="BT18" s="376">
        <v>-329.51</v>
      </c>
      <c r="BU18" s="377">
        <v>-336.58</v>
      </c>
      <c r="BV18" s="376">
        <v>0</v>
      </c>
      <c r="BW18" s="376">
        <v>0</v>
      </c>
      <c r="BX18" s="376">
        <v>0</v>
      </c>
      <c r="BY18" s="376">
        <v>0</v>
      </c>
      <c r="BZ18" s="376">
        <v>0</v>
      </c>
      <c r="CA18" s="376">
        <v>0</v>
      </c>
      <c r="CB18" s="376">
        <v>0</v>
      </c>
      <c r="CC18" s="376">
        <v>0</v>
      </c>
      <c r="CD18" s="376">
        <v>0</v>
      </c>
      <c r="CE18" s="376">
        <v>0</v>
      </c>
      <c r="CF18" s="376">
        <v>0</v>
      </c>
      <c r="CG18" s="377">
        <v>0</v>
      </c>
      <c r="CH18" s="347">
        <f t="shared" si="1"/>
        <v>420902.13</v>
      </c>
      <c r="CI18" s="347">
        <f t="shared" si="0"/>
        <v>421983.78000000026</v>
      </c>
      <c r="CJ18" s="347">
        <f t="shared" si="0"/>
        <v>454334.78000000014</v>
      </c>
      <c r="CK18" s="347">
        <f t="shared" si="0"/>
        <v>499119.6399999999</v>
      </c>
      <c r="CL18" s="347">
        <f t="shared" si="0"/>
        <v>469704.24999999983</v>
      </c>
      <c r="CM18" s="347">
        <f t="shared" si="0"/>
        <v>473154.41999999975</v>
      </c>
      <c r="CN18" s="347">
        <f t="shared" si="0"/>
        <v>453225.56999999931</v>
      </c>
      <c r="CO18" s="347">
        <f t="shared" si="0"/>
        <v>405402.54</v>
      </c>
      <c r="CP18" s="347">
        <f t="shared" si="0"/>
        <v>433758.67000000016</v>
      </c>
      <c r="CQ18" s="347">
        <f t="shared" si="0"/>
        <v>351732.28000000009</v>
      </c>
      <c r="CR18" s="347">
        <f t="shared" si="0"/>
        <v>434126.19999999995</v>
      </c>
      <c r="CS18" s="347">
        <f t="shared" si="0"/>
        <v>349784.3400000002</v>
      </c>
      <c r="CT18" s="348">
        <f t="shared" si="2"/>
        <v>5167228.5999999996</v>
      </c>
      <c r="DA18" s="351">
        <f t="shared" si="3"/>
        <v>5167228.5999999996</v>
      </c>
      <c r="DB18" s="351">
        <v>5168646.63</v>
      </c>
      <c r="DC18" s="351">
        <f t="shared" si="4"/>
        <v>-1418.0300000002608</v>
      </c>
    </row>
    <row r="19" spans="1:107" ht="15.75" x14ac:dyDescent="0.3">
      <c r="A19" s="335" t="s">
        <v>112</v>
      </c>
      <c r="B19" s="344">
        <v>140184.67000000001</v>
      </c>
      <c r="C19" s="344">
        <v>134762.39999999994</v>
      </c>
      <c r="D19" s="344">
        <v>145449.91</v>
      </c>
      <c r="E19" s="344">
        <v>158869.89999999997</v>
      </c>
      <c r="F19" s="344">
        <v>150199.49</v>
      </c>
      <c r="G19" s="344">
        <v>149286.03000000003</v>
      </c>
      <c r="H19" s="344">
        <v>148484.91</v>
      </c>
      <c r="I19" s="344">
        <v>116358.01999999999</v>
      </c>
      <c r="J19" s="344">
        <v>136516.37999999998</v>
      </c>
      <c r="K19" s="344">
        <v>95409.439999999959</v>
      </c>
      <c r="L19" s="344">
        <v>126863.09000000001</v>
      </c>
      <c r="M19" s="344">
        <v>113101.66000000002</v>
      </c>
      <c r="N19" s="376">
        <v>-28551.1</v>
      </c>
      <c r="O19" s="376">
        <v>-27790.43</v>
      </c>
      <c r="P19" s="376">
        <v>-29500.35</v>
      </c>
      <c r="Q19" s="376">
        <v>-32273.1</v>
      </c>
      <c r="R19" s="376">
        <v>-31869.07</v>
      </c>
      <c r="S19" s="376">
        <v>-31671.94</v>
      </c>
      <c r="T19" s="376">
        <v>-33493.4</v>
      </c>
      <c r="U19" s="376">
        <v>-27572.21</v>
      </c>
      <c r="V19" s="376">
        <v>-30942.02</v>
      </c>
      <c r="W19" s="376">
        <v>-14360.38</v>
      </c>
      <c r="X19" s="376">
        <v>-13090.32</v>
      </c>
      <c r="Y19" s="377">
        <v>-23406.27</v>
      </c>
      <c r="Z19" s="376">
        <v>0</v>
      </c>
      <c r="AA19" s="376">
        <v>0</v>
      </c>
      <c r="AB19" s="376">
        <v>0</v>
      </c>
      <c r="AC19" s="376">
        <v>0</v>
      </c>
      <c r="AD19" s="376">
        <v>0</v>
      </c>
      <c r="AE19" s="376">
        <v>0</v>
      </c>
      <c r="AF19" s="376">
        <v>0</v>
      </c>
      <c r="AG19" s="376">
        <v>0</v>
      </c>
      <c r="AH19" s="376">
        <v>0</v>
      </c>
      <c r="AI19" s="376">
        <v>0</v>
      </c>
      <c r="AJ19" s="376">
        <v>0</v>
      </c>
      <c r="AK19" s="377">
        <v>0</v>
      </c>
      <c r="AL19" s="376">
        <v>0</v>
      </c>
      <c r="AM19" s="376">
        <v>0</v>
      </c>
      <c r="AN19" s="376">
        <v>0</v>
      </c>
      <c r="AO19" s="376">
        <v>0</v>
      </c>
      <c r="AP19" s="376">
        <v>0</v>
      </c>
      <c r="AQ19" s="376">
        <v>0</v>
      </c>
      <c r="AR19" s="376">
        <v>0</v>
      </c>
      <c r="AS19" s="376">
        <v>0</v>
      </c>
      <c r="AT19" s="376">
        <v>0</v>
      </c>
      <c r="AU19" s="376">
        <v>0</v>
      </c>
      <c r="AV19" s="376">
        <v>0</v>
      </c>
      <c r="AW19" s="377">
        <v>0</v>
      </c>
      <c r="AX19" s="376">
        <v>0</v>
      </c>
      <c r="AY19" s="376">
        <v>0</v>
      </c>
      <c r="AZ19" s="376">
        <v>0</v>
      </c>
      <c r="BA19" s="376">
        <v>0</v>
      </c>
      <c r="BB19" s="376">
        <v>0</v>
      </c>
      <c r="BC19" s="376">
        <v>0</v>
      </c>
      <c r="BD19" s="376">
        <v>0</v>
      </c>
      <c r="BE19" s="376">
        <v>0</v>
      </c>
      <c r="BF19" s="376">
        <v>0</v>
      </c>
      <c r="BG19" s="376">
        <v>0</v>
      </c>
      <c r="BH19" s="376">
        <v>0</v>
      </c>
      <c r="BI19" s="377">
        <v>0</v>
      </c>
      <c r="BJ19" s="376">
        <v>0</v>
      </c>
      <c r="BK19" s="376">
        <v>0</v>
      </c>
      <c r="BL19" s="376">
        <v>0</v>
      </c>
      <c r="BM19" s="376">
        <v>0</v>
      </c>
      <c r="BN19" s="376">
        <v>0</v>
      </c>
      <c r="BO19" s="376">
        <v>0</v>
      </c>
      <c r="BP19" s="376">
        <v>0</v>
      </c>
      <c r="BQ19" s="376">
        <v>0</v>
      </c>
      <c r="BR19" s="376">
        <v>0</v>
      </c>
      <c r="BS19" s="376">
        <v>0</v>
      </c>
      <c r="BT19" s="376">
        <v>0</v>
      </c>
      <c r="BU19" s="377">
        <v>0</v>
      </c>
      <c r="BV19" s="376">
        <v>0</v>
      </c>
      <c r="BW19" s="376">
        <v>0</v>
      </c>
      <c r="BX19" s="376">
        <v>0</v>
      </c>
      <c r="BY19" s="376">
        <v>0</v>
      </c>
      <c r="BZ19" s="376">
        <v>0</v>
      </c>
      <c r="CA19" s="376">
        <v>0</v>
      </c>
      <c r="CB19" s="376">
        <v>0</v>
      </c>
      <c r="CC19" s="376">
        <v>0</v>
      </c>
      <c r="CD19" s="376">
        <v>0</v>
      </c>
      <c r="CE19" s="376">
        <v>0</v>
      </c>
      <c r="CF19" s="376">
        <v>0</v>
      </c>
      <c r="CG19" s="377">
        <v>0</v>
      </c>
      <c r="CH19" s="347">
        <f t="shared" si="1"/>
        <v>111633.57</v>
      </c>
      <c r="CI19" s="347">
        <f t="shared" si="1"/>
        <v>106971.96999999994</v>
      </c>
      <c r="CJ19" s="347">
        <f t="shared" si="1"/>
        <v>115949.56</v>
      </c>
      <c r="CK19" s="347">
        <f t="shared" si="1"/>
        <v>126596.79999999996</v>
      </c>
      <c r="CL19" s="347">
        <f t="shared" si="1"/>
        <v>118330.41999999998</v>
      </c>
      <c r="CM19" s="347">
        <f t="shared" si="1"/>
        <v>117614.09000000003</v>
      </c>
      <c r="CN19" s="347">
        <f t="shared" si="1"/>
        <v>114991.51000000001</v>
      </c>
      <c r="CO19" s="347">
        <f t="shared" si="1"/>
        <v>88785.81</v>
      </c>
      <c r="CP19" s="347">
        <f t="shared" si="1"/>
        <v>105574.35999999997</v>
      </c>
      <c r="CQ19" s="347">
        <f t="shared" si="1"/>
        <v>81049.059999999954</v>
      </c>
      <c r="CR19" s="347">
        <f t="shared" si="1"/>
        <v>113772.77000000002</v>
      </c>
      <c r="CS19" s="347">
        <f t="shared" si="1"/>
        <v>89695.390000000014</v>
      </c>
      <c r="CT19" s="348">
        <f t="shared" si="2"/>
        <v>1290965.31</v>
      </c>
      <c r="DA19" s="351">
        <f t="shared" si="3"/>
        <v>1290965.31</v>
      </c>
      <c r="DB19" s="351">
        <v>1290965.31</v>
      </c>
      <c r="DC19" s="351">
        <f t="shared" si="4"/>
        <v>0</v>
      </c>
    </row>
    <row r="20" spans="1:107" ht="15.75" x14ac:dyDescent="0.3">
      <c r="A20" s="335" t="s">
        <v>113</v>
      </c>
      <c r="B20" s="344">
        <v>82437.38</v>
      </c>
      <c r="C20" s="344">
        <v>75094.669999999984</v>
      </c>
      <c r="D20" s="344">
        <v>86982.01</v>
      </c>
      <c r="E20" s="344">
        <v>92357.389999999956</v>
      </c>
      <c r="F20" s="344">
        <v>88967.569999999992</v>
      </c>
      <c r="G20" s="344">
        <v>77599.930000000008</v>
      </c>
      <c r="H20" s="344">
        <v>75020.86</v>
      </c>
      <c r="I20" s="344">
        <v>64040.400000000016</v>
      </c>
      <c r="J20" s="344">
        <v>77489.190000000046</v>
      </c>
      <c r="K20" s="344">
        <v>62771.160000000011</v>
      </c>
      <c r="L20" s="344">
        <v>62331.31</v>
      </c>
      <c r="M20" s="344">
        <v>56734.05000000001</v>
      </c>
      <c r="N20" s="376">
        <v>-457.18</v>
      </c>
      <c r="O20" s="376">
        <v>-447.08</v>
      </c>
      <c r="P20" s="376">
        <v>-445.61</v>
      </c>
      <c r="Q20" s="376">
        <v>-439.14</v>
      </c>
      <c r="R20" s="376">
        <v>-382.55</v>
      </c>
      <c r="S20" s="376">
        <v>-354.57</v>
      </c>
      <c r="T20" s="376">
        <v>-360.79999999999995</v>
      </c>
      <c r="U20" s="376">
        <v>-299.64999999999998</v>
      </c>
      <c r="V20" s="376">
        <v>-321.08</v>
      </c>
      <c r="W20" s="376">
        <v>-263.75</v>
      </c>
      <c r="X20" s="376">
        <v>775.07999999999993</v>
      </c>
      <c r="Y20" s="377">
        <v>-825.46</v>
      </c>
      <c r="Z20" s="376">
        <v>0</v>
      </c>
      <c r="AA20" s="376">
        <v>0</v>
      </c>
      <c r="AB20" s="376">
        <v>0</v>
      </c>
      <c r="AC20" s="376">
        <v>0</v>
      </c>
      <c r="AD20" s="376">
        <v>0</v>
      </c>
      <c r="AE20" s="376">
        <v>0</v>
      </c>
      <c r="AF20" s="376">
        <v>0</v>
      </c>
      <c r="AG20" s="376">
        <v>0</v>
      </c>
      <c r="AH20" s="376">
        <v>0</v>
      </c>
      <c r="AI20" s="376">
        <v>0</v>
      </c>
      <c r="AJ20" s="376">
        <v>0</v>
      </c>
      <c r="AK20" s="377">
        <v>0</v>
      </c>
      <c r="AL20" s="376">
        <v>0</v>
      </c>
      <c r="AM20" s="376">
        <v>0</v>
      </c>
      <c r="AN20" s="376">
        <v>0</v>
      </c>
      <c r="AO20" s="376">
        <v>0</v>
      </c>
      <c r="AP20" s="376">
        <v>0</v>
      </c>
      <c r="AQ20" s="376">
        <v>0</v>
      </c>
      <c r="AR20" s="376">
        <v>0</v>
      </c>
      <c r="AS20" s="376">
        <v>0</v>
      </c>
      <c r="AT20" s="376">
        <v>0</v>
      </c>
      <c r="AU20" s="376">
        <v>0</v>
      </c>
      <c r="AV20" s="376">
        <v>0</v>
      </c>
      <c r="AW20" s="377">
        <v>0</v>
      </c>
      <c r="AX20" s="376">
        <v>0</v>
      </c>
      <c r="AY20" s="376">
        <v>0</v>
      </c>
      <c r="AZ20" s="376">
        <v>0</v>
      </c>
      <c r="BA20" s="376">
        <v>0</v>
      </c>
      <c r="BB20" s="376">
        <v>0</v>
      </c>
      <c r="BC20" s="376">
        <v>0</v>
      </c>
      <c r="BD20" s="376">
        <v>0</v>
      </c>
      <c r="BE20" s="376">
        <v>0</v>
      </c>
      <c r="BF20" s="376">
        <v>0</v>
      </c>
      <c r="BG20" s="376">
        <v>0</v>
      </c>
      <c r="BH20" s="376">
        <v>0</v>
      </c>
      <c r="BI20" s="377">
        <v>0</v>
      </c>
      <c r="BJ20" s="376">
        <v>0</v>
      </c>
      <c r="BK20" s="376">
        <v>0</v>
      </c>
      <c r="BL20" s="376">
        <v>0</v>
      </c>
      <c r="BM20" s="376">
        <v>0</v>
      </c>
      <c r="BN20" s="376">
        <v>0</v>
      </c>
      <c r="BO20" s="376">
        <v>0</v>
      </c>
      <c r="BP20" s="376">
        <v>0</v>
      </c>
      <c r="BQ20" s="376">
        <v>0</v>
      </c>
      <c r="BR20" s="376">
        <v>0</v>
      </c>
      <c r="BS20" s="376">
        <v>0</v>
      </c>
      <c r="BT20" s="376">
        <v>0</v>
      </c>
      <c r="BU20" s="377">
        <v>0</v>
      </c>
      <c r="BV20" s="376">
        <v>0</v>
      </c>
      <c r="BW20" s="376">
        <v>0</v>
      </c>
      <c r="BX20" s="376">
        <v>0</v>
      </c>
      <c r="BY20" s="376">
        <v>0</v>
      </c>
      <c r="BZ20" s="376">
        <v>0</v>
      </c>
      <c r="CA20" s="376">
        <v>0</v>
      </c>
      <c r="CB20" s="376">
        <v>0</v>
      </c>
      <c r="CC20" s="376">
        <v>0</v>
      </c>
      <c r="CD20" s="376">
        <v>0</v>
      </c>
      <c r="CE20" s="376">
        <v>0</v>
      </c>
      <c r="CF20" s="376">
        <v>0</v>
      </c>
      <c r="CG20" s="377">
        <v>0</v>
      </c>
      <c r="CH20" s="347">
        <f t="shared" si="1"/>
        <v>81980.200000000012</v>
      </c>
      <c r="CI20" s="347">
        <f t="shared" si="1"/>
        <v>74647.589999999982</v>
      </c>
      <c r="CJ20" s="347">
        <f t="shared" si="1"/>
        <v>86536.4</v>
      </c>
      <c r="CK20" s="347">
        <f t="shared" si="1"/>
        <v>91918.249999999956</v>
      </c>
      <c r="CL20" s="347">
        <f t="shared" si="1"/>
        <v>88585.01999999999</v>
      </c>
      <c r="CM20" s="347">
        <f t="shared" si="1"/>
        <v>77245.36</v>
      </c>
      <c r="CN20" s="347">
        <f t="shared" si="1"/>
        <v>74660.06</v>
      </c>
      <c r="CO20" s="347">
        <f t="shared" si="1"/>
        <v>63740.750000000015</v>
      </c>
      <c r="CP20" s="347">
        <f t="shared" si="1"/>
        <v>77168.110000000044</v>
      </c>
      <c r="CQ20" s="347">
        <f t="shared" si="1"/>
        <v>62507.410000000011</v>
      </c>
      <c r="CR20" s="347">
        <f t="shared" si="1"/>
        <v>63106.39</v>
      </c>
      <c r="CS20" s="347">
        <f t="shared" si="1"/>
        <v>55908.590000000011</v>
      </c>
      <c r="CT20" s="348">
        <f t="shared" si="2"/>
        <v>898004.13</v>
      </c>
      <c r="DA20" s="351">
        <f t="shared" si="3"/>
        <v>898004.13</v>
      </c>
      <c r="DB20" s="351">
        <v>898004.13</v>
      </c>
      <c r="DC20" s="351">
        <f t="shared" si="4"/>
        <v>0</v>
      </c>
    </row>
    <row r="21" spans="1:107" ht="15.75" x14ac:dyDescent="0.3">
      <c r="A21" s="335" t="s">
        <v>114</v>
      </c>
      <c r="B21" s="344">
        <v>29038.760000000002</v>
      </c>
      <c r="C21" s="344">
        <v>26846.829999999994</v>
      </c>
      <c r="D21" s="344">
        <v>28688.139999999996</v>
      </c>
      <c r="E21" s="344">
        <v>28817.229999999992</v>
      </c>
      <c r="F21" s="344">
        <v>32394.929999999993</v>
      </c>
      <c r="G21" s="344">
        <v>29794.04</v>
      </c>
      <c r="H21" s="344">
        <v>30427.620000000006</v>
      </c>
      <c r="I21" s="344">
        <v>28356.610000000008</v>
      </c>
      <c r="J21" s="344">
        <v>27469.820000000003</v>
      </c>
      <c r="K21" s="344">
        <v>16667.629999999997</v>
      </c>
      <c r="L21" s="344">
        <v>28018.590000000004</v>
      </c>
      <c r="M21" s="344">
        <v>23935.489999999998</v>
      </c>
      <c r="N21" s="376">
        <v>0</v>
      </c>
      <c r="O21" s="376">
        <v>0</v>
      </c>
      <c r="P21" s="376">
        <v>0</v>
      </c>
      <c r="Q21" s="376">
        <v>0</v>
      </c>
      <c r="R21" s="376">
        <v>0</v>
      </c>
      <c r="S21" s="376">
        <v>0</v>
      </c>
      <c r="T21" s="376">
        <v>0</v>
      </c>
      <c r="U21" s="376">
        <v>0</v>
      </c>
      <c r="V21" s="376">
        <v>0</v>
      </c>
      <c r="W21" s="376">
        <v>0</v>
      </c>
      <c r="X21" s="376">
        <v>0</v>
      </c>
      <c r="Y21" s="377">
        <v>0</v>
      </c>
      <c r="Z21" s="376">
        <v>0</v>
      </c>
      <c r="AA21" s="376">
        <v>0</v>
      </c>
      <c r="AB21" s="376">
        <v>0</v>
      </c>
      <c r="AC21" s="376">
        <v>0</v>
      </c>
      <c r="AD21" s="376">
        <v>0</v>
      </c>
      <c r="AE21" s="376">
        <v>0</v>
      </c>
      <c r="AF21" s="376">
        <v>0</v>
      </c>
      <c r="AG21" s="376">
        <v>0</v>
      </c>
      <c r="AH21" s="376">
        <v>0</v>
      </c>
      <c r="AI21" s="376">
        <v>0</v>
      </c>
      <c r="AJ21" s="376">
        <v>0</v>
      </c>
      <c r="AK21" s="377">
        <v>0</v>
      </c>
      <c r="AL21" s="376">
        <v>0</v>
      </c>
      <c r="AM21" s="376">
        <v>0</v>
      </c>
      <c r="AN21" s="376">
        <v>0</v>
      </c>
      <c r="AO21" s="376">
        <v>0</v>
      </c>
      <c r="AP21" s="376">
        <v>0</v>
      </c>
      <c r="AQ21" s="376">
        <v>0</v>
      </c>
      <c r="AR21" s="376">
        <v>0</v>
      </c>
      <c r="AS21" s="376">
        <v>0</v>
      </c>
      <c r="AT21" s="376">
        <v>0</v>
      </c>
      <c r="AU21" s="376">
        <v>0</v>
      </c>
      <c r="AV21" s="376">
        <v>0</v>
      </c>
      <c r="AW21" s="377">
        <v>0</v>
      </c>
      <c r="AX21" s="376">
        <v>0</v>
      </c>
      <c r="AY21" s="376">
        <v>0</v>
      </c>
      <c r="AZ21" s="376">
        <v>0</v>
      </c>
      <c r="BA21" s="376">
        <v>0</v>
      </c>
      <c r="BB21" s="376">
        <v>0</v>
      </c>
      <c r="BC21" s="376">
        <v>0</v>
      </c>
      <c r="BD21" s="376">
        <v>0</v>
      </c>
      <c r="BE21" s="376">
        <v>0</v>
      </c>
      <c r="BF21" s="376">
        <v>0</v>
      </c>
      <c r="BG21" s="376">
        <v>0</v>
      </c>
      <c r="BH21" s="376">
        <v>0</v>
      </c>
      <c r="BI21" s="377">
        <v>0</v>
      </c>
      <c r="BJ21" s="376">
        <v>0</v>
      </c>
      <c r="BK21" s="376">
        <v>0</v>
      </c>
      <c r="BL21" s="376">
        <v>0</v>
      </c>
      <c r="BM21" s="376">
        <v>0</v>
      </c>
      <c r="BN21" s="376">
        <v>0</v>
      </c>
      <c r="BO21" s="376">
        <v>0</v>
      </c>
      <c r="BP21" s="376">
        <v>0</v>
      </c>
      <c r="BQ21" s="376">
        <v>0</v>
      </c>
      <c r="BR21" s="376">
        <v>0</v>
      </c>
      <c r="BS21" s="376">
        <v>0</v>
      </c>
      <c r="BT21" s="376">
        <v>0</v>
      </c>
      <c r="BU21" s="377">
        <v>0</v>
      </c>
      <c r="BV21" s="376">
        <v>0</v>
      </c>
      <c r="BW21" s="376">
        <v>0</v>
      </c>
      <c r="BX21" s="376">
        <v>0</v>
      </c>
      <c r="BY21" s="376">
        <v>0</v>
      </c>
      <c r="BZ21" s="376">
        <v>0</v>
      </c>
      <c r="CA21" s="376">
        <v>0</v>
      </c>
      <c r="CB21" s="376">
        <v>0</v>
      </c>
      <c r="CC21" s="376">
        <v>0</v>
      </c>
      <c r="CD21" s="376">
        <v>0</v>
      </c>
      <c r="CE21" s="376">
        <v>0</v>
      </c>
      <c r="CF21" s="376">
        <v>0</v>
      </c>
      <c r="CG21" s="377">
        <v>0</v>
      </c>
      <c r="CH21" s="347">
        <f t="shared" si="1"/>
        <v>29038.760000000002</v>
      </c>
      <c r="CI21" s="347">
        <f t="shared" si="1"/>
        <v>26846.829999999994</v>
      </c>
      <c r="CJ21" s="347">
        <f t="shared" si="1"/>
        <v>28688.139999999996</v>
      </c>
      <c r="CK21" s="347">
        <f t="shared" si="1"/>
        <v>28817.229999999992</v>
      </c>
      <c r="CL21" s="347">
        <f t="shared" si="1"/>
        <v>32394.929999999993</v>
      </c>
      <c r="CM21" s="347">
        <f t="shared" si="1"/>
        <v>29794.04</v>
      </c>
      <c r="CN21" s="347">
        <f t="shared" si="1"/>
        <v>30427.620000000006</v>
      </c>
      <c r="CO21" s="347">
        <f t="shared" si="1"/>
        <v>28356.610000000008</v>
      </c>
      <c r="CP21" s="347">
        <f t="shared" si="1"/>
        <v>27469.820000000003</v>
      </c>
      <c r="CQ21" s="347">
        <f t="shared" si="1"/>
        <v>16667.629999999997</v>
      </c>
      <c r="CR21" s="347">
        <f t="shared" si="1"/>
        <v>28018.590000000004</v>
      </c>
      <c r="CS21" s="347">
        <f t="shared" si="1"/>
        <v>23935.489999999998</v>
      </c>
      <c r="CT21" s="348">
        <f t="shared" si="2"/>
        <v>330455.69</v>
      </c>
      <c r="CU21" s="357" t="s">
        <v>180</v>
      </c>
      <c r="CV21" s="347">
        <f>CM21</f>
        <v>29794.04</v>
      </c>
      <c r="CW21" s="347">
        <f>'[1]FY 2020 - kWh'!CM21</f>
        <v>119327</v>
      </c>
      <c r="CX21" s="350">
        <f>CV21/CW21</f>
        <v>0.24968397764127148</v>
      </c>
      <c r="CY21" s="347">
        <f>ROUND(CX21*'[1]FY 2020 - kWh'!CY21,2)</f>
        <v>16036.7</v>
      </c>
      <c r="CZ21" s="347">
        <f>(CM21-CY21)+SUM(CN21:CS21)</f>
        <v>168633.1</v>
      </c>
      <c r="DA21" s="351">
        <f t="shared" si="3"/>
        <v>161822.59</v>
      </c>
      <c r="DB21" s="351">
        <v>159543.22748405641</v>
      </c>
      <c r="DC21" s="351">
        <f t="shared" si="4"/>
        <v>2279.3625159435906</v>
      </c>
    </row>
    <row r="22" spans="1:107" ht="15.75" x14ac:dyDescent="0.3">
      <c r="A22" s="335" t="s">
        <v>115</v>
      </c>
      <c r="B22" s="344">
        <v>17384.830000000002</v>
      </c>
      <c r="C22" s="344">
        <v>17686.840000000004</v>
      </c>
      <c r="D22" s="344">
        <v>20027.560000000001</v>
      </c>
      <c r="E22" s="344">
        <v>22467.669999999969</v>
      </c>
      <c r="F22" s="344">
        <v>21814.210000000003</v>
      </c>
      <c r="G22" s="344">
        <v>18199.91</v>
      </c>
      <c r="H22" s="344">
        <v>15199.009999999998</v>
      </c>
      <c r="I22" s="344">
        <v>16748.510000000006</v>
      </c>
      <c r="J22" s="344">
        <v>17986.810000000001</v>
      </c>
      <c r="K22" s="344">
        <v>12736.929999999998</v>
      </c>
      <c r="L22" s="344">
        <v>14080.589999999993</v>
      </c>
      <c r="M22" s="344">
        <v>15143.18</v>
      </c>
      <c r="N22" s="376">
        <v>0</v>
      </c>
      <c r="O22" s="376">
        <v>0</v>
      </c>
      <c r="P22" s="376">
        <v>0</v>
      </c>
      <c r="Q22" s="376">
        <v>0</v>
      </c>
      <c r="R22" s="376">
        <v>0</v>
      </c>
      <c r="S22" s="376">
        <v>0</v>
      </c>
      <c r="T22" s="376">
        <v>-452.69</v>
      </c>
      <c r="U22" s="376">
        <v>-330.36</v>
      </c>
      <c r="V22" s="376">
        <v>-392.74</v>
      </c>
      <c r="W22" s="376">
        <v>-29.14</v>
      </c>
      <c r="X22" s="376">
        <v>-33.1</v>
      </c>
      <c r="Y22" s="377">
        <v>-301.77999999999997</v>
      </c>
      <c r="Z22" s="376">
        <v>0</v>
      </c>
      <c r="AA22" s="376">
        <v>0</v>
      </c>
      <c r="AB22" s="376">
        <v>0</v>
      </c>
      <c r="AC22" s="376">
        <v>0</v>
      </c>
      <c r="AD22" s="376">
        <v>0</v>
      </c>
      <c r="AE22" s="376">
        <v>0</v>
      </c>
      <c r="AF22" s="376">
        <v>0</v>
      </c>
      <c r="AG22" s="376">
        <v>0</v>
      </c>
      <c r="AH22" s="376">
        <v>0</v>
      </c>
      <c r="AI22" s="376">
        <v>0</v>
      </c>
      <c r="AJ22" s="376">
        <v>0</v>
      </c>
      <c r="AK22" s="377">
        <v>0</v>
      </c>
      <c r="AL22" s="376">
        <v>0</v>
      </c>
      <c r="AM22" s="376">
        <v>0</v>
      </c>
      <c r="AN22" s="376">
        <v>0</v>
      </c>
      <c r="AO22" s="376">
        <v>0</v>
      </c>
      <c r="AP22" s="376">
        <v>0</v>
      </c>
      <c r="AQ22" s="376">
        <v>0</v>
      </c>
      <c r="AR22" s="376">
        <v>0</v>
      </c>
      <c r="AS22" s="376">
        <v>0</v>
      </c>
      <c r="AT22" s="376">
        <v>0</v>
      </c>
      <c r="AU22" s="376">
        <v>0</v>
      </c>
      <c r="AV22" s="376">
        <v>0</v>
      </c>
      <c r="AW22" s="377">
        <v>0</v>
      </c>
      <c r="AX22" s="376">
        <v>0</v>
      </c>
      <c r="AY22" s="376">
        <v>0</v>
      </c>
      <c r="AZ22" s="376">
        <v>0</v>
      </c>
      <c r="BA22" s="376">
        <v>0</v>
      </c>
      <c r="BB22" s="376">
        <v>0</v>
      </c>
      <c r="BC22" s="376">
        <v>0</v>
      </c>
      <c r="BD22" s="376">
        <v>0</v>
      </c>
      <c r="BE22" s="376">
        <v>0</v>
      </c>
      <c r="BF22" s="376">
        <v>0</v>
      </c>
      <c r="BG22" s="376">
        <v>0</v>
      </c>
      <c r="BH22" s="376">
        <v>0</v>
      </c>
      <c r="BI22" s="377">
        <v>0</v>
      </c>
      <c r="BJ22" s="376">
        <v>0</v>
      </c>
      <c r="BK22" s="376">
        <v>0</v>
      </c>
      <c r="BL22" s="376">
        <v>0</v>
      </c>
      <c r="BM22" s="376">
        <v>0</v>
      </c>
      <c r="BN22" s="376">
        <v>0</v>
      </c>
      <c r="BO22" s="376">
        <v>0</v>
      </c>
      <c r="BP22" s="376">
        <v>0</v>
      </c>
      <c r="BQ22" s="376">
        <v>0</v>
      </c>
      <c r="BR22" s="376">
        <v>0</v>
      </c>
      <c r="BS22" s="376">
        <v>0</v>
      </c>
      <c r="BT22" s="376">
        <v>0</v>
      </c>
      <c r="BU22" s="377">
        <v>0</v>
      </c>
      <c r="BV22" s="376">
        <v>0</v>
      </c>
      <c r="BW22" s="376">
        <v>0</v>
      </c>
      <c r="BX22" s="376">
        <v>0</v>
      </c>
      <c r="BY22" s="376">
        <v>0</v>
      </c>
      <c r="BZ22" s="376">
        <v>0</v>
      </c>
      <c r="CA22" s="376">
        <v>0</v>
      </c>
      <c r="CB22" s="376">
        <v>0</v>
      </c>
      <c r="CC22" s="376">
        <v>0</v>
      </c>
      <c r="CD22" s="376">
        <v>0</v>
      </c>
      <c r="CE22" s="376">
        <v>0</v>
      </c>
      <c r="CF22" s="376">
        <v>0</v>
      </c>
      <c r="CG22" s="377">
        <v>0</v>
      </c>
      <c r="CH22" s="347">
        <f t="shared" si="1"/>
        <v>17384.830000000002</v>
      </c>
      <c r="CI22" s="347">
        <f t="shared" si="1"/>
        <v>17686.840000000004</v>
      </c>
      <c r="CJ22" s="347">
        <f t="shared" si="1"/>
        <v>20027.560000000001</v>
      </c>
      <c r="CK22" s="347">
        <f t="shared" si="1"/>
        <v>22467.669999999969</v>
      </c>
      <c r="CL22" s="347">
        <f t="shared" si="1"/>
        <v>21814.210000000003</v>
      </c>
      <c r="CM22" s="347">
        <f t="shared" si="1"/>
        <v>18199.91</v>
      </c>
      <c r="CN22" s="347">
        <f t="shared" si="1"/>
        <v>14746.319999999998</v>
      </c>
      <c r="CO22" s="347">
        <f t="shared" si="1"/>
        <v>16418.150000000005</v>
      </c>
      <c r="CP22" s="347">
        <f t="shared" si="1"/>
        <v>17594.07</v>
      </c>
      <c r="CQ22" s="347">
        <f t="shared" si="1"/>
        <v>12707.789999999999</v>
      </c>
      <c r="CR22" s="347">
        <f t="shared" si="1"/>
        <v>14047.489999999993</v>
      </c>
      <c r="CS22" s="347">
        <f t="shared" si="1"/>
        <v>14841.4</v>
      </c>
      <c r="CT22" s="348">
        <f t="shared" si="2"/>
        <v>207936.24</v>
      </c>
      <c r="DA22" s="351">
        <f t="shared" si="3"/>
        <v>207936.24</v>
      </c>
      <c r="DB22" s="351">
        <v>207936.24</v>
      </c>
      <c r="DC22" s="351">
        <f t="shared" si="4"/>
        <v>0</v>
      </c>
    </row>
    <row r="23" spans="1:107" ht="15.75" x14ac:dyDescent="0.3">
      <c r="A23" s="335" t="s">
        <v>116</v>
      </c>
      <c r="B23" s="344">
        <v>47353.420000000006</v>
      </c>
      <c r="C23" s="344">
        <v>48790.909999999982</v>
      </c>
      <c r="D23" s="344">
        <v>49643.290000000008</v>
      </c>
      <c r="E23" s="344">
        <v>55006.229999999989</v>
      </c>
      <c r="F23" s="344">
        <v>52813.49</v>
      </c>
      <c r="G23" s="344">
        <v>55459.759999999987</v>
      </c>
      <c r="H23" s="344">
        <v>66814.630000000019</v>
      </c>
      <c r="I23" s="344">
        <v>41759.69</v>
      </c>
      <c r="J23" s="344">
        <v>45610.579999999994</v>
      </c>
      <c r="K23" s="344">
        <v>27973.99</v>
      </c>
      <c r="L23" s="344">
        <v>27669.429999999993</v>
      </c>
      <c r="M23" s="344">
        <v>35640.179999999993</v>
      </c>
      <c r="N23" s="376">
        <v>-90.81</v>
      </c>
      <c r="O23" s="376">
        <v>-99.9</v>
      </c>
      <c r="P23" s="376">
        <v>-108.97</v>
      </c>
      <c r="Q23" s="376">
        <v>-154.88999999999999</v>
      </c>
      <c r="R23" s="376">
        <v>-110.58</v>
      </c>
      <c r="S23" s="376">
        <v>-115</v>
      </c>
      <c r="T23" s="376">
        <v>-106.37</v>
      </c>
      <c r="U23" s="376">
        <v>-96.25</v>
      </c>
      <c r="V23" s="376">
        <v>-116.27000000000001</v>
      </c>
      <c r="W23" s="376">
        <v>-448.47</v>
      </c>
      <c r="X23" s="376">
        <v>17693.12</v>
      </c>
      <c r="Y23" s="377">
        <v>7654.7699999999995</v>
      </c>
      <c r="Z23" s="376">
        <v>0</v>
      </c>
      <c r="AA23" s="376">
        <v>0</v>
      </c>
      <c r="AB23" s="376">
        <v>0</v>
      </c>
      <c r="AC23" s="376">
        <v>0</v>
      </c>
      <c r="AD23" s="376">
        <v>0</v>
      </c>
      <c r="AE23" s="376">
        <v>0</v>
      </c>
      <c r="AF23" s="376">
        <v>0</v>
      </c>
      <c r="AG23" s="376">
        <v>0</v>
      </c>
      <c r="AH23" s="376">
        <v>0</v>
      </c>
      <c r="AI23" s="376">
        <v>0</v>
      </c>
      <c r="AJ23" s="376">
        <v>0</v>
      </c>
      <c r="AK23" s="377">
        <v>0</v>
      </c>
      <c r="AL23" s="376">
        <v>0</v>
      </c>
      <c r="AM23" s="376">
        <v>0</v>
      </c>
      <c r="AN23" s="376">
        <v>0</v>
      </c>
      <c r="AO23" s="376">
        <v>0</v>
      </c>
      <c r="AP23" s="376">
        <v>0</v>
      </c>
      <c r="AQ23" s="376">
        <v>0</v>
      </c>
      <c r="AR23" s="376">
        <v>0</v>
      </c>
      <c r="AS23" s="376">
        <v>0</v>
      </c>
      <c r="AT23" s="376">
        <v>0</v>
      </c>
      <c r="AU23" s="376">
        <v>0</v>
      </c>
      <c r="AV23" s="376">
        <v>0</v>
      </c>
      <c r="AW23" s="377">
        <v>0</v>
      </c>
      <c r="AX23" s="376">
        <v>0</v>
      </c>
      <c r="AY23" s="376">
        <v>0</v>
      </c>
      <c r="AZ23" s="376">
        <v>0</v>
      </c>
      <c r="BA23" s="376">
        <v>0</v>
      </c>
      <c r="BB23" s="376">
        <v>0</v>
      </c>
      <c r="BC23" s="376">
        <v>0</v>
      </c>
      <c r="BD23" s="376">
        <v>0</v>
      </c>
      <c r="BE23" s="376">
        <v>0</v>
      </c>
      <c r="BF23" s="376">
        <v>0</v>
      </c>
      <c r="BG23" s="376">
        <v>0</v>
      </c>
      <c r="BH23" s="376">
        <v>0</v>
      </c>
      <c r="BI23" s="377">
        <v>0</v>
      </c>
      <c r="BJ23" s="376">
        <v>0</v>
      </c>
      <c r="BK23" s="376">
        <v>0</v>
      </c>
      <c r="BL23" s="376">
        <v>0</v>
      </c>
      <c r="BM23" s="376">
        <v>0</v>
      </c>
      <c r="BN23" s="376">
        <v>0</v>
      </c>
      <c r="BO23" s="376">
        <v>0</v>
      </c>
      <c r="BP23" s="376">
        <v>0</v>
      </c>
      <c r="BQ23" s="376">
        <v>0</v>
      </c>
      <c r="BR23" s="376">
        <v>0</v>
      </c>
      <c r="BS23" s="376">
        <v>0</v>
      </c>
      <c r="BT23" s="376">
        <v>0</v>
      </c>
      <c r="BU23" s="377">
        <v>0</v>
      </c>
      <c r="BV23" s="376">
        <v>0</v>
      </c>
      <c r="BW23" s="376">
        <v>0</v>
      </c>
      <c r="BX23" s="376">
        <v>0</v>
      </c>
      <c r="BY23" s="376">
        <v>0</v>
      </c>
      <c r="BZ23" s="376">
        <v>0</v>
      </c>
      <c r="CA23" s="376">
        <v>0</v>
      </c>
      <c r="CB23" s="376">
        <v>0</v>
      </c>
      <c r="CC23" s="376">
        <v>0</v>
      </c>
      <c r="CD23" s="376">
        <v>0</v>
      </c>
      <c r="CE23" s="376">
        <v>0</v>
      </c>
      <c r="CF23" s="376">
        <v>0</v>
      </c>
      <c r="CG23" s="377">
        <v>0</v>
      </c>
      <c r="CH23" s="347">
        <f t="shared" si="1"/>
        <v>47262.610000000008</v>
      </c>
      <c r="CI23" s="347">
        <f t="shared" si="1"/>
        <v>48691.00999999998</v>
      </c>
      <c r="CJ23" s="347">
        <f t="shared" si="1"/>
        <v>49534.320000000007</v>
      </c>
      <c r="CK23" s="347">
        <f t="shared" si="1"/>
        <v>54851.339999999989</v>
      </c>
      <c r="CL23" s="347">
        <f t="shared" si="1"/>
        <v>52702.909999999996</v>
      </c>
      <c r="CM23" s="347">
        <f t="shared" si="1"/>
        <v>55344.759999999987</v>
      </c>
      <c r="CN23" s="347">
        <f t="shared" si="1"/>
        <v>66708.260000000024</v>
      </c>
      <c r="CO23" s="347">
        <f t="shared" si="1"/>
        <v>41663.440000000002</v>
      </c>
      <c r="CP23" s="347">
        <f t="shared" si="1"/>
        <v>45494.31</v>
      </c>
      <c r="CQ23" s="347">
        <f t="shared" si="1"/>
        <v>27525.52</v>
      </c>
      <c r="CR23" s="347">
        <f t="shared" si="1"/>
        <v>45362.549999999988</v>
      </c>
      <c r="CS23" s="347">
        <f t="shared" si="1"/>
        <v>43294.94999999999</v>
      </c>
      <c r="CT23" s="348">
        <f t="shared" si="2"/>
        <v>578435.98</v>
      </c>
      <c r="CU23" s="356" t="s">
        <v>94</v>
      </c>
      <c r="CV23" s="347">
        <f>CR23</f>
        <v>45362.549999999988</v>
      </c>
      <c r="CW23" s="347">
        <f>'[1]FY 2020 - kWh'!CR23</f>
        <v>174948</v>
      </c>
      <c r="CX23" s="350">
        <f>CV23/CW23</f>
        <v>0.25929161808080109</v>
      </c>
      <c r="CY23" s="347">
        <f>ROUND(CX23*'[1]FY 2020 - kWh'!CY23,2)</f>
        <v>9420.32</v>
      </c>
      <c r="CZ23" s="347">
        <f>(CR23-CY23)+SUM(CS23)</f>
        <v>79237.179999999978</v>
      </c>
      <c r="DA23" s="351">
        <f t="shared" si="3"/>
        <v>499198.8</v>
      </c>
      <c r="DB23" s="351">
        <v>525720.70622350648</v>
      </c>
      <c r="DC23" s="351">
        <f t="shared" si="4"/>
        <v>-26521.906223506492</v>
      </c>
    </row>
    <row r="24" spans="1:107" ht="15.75" x14ac:dyDescent="0.3">
      <c r="A24" s="335" t="s">
        <v>117</v>
      </c>
      <c r="B24" s="344">
        <v>56049.5</v>
      </c>
      <c r="C24" s="344">
        <v>55964.889999999992</v>
      </c>
      <c r="D24" s="344">
        <v>54829.630000000019</v>
      </c>
      <c r="E24" s="344">
        <v>60235.3</v>
      </c>
      <c r="F24" s="344">
        <v>58426.96</v>
      </c>
      <c r="G24" s="344">
        <v>57531.87</v>
      </c>
      <c r="H24" s="344">
        <v>64996.64999999998</v>
      </c>
      <c r="I24" s="344">
        <v>50404.439999999995</v>
      </c>
      <c r="J24" s="344">
        <v>59900.69999999999</v>
      </c>
      <c r="K24" s="344">
        <v>34178.610000000008</v>
      </c>
      <c r="L24" s="344">
        <v>33806.31</v>
      </c>
      <c r="M24" s="344">
        <v>35548.290000000008</v>
      </c>
      <c r="N24" s="376">
        <v>-262.12</v>
      </c>
      <c r="O24" s="376">
        <v>-269.27999999999997</v>
      </c>
      <c r="P24" s="376">
        <v>-256.39</v>
      </c>
      <c r="Q24" s="376">
        <v>-290.77</v>
      </c>
      <c r="R24" s="376">
        <v>-264.02</v>
      </c>
      <c r="S24" s="376">
        <v>-299.99</v>
      </c>
      <c r="T24" s="376">
        <v>-269.58999999999997</v>
      </c>
      <c r="U24" s="376">
        <v>-214.7</v>
      </c>
      <c r="V24" s="376">
        <v>-307.12</v>
      </c>
      <c r="W24" s="376">
        <v>1230.31</v>
      </c>
      <c r="X24" s="376">
        <v>1510.91</v>
      </c>
      <c r="Y24" s="377">
        <v>-582.22</v>
      </c>
      <c r="Z24" s="376">
        <v>0</v>
      </c>
      <c r="AA24" s="376">
        <v>0</v>
      </c>
      <c r="AB24" s="376">
        <v>0</v>
      </c>
      <c r="AC24" s="376">
        <v>0</v>
      </c>
      <c r="AD24" s="376">
        <v>0</v>
      </c>
      <c r="AE24" s="376">
        <v>0</v>
      </c>
      <c r="AF24" s="376">
        <v>0</v>
      </c>
      <c r="AG24" s="376">
        <v>0</v>
      </c>
      <c r="AH24" s="376">
        <v>0</v>
      </c>
      <c r="AI24" s="376">
        <v>0</v>
      </c>
      <c r="AJ24" s="376">
        <v>0</v>
      </c>
      <c r="AK24" s="377">
        <v>0</v>
      </c>
      <c r="AL24" s="376">
        <v>0</v>
      </c>
      <c r="AM24" s="376">
        <v>0</v>
      </c>
      <c r="AN24" s="376">
        <v>0</v>
      </c>
      <c r="AO24" s="376">
        <v>0</v>
      </c>
      <c r="AP24" s="376">
        <v>0</v>
      </c>
      <c r="AQ24" s="376">
        <v>0</v>
      </c>
      <c r="AR24" s="376">
        <v>0</v>
      </c>
      <c r="AS24" s="376">
        <v>0</v>
      </c>
      <c r="AT24" s="376">
        <v>0</v>
      </c>
      <c r="AU24" s="376">
        <v>0</v>
      </c>
      <c r="AV24" s="376">
        <v>0</v>
      </c>
      <c r="AW24" s="377">
        <v>0</v>
      </c>
      <c r="AX24" s="376">
        <v>0</v>
      </c>
      <c r="AY24" s="376">
        <v>0</v>
      </c>
      <c r="AZ24" s="376">
        <v>0</v>
      </c>
      <c r="BA24" s="376">
        <v>0</v>
      </c>
      <c r="BB24" s="376">
        <v>0</v>
      </c>
      <c r="BC24" s="376">
        <v>0</v>
      </c>
      <c r="BD24" s="376">
        <v>-14662.57</v>
      </c>
      <c r="BE24" s="376">
        <v>0</v>
      </c>
      <c r="BF24" s="376">
        <v>0</v>
      </c>
      <c r="BG24" s="376">
        <v>0</v>
      </c>
      <c r="BH24" s="376">
        <v>0</v>
      </c>
      <c r="BI24" s="377">
        <v>0</v>
      </c>
      <c r="BJ24" s="376">
        <v>-17.010000000000002</v>
      </c>
      <c r="BK24" s="376">
        <v>-19.05</v>
      </c>
      <c r="BL24" s="376">
        <v>-18.829999999999998</v>
      </c>
      <c r="BM24" s="376">
        <v>-21.19</v>
      </c>
      <c r="BN24" s="376">
        <v>-23.41</v>
      </c>
      <c r="BO24" s="376">
        <v>-25.12</v>
      </c>
      <c r="BP24" s="376">
        <v>-15.09</v>
      </c>
      <c r="BQ24" s="376">
        <v>-12.6</v>
      </c>
      <c r="BR24" s="376">
        <v>-12.36</v>
      </c>
      <c r="BS24" s="376">
        <v>-11.71</v>
      </c>
      <c r="BT24" s="376">
        <v>-7.32</v>
      </c>
      <c r="BU24" s="377">
        <v>-7.09</v>
      </c>
      <c r="BV24" s="376">
        <v>0</v>
      </c>
      <c r="BW24" s="376">
        <v>0</v>
      </c>
      <c r="BX24" s="376">
        <v>0</v>
      </c>
      <c r="BY24" s="376">
        <v>0</v>
      </c>
      <c r="BZ24" s="376">
        <v>0</v>
      </c>
      <c r="CA24" s="376">
        <v>0</v>
      </c>
      <c r="CB24" s="376">
        <v>0</v>
      </c>
      <c r="CC24" s="376">
        <v>0</v>
      </c>
      <c r="CD24" s="376">
        <v>0</v>
      </c>
      <c r="CE24" s="376">
        <v>0</v>
      </c>
      <c r="CF24" s="376">
        <v>0</v>
      </c>
      <c r="CG24" s="377">
        <v>0</v>
      </c>
      <c r="CH24" s="347">
        <f t="shared" si="1"/>
        <v>55770.369999999995</v>
      </c>
      <c r="CI24" s="347">
        <f t="shared" si="1"/>
        <v>55676.55999999999</v>
      </c>
      <c r="CJ24" s="347">
        <f t="shared" si="1"/>
        <v>54554.410000000018</v>
      </c>
      <c r="CK24" s="347">
        <f t="shared" si="1"/>
        <v>59923.340000000004</v>
      </c>
      <c r="CL24" s="347">
        <f t="shared" si="1"/>
        <v>58139.53</v>
      </c>
      <c r="CM24" s="347">
        <f t="shared" si="1"/>
        <v>57206.76</v>
      </c>
      <c r="CN24" s="347">
        <f t="shared" si="1"/>
        <v>50049.399999999987</v>
      </c>
      <c r="CO24" s="347">
        <f t="shared" si="1"/>
        <v>50177.14</v>
      </c>
      <c r="CP24" s="347">
        <f t="shared" si="1"/>
        <v>59581.219999999987</v>
      </c>
      <c r="CQ24" s="347">
        <f t="shared" si="1"/>
        <v>35397.210000000006</v>
      </c>
      <c r="CR24" s="347">
        <f t="shared" si="1"/>
        <v>35309.9</v>
      </c>
      <c r="CS24" s="347">
        <f t="shared" si="1"/>
        <v>34958.98000000001</v>
      </c>
      <c r="CT24" s="348">
        <f t="shared" si="2"/>
        <v>606744.81999999995</v>
      </c>
      <c r="DA24" s="351">
        <f t="shared" si="3"/>
        <v>606744.81999999995</v>
      </c>
      <c r="DB24" s="351">
        <v>606744.81999999995</v>
      </c>
      <c r="DC24" s="351">
        <f t="shared" si="4"/>
        <v>0</v>
      </c>
    </row>
    <row r="25" spans="1:107" ht="15.75" x14ac:dyDescent="0.3">
      <c r="A25" s="335" t="s">
        <v>119</v>
      </c>
      <c r="B25" s="344">
        <v>60016.43</v>
      </c>
      <c r="C25" s="344">
        <v>60536.35</v>
      </c>
      <c r="D25" s="344">
        <v>60236.819999999992</v>
      </c>
      <c r="E25" s="344">
        <v>67994.809999999969</v>
      </c>
      <c r="F25" s="344">
        <v>61454.349999999991</v>
      </c>
      <c r="G25" s="344">
        <v>63516.38</v>
      </c>
      <c r="H25" s="344">
        <v>59888.590000000011</v>
      </c>
      <c r="I25" s="344">
        <v>58202.929999999993</v>
      </c>
      <c r="J25" s="344">
        <v>59247.720000000016</v>
      </c>
      <c r="K25" s="344">
        <v>53011.009999999987</v>
      </c>
      <c r="L25" s="344">
        <v>50904.219999999979</v>
      </c>
      <c r="M25" s="344">
        <v>47230.649999999994</v>
      </c>
      <c r="N25" s="376">
        <v>-1303.8900000000001</v>
      </c>
      <c r="O25" s="376">
        <v>-1318.86</v>
      </c>
      <c r="P25" s="376">
        <v>-1441.45</v>
      </c>
      <c r="Q25" s="376">
        <v>-1367.51</v>
      </c>
      <c r="R25" s="376">
        <v>-1425.94</v>
      </c>
      <c r="S25" s="376">
        <v>-1659.9199999999998</v>
      </c>
      <c r="T25" s="376">
        <v>-1832.48</v>
      </c>
      <c r="U25" s="376">
        <v>-1712.2199999999998</v>
      </c>
      <c r="V25" s="376">
        <v>-1679.58</v>
      </c>
      <c r="W25" s="376">
        <v>-157.09000000000003</v>
      </c>
      <c r="X25" s="376">
        <v>242.01000000000005</v>
      </c>
      <c r="Y25" s="377">
        <v>-1331.04</v>
      </c>
      <c r="Z25" s="376">
        <v>0</v>
      </c>
      <c r="AA25" s="376">
        <v>0</v>
      </c>
      <c r="AB25" s="376">
        <v>0</v>
      </c>
      <c r="AC25" s="376">
        <v>0</v>
      </c>
      <c r="AD25" s="376">
        <v>0</v>
      </c>
      <c r="AE25" s="376">
        <v>0</v>
      </c>
      <c r="AF25" s="376">
        <v>0</v>
      </c>
      <c r="AG25" s="376">
        <v>0</v>
      </c>
      <c r="AH25" s="376">
        <v>0</v>
      </c>
      <c r="AI25" s="376">
        <v>0</v>
      </c>
      <c r="AJ25" s="376">
        <v>0</v>
      </c>
      <c r="AK25" s="377">
        <v>0</v>
      </c>
      <c r="AL25" s="376">
        <v>0</v>
      </c>
      <c r="AM25" s="376">
        <v>0</v>
      </c>
      <c r="AN25" s="376">
        <v>0</v>
      </c>
      <c r="AO25" s="376">
        <v>0</v>
      </c>
      <c r="AP25" s="376">
        <v>0</v>
      </c>
      <c r="AQ25" s="376">
        <v>0</v>
      </c>
      <c r="AR25" s="376">
        <v>0</v>
      </c>
      <c r="AS25" s="376">
        <v>0</v>
      </c>
      <c r="AT25" s="376">
        <v>0</v>
      </c>
      <c r="AU25" s="376">
        <v>0</v>
      </c>
      <c r="AV25" s="376">
        <v>0</v>
      </c>
      <c r="AW25" s="377">
        <v>0</v>
      </c>
      <c r="AX25" s="376">
        <v>0</v>
      </c>
      <c r="AY25" s="376">
        <v>0</v>
      </c>
      <c r="AZ25" s="376">
        <v>0</v>
      </c>
      <c r="BA25" s="376">
        <v>0</v>
      </c>
      <c r="BB25" s="376">
        <v>0</v>
      </c>
      <c r="BC25" s="376">
        <v>0</v>
      </c>
      <c r="BD25" s="376">
        <v>0</v>
      </c>
      <c r="BE25" s="376">
        <v>0</v>
      </c>
      <c r="BF25" s="376">
        <v>0</v>
      </c>
      <c r="BG25" s="376">
        <v>0</v>
      </c>
      <c r="BH25" s="376">
        <v>0</v>
      </c>
      <c r="BI25" s="377">
        <v>0</v>
      </c>
      <c r="BJ25" s="376">
        <v>0</v>
      </c>
      <c r="BK25" s="376">
        <v>0</v>
      </c>
      <c r="BL25" s="376">
        <v>0</v>
      </c>
      <c r="BM25" s="376">
        <v>0</v>
      </c>
      <c r="BN25" s="376">
        <v>0</v>
      </c>
      <c r="BO25" s="376">
        <v>0</v>
      </c>
      <c r="BP25" s="376">
        <v>0</v>
      </c>
      <c r="BQ25" s="376">
        <v>0</v>
      </c>
      <c r="BR25" s="376">
        <v>0</v>
      </c>
      <c r="BS25" s="376">
        <v>0</v>
      </c>
      <c r="BT25" s="376">
        <v>0</v>
      </c>
      <c r="BU25" s="377">
        <v>0</v>
      </c>
      <c r="BV25" s="376">
        <v>0</v>
      </c>
      <c r="BW25" s="376">
        <v>0</v>
      </c>
      <c r="BX25" s="376">
        <v>0</v>
      </c>
      <c r="BY25" s="376">
        <v>0</v>
      </c>
      <c r="BZ25" s="376">
        <v>0</v>
      </c>
      <c r="CA25" s="376">
        <v>0</v>
      </c>
      <c r="CB25" s="376">
        <v>0</v>
      </c>
      <c r="CC25" s="376">
        <v>0</v>
      </c>
      <c r="CD25" s="376">
        <v>0</v>
      </c>
      <c r="CE25" s="376">
        <v>0</v>
      </c>
      <c r="CF25" s="376">
        <v>0</v>
      </c>
      <c r="CG25" s="377">
        <v>0</v>
      </c>
      <c r="CH25" s="347">
        <f t="shared" si="1"/>
        <v>58712.54</v>
      </c>
      <c r="CI25" s="347">
        <f t="shared" si="1"/>
        <v>59217.49</v>
      </c>
      <c r="CJ25" s="347">
        <f t="shared" si="1"/>
        <v>58795.369999999995</v>
      </c>
      <c r="CK25" s="347">
        <f t="shared" si="1"/>
        <v>66627.299999999974</v>
      </c>
      <c r="CL25" s="347">
        <f t="shared" si="1"/>
        <v>60028.409999999989</v>
      </c>
      <c r="CM25" s="347">
        <f t="shared" si="1"/>
        <v>61856.46</v>
      </c>
      <c r="CN25" s="347">
        <f t="shared" si="1"/>
        <v>58056.110000000008</v>
      </c>
      <c r="CO25" s="347">
        <f t="shared" si="1"/>
        <v>56490.709999999992</v>
      </c>
      <c r="CP25" s="347">
        <f t="shared" si="1"/>
        <v>57568.140000000014</v>
      </c>
      <c r="CQ25" s="347">
        <f t="shared" si="1"/>
        <v>52853.919999999991</v>
      </c>
      <c r="CR25" s="347">
        <f t="shared" si="1"/>
        <v>51146.229999999981</v>
      </c>
      <c r="CS25" s="347">
        <f t="shared" si="1"/>
        <v>45899.609999999993</v>
      </c>
      <c r="CT25" s="348">
        <f t="shared" si="2"/>
        <v>687252.28999999992</v>
      </c>
      <c r="DA25" s="351">
        <f t="shared" si="3"/>
        <v>687252.28999999992</v>
      </c>
      <c r="DB25" s="351">
        <v>687252.28999999992</v>
      </c>
      <c r="DC25" s="351">
        <f t="shared" si="4"/>
        <v>0</v>
      </c>
    </row>
    <row r="26" spans="1:107" ht="15.75" x14ac:dyDescent="0.3">
      <c r="A26" s="335" t="s">
        <v>120</v>
      </c>
      <c r="B26" s="344">
        <v>18671.830000000002</v>
      </c>
      <c r="C26" s="344">
        <v>19234.480000000007</v>
      </c>
      <c r="D26" s="344">
        <v>19726.27</v>
      </c>
      <c r="E26" s="344">
        <v>21721.14</v>
      </c>
      <c r="F26" s="344">
        <v>21517.999999999996</v>
      </c>
      <c r="G26" s="344">
        <v>22598.660000000007</v>
      </c>
      <c r="H26" s="344">
        <v>19960.68</v>
      </c>
      <c r="I26" s="344">
        <v>20544.949999999997</v>
      </c>
      <c r="J26" s="344">
        <v>20334.600000000006</v>
      </c>
      <c r="K26" s="344">
        <v>15678.229999999998</v>
      </c>
      <c r="L26" s="344">
        <v>15491.869999999995</v>
      </c>
      <c r="M26" s="344">
        <v>15459.560000000001</v>
      </c>
      <c r="N26" s="376">
        <v>0</v>
      </c>
      <c r="O26" s="376">
        <v>0</v>
      </c>
      <c r="P26" s="376">
        <v>0</v>
      </c>
      <c r="Q26" s="376">
        <v>0</v>
      </c>
      <c r="R26" s="376">
        <v>0</v>
      </c>
      <c r="S26" s="376">
        <v>0</v>
      </c>
      <c r="T26" s="376">
        <v>0</v>
      </c>
      <c r="U26" s="376">
        <v>0</v>
      </c>
      <c r="V26" s="376">
        <v>0</v>
      </c>
      <c r="W26" s="376">
        <v>0</v>
      </c>
      <c r="X26" s="376">
        <v>0</v>
      </c>
      <c r="Y26" s="377">
        <v>-14.19</v>
      </c>
      <c r="Z26" s="376">
        <v>0</v>
      </c>
      <c r="AA26" s="376">
        <v>0</v>
      </c>
      <c r="AB26" s="376">
        <v>0</v>
      </c>
      <c r="AC26" s="376">
        <v>0</v>
      </c>
      <c r="AD26" s="376">
        <v>0</v>
      </c>
      <c r="AE26" s="376">
        <v>0</v>
      </c>
      <c r="AF26" s="376">
        <v>0</v>
      </c>
      <c r="AG26" s="376">
        <v>0</v>
      </c>
      <c r="AH26" s="376">
        <v>0</v>
      </c>
      <c r="AI26" s="376">
        <v>0</v>
      </c>
      <c r="AJ26" s="376">
        <v>0</v>
      </c>
      <c r="AK26" s="377">
        <v>0</v>
      </c>
      <c r="AL26" s="376">
        <v>0</v>
      </c>
      <c r="AM26" s="376">
        <v>0</v>
      </c>
      <c r="AN26" s="376">
        <v>0</v>
      </c>
      <c r="AO26" s="376">
        <v>0</v>
      </c>
      <c r="AP26" s="376">
        <v>0</v>
      </c>
      <c r="AQ26" s="376">
        <v>0</v>
      </c>
      <c r="AR26" s="376">
        <v>0</v>
      </c>
      <c r="AS26" s="376">
        <v>0</v>
      </c>
      <c r="AT26" s="376">
        <v>0</v>
      </c>
      <c r="AU26" s="376">
        <v>0</v>
      </c>
      <c r="AV26" s="376">
        <v>0</v>
      </c>
      <c r="AW26" s="377">
        <v>0</v>
      </c>
      <c r="AX26" s="376">
        <v>0</v>
      </c>
      <c r="AY26" s="376">
        <v>0</v>
      </c>
      <c r="AZ26" s="376">
        <v>0</v>
      </c>
      <c r="BA26" s="376">
        <v>0</v>
      </c>
      <c r="BB26" s="376">
        <v>0</v>
      </c>
      <c r="BC26" s="376">
        <v>0</v>
      </c>
      <c r="BD26" s="376">
        <v>0</v>
      </c>
      <c r="BE26" s="376">
        <v>0</v>
      </c>
      <c r="BF26" s="376">
        <v>0</v>
      </c>
      <c r="BG26" s="376">
        <v>0</v>
      </c>
      <c r="BH26" s="376">
        <v>0</v>
      </c>
      <c r="BI26" s="377">
        <v>0</v>
      </c>
      <c r="BJ26" s="376">
        <v>0</v>
      </c>
      <c r="BK26" s="376">
        <v>0</v>
      </c>
      <c r="BL26" s="376">
        <v>0</v>
      </c>
      <c r="BM26" s="376">
        <v>0</v>
      </c>
      <c r="BN26" s="376">
        <v>0</v>
      </c>
      <c r="BO26" s="376">
        <v>0</v>
      </c>
      <c r="BP26" s="376">
        <v>0</v>
      </c>
      <c r="BQ26" s="376">
        <v>0</v>
      </c>
      <c r="BR26" s="376">
        <v>0</v>
      </c>
      <c r="BS26" s="376">
        <v>0</v>
      </c>
      <c r="BT26" s="376">
        <v>0</v>
      </c>
      <c r="BU26" s="377">
        <v>0</v>
      </c>
      <c r="BV26" s="376">
        <v>0</v>
      </c>
      <c r="BW26" s="376">
        <v>0</v>
      </c>
      <c r="BX26" s="376">
        <v>0</v>
      </c>
      <c r="BY26" s="376">
        <v>0</v>
      </c>
      <c r="BZ26" s="376">
        <v>0</v>
      </c>
      <c r="CA26" s="376">
        <v>0</v>
      </c>
      <c r="CB26" s="376">
        <v>0</v>
      </c>
      <c r="CC26" s="376">
        <v>0</v>
      </c>
      <c r="CD26" s="376">
        <v>0</v>
      </c>
      <c r="CE26" s="376">
        <v>0</v>
      </c>
      <c r="CF26" s="376">
        <v>0</v>
      </c>
      <c r="CG26" s="377">
        <v>0</v>
      </c>
      <c r="CH26" s="347">
        <f t="shared" si="1"/>
        <v>18671.830000000002</v>
      </c>
      <c r="CI26" s="347">
        <f t="shared" si="1"/>
        <v>19234.480000000007</v>
      </c>
      <c r="CJ26" s="347">
        <f t="shared" si="1"/>
        <v>19726.27</v>
      </c>
      <c r="CK26" s="347">
        <f t="shared" si="1"/>
        <v>21721.14</v>
      </c>
      <c r="CL26" s="347">
        <f t="shared" si="1"/>
        <v>21517.999999999996</v>
      </c>
      <c r="CM26" s="347">
        <f t="shared" si="1"/>
        <v>22598.660000000007</v>
      </c>
      <c r="CN26" s="347">
        <f t="shared" si="1"/>
        <v>19960.68</v>
      </c>
      <c r="CO26" s="347">
        <f t="shared" si="1"/>
        <v>20544.949999999997</v>
      </c>
      <c r="CP26" s="347">
        <f t="shared" si="1"/>
        <v>20334.600000000006</v>
      </c>
      <c r="CQ26" s="347">
        <f t="shared" si="1"/>
        <v>15678.229999999998</v>
      </c>
      <c r="CR26" s="347">
        <f t="shared" si="1"/>
        <v>15491.869999999995</v>
      </c>
      <c r="CS26" s="347">
        <f t="shared" si="1"/>
        <v>15445.37</v>
      </c>
      <c r="CT26" s="348">
        <f t="shared" si="2"/>
        <v>230926.08000000002</v>
      </c>
      <c r="DA26" s="351">
        <f t="shared" si="3"/>
        <v>230926.08000000002</v>
      </c>
      <c r="DB26" s="351">
        <v>230926.08000000002</v>
      </c>
      <c r="DC26" s="351">
        <f t="shared" si="4"/>
        <v>0</v>
      </c>
    </row>
    <row r="27" spans="1:107" ht="15.75" x14ac:dyDescent="0.3">
      <c r="A27" s="335" t="s">
        <v>121</v>
      </c>
      <c r="B27" s="344">
        <v>4414.63</v>
      </c>
      <c r="C27" s="344">
        <v>4453.4399999999996</v>
      </c>
      <c r="D27" s="344">
        <v>5407.3599999999988</v>
      </c>
      <c r="E27" s="344">
        <v>5312.5099999999993</v>
      </c>
      <c r="F27" s="344">
        <v>4693.58</v>
      </c>
      <c r="G27" s="344">
        <v>4132.68</v>
      </c>
      <c r="H27" s="344">
        <v>3893.2799999999997</v>
      </c>
      <c r="I27" s="344">
        <v>4123.1200000000008</v>
      </c>
      <c r="J27" s="344">
        <v>3974.6400000000003</v>
      </c>
      <c r="K27" s="344">
        <v>2478.7799999999997</v>
      </c>
      <c r="L27" s="344">
        <v>2539.56</v>
      </c>
      <c r="M27" s="344">
        <v>2312.8099999999995</v>
      </c>
      <c r="N27" s="376">
        <v>0</v>
      </c>
      <c r="O27" s="376">
        <v>0</v>
      </c>
      <c r="P27" s="376">
        <v>0</v>
      </c>
      <c r="Q27" s="376">
        <v>0</v>
      </c>
      <c r="R27" s="376">
        <v>0</v>
      </c>
      <c r="S27" s="376">
        <v>0</v>
      </c>
      <c r="T27" s="376">
        <v>0</v>
      </c>
      <c r="U27" s="376">
        <v>0</v>
      </c>
      <c r="V27" s="376">
        <v>0</v>
      </c>
      <c r="W27" s="376">
        <v>0</v>
      </c>
      <c r="X27" s="376">
        <v>0</v>
      </c>
      <c r="Y27" s="377">
        <v>0</v>
      </c>
      <c r="Z27" s="376">
        <v>0</v>
      </c>
      <c r="AA27" s="376">
        <v>0</v>
      </c>
      <c r="AB27" s="376">
        <v>0</v>
      </c>
      <c r="AC27" s="376">
        <v>0</v>
      </c>
      <c r="AD27" s="376">
        <v>0</v>
      </c>
      <c r="AE27" s="376">
        <v>0</v>
      </c>
      <c r="AF27" s="376">
        <v>0</v>
      </c>
      <c r="AG27" s="376">
        <v>0</v>
      </c>
      <c r="AH27" s="376">
        <v>0</v>
      </c>
      <c r="AI27" s="376">
        <v>0</v>
      </c>
      <c r="AJ27" s="376">
        <v>0</v>
      </c>
      <c r="AK27" s="377">
        <v>0</v>
      </c>
      <c r="AL27" s="376">
        <v>0</v>
      </c>
      <c r="AM27" s="376">
        <v>0</v>
      </c>
      <c r="AN27" s="376">
        <v>0</v>
      </c>
      <c r="AO27" s="376">
        <v>0</v>
      </c>
      <c r="AP27" s="376">
        <v>0</v>
      </c>
      <c r="AQ27" s="376">
        <v>0</v>
      </c>
      <c r="AR27" s="376">
        <v>0</v>
      </c>
      <c r="AS27" s="376">
        <v>0</v>
      </c>
      <c r="AT27" s="376">
        <v>0</v>
      </c>
      <c r="AU27" s="376">
        <v>0</v>
      </c>
      <c r="AV27" s="376">
        <v>0</v>
      </c>
      <c r="AW27" s="377">
        <v>0</v>
      </c>
      <c r="AX27" s="376">
        <v>0</v>
      </c>
      <c r="AY27" s="376">
        <v>0</v>
      </c>
      <c r="AZ27" s="376">
        <v>0</v>
      </c>
      <c r="BA27" s="376">
        <v>0</v>
      </c>
      <c r="BB27" s="376">
        <v>0</v>
      </c>
      <c r="BC27" s="376">
        <v>0</v>
      </c>
      <c r="BD27" s="376">
        <v>0</v>
      </c>
      <c r="BE27" s="376">
        <v>0</v>
      </c>
      <c r="BF27" s="376">
        <v>0</v>
      </c>
      <c r="BG27" s="376">
        <v>0</v>
      </c>
      <c r="BH27" s="376">
        <v>0</v>
      </c>
      <c r="BI27" s="377">
        <v>0</v>
      </c>
      <c r="BJ27" s="376">
        <v>0</v>
      </c>
      <c r="BK27" s="376">
        <v>0</v>
      </c>
      <c r="BL27" s="376">
        <v>0</v>
      </c>
      <c r="BM27" s="376">
        <v>0</v>
      </c>
      <c r="BN27" s="376">
        <v>0</v>
      </c>
      <c r="BO27" s="376">
        <v>0</v>
      </c>
      <c r="BP27" s="376">
        <v>0</v>
      </c>
      <c r="BQ27" s="376">
        <v>0</v>
      </c>
      <c r="BR27" s="376">
        <v>0</v>
      </c>
      <c r="BS27" s="376">
        <v>0</v>
      </c>
      <c r="BT27" s="376">
        <v>0</v>
      </c>
      <c r="BU27" s="377">
        <v>0</v>
      </c>
      <c r="BV27" s="376">
        <v>0</v>
      </c>
      <c r="BW27" s="376">
        <v>0</v>
      </c>
      <c r="BX27" s="376">
        <v>0</v>
      </c>
      <c r="BY27" s="376">
        <v>0</v>
      </c>
      <c r="BZ27" s="376">
        <v>0</v>
      </c>
      <c r="CA27" s="376">
        <v>0</v>
      </c>
      <c r="CB27" s="376">
        <v>0</v>
      </c>
      <c r="CC27" s="376">
        <v>0</v>
      </c>
      <c r="CD27" s="376">
        <v>0</v>
      </c>
      <c r="CE27" s="376">
        <v>0</v>
      </c>
      <c r="CF27" s="376">
        <v>0</v>
      </c>
      <c r="CG27" s="377">
        <v>0</v>
      </c>
      <c r="CH27" s="347">
        <f t="shared" si="1"/>
        <v>4414.63</v>
      </c>
      <c r="CI27" s="347">
        <f t="shared" si="1"/>
        <v>4453.4399999999996</v>
      </c>
      <c r="CJ27" s="347">
        <f t="shared" si="1"/>
        <v>5407.3599999999988</v>
      </c>
      <c r="CK27" s="347">
        <f t="shared" si="1"/>
        <v>5312.5099999999993</v>
      </c>
      <c r="CL27" s="347">
        <f t="shared" si="1"/>
        <v>4693.58</v>
      </c>
      <c r="CM27" s="347">
        <f t="shared" si="1"/>
        <v>4132.68</v>
      </c>
      <c r="CN27" s="347">
        <f t="shared" si="1"/>
        <v>3893.2799999999997</v>
      </c>
      <c r="CO27" s="347">
        <f t="shared" si="1"/>
        <v>4123.1200000000008</v>
      </c>
      <c r="CP27" s="347">
        <f t="shared" si="1"/>
        <v>3974.6400000000003</v>
      </c>
      <c r="CQ27" s="347">
        <f t="shared" si="1"/>
        <v>2478.7799999999997</v>
      </c>
      <c r="CR27" s="347">
        <f t="shared" si="1"/>
        <v>2539.56</v>
      </c>
      <c r="CS27" s="347">
        <f t="shared" si="1"/>
        <v>2312.8099999999995</v>
      </c>
      <c r="CT27" s="348">
        <f t="shared" si="2"/>
        <v>47736.389999999992</v>
      </c>
      <c r="DA27" s="351">
        <f t="shared" si="3"/>
        <v>47736.389999999992</v>
      </c>
      <c r="DB27" s="351">
        <v>47736.389999999992</v>
      </c>
      <c r="DC27" s="351">
        <f t="shared" si="4"/>
        <v>0</v>
      </c>
    </row>
    <row r="28" spans="1:107" ht="15.75" x14ac:dyDescent="0.3">
      <c r="A28" s="335" t="s">
        <v>122</v>
      </c>
      <c r="B28" s="344">
        <v>51033.56</v>
      </c>
      <c r="C28" s="344">
        <v>54676.269999999982</v>
      </c>
      <c r="D28" s="344">
        <v>55456.970000000023</v>
      </c>
      <c r="E28" s="344">
        <v>62109.64999999998</v>
      </c>
      <c r="F28" s="344">
        <v>58999.479999999981</v>
      </c>
      <c r="G28" s="344">
        <v>54101.070000000007</v>
      </c>
      <c r="H28" s="344">
        <v>48426.080000000002</v>
      </c>
      <c r="I28" s="344">
        <v>44533.17000000002</v>
      </c>
      <c r="J28" s="344">
        <v>46333.149999999994</v>
      </c>
      <c r="K28" s="344">
        <v>38411.750000000007</v>
      </c>
      <c r="L28" s="344">
        <v>35146.320000000007</v>
      </c>
      <c r="M28" s="344">
        <v>37038.959999999977</v>
      </c>
      <c r="N28" s="376">
        <v>0</v>
      </c>
      <c r="O28" s="376">
        <v>0</v>
      </c>
      <c r="P28" s="376">
        <v>0</v>
      </c>
      <c r="Q28" s="376">
        <v>0</v>
      </c>
      <c r="R28" s="376">
        <v>0</v>
      </c>
      <c r="S28" s="376">
        <v>0</v>
      </c>
      <c r="T28" s="376">
        <v>0</v>
      </c>
      <c r="U28" s="376">
        <v>0</v>
      </c>
      <c r="V28" s="376">
        <v>-62.83</v>
      </c>
      <c r="W28" s="376">
        <v>-2728.9900000000002</v>
      </c>
      <c r="X28" s="376">
        <v>-435.84000000000003</v>
      </c>
      <c r="Y28" s="377">
        <v>-3443.7699999999995</v>
      </c>
      <c r="Z28" s="376">
        <v>0</v>
      </c>
      <c r="AA28" s="376">
        <v>0</v>
      </c>
      <c r="AB28" s="376">
        <v>-86.72</v>
      </c>
      <c r="AC28" s="376">
        <v>-96.3</v>
      </c>
      <c r="AD28" s="376">
        <v>-99.49</v>
      </c>
      <c r="AE28" s="376">
        <v>-93.35</v>
      </c>
      <c r="AF28" s="376">
        <v>-85.34</v>
      </c>
      <c r="AG28" s="376">
        <v>-80.150000000000006</v>
      </c>
      <c r="AH28" s="376">
        <v>-80.900000000000006</v>
      </c>
      <c r="AI28" s="376">
        <v>-69.8</v>
      </c>
      <c r="AJ28" s="376">
        <v>-72.489999999999995</v>
      </c>
      <c r="AK28" s="377">
        <v>-57.8</v>
      </c>
      <c r="AL28" s="376">
        <v>0</v>
      </c>
      <c r="AM28" s="376">
        <v>0</v>
      </c>
      <c r="AN28" s="376">
        <v>0</v>
      </c>
      <c r="AO28" s="376">
        <v>0</v>
      </c>
      <c r="AP28" s="376">
        <v>0</v>
      </c>
      <c r="AQ28" s="376">
        <v>0</v>
      </c>
      <c r="AR28" s="376">
        <v>0</v>
      </c>
      <c r="AS28" s="376">
        <v>0</v>
      </c>
      <c r="AT28" s="376">
        <v>0</v>
      </c>
      <c r="AU28" s="376">
        <v>0</v>
      </c>
      <c r="AV28" s="376">
        <v>0</v>
      </c>
      <c r="AW28" s="377">
        <v>0</v>
      </c>
      <c r="AX28" s="376">
        <v>0</v>
      </c>
      <c r="AY28" s="376">
        <v>0</v>
      </c>
      <c r="AZ28" s="376">
        <v>-31.64</v>
      </c>
      <c r="BA28" s="376">
        <v>34.39</v>
      </c>
      <c r="BB28" s="376">
        <v>6.99</v>
      </c>
      <c r="BC28" s="376">
        <v>63.73</v>
      </c>
      <c r="BD28" s="376">
        <v>-630.98</v>
      </c>
      <c r="BE28" s="376">
        <v>806.85</v>
      </c>
      <c r="BF28" s="376">
        <v>95.47</v>
      </c>
      <c r="BG28" s="376">
        <v>-302.87</v>
      </c>
      <c r="BH28" s="376">
        <v>-818.79</v>
      </c>
      <c r="BI28" s="377">
        <v>1022.53</v>
      </c>
      <c r="BJ28" s="376">
        <v>0</v>
      </c>
      <c r="BK28" s="376">
        <v>0</v>
      </c>
      <c r="BL28" s="376">
        <v>0</v>
      </c>
      <c r="BM28" s="376">
        <v>0</v>
      </c>
      <c r="BN28" s="376">
        <v>0</v>
      </c>
      <c r="BO28" s="376">
        <v>0</v>
      </c>
      <c r="BP28" s="376">
        <v>0</v>
      </c>
      <c r="BQ28" s="376">
        <v>0</v>
      </c>
      <c r="BR28" s="376">
        <v>0</v>
      </c>
      <c r="BS28" s="376">
        <v>0</v>
      </c>
      <c r="BT28" s="376">
        <v>0</v>
      </c>
      <c r="BU28" s="377">
        <v>0</v>
      </c>
      <c r="BV28" s="376">
        <v>0</v>
      </c>
      <c r="BW28" s="376">
        <v>0</v>
      </c>
      <c r="BX28" s="376">
        <v>0</v>
      </c>
      <c r="BY28" s="376">
        <v>0</v>
      </c>
      <c r="BZ28" s="376">
        <v>0</v>
      </c>
      <c r="CA28" s="376">
        <v>0</v>
      </c>
      <c r="CB28" s="376">
        <v>0</v>
      </c>
      <c r="CC28" s="376">
        <v>0</v>
      </c>
      <c r="CD28" s="376">
        <v>0</v>
      </c>
      <c r="CE28" s="376">
        <v>0</v>
      </c>
      <c r="CF28" s="376">
        <v>0</v>
      </c>
      <c r="CG28" s="377">
        <v>0</v>
      </c>
      <c r="CH28" s="347">
        <f t="shared" si="1"/>
        <v>51033.56</v>
      </c>
      <c r="CI28" s="347">
        <f t="shared" si="1"/>
        <v>54676.269999999982</v>
      </c>
      <c r="CJ28" s="347">
        <f t="shared" si="1"/>
        <v>55338.610000000022</v>
      </c>
      <c r="CK28" s="347">
        <f t="shared" si="1"/>
        <v>62047.739999999976</v>
      </c>
      <c r="CL28" s="347">
        <f t="shared" si="1"/>
        <v>58906.979999999981</v>
      </c>
      <c r="CM28" s="347">
        <f t="shared" si="1"/>
        <v>54071.450000000012</v>
      </c>
      <c r="CN28" s="347">
        <f t="shared" si="1"/>
        <v>47709.760000000002</v>
      </c>
      <c r="CO28" s="347">
        <f t="shared" si="1"/>
        <v>45259.870000000017</v>
      </c>
      <c r="CP28" s="347">
        <f t="shared" si="1"/>
        <v>46284.889999999992</v>
      </c>
      <c r="CQ28" s="347">
        <f t="shared" si="1"/>
        <v>35310.090000000004</v>
      </c>
      <c r="CR28" s="347">
        <f t="shared" si="1"/>
        <v>33819.200000000012</v>
      </c>
      <c r="CS28" s="347">
        <f t="shared" si="1"/>
        <v>34559.919999999976</v>
      </c>
      <c r="CT28" s="348">
        <f t="shared" si="2"/>
        <v>579018.34</v>
      </c>
      <c r="DA28" s="351">
        <f t="shared" si="3"/>
        <v>579018.34</v>
      </c>
      <c r="DB28" s="351">
        <v>579018.34</v>
      </c>
      <c r="DC28" s="351">
        <f t="shared" si="4"/>
        <v>0</v>
      </c>
    </row>
    <row r="29" spans="1:107" ht="15.75" x14ac:dyDescent="0.3">
      <c r="A29" s="335" t="s">
        <v>123</v>
      </c>
      <c r="B29" s="344">
        <v>252162.34</v>
      </c>
      <c r="C29" s="344">
        <v>107626.43999999999</v>
      </c>
      <c r="D29" s="344">
        <v>85590.340000000011</v>
      </c>
      <c r="E29" s="344">
        <v>121890.82000000004</v>
      </c>
      <c r="F29" s="344">
        <v>123214.7</v>
      </c>
      <c r="G29" s="344">
        <v>113765.66000000003</v>
      </c>
      <c r="H29" s="344">
        <v>103030.96000000002</v>
      </c>
      <c r="I29" s="344">
        <v>81815.290000000008</v>
      </c>
      <c r="J29" s="344">
        <v>96965.85000000002</v>
      </c>
      <c r="K29" s="344">
        <v>77897.05</v>
      </c>
      <c r="L29" s="344">
        <v>65549.260000000009</v>
      </c>
      <c r="M29" s="344">
        <v>75557.48000000001</v>
      </c>
      <c r="N29" s="376">
        <v>-244962.95000000004</v>
      </c>
      <c r="O29" s="376">
        <v>136119.51</v>
      </c>
      <c r="P29" s="376">
        <v>645.33000000000004</v>
      </c>
      <c r="Q29" s="376">
        <v>0</v>
      </c>
      <c r="R29" s="376">
        <v>0</v>
      </c>
      <c r="S29" s="376">
        <v>0</v>
      </c>
      <c r="T29" s="376">
        <v>-1611.4</v>
      </c>
      <c r="U29" s="376">
        <v>-1567.72</v>
      </c>
      <c r="V29" s="376">
        <v>3265.42</v>
      </c>
      <c r="W29" s="376">
        <v>710.62</v>
      </c>
      <c r="X29" s="376">
        <v>604.95999999999992</v>
      </c>
      <c r="Y29" s="377">
        <v>-761.16000000000008</v>
      </c>
      <c r="Z29" s="376">
        <v>0</v>
      </c>
      <c r="AA29" s="376">
        <v>0</v>
      </c>
      <c r="AB29" s="376">
        <v>0</v>
      </c>
      <c r="AC29" s="376">
        <v>0</v>
      </c>
      <c r="AD29" s="376">
        <v>0</v>
      </c>
      <c r="AE29" s="376">
        <v>0</v>
      </c>
      <c r="AF29" s="376">
        <v>0</v>
      </c>
      <c r="AG29" s="376">
        <v>0</v>
      </c>
      <c r="AH29" s="376">
        <v>0</v>
      </c>
      <c r="AI29" s="376">
        <v>0</v>
      </c>
      <c r="AJ29" s="376">
        <v>0</v>
      </c>
      <c r="AK29" s="377">
        <v>0</v>
      </c>
      <c r="AL29" s="376">
        <v>0</v>
      </c>
      <c r="AM29" s="376">
        <v>0</v>
      </c>
      <c r="AN29" s="376">
        <v>0</v>
      </c>
      <c r="AO29" s="376">
        <v>0</v>
      </c>
      <c r="AP29" s="376">
        <v>0</v>
      </c>
      <c r="AQ29" s="376">
        <v>0</v>
      </c>
      <c r="AR29" s="376">
        <v>0</v>
      </c>
      <c r="AS29" s="376">
        <v>0</v>
      </c>
      <c r="AT29" s="376">
        <v>0</v>
      </c>
      <c r="AU29" s="376">
        <v>0</v>
      </c>
      <c r="AV29" s="376">
        <v>0</v>
      </c>
      <c r="AW29" s="377">
        <v>0</v>
      </c>
      <c r="AX29" s="376">
        <v>0</v>
      </c>
      <c r="AY29" s="376">
        <v>0</v>
      </c>
      <c r="AZ29" s="376">
        <v>0</v>
      </c>
      <c r="BA29" s="376">
        <v>0</v>
      </c>
      <c r="BB29" s="376">
        <v>0</v>
      </c>
      <c r="BC29" s="376">
        <v>0</v>
      </c>
      <c r="BD29" s="376">
        <v>0</v>
      </c>
      <c r="BE29" s="376">
        <v>0</v>
      </c>
      <c r="BF29" s="376">
        <v>0</v>
      </c>
      <c r="BG29" s="376">
        <v>0</v>
      </c>
      <c r="BH29" s="376">
        <v>0</v>
      </c>
      <c r="BI29" s="377">
        <v>0</v>
      </c>
      <c r="BJ29" s="376">
        <v>0</v>
      </c>
      <c r="BK29" s="376">
        <v>0</v>
      </c>
      <c r="BL29" s="376">
        <v>0</v>
      </c>
      <c r="BM29" s="376">
        <v>0</v>
      </c>
      <c r="BN29" s="376">
        <v>0</v>
      </c>
      <c r="BO29" s="376">
        <v>0</v>
      </c>
      <c r="BP29" s="376">
        <v>0</v>
      </c>
      <c r="BQ29" s="376">
        <v>0</v>
      </c>
      <c r="BR29" s="376">
        <v>0</v>
      </c>
      <c r="BS29" s="376">
        <v>0</v>
      </c>
      <c r="BT29" s="376">
        <v>0</v>
      </c>
      <c r="BU29" s="377">
        <v>0</v>
      </c>
      <c r="BV29" s="376">
        <v>0</v>
      </c>
      <c r="BW29" s="376">
        <v>0</v>
      </c>
      <c r="BX29" s="376">
        <v>0</v>
      </c>
      <c r="BY29" s="376">
        <v>0</v>
      </c>
      <c r="BZ29" s="376">
        <v>0</v>
      </c>
      <c r="CA29" s="376">
        <v>0</v>
      </c>
      <c r="CB29" s="376">
        <v>0</v>
      </c>
      <c r="CC29" s="376">
        <v>0</v>
      </c>
      <c r="CD29" s="376">
        <v>0</v>
      </c>
      <c r="CE29" s="376">
        <v>0</v>
      </c>
      <c r="CF29" s="376">
        <v>0</v>
      </c>
      <c r="CG29" s="377">
        <v>0</v>
      </c>
      <c r="CH29" s="347">
        <f t="shared" si="1"/>
        <v>7199.3899999999558</v>
      </c>
      <c r="CI29" s="347">
        <f t="shared" si="1"/>
        <v>243745.95</v>
      </c>
      <c r="CJ29" s="347">
        <f t="shared" si="1"/>
        <v>86235.670000000013</v>
      </c>
      <c r="CK29" s="347">
        <f t="shared" si="1"/>
        <v>121890.82000000004</v>
      </c>
      <c r="CL29" s="347">
        <f t="shared" si="1"/>
        <v>123214.7</v>
      </c>
      <c r="CM29" s="347">
        <f t="shared" si="1"/>
        <v>113765.66000000003</v>
      </c>
      <c r="CN29" s="347">
        <f t="shared" si="1"/>
        <v>101419.56000000003</v>
      </c>
      <c r="CO29" s="347">
        <f t="shared" si="1"/>
        <v>80247.570000000007</v>
      </c>
      <c r="CP29" s="347">
        <f t="shared" si="1"/>
        <v>100231.27000000002</v>
      </c>
      <c r="CQ29" s="347">
        <f t="shared" si="1"/>
        <v>78607.67</v>
      </c>
      <c r="CR29" s="347">
        <f t="shared" si="1"/>
        <v>66154.220000000016</v>
      </c>
      <c r="CS29" s="347">
        <f t="shared" si="1"/>
        <v>74796.320000000007</v>
      </c>
      <c r="CT29" s="348">
        <f t="shared" si="2"/>
        <v>1197508.8</v>
      </c>
      <c r="CU29" s="355" t="s">
        <v>129</v>
      </c>
      <c r="CV29" s="347">
        <f>CP29</f>
        <v>100231.27000000002</v>
      </c>
      <c r="CW29" s="347">
        <f>'[1]FY 2020 - kWh'!CP29</f>
        <v>356099</v>
      </c>
      <c r="CX29" s="350">
        <f>CV29/CW29</f>
        <v>0.28147023720931547</v>
      </c>
      <c r="CY29" s="347">
        <f>ROUND(CX29*'[1]FY 2020 - kWh'!CY29,2)</f>
        <v>-14976.75</v>
      </c>
      <c r="CZ29" s="347">
        <f>(CP29-CY29)+SUM(CQ29:CS29)</f>
        <v>334766.23000000004</v>
      </c>
      <c r="DA29" s="351">
        <f t="shared" si="3"/>
        <v>862742.57000000007</v>
      </c>
      <c r="DB29" s="351">
        <v>861579.96259638516</v>
      </c>
      <c r="DC29" s="351">
        <f t="shared" si="4"/>
        <v>1162.6074036149075</v>
      </c>
    </row>
    <row r="30" spans="1:107" ht="15.75" x14ac:dyDescent="0.3">
      <c r="A30" s="335" t="s">
        <v>124</v>
      </c>
      <c r="B30" s="344">
        <v>18037.12</v>
      </c>
      <c r="C30" s="344">
        <v>17088.339999999967</v>
      </c>
      <c r="D30" s="344">
        <v>19648.689999999973</v>
      </c>
      <c r="E30" s="344">
        <v>20700.07</v>
      </c>
      <c r="F30" s="344">
        <v>20490.699999999993</v>
      </c>
      <c r="G30" s="344">
        <v>18626.669999999991</v>
      </c>
      <c r="H30" s="344">
        <v>16287.120000000004</v>
      </c>
      <c r="I30" s="344">
        <v>23387.149999999998</v>
      </c>
      <c r="J30" s="344">
        <v>18282.039999999997</v>
      </c>
      <c r="K30" s="344">
        <v>14746.85</v>
      </c>
      <c r="L30" s="344">
        <v>14646.289999999997</v>
      </c>
      <c r="M30" s="344">
        <v>15247.24</v>
      </c>
      <c r="N30" s="376">
        <v>0</v>
      </c>
      <c r="O30" s="376">
        <v>0</v>
      </c>
      <c r="P30" s="376">
        <v>0</v>
      </c>
      <c r="Q30" s="376">
        <v>0</v>
      </c>
      <c r="R30" s="376">
        <v>0</v>
      </c>
      <c r="S30" s="376">
        <v>0</v>
      </c>
      <c r="T30" s="376">
        <v>0</v>
      </c>
      <c r="U30" s="376">
        <v>0</v>
      </c>
      <c r="V30" s="376">
        <v>0</v>
      </c>
      <c r="W30" s="376">
        <v>-156.32</v>
      </c>
      <c r="X30" s="376">
        <v>-122.17</v>
      </c>
      <c r="Y30" s="377">
        <v>-48.83</v>
      </c>
      <c r="Z30" s="376">
        <v>0</v>
      </c>
      <c r="AA30" s="376">
        <v>0</v>
      </c>
      <c r="AB30" s="376">
        <v>0</v>
      </c>
      <c r="AC30" s="376">
        <v>0</v>
      </c>
      <c r="AD30" s="376">
        <v>0</v>
      </c>
      <c r="AE30" s="376">
        <v>0</v>
      </c>
      <c r="AF30" s="376">
        <v>0</v>
      </c>
      <c r="AG30" s="376">
        <v>-205.33</v>
      </c>
      <c r="AH30" s="376">
        <v>-1130.55</v>
      </c>
      <c r="AI30" s="376">
        <v>-800.61</v>
      </c>
      <c r="AJ30" s="376">
        <v>-505.27</v>
      </c>
      <c r="AK30" s="377">
        <v>-750.18</v>
      </c>
      <c r="AL30" s="376">
        <v>0</v>
      </c>
      <c r="AM30" s="376">
        <v>0</v>
      </c>
      <c r="AN30" s="376">
        <v>0</v>
      </c>
      <c r="AO30" s="376">
        <v>0</v>
      </c>
      <c r="AP30" s="376">
        <v>0</v>
      </c>
      <c r="AQ30" s="376">
        <v>0</v>
      </c>
      <c r="AR30" s="376">
        <v>0</v>
      </c>
      <c r="AS30" s="376">
        <v>0</v>
      </c>
      <c r="AT30" s="376">
        <v>0</v>
      </c>
      <c r="AU30" s="376">
        <v>0</v>
      </c>
      <c r="AV30" s="376">
        <v>0</v>
      </c>
      <c r="AW30" s="377">
        <v>0</v>
      </c>
      <c r="AX30" s="376">
        <v>0</v>
      </c>
      <c r="AY30" s="376">
        <v>0</v>
      </c>
      <c r="AZ30" s="376">
        <v>0</v>
      </c>
      <c r="BA30" s="376">
        <v>0</v>
      </c>
      <c r="BB30" s="376">
        <v>0</v>
      </c>
      <c r="BC30" s="376">
        <v>0</v>
      </c>
      <c r="BD30" s="376">
        <v>0</v>
      </c>
      <c r="BE30" s="376">
        <v>0</v>
      </c>
      <c r="BF30" s="376">
        <v>0</v>
      </c>
      <c r="BG30" s="376">
        <v>0</v>
      </c>
      <c r="BH30" s="376">
        <v>0</v>
      </c>
      <c r="BI30" s="377">
        <v>0</v>
      </c>
      <c r="BJ30" s="376">
        <v>0</v>
      </c>
      <c r="BK30" s="376">
        <v>0</v>
      </c>
      <c r="BL30" s="376">
        <v>0</v>
      </c>
      <c r="BM30" s="376">
        <v>0</v>
      </c>
      <c r="BN30" s="376">
        <v>0</v>
      </c>
      <c r="BO30" s="376">
        <v>0</v>
      </c>
      <c r="BP30" s="376">
        <v>0</v>
      </c>
      <c r="BQ30" s="376">
        <v>0</v>
      </c>
      <c r="BR30" s="376">
        <v>0</v>
      </c>
      <c r="BS30" s="376">
        <v>0</v>
      </c>
      <c r="BT30" s="376">
        <v>0</v>
      </c>
      <c r="BU30" s="377">
        <v>0</v>
      </c>
      <c r="BV30" s="376">
        <v>0</v>
      </c>
      <c r="BW30" s="376">
        <v>0</v>
      </c>
      <c r="BX30" s="376">
        <v>0</v>
      </c>
      <c r="BY30" s="376">
        <v>0</v>
      </c>
      <c r="BZ30" s="376">
        <v>0</v>
      </c>
      <c r="CA30" s="376">
        <v>0</v>
      </c>
      <c r="CB30" s="376">
        <v>0</v>
      </c>
      <c r="CC30" s="376">
        <v>0</v>
      </c>
      <c r="CD30" s="376">
        <v>0</v>
      </c>
      <c r="CE30" s="376">
        <v>0</v>
      </c>
      <c r="CF30" s="376">
        <v>0</v>
      </c>
      <c r="CG30" s="377">
        <v>0</v>
      </c>
      <c r="CH30" s="347">
        <f t="shared" si="1"/>
        <v>18037.12</v>
      </c>
      <c r="CI30" s="347">
        <f t="shared" si="1"/>
        <v>17088.339999999967</v>
      </c>
      <c r="CJ30" s="347">
        <f t="shared" si="1"/>
        <v>19648.689999999973</v>
      </c>
      <c r="CK30" s="347">
        <f t="shared" si="1"/>
        <v>20700.07</v>
      </c>
      <c r="CL30" s="347">
        <f t="shared" si="1"/>
        <v>20490.699999999993</v>
      </c>
      <c r="CM30" s="347">
        <f t="shared" si="1"/>
        <v>18626.669999999991</v>
      </c>
      <c r="CN30" s="347">
        <f t="shared" si="1"/>
        <v>16287.120000000004</v>
      </c>
      <c r="CO30" s="347">
        <f t="shared" si="1"/>
        <v>23181.819999999996</v>
      </c>
      <c r="CP30" s="347">
        <f t="shared" si="1"/>
        <v>17151.489999999998</v>
      </c>
      <c r="CQ30" s="347">
        <f t="shared" si="1"/>
        <v>13789.92</v>
      </c>
      <c r="CR30" s="347">
        <f t="shared" si="1"/>
        <v>14018.849999999997</v>
      </c>
      <c r="CS30" s="347">
        <f t="shared" si="1"/>
        <v>14448.23</v>
      </c>
      <c r="CT30" s="348">
        <f t="shared" si="2"/>
        <v>213469.01999999996</v>
      </c>
      <c r="DA30" s="351">
        <f t="shared" si="3"/>
        <v>213469.01999999996</v>
      </c>
      <c r="DB30" s="351">
        <v>213469.01999999996</v>
      </c>
      <c r="DC30" s="351">
        <f t="shared" si="4"/>
        <v>0</v>
      </c>
    </row>
    <row r="31" spans="1:107" ht="15.75" x14ac:dyDescent="0.3">
      <c r="A31" s="335" t="s">
        <v>125</v>
      </c>
      <c r="B31" s="344">
        <v>31156.080000000002</v>
      </c>
      <c r="C31" s="344">
        <v>32346.910000000011</v>
      </c>
      <c r="D31" s="344">
        <v>32625.099999999991</v>
      </c>
      <c r="E31" s="344">
        <v>35883.869999999988</v>
      </c>
      <c r="F31" s="344">
        <v>38292.350000000006</v>
      </c>
      <c r="G31" s="344">
        <v>49430.530000000006</v>
      </c>
      <c r="H31" s="344">
        <v>50694.529999999992</v>
      </c>
      <c r="I31" s="344">
        <v>51130.97</v>
      </c>
      <c r="J31" s="344">
        <v>35171.08</v>
      </c>
      <c r="K31" s="344">
        <v>30280.779999999988</v>
      </c>
      <c r="L31" s="344">
        <v>27828.700000000012</v>
      </c>
      <c r="M31" s="344">
        <v>27500.069999999996</v>
      </c>
      <c r="N31" s="376">
        <v>0</v>
      </c>
      <c r="O31" s="376">
        <v>0</v>
      </c>
      <c r="P31" s="376">
        <v>0</v>
      </c>
      <c r="Q31" s="376">
        <v>0</v>
      </c>
      <c r="R31" s="376">
        <v>0</v>
      </c>
      <c r="S31" s="376">
        <v>0</v>
      </c>
      <c r="T31" s="376">
        <v>0</v>
      </c>
      <c r="U31" s="376">
        <v>-9.94</v>
      </c>
      <c r="V31" s="376">
        <v>12</v>
      </c>
      <c r="W31" s="376">
        <v>2133.7600000000002</v>
      </c>
      <c r="X31" s="376">
        <v>2386.9</v>
      </c>
      <c r="Y31" s="377">
        <v>572.03000000000009</v>
      </c>
      <c r="Z31" s="376">
        <v>0</v>
      </c>
      <c r="AA31" s="376">
        <v>0</v>
      </c>
      <c r="AB31" s="376">
        <v>0</v>
      </c>
      <c r="AC31" s="376">
        <v>0</v>
      </c>
      <c r="AD31" s="376">
        <v>0</v>
      </c>
      <c r="AE31" s="376">
        <v>0</v>
      </c>
      <c r="AF31" s="376">
        <v>0</v>
      </c>
      <c r="AG31" s="376">
        <v>0</v>
      </c>
      <c r="AH31" s="376">
        <v>0</v>
      </c>
      <c r="AI31" s="376">
        <v>0</v>
      </c>
      <c r="AJ31" s="376">
        <v>0</v>
      </c>
      <c r="AK31" s="377">
        <v>0</v>
      </c>
      <c r="AL31" s="376">
        <v>0</v>
      </c>
      <c r="AM31" s="376">
        <v>0</v>
      </c>
      <c r="AN31" s="376">
        <v>0</v>
      </c>
      <c r="AO31" s="376">
        <v>0</v>
      </c>
      <c r="AP31" s="376">
        <v>0</v>
      </c>
      <c r="AQ31" s="376">
        <v>0</v>
      </c>
      <c r="AR31" s="376">
        <v>0</v>
      </c>
      <c r="AS31" s="376">
        <v>0</v>
      </c>
      <c r="AT31" s="376">
        <v>0</v>
      </c>
      <c r="AU31" s="376">
        <v>0</v>
      </c>
      <c r="AV31" s="376">
        <v>0</v>
      </c>
      <c r="AW31" s="377">
        <v>0</v>
      </c>
      <c r="AX31" s="376">
        <v>0</v>
      </c>
      <c r="AY31" s="376">
        <v>0</v>
      </c>
      <c r="AZ31" s="376">
        <v>0</v>
      </c>
      <c r="BA31" s="376">
        <v>0</v>
      </c>
      <c r="BB31" s="376">
        <v>0</v>
      </c>
      <c r="BC31" s="376">
        <v>0</v>
      </c>
      <c r="BD31" s="376">
        <v>0</v>
      </c>
      <c r="BE31" s="376">
        <v>0</v>
      </c>
      <c r="BF31" s="376">
        <v>0</v>
      </c>
      <c r="BG31" s="376">
        <v>0</v>
      </c>
      <c r="BH31" s="376">
        <v>0</v>
      </c>
      <c r="BI31" s="377">
        <v>0</v>
      </c>
      <c r="BJ31" s="376">
        <v>0</v>
      </c>
      <c r="BK31" s="376">
        <v>0</v>
      </c>
      <c r="BL31" s="376">
        <v>0</v>
      </c>
      <c r="BM31" s="376">
        <v>0</v>
      </c>
      <c r="BN31" s="376">
        <v>0</v>
      </c>
      <c r="BO31" s="376">
        <v>0</v>
      </c>
      <c r="BP31" s="376">
        <v>0</v>
      </c>
      <c r="BQ31" s="376">
        <v>0</v>
      </c>
      <c r="BR31" s="376">
        <v>0</v>
      </c>
      <c r="BS31" s="376">
        <v>0</v>
      </c>
      <c r="BT31" s="376">
        <v>0</v>
      </c>
      <c r="BU31" s="377">
        <v>0</v>
      </c>
      <c r="BV31" s="376">
        <v>0</v>
      </c>
      <c r="BW31" s="376">
        <v>0</v>
      </c>
      <c r="BX31" s="376">
        <v>0</v>
      </c>
      <c r="BY31" s="376">
        <v>0</v>
      </c>
      <c r="BZ31" s="376">
        <v>0</v>
      </c>
      <c r="CA31" s="376">
        <v>0</v>
      </c>
      <c r="CB31" s="376">
        <v>0</v>
      </c>
      <c r="CC31" s="376">
        <v>0</v>
      </c>
      <c r="CD31" s="376">
        <v>0</v>
      </c>
      <c r="CE31" s="376">
        <v>0</v>
      </c>
      <c r="CF31" s="376">
        <v>0</v>
      </c>
      <c r="CG31" s="377">
        <v>0</v>
      </c>
      <c r="CH31" s="347">
        <f t="shared" si="1"/>
        <v>31156.080000000002</v>
      </c>
      <c r="CI31" s="347">
        <f t="shared" si="1"/>
        <v>32346.910000000011</v>
      </c>
      <c r="CJ31" s="347">
        <f t="shared" si="1"/>
        <v>32625.099999999991</v>
      </c>
      <c r="CK31" s="347">
        <f t="shared" si="1"/>
        <v>35883.869999999988</v>
      </c>
      <c r="CL31" s="347">
        <f t="shared" si="1"/>
        <v>38292.350000000006</v>
      </c>
      <c r="CM31" s="347">
        <f t="shared" si="1"/>
        <v>49430.530000000006</v>
      </c>
      <c r="CN31" s="347">
        <f t="shared" si="1"/>
        <v>50694.529999999992</v>
      </c>
      <c r="CO31" s="347">
        <f t="shared" si="1"/>
        <v>51121.03</v>
      </c>
      <c r="CP31" s="347">
        <f t="shared" si="1"/>
        <v>35183.08</v>
      </c>
      <c r="CQ31" s="347">
        <f t="shared" si="1"/>
        <v>32414.539999999986</v>
      </c>
      <c r="CR31" s="347">
        <f t="shared" si="1"/>
        <v>30215.600000000013</v>
      </c>
      <c r="CS31" s="347">
        <f t="shared" si="1"/>
        <v>28072.099999999995</v>
      </c>
      <c r="CT31" s="348">
        <f t="shared" si="2"/>
        <v>447435.72000000003</v>
      </c>
      <c r="CU31" s="353" t="s">
        <v>99</v>
      </c>
      <c r="CV31" s="347">
        <f>CS31</f>
        <v>28072.099999999995</v>
      </c>
      <c r="CW31" s="347">
        <f>'[1]FY 2020 - kWh'!CS31</f>
        <v>121818</v>
      </c>
      <c r="CX31" s="350">
        <f>CV31/CW31</f>
        <v>0.23044295588500874</v>
      </c>
      <c r="CY31" s="347">
        <f>ROUND(CX31*'[1]FY 2020 - kWh'!CY31,2)</f>
        <v>4982.6400000000003</v>
      </c>
      <c r="CZ31" s="347">
        <f>(CS31-CY31)</f>
        <v>23089.459999999995</v>
      </c>
      <c r="DA31" s="351">
        <f t="shared" si="3"/>
        <v>424346.26</v>
      </c>
      <c r="DB31" s="351">
        <v>442453.08240785438</v>
      </c>
      <c r="DC31" s="351">
        <f t="shared" si="4"/>
        <v>-18106.822407854372</v>
      </c>
    </row>
    <row r="32" spans="1:107" ht="15.75" x14ac:dyDescent="0.3">
      <c r="A32" s="335" t="s">
        <v>126</v>
      </c>
      <c r="B32" s="344">
        <v>65798.63</v>
      </c>
      <c r="C32" s="344">
        <v>62959.76999999999</v>
      </c>
      <c r="D32" s="344">
        <v>71447.199999999997</v>
      </c>
      <c r="E32" s="344">
        <v>81265.530000000013</v>
      </c>
      <c r="F32" s="344">
        <v>81864.42</v>
      </c>
      <c r="G32" s="344">
        <v>82941.900000000023</v>
      </c>
      <c r="H32" s="344">
        <v>77182.320000000022</v>
      </c>
      <c r="I32" s="344">
        <v>65817.839999999982</v>
      </c>
      <c r="J32" s="344">
        <v>77664.750000000015</v>
      </c>
      <c r="K32" s="344">
        <v>58880.52</v>
      </c>
      <c r="L32" s="344">
        <v>57251.909999999996</v>
      </c>
      <c r="M32" s="344">
        <v>49937.759999999995</v>
      </c>
      <c r="N32" s="376">
        <v>0</v>
      </c>
      <c r="O32" s="376">
        <v>0</v>
      </c>
      <c r="P32" s="376">
        <v>0</v>
      </c>
      <c r="Q32" s="376">
        <v>0</v>
      </c>
      <c r="R32" s="376">
        <v>0</v>
      </c>
      <c r="S32" s="376">
        <v>0</v>
      </c>
      <c r="T32" s="376">
        <v>0</v>
      </c>
      <c r="U32" s="376">
        <v>0</v>
      </c>
      <c r="V32" s="376">
        <v>0</v>
      </c>
      <c r="W32" s="376">
        <v>-262.74</v>
      </c>
      <c r="X32" s="376">
        <v>-518.46</v>
      </c>
      <c r="Y32" s="377">
        <v>-2755.81</v>
      </c>
      <c r="Z32" s="376">
        <v>0</v>
      </c>
      <c r="AA32" s="376">
        <v>0</v>
      </c>
      <c r="AB32" s="376">
        <v>0</v>
      </c>
      <c r="AC32" s="376">
        <v>0</v>
      </c>
      <c r="AD32" s="376">
        <v>0</v>
      </c>
      <c r="AE32" s="376">
        <v>0</v>
      </c>
      <c r="AF32" s="376">
        <v>0</v>
      </c>
      <c r="AG32" s="376">
        <v>0</v>
      </c>
      <c r="AH32" s="376">
        <v>0</v>
      </c>
      <c r="AI32" s="376">
        <v>0</v>
      </c>
      <c r="AJ32" s="376">
        <v>0</v>
      </c>
      <c r="AK32" s="377">
        <v>0</v>
      </c>
      <c r="AL32" s="376">
        <v>0</v>
      </c>
      <c r="AM32" s="376">
        <v>0</v>
      </c>
      <c r="AN32" s="376">
        <v>0</v>
      </c>
      <c r="AO32" s="376">
        <v>0</v>
      </c>
      <c r="AP32" s="376">
        <v>0</v>
      </c>
      <c r="AQ32" s="376">
        <v>0</v>
      </c>
      <c r="AR32" s="376">
        <v>0</v>
      </c>
      <c r="AS32" s="376">
        <v>0</v>
      </c>
      <c r="AT32" s="376">
        <v>0</v>
      </c>
      <c r="AU32" s="376">
        <v>0</v>
      </c>
      <c r="AV32" s="376">
        <v>0</v>
      </c>
      <c r="AW32" s="377">
        <v>0</v>
      </c>
      <c r="AX32" s="376">
        <v>0</v>
      </c>
      <c r="AY32" s="376">
        <v>0</v>
      </c>
      <c r="AZ32" s="376">
        <v>0</v>
      </c>
      <c r="BA32" s="376">
        <v>0</v>
      </c>
      <c r="BB32" s="376">
        <v>0</v>
      </c>
      <c r="BC32" s="376">
        <v>0</v>
      </c>
      <c r="BD32" s="376">
        <v>0</v>
      </c>
      <c r="BE32" s="376">
        <v>0</v>
      </c>
      <c r="BF32" s="376">
        <v>0</v>
      </c>
      <c r="BG32" s="376">
        <v>0</v>
      </c>
      <c r="BH32" s="376">
        <v>0</v>
      </c>
      <c r="BI32" s="377">
        <v>0</v>
      </c>
      <c r="BJ32" s="376">
        <v>-147.15</v>
      </c>
      <c r="BK32" s="376">
        <v>-125.13</v>
      </c>
      <c r="BL32" s="376">
        <v>-132.81</v>
      </c>
      <c r="BM32" s="376">
        <v>-122.29</v>
      </c>
      <c r="BN32" s="376">
        <v>-154.66999999999999</v>
      </c>
      <c r="BO32" s="376">
        <v>-136.01</v>
      </c>
      <c r="BP32" s="376">
        <v>-127.87</v>
      </c>
      <c r="BQ32" s="376">
        <v>-117.37</v>
      </c>
      <c r="BR32" s="376">
        <v>-132.28</v>
      </c>
      <c r="BS32" s="376">
        <v>-116.16</v>
      </c>
      <c r="BT32" s="376">
        <v>-99.25</v>
      </c>
      <c r="BU32" s="377">
        <v>-77.569999999999993</v>
      </c>
      <c r="BV32" s="376">
        <v>0</v>
      </c>
      <c r="BW32" s="376">
        <v>0</v>
      </c>
      <c r="BX32" s="376">
        <v>0</v>
      </c>
      <c r="BY32" s="376">
        <v>0</v>
      </c>
      <c r="BZ32" s="376">
        <v>0</v>
      </c>
      <c r="CA32" s="376">
        <v>0</v>
      </c>
      <c r="CB32" s="376">
        <v>0</v>
      </c>
      <c r="CC32" s="376">
        <v>0</v>
      </c>
      <c r="CD32" s="376">
        <v>0</v>
      </c>
      <c r="CE32" s="376">
        <v>0</v>
      </c>
      <c r="CF32" s="376">
        <v>0</v>
      </c>
      <c r="CG32" s="377">
        <v>0</v>
      </c>
      <c r="CH32" s="347">
        <f t="shared" si="1"/>
        <v>65651.48000000001</v>
      </c>
      <c r="CI32" s="347">
        <f t="shared" si="1"/>
        <v>62834.639999999992</v>
      </c>
      <c r="CJ32" s="347">
        <f t="shared" si="1"/>
        <v>71314.39</v>
      </c>
      <c r="CK32" s="347">
        <f t="shared" si="1"/>
        <v>81143.24000000002</v>
      </c>
      <c r="CL32" s="347">
        <f t="shared" si="1"/>
        <v>81709.75</v>
      </c>
      <c r="CM32" s="347">
        <f t="shared" si="1"/>
        <v>82805.890000000029</v>
      </c>
      <c r="CN32" s="347">
        <f t="shared" si="1"/>
        <v>77054.450000000026</v>
      </c>
      <c r="CO32" s="347">
        <f t="shared" si="1"/>
        <v>65700.469999999987</v>
      </c>
      <c r="CP32" s="347">
        <f t="shared" si="1"/>
        <v>77532.470000000016</v>
      </c>
      <c r="CQ32" s="347">
        <f t="shared" si="1"/>
        <v>58501.619999999995</v>
      </c>
      <c r="CR32" s="347">
        <f t="shared" si="1"/>
        <v>56634.2</v>
      </c>
      <c r="CS32" s="347">
        <f t="shared" si="1"/>
        <v>47104.38</v>
      </c>
      <c r="CT32" s="348">
        <f t="shared" si="2"/>
        <v>827986.98</v>
      </c>
      <c r="DA32" s="351">
        <f t="shared" si="3"/>
        <v>827986.98</v>
      </c>
      <c r="DB32" s="351">
        <v>827986.98</v>
      </c>
      <c r="DC32" s="351">
        <f t="shared" si="4"/>
        <v>0</v>
      </c>
    </row>
    <row r="33" spans="1:107" ht="15.75" x14ac:dyDescent="0.3">
      <c r="A33" s="335" t="s">
        <v>127</v>
      </c>
      <c r="B33" s="344">
        <v>38226.32</v>
      </c>
      <c r="C33" s="344">
        <v>38562.320000000014</v>
      </c>
      <c r="D33" s="344">
        <v>40557.619999999995</v>
      </c>
      <c r="E33" s="344">
        <v>40445.360000000008</v>
      </c>
      <c r="F33" s="344">
        <v>40084.539999999986</v>
      </c>
      <c r="G33" s="344">
        <v>39440.499999999985</v>
      </c>
      <c r="H33" s="344">
        <v>36110.699999999997</v>
      </c>
      <c r="I33" s="344">
        <v>39669.450000000004</v>
      </c>
      <c r="J33" s="344">
        <v>39252.700000000004</v>
      </c>
      <c r="K33" s="344">
        <v>30972.880000000005</v>
      </c>
      <c r="L33" s="344">
        <v>36575.759999999987</v>
      </c>
      <c r="M33" s="344">
        <v>31897.38</v>
      </c>
      <c r="N33" s="376">
        <v>-766.19</v>
      </c>
      <c r="O33" s="376">
        <v>-767.7</v>
      </c>
      <c r="P33" s="376">
        <v>-819.44</v>
      </c>
      <c r="Q33" s="376">
        <v>-872.16</v>
      </c>
      <c r="R33" s="376">
        <v>-793.47</v>
      </c>
      <c r="S33" s="376">
        <v>-850.12</v>
      </c>
      <c r="T33" s="376">
        <v>-857.47</v>
      </c>
      <c r="U33" s="376">
        <v>-764.77</v>
      </c>
      <c r="V33" s="376">
        <v>-834.17</v>
      </c>
      <c r="W33" s="376">
        <v>-451.83</v>
      </c>
      <c r="X33" s="376">
        <v>-417.95</v>
      </c>
      <c r="Y33" s="377">
        <v>-645.08000000000004</v>
      </c>
      <c r="Z33" s="376">
        <v>-605</v>
      </c>
      <c r="AA33" s="376">
        <v>-605</v>
      </c>
      <c r="AB33" s="376">
        <v>-605</v>
      </c>
      <c r="AC33" s="376">
        <v>-605</v>
      </c>
      <c r="AD33" s="376">
        <v>-605</v>
      </c>
      <c r="AE33" s="376">
        <v>-605</v>
      </c>
      <c r="AF33" s="376">
        <v>-605</v>
      </c>
      <c r="AG33" s="376">
        <v>-605</v>
      </c>
      <c r="AH33" s="376">
        <v>-605</v>
      </c>
      <c r="AI33" s="376">
        <v>-605</v>
      </c>
      <c r="AJ33" s="376">
        <v>-605</v>
      </c>
      <c r="AK33" s="377">
        <v>-605</v>
      </c>
      <c r="AL33" s="376">
        <v>0</v>
      </c>
      <c r="AM33" s="376">
        <v>0</v>
      </c>
      <c r="AN33" s="376">
        <v>0</v>
      </c>
      <c r="AO33" s="376">
        <v>0</v>
      </c>
      <c r="AP33" s="376">
        <v>0</v>
      </c>
      <c r="AQ33" s="376">
        <v>0</v>
      </c>
      <c r="AR33" s="376">
        <v>-301.33</v>
      </c>
      <c r="AS33" s="376">
        <v>275.79000000000002</v>
      </c>
      <c r="AT33" s="376">
        <v>227.62</v>
      </c>
      <c r="AU33" s="376">
        <v>327.39</v>
      </c>
      <c r="AV33" s="376">
        <v>330.57</v>
      </c>
      <c r="AW33" s="377">
        <v>-90.04</v>
      </c>
      <c r="AX33" s="376">
        <v>0</v>
      </c>
      <c r="AY33" s="376">
        <v>0</v>
      </c>
      <c r="AZ33" s="376">
        <v>0</v>
      </c>
      <c r="BA33" s="376">
        <v>0</v>
      </c>
      <c r="BB33" s="376">
        <v>0</v>
      </c>
      <c r="BC33" s="376">
        <v>0</v>
      </c>
      <c r="BD33" s="376">
        <v>0</v>
      </c>
      <c r="BE33" s="376">
        <v>0</v>
      </c>
      <c r="BF33" s="376">
        <v>0</v>
      </c>
      <c r="BG33" s="376">
        <v>0</v>
      </c>
      <c r="BH33" s="376">
        <v>0</v>
      </c>
      <c r="BI33" s="377">
        <v>0</v>
      </c>
      <c r="BJ33" s="376">
        <v>0</v>
      </c>
      <c r="BK33" s="376">
        <v>0</v>
      </c>
      <c r="BL33" s="376">
        <v>0</v>
      </c>
      <c r="BM33" s="376">
        <v>0</v>
      </c>
      <c r="BN33" s="376">
        <v>0</v>
      </c>
      <c r="BO33" s="376">
        <v>0</v>
      </c>
      <c r="BP33" s="376">
        <v>0</v>
      </c>
      <c r="BQ33" s="376">
        <v>0</v>
      </c>
      <c r="BR33" s="376">
        <v>0</v>
      </c>
      <c r="BS33" s="376">
        <v>0</v>
      </c>
      <c r="BT33" s="376">
        <v>0</v>
      </c>
      <c r="BU33" s="377">
        <v>0</v>
      </c>
      <c r="BV33" s="376">
        <v>0</v>
      </c>
      <c r="BW33" s="376">
        <v>0</v>
      </c>
      <c r="BX33" s="376">
        <v>0</v>
      </c>
      <c r="BY33" s="376">
        <v>0</v>
      </c>
      <c r="BZ33" s="376">
        <v>0</v>
      </c>
      <c r="CA33" s="376">
        <v>0</v>
      </c>
      <c r="CB33" s="376">
        <v>0</v>
      </c>
      <c r="CC33" s="376">
        <v>0</v>
      </c>
      <c r="CD33" s="376">
        <v>0</v>
      </c>
      <c r="CE33" s="376">
        <v>0</v>
      </c>
      <c r="CF33" s="376">
        <v>0</v>
      </c>
      <c r="CG33" s="377">
        <v>0</v>
      </c>
      <c r="CH33" s="347">
        <f t="shared" si="1"/>
        <v>36855.129999999997</v>
      </c>
      <c r="CI33" s="347">
        <f t="shared" si="1"/>
        <v>37189.620000000017</v>
      </c>
      <c r="CJ33" s="347">
        <f t="shared" si="1"/>
        <v>39133.179999999993</v>
      </c>
      <c r="CK33" s="347">
        <f t="shared" si="1"/>
        <v>38968.200000000004</v>
      </c>
      <c r="CL33" s="347">
        <f t="shared" si="1"/>
        <v>38686.069999999985</v>
      </c>
      <c r="CM33" s="347">
        <f t="shared" si="1"/>
        <v>37985.379999999983</v>
      </c>
      <c r="CN33" s="347">
        <f t="shared" si="1"/>
        <v>34346.899999999994</v>
      </c>
      <c r="CO33" s="347">
        <f t="shared" si="1"/>
        <v>38575.470000000008</v>
      </c>
      <c r="CP33" s="347">
        <f t="shared" si="1"/>
        <v>38041.150000000009</v>
      </c>
      <c r="CQ33" s="347">
        <f t="shared" si="1"/>
        <v>30243.440000000002</v>
      </c>
      <c r="CR33" s="347">
        <f t="shared" si="1"/>
        <v>35883.37999999999</v>
      </c>
      <c r="CS33" s="347">
        <f t="shared" si="1"/>
        <v>30557.26</v>
      </c>
      <c r="CT33" s="348">
        <f t="shared" si="2"/>
        <v>436465.18000000005</v>
      </c>
      <c r="DA33" s="351">
        <f t="shared" si="3"/>
        <v>436465.18000000005</v>
      </c>
      <c r="DB33" s="351">
        <v>436465.18</v>
      </c>
      <c r="DC33" s="351">
        <f t="shared" si="4"/>
        <v>0</v>
      </c>
    </row>
    <row r="34" spans="1:107" ht="15.75" x14ac:dyDescent="0.3">
      <c r="A34" s="335" t="s">
        <v>128</v>
      </c>
      <c r="B34" s="344">
        <v>261999.78999999998</v>
      </c>
      <c r="C34" s="344">
        <v>275312.15999999997</v>
      </c>
      <c r="D34" s="344">
        <v>281236.36000000004</v>
      </c>
      <c r="E34" s="344">
        <v>309085.46999999991</v>
      </c>
      <c r="F34" s="344">
        <v>289301.57</v>
      </c>
      <c r="G34" s="344">
        <v>277158.48000000004</v>
      </c>
      <c r="H34" s="344">
        <v>270472.50999999995</v>
      </c>
      <c r="I34" s="344">
        <v>270387.30999999994</v>
      </c>
      <c r="J34" s="344">
        <v>270429.84000000008</v>
      </c>
      <c r="K34" s="344">
        <v>192172.27000000002</v>
      </c>
      <c r="L34" s="344">
        <v>209529.33</v>
      </c>
      <c r="M34" s="344">
        <v>261915.94000000006</v>
      </c>
      <c r="N34" s="376">
        <v>385.93</v>
      </c>
      <c r="O34" s="376">
        <v>385.93</v>
      </c>
      <c r="P34" s="376">
        <v>385.93</v>
      </c>
      <c r="Q34" s="376">
        <v>418.66</v>
      </c>
      <c r="R34" s="376">
        <v>418.66</v>
      </c>
      <c r="S34" s="376">
        <v>418.66</v>
      </c>
      <c r="T34" s="376">
        <v>420.55</v>
      </c>
      <c r="U34" s="376">
        <v>420.55</v>
      </c>
      <c r="V34" s="376">
        <v>494.77</v>
      </c>
      <c r="W34" s="376">
        <v>216.13</v>
      </c>
      <c r="X34" s="376">
        <v>237.40999999999997</v>
      </c>
      <c r="Y34" s="377">
        <v>-13281.320000000002</v>
      </c>
      <c r="Z34" s="376">
        <v>-2792.83</v>
      </c>
      <c r="AA34" s="376">
        <v>-2844.53</v>
      </c>
      <c r="AB34" s="376">
        <v>-2846.71</v>
      </c>
      <c r="AC34" s="376">
        <v>-3090.69</v>
      </c>
      <c r="AD34" s="376">
        <v>-2997.62</v>
      </c>
      <c r="AE34" s="376">
        <v>-3024.66</v>
      </c>
      <c r="AF34" s="376">
        <v>-3165.34</v>
      </c>
      <c r="AG34" s="376">
        <v>-2985.3</v>
      </c>
      <c r="AH34" s="376">
        <v>-3074.49</v>
      </c>
      <c r="AI34" s="376">
        <v>-502.93</v>
      </c>
      <c r="AJ34" s="376">
        <v>-472.38</v>
      </c>
      <c r="AK34" s="377">
        <v>-1399.26</v>
      </c>
      <c r="AL34" s="376">
        <v>0</v>
      </c>
      <c r="AM34" s="376">
        <v>0</v>
      </c>
      <c r="AN34" s="376">
        <v>0</v>
      </c>
      <c r="AO34" s="376">
        <v>0</v>
      </c>
      <c r="AP34" s="376">
        <v>0</v>
      </c>
      <c r="AQ34" s="376">
        <v>0</v>
      </c>
      <c r="AR34" s="376">
        <v>0</v>
      </c>
      <c r="AS34" s="376">
        <v>0</v>
      </c>
      <c r="AT34" s="376">
        <v>0</v>
      </c>
      <c r="AU34" s="376">
        <v>0</v>
      </c>
      <c r="AV34" s="376">
        <v>0</v>
      </c>
      <c r="AW34" s="377">
        <v>0</v>
      </c>
      <c r="AX34" s="376">
        <v>0</v>
      </c>
      <c r="AY34" s="376">
        <v>0</v>
      </c>
      <c r="AZ34" s="376">
        <v>0</v>
      </c>
      <c r="BA34" s="376">
        <v>0</v>
      </c>
      <c r="BB34" s="376">
        <v>0</v>
      </c>
      <c r="BC34" s="376">
        <v>0</v>
      </c>
      <c r="BD34" s="376">
        <v>0</v>
      </c>
      <c r="BE34" s="376">
        <v>0</v>
      </c>
      <c r="BF34" s="376">
        <v>0</v>
      </c>
      <c r="BG34" s="376">
        <v>0</v>
      </c>
      <c r="BH34" s="376">
        <v>0</v>
      </c>
      <c r="BI34" s="377">
        <v>0</v>
      </c>
      <c r="BJ34" s="376">
        <v>0</v>
      </c>
      <c r="BK34" s="376">
        <v>0</v>
      </c>
      <c r="BL34" s="376">
        <v>0</v>
      </c>
      <c r="BM34" s="376">
        <v>0</v>
      </c>
      <c r="BN34" s="376">
        <v>0</v>
      </c>
      <c r="BO34" s="376">
        <v>0</v>
      </c>
      <c r="BP34" s="376">
        <v>0</v>
      </c>
      <c r="BQ34" s="376">
        <v>0</v>
      </c>
      <c r="BR34" s="376">
        <v>0</v>
      </c>
      <c r="BS34" s="376">
        <v>0</v>
      </c>
      <c r="BT34" s="376">
        <v>0</v>
      </c>
      <c r="BU34" s="377">
        <v>0</v>
      </c>
      <c r="BV34" s="376">
        <v>76099.989999999991</v>
      </c>
      <c r="BW34" s="376">
        <v>76200.959999999992</v>
      </c>
      <c r="BX34" s="376">
        <v>76501.009999999995</v>
      </c>
      <c r="BY34" s="376">
        <v>79645.539999999994</v>
      </c>
      <c r="BZ34" s="376">
        <v>81725</v>
      </c>
      <c r="CA34" s="376">
        <v>75114.399999999994</v>
      </c>
      <c r="CB34" s="376">
        <v>75980.350000000006</v>
      </c>
      <c r="CC34" s="376">
        <v>67159.89</v>
      </c>
      <c r="CD34" s="376">
        <v>64261.25</v>
      </c>
      <c r="CE34" s="376">
        <v>36151.269999999997</v>
      </c>
      <c r="CF34" s="376">
        <v>70736.009999999995</v>
      </c>
      <c r="CG34" s="377">
        <v>58595.89</v>
      </c>
      <c r="CH34" s="347">
        <f t="shared" si="1"/>
        <v>335692.88</v>
      </c>
      <c r="CI34" s="347">
        <f t="shared" si="1"/>
        <v>349054.5199999999</v>
      </c>
      <c r="CJ34" s="347">
        <f t="shared" si="1"/>
        <v>355276.59</v>
      </c>
      <c r="CK34" s="347">
        <f t="shared" si="1"/>
        <v>386058.97999999986</v>
      </c>
      <c r="CL34" s="347">
        <f t="shared" si="1"/>
        <v>368447.61</v>
      </c>
      <c r="CM34" s="347">
        <f t="shared" si="1"/>
        <v>349666.88</v>
      </c>
      <c r="CN34" s="347">
        <f t="shared" si="1"/>
        <v>343708.06999999995</v>
      </c>
      <c r="CO34" s="347">
        <f t="shared" si="1"/>
        <v>334982.44999999995</v>
      </c>
      <c r="CP34" s="347">
        <f t="shared" si="1"/>
        <v>332111.37000000011</v>
      </c>
      <c r="CQ34" s="347">
        <f t="shared" si="1"/>
        <v>228036.74000000002</v>
      </c>
      <c r="CR34" s="347">
        <f t="shared" si="1"/>
        <v>280030.37</v>
      </c>
      <c r="CS34" s="347">
        <f t="shared" si="1"/>
        <v>305831.25000000006</v>
      </c>
      <c r="CT34" s="348">
        <f t="shared" si="2"/>
        <v>3968897.71</v>
      </c>
      <c r="CU34" s="353" t="s">
        <v>99</v>
      </c>
      <c r="CV34" s="347">
        <f>CS34</f>
        <v>305831.25000000006</v>
      </c>
      <c r="CW34" s="347">
        <f>'[1]FY 2020 - kWh'!CS34</f>
        <v>1515732</v>
      </c>
      <c r="CX34" s="350">
        <f>CV34/CW34</f>
        <v>0.20177132237097328</v>
      </c>
      <c r="CY34" s="347">
        <f>ROUND(CX34*'[1]FY 2020 - kWh'!CY34,2)</f>
        <v>96291.93</v>
      </c>
      <c r="CZ34" s="347">
        <f>(CS34-CY34)</f>
        <v>209539.32000000007</v>
      </c>
      <c r="DA34" s="351">
        <f t="shared" si="3"/>
        <v>3759358.3899999997</v>
      </c>
      <c r="DB34" s="351">
        <v>3130726.15</v>
      </c>
      <c r="DC34" s="351">
        <f t="shared" si="4"/>
        <v>628632.23999999976</v>
      </c>
    </row>
    <row r="35" spans="1:107" ht="15.75" x14ac:dyDescent="0.3">
      <c r="A35" s="335" t="s">
        <v>130</v>
      </c>
      <c r="B35" s="344">
        <v>45007.48</v>
      </c>
      <c r="C35" s="344">
        <v>38678.679999999986</v>
      </c>
      <c r="D35" s="344">
        <v>43769.520000000004</v>
      </c>
      <c r="E35" s="344">
        <v>48446.580000000009</v>
      </c>
      <c r="F35" s="344">
        <v>46610.32</v>
      </c>
      <c r="G35" s="344">
        <v>43838.770000000004</v>
      </c>
      <c r="H35" s="344">
        <v>40576.889999999992</v>
      </c>
      <c r="I35" s="344">
        <v>40245.609999999993</v>
      </c>
      <c r="J35" s="344">
        <v>47305.149999999994</v>
      </c>
      <c r="K35" s="344">
        <v>34418.719999999987</v>
      </c>
      <c r="L35" s="344">
        <v>31866.739999999998</v>
      </c>
      <c r="M35" s="344">
        <v>29568.149999999998</v>
      </c>
      <c r="N35" s="376">
        <v>0</v>
      </c>
      <c r="O35" s="376">
        <v>0</v>
      </c>
      <c r="P35" s="376">
        <v>6.5</v>
      </c>
      <c r="Q35" s="376">
        <v>0</v>
      </c>
      <c r="R35" s="376">
        <v>0</v>
      </c>
      <c r="S35" s="376">
        <v>0</v>
      </c>
      <c r="T35" s="376">
        <v>0</v>
      </c>
      <c r="U35" s="376">
        <v>0</v>
      </c>
      <c r="V35" s="376">
        <v>-253.14</v>
      </c>
      <c r="W35" s="376">
        <v>-67.03</v>
      </c>
      <c r="X35" s="376">
        <v>113.96</v>
      </c>
      <c r="Y35" s="377">
        <v>149.01</v>
      </c>
      <c r="Z35" s="376">
        <v>0</v>
      </c>
      <c r="AA35" s="376">
        <v>0</v>
      </c>
      <c r="AB35" s="376">
        <v>0</v>
      </c>
      <c r="AC35" s="376">
        <v>0</v>
      </c>
      <c r="AD35" s="376">
        <v>0</v>
      </c>
      <c r="AE35" s="376">
        <v>0</v>
      </c>
      <c r="AF35" s="376">
        <v>0</v>
      </c>
      <c r="AG35" s="376">
        <v>0</v>
      </c>
      <c r="AH35" s="376">
        <v>0</v>
      </c>
      <c r="AI35" s="376">
        <v>0</v>
      </c>
      <c r="AJ35" s="376">
        <v>0</v>
      </c>
      <c r="AK35" s="377">
        <v>0</v>
      </c>
      <c r="AL35" s="376">
        <v>0</v>
      </c>
      <c r="AM35" s="376">
        <v>0</v>
      </c>
      <c r="AN35" s="376">
        <v>0</v>
      </c>
      <c r="AO35" s="376">
        <v>0</v>
      </c>
      <c r="AP35" s="376">
        <v>0</v>
      </c>
      <c r="AQ35" s="376">
        <v>0</v>
      </c>
      <c r="AR35" s="376">
        <v>0</v>
      </c>
      <c r="AS35" s="376">
        <v>0</v>
      </c>
      <c r="AT35" s="376">
        <v>0</v>
      </c>
      <c r="AU35" s="376">
        <v>0</v>
      </c>
      <c r="AV35" s="376">
        <v>0</v>
      </c>
      <c r="AW35" s="377">
        <v>0</v>
      </c>
      <c r="AX35" s="376">
        <v>0</v>
      </c>
      <c r="AY35" s="376">
        <v>0</v>
      </c>
      <c r="AZ35" s="376">
        <v>0</v>
      </c>
      <c r="BA35" s="376">
        <v>0</v>
      </c>
      <c r="BB35" s="376">
        <v>0</v>
      </c>
      <c r="BC35" s="376">
        <v>0</v>
      </c>
      <c r="BD35" s="376">
        <v>0</v>
      </c>
      <c r="BE35" s="376">
        <v>0</v>
      </c>
      <c r="BF35" s="376">
        <v>0</v>
      </c>
      <c r="BG35" s="376">
        <v>0</v>
      </c>
      <c r="BH35" s="376">
        <v>0</v>
      </c>
      <c r="BI35" s="377">
        <v>0</v>
      </c>
      <c r="BJ35" s="376">
        <v>0</v>
      </c>
      <c r="BK35" s="376">
        <v>0</v>
      </c>
      <c r="BL35" s="376">
        <v>0</v>
      </c>
      <c r="BM35" s="376">
        <v>0</v>
      </c>
      <c r="BN35" s="376">
        <v>0</v>
      </c>
      <c r="BO35" s="376">
        <v>0</v>
      </c>
      <c r="BP35" s="376">
        <v>0</v>
      </c>
      <c r="BQ35" s="376">
        <v>0</v>
      </c>
      <c r="BR35" s="376">
        <v>0</v>
      </c>
      <c r="BS35" s="376">
        <v>0</v>
      </c>
      <c r="BT35" s="376">
        <v>0</v>
      </c>
      <c r="BU35" s="377">
        <v>0</v>
      </c>
      <c r="BV35" s="376">
        <v>0</v>
      </c>
      <c r="BW35" s="376">
        <v>0</v>
      </c>
      <c r="BX35" s="376">
        <v>0</v>
      </c>
      <c r="BY35" s="376">
        <v>0</v>
      </c>
      <c r="BZ35" s="376">
        <v>0</v>
      </c>
      <c r="CA35" s="376">
        <v>0</v>
      </c>
      <c r="CB35" s="376">
        <v>0</v>
      </c>
      <c r="CC35" s="376">
        <v>0</v>
      </c>
      <c r="CD35" s="376">
        <v>0</v>
      </c>
      <c r="CE35" s="376">
        <v>0</v>
      </c>
      <c r="CF35" s="376">
        <v>0</v>
      </c>
      <c r="CG35" s="377">
        <v>0</v>
      </c>
      <c r="CH35" s="347">
        <f t="shared" si="1"/>
        <v>45007.48</v>
      </c>
      <c r="CI35" s="347">
        <f t="shared" si="1"/>
        <v>38678.679999999986</v>
      </c>
      <c r="CJ35" s="347">
        <f t="shared" si="1"/>
        <v>43776.020000000004</v>
      </c>
      <c r="CK35" s="347">
        <f t="shared" si="1"/>
        <v>48446.580000000009</v>
      </c>
      <c r="CL35" s="347">
        <f t="shared" si="1"/>
        <v>46610.32</v>
      </c>
      <c r="CM35" s="347">
        <f t="shared" si="1"/>
        <v>43838.770000000004</v>
      </c>
      <c r="CN35" s="347">
        <f t="shared" si="1"/>
        <v>40576.889999999992</v>
      </c>
      <c r="CO35" s="347">
        <f t="shared" si="1"/>
        <v>40245.609999999993</v>
      </c>
      <c r="CP35" s="347">
        <f t="shared" si="1"/>
        <v>47052.009999999995</v>
      </c>
      <c r="CQ35" s="347">
        <f t="shared" si="1"/>
        <v>34351.689999999988</v>
      </c>
      <c r="CR35" s="347">
        <f t="shared" si="1"/>
        <v>31980.699999999997</v>
      </c>
      <c r="CS35" s="347">
        <f t="shared" si="1"/>
        <v>29717.159999999996</v>
      </c>
      <c r="CT35" s="348">
        <f t="shared" si="2"/>
        <v>490281.91000000003</v>
      </c>
      <c r="DA35" s="351">
        <f t="shared" si="3"/>
        <v>490281.91000000003</v>
      </c>
      <c r="DB35" s="351">
        <v>490281.91000000003</v>
      </c>
      <c r="DC35" s="351">
        <f t="shared" si="4"/>
        <v>0</v>
      </c>
    </row>
    <row r="36" spans="1:107" ht="15.75" x14ac:dyDescent="0.3">
      <c r="A36" s="335" t="s">
        <v>131</v>
      </c>
      <c r="B36" s="344">
        <v>52988.46</v>
      </c>
      <c r="C36" s="344">
        <v>55406.449999999975</v>
      </c>
      <c r="D36" s="344">
        <v>58392.1</v>
      </c>
      <c r="E36" s="344">
        <v>76615.600000000035</v>
      </c>
      <c r="F36" s="344">
        <v>72376.520000000019</v>
      </c>
      <c r="G36" s="344">
        <v>73190.399999999965</v>
      </c>
      <c r="H36" s="344">
        <v>62419.840000000011</v>
      </c>
      <c r="I36" s="344">
        <v>61391.94999999999</v>
      </c>
      <c r="J36" s="344">
        <v>62734.740000000013</v>
      </c>
      <c r="K36" s="344">
        <v>47693.109999999971</v>
      </c>
      <c r="L36" s="344">
        <v>45120.899999999994</v>
      </c>
      <c r="M36" s="344">
        <v>64377.290000000015</v>
      </c>
      <c r="N36" s="376">
        <v>0</v>
      </c>
      <c r="O36" s="376">
        <v>0</v>
      </c>
      <c r="P36" s="376">
        <v>0</v>
      </c>
      <c r="Q36" s="376">
        <v>0</v>
      </c>
      <c r="R36" s="376">
        <v>0</v>
      </c>
      <c r="S36" s="376">
        <v>0</v>
      </c>
      <c r="T36" s="376">
        <v>0</v>
      </c>
      <c r="U36" s="376">
        <v>0</v>
      </c>
      <c r="V36" s="376">
        <v>0</v>
      </c>
      <c r="W36" s="376">
        <v>0</v>
      </c>
      <c r="X36" s="376">
        <v>0</v>
      </c>
      <c r="Y36" s="377">
        <v>-13876.28</v>
      </c>
      <c r="Z36" s="376">
        <v>0</v>
      </c>
      <c r="AA36" s="376">
        <v>0</v>
      </c>
      <c r="AB36" s="376">
        <v>0</v>
      </c>
      <c r="AC36" s="376">
        <v>0</v>
      </c>
      <c r="AD36" s="376">
        <v>0</v>
      </c>
      <c r="AE36" s="376">
        <v>0</v>
      </c>
      <c r="AF36" s="376">
        <v>0</v>
      </c>
      <c r="AG36" s="376">
        <v>0</v>
      </c>
      <c r="AH36" s="376">
        <v>0</v>
      </c>
      <c r="AI36" s="376">
        <v>0</v>
      </c>
      <c r="AJ36" s="376">
        <v>0</v>
      </c>
      <c r="AK36" s="377">
        <v>0</v>
      </c>
      <c r="AL36" s="376">
        <v>0</v>
      </c>
      <c r="AM36" s="376">
        <v>0</v>
      </c>
      <c r="AN36" s="376">
        <v>0</v>
      </c>
      <c r="AO36" s="376">
        <v>0</v>
      </c>
      <c r="AP36" s="376">
        <v>0</v>
      </c>
      <c r="AQ36" s="376">
        <v>0</v>
      </c>
      <c r="AR36" s="376">
        <v>0</v>
      </c>
      <c r="AS36" s="376">
        <v>0</v>
      </c>
      <c r="AT36" s="376">
        <v>0</v>
      </c>
      <c r="AU36" s="376">
        <v>0</v>
      </c>
      <c r="AV36" s="376">
        <v>0</v>
      </c>
      <c r="AW36" s="377">
        <v>0</v>
      </c>
      <c r="AX36" s="376">
        <v>0</v>
      </c>
      <c r="AY36" s="376">
        <v>0</v>
      </c>
      <c r="AZ36" s="376">
        <v>0</v>
      </c>
      <c r="BA36" s="376">
        <v>0</v>
      </c>
      <c r="BB36" s="376">
        <v>0</v>
      </c>
      <c r="BC36" s="376">
        <v>0</v>
      </c>
      <c r="BD36" s="376">
        <v>0</v>
      </c>
      <c r="BE36" s="376">
        <v>0</v>
      </c>
      <c r="BF36" s="376">
        <v>0</v>
      </c>
      <c r="BG36" s="376">
        <v>0</v>
      </c>
      <c r="BH36" s="376">
        <v>0</v>
      </c>
      <c r="BI36" s="377">
        <v>0</v>
      </c>
      <c r="BJ36" s="376">
        <v>0</v>
      </c>
      <c r="BK36" s="376">
        <v>0</v>
      </c>
      <c r="BL36" s="376">
        <v>0</v>
      </c>
      <c r="BM36" s="376">
        <v>0</v>
      </c>
      <c r="BN36" s="376">
        <v>0</v>
      </c>
      <c r="BO36" s="376">
        <v>0</v>
      </c>
      <c r="BP36" s="376">
        <v>0</v>
      </c>
      <c r="BQ36" s="376">
        <v>0</v>
      </c>
      <c r="BR36" s="376">
        <v>0</v>
      </c>
      <c r="BS36" s="376">
        <v>0</v>
      </c>
      <c r="BT36" s="376">
        <v>0</v>
      </c>
      <c r="BU36" s="377">
        <v>0</v>
      </c>
      <c r="BV36" s="376">
        <v>0</v>
      </c>
      <c r="BW36" s="376">
        <v>0</v>
      </c>
      <c r="BX36" s="376">
        <v>0</v>
      </c>
      <c r="BY36" s="376">
        <v>0</v>
      </c>
      <c r="BZ36" s="376">
        <v>0</v>
      </c>
      <c r="CA36" s="376">
        <v>0</v>
      </c>
      <c r="CB36" s="376">
        <v>0</v>
      </c>
      <c r="CC36" s="376">
        <v>0</v>
      </c>
      <c r="CD36" s="376">
        <v>0</v>
      </c>
      <c r="CE36" s="376">
        <v>0</v>
      </c>
      <c r="CF36" s="376">
        <v>0</v>
      </c>
      <c r="CG36" s="377">
        <v>0</v>
      </c>
      <c r="CH36" s="347">
        <f t="shared" si="1"/>
        <v>52988.46</v>
      </c>
      <c r="CI36" s="347">
        <f t="shared" si="1"/>
        <v>55406.449999999975</v>
      </c>
      <c r="CJ36" s="347">
        <f t="shared" si="1"/>
        <v>58392.1</v>
      </c>
      <c r="CK36" s="347">
        <f t="shared" si="1"/>
        <v>76615.600000000035</v>
      </c>
      <c r="CL36" s="347">
        <f t="shared" si="1"/>
        <v>72376.520000000019</v>
      </c>
      <c r="CM36" s="347">
        <f t="shared" si="1"/>
        <v>73190.399999999965</v>
      </c>
      <c r="CN36" s="347">
        <f t="shared" si="1"/>
        <v>62419.840000000011</v>
      </c>
      <c r="CO36" s="347">
        <f t="shared" si="1"/>
        <v>61391.94999999999</v>
      </c>
      <c r="CP36" s="347">
        <f t="shared" si="1"/>
        <v>62734.740000000013</v>
      </c>
      <c r="CQ36" s="347">
        <f t="shared" si="1"/>
        <v>47693.109999999971</v>
      </c>
      <c r="CR36" s="347">
        <f t="shared" si="1"/>
        <v>45120.899999999994</v>
      </c>
      <c r="CS36" s="347">
        <f t="shared" si="1"/>
        <v>50501.010000000017</v>
      </c>
      <c r="CT36" s="348">
        <f t="shared" si="2"/>
        <v>718831.08000000007</v>
      </c>
      <c r="CU36" s="353" t="s">
        <v>99</v>
      </c>
      <c r="CV36" s="347">
        <f>CS36</f>
        <v>50501.010000000017</v>
      </c>
      <c r="CW36" s="347">
        <f>'[1]FY 2020 - kWh'!CS36</f>
        <v>235188</v>
      </c>
      <c r="CX36" s="350">
        <f>CV36/CW36</f>
        <v>0.21472613398642795</v>
      </c>
      <c r="CY36" s="347">
        <f>ROUND(CX36*'[1]FY 2020 - kWh'!CY36,2)</f>
        <v>37215.69</v>
      </c>
      <c r="CZ36" s="347">
        <f>(CS36-CY36)</f>
        <v>13285.320000000014</v>
      </c>
      <c r="DA36" s="351">
        <f t="shared" si="3"/>
        <v>705545.76</v>
      </c>
      <c r="DB36" s="351">
        <v>681615.39063587436</v>
      </c>
      <c r="DC36" s="351">
        <f t="shared" si="4"/>
        <v>23930.369364125654</v>
      </c>
    </row>
    <row r="37" spans="1:107" ht="15.75" x14ac:dyDescent="0.3">
      <c r="A37" s="335" t="s">
        <v>132</v>
      </c>
      <c r="B37" s="344">
        <v>34714.07</v>
      </c>
      <c r="C37" s="344">
        <v>31997.860000000004</v>
      </c>
      <c r="D37" s="344">
        <v>33634.94999999999</v>
      </c>
      <c r="E37" s="344">
        <v>36421.079999999994</v>
      </c>
      <c r="F37" s="344">
        <v>36462.270000000011</v>
      </c>
      <c r="G37" s="344">
        <v>35739.929999999986</v>
      </c>
      <c r="H37" s="344">
        <v>32753.829999999991</v>
      </c>
      <c r="I37" s="344">
        <v>28920.1</v>
      </c>
      <c r="J37" s="344">
        <v>33876.75</v>
      </c>
      <c r="K37" s="344">
        <v>28158.55999999999</v>
      </c>
      <c r="L37" s="344">
        <v>21982.510000000002</v>
      </c>
      <c r="M37" s="344">
        <v>22367.320000000003</v>
      </c>
      <c r="N37" s="376">
        <v>0</v>
      </c>
      <c r="O37" s="376">
        <v>1175</v>
      </c>
      <c r="P37" s="376">
        <v>0</v>
      </c>
      <c r="Q37" s="376">
        <v>0</v>
      </c>
      <c r="R37" s="376">
        <v>0</v>
      </c>
      <c r="S37" s="376">
        <v>0</v>
      </c>
      <c r="T37" s="376">
        <v>0</v>
      </c>
      <c r="U37" s="376">
        <v>601.5</v>
      </c>
      <c r="V37" s="376">
        <v>61.85</v>
      </c>
      <c r="W37" s="376">
        <v>41.49</v>
      </c>
      <c r="X37" s="376">
        <v>316.56</v>
      </c>
      <c r="Y37" s="377">
        <v>18.28</v>
      </c>
      <c r="Z37" s="376">
        <v>0</v>
      </c>
      <c r="AA37" s="376">
        <v>0</v>
      </c>
      <c r="AB37" s="376">
        <v>0</v>
      </c>
      <c r="AC37" s="376">
        <v>0</v>
      </c>
      <c r="AD37" s="376">
        <v>0</v>
      </c>
      <c r="AE37" s="376">
        <v>0</v>
      </c>
      <c r="AF37" s="376">
        <v>0</v>
      </c>
      <c r="AG37" s="376">
        <v>0</v>
      </c>
      <c r="AH37" s="376">
        <v>0</v>
      </c>
      <c r="AI37" s="376">
        <v>0</v>
      </c>
      <c r="AJ37" s="376">
        <v>0</v>
      </c>
      <c r="AK37" s="377">
        <v>767.97</v>
      </c>
      <c r="AL37" s="376">
        <v>0</v>
      </c>
      <c r="AM37" s="376">
        <v>0</v>
      </c>
      <c r="AN37" s="376">
        <v>0</v>
      </c>
      <c r="AO37" s="376">
        <v>0</v>
      </c>
      <c r="AP37" s="376">
        <v>0</v>
      </c>
      <c r="AQ37" s="376">
        <v>0</v>
      </c>
      <c r="AR37" s="376">
        <v>0</v>
      </c>
      <c r="AS37" s="376">
        <v>0</v>
      </c>
      <c r="AT37" s="376">
        <v>0</v>
      </c>
      <c r="AU37" s="376">
        <v>0</v>
      </c>
      <c r="AV37" s="376">
        <v>0</v>
      </c>
      <c r="AW37" s="377">
        <v>0</v>
      </c>
      <c r="AX37" s="376">
        <v>0</v>
      </c>
      <c r="AY37" s="376">
        <v>0</v>
      </c>
      <c r="AZ37" s="376">
        <v>0</v>
      </c>
      <c r="BA37" s="376">
        <v>0</v>
      </c>
      <c r="BB37" s="376">
        <v>0</v>
      </c>
      <c r="BC37" s="376">
        <v>0</v>
      </c>
      <c r="BD37" s="376">
        <v>0</v>
      </c>
      <c r="BE37" s="376">
        <v>0</v>
      </c>
      <c r="BF37" s="376">
        <v>0</v>
      </c>
      <c r="BG37" s="376">
        <v>0</v>
      </c>
      <c r="BH37" s="376">
        <v>0</v>
      </c>
      <c r="BI37" s="377">
        <v>0</v>
      </c>
      <c r="BJ37" s="376">
        <v>0</v>
      </c>
      <c r="BK37" s="376">
        <v>0</v>
      </c>
      <c r="BL37" s="376">
        <v>0</v>
      </c>
      <c r="BM37" s="376">
        <v>0</v>
      </c>
      <c r="BN37" s="376">
        <v>0</v>
      </c>
      <c r="BO37" s="376">
        <v>0</v>
      </c>
      <c r="BP37" s="376">
        <v>0</v>
      </c>
      <c r="BQ37" s="376">
        <v>0</v>
      </c>
      <c r="BR37" s="376">
        <v>0</v>
      </c>
      <c r="BS37" s="376">
        <v>0</v>
      </c>
      <c r="BT37" s="376">
        <v>0</v>
      </c>
      <c r="BU37" s="377">
        <v>0</v>
      </c>
      <c r="BV37" s="376">
        <v>0</v>
      </c>
      <c r="BW37" s="376">
        <v>0</v>
      </c>
      <c r="BX37" s="376">
        <v>0</v>
      </c>
      <c r="BY37" s="376">
        <v>0</v>
      </c>
      <c r="BZ37" s="376">
        <v>0</v>
      </c>
      <c r="CA37" s="376">
        <v>0</v>
      </c>
      <c r="CB37" s="376">
        <v>0</v>
      </c>
      <c r="CC37" s="376">
        <v>0</v>
      </c>
      <c r="CD37" s="376">
        <v>0</v>
      </c>
      <c r="CE37" s="376">
        <v>0</v>
      </c>
      <c r="CF37" s="376">
        <v>0</v>
      </c>
      <c r="CG37" s="377">
        <v>0</v>
      </c>
      <c r="CH37" s="347">
        <f t="shared" si="1"/>
        <v>34714.07</v>
      </c>
      <c r="CI37" s="347">
        <f t="shared" si="1"/>
        <v>33172.86</v>
      </c>
      <c r="CJ37" s="347">
        <f t="shared" si="1"/>
        <v>33634.94999999999</v>
      </c>
      <c r="CK37" s="347">
        <f t="shared" si="1"/>
        <v>36421.079999999994</v>
      </c>
      <c r="CL37" s="347">
        <f t="shared" si="1"/>
        <v>36462.270000000011</v>
      </c>
      <c r="CM37" s="347">
        <f t="shared" si="1"/>
        <v>35739.929999999986</v>
      </c>
      <c r="CN37" s="347">
        <f t="shared" si="1"/>
        <v>32753.829999999991</v>
      </c>
      <c r="CO37" s="347">
        <f t="shared" si="1"/>
        <v>29521.599999999999</v>
      </c>
      <c r="CP37" s="347">
        <f t="shared" si="1"/>
        <v>33938.6</v>
      </c>
      <c r="CQ37" s="347">
        <f t="shared" si="1"/>
        <v>28200.049999999992</v>
      </c>
      <c r="CR37" s="347">
        <f t="shared" si="1"/>
        <v>22299.070000000003</v>
      </c>
      <c r="CS37" s="347">
        <f t="shared" si="1"/>
        <v>23153.570000000003</v>
      </c>
      <c r="CT37" s="348">
        <f t="shared" si="2"/>
        <v>380011.87999999995</v>
      </c>
      <c r="DA37" s="351">
        <f t="shared" si="3"/>
        <v>380011.87999999995</v>
      </c>
      <c r="DB37" s="351">
        <v>380011.87999999995</v>
      </c>
      <c r="DC37" s="351">
        <f t="shared" si="4"/>
        <v>0</v>
      </c>
    </row>
    <row r="38" spans="1:107" ht="15.75" x14ac:dyDescent="0.3">
      <c r="A38" s="335" t="s">
        <v>133</v>
      </c>
      <c r="B38" s="344">
        <v>342466.25</v>
      </c>
      <c r="C38" s="344">
        <v>358524.74</v>
      </c>
      <c r="D38" s="344">
        <v>354390.87000000023</v>
      </c>
      <c r="E38" s="344">
        <v>152390.67000000001</v>
      </c>
      <c r="F38" s="344">
        <v>140206.61000000004</v>
      </c>
      <c r="G38" s="344">
        <v>199388.72000000006</v>
      </c>
      <c r="H38" s="344">
        <v>129667.25000000009</v>
      </c>
      <c r="I38" s="344">
        <v>132038.59000000005</v>
      </c>
      <c r="J38" s="344">
        <v>143127.44000000006</v>
      </c>
      <c r="K38" s="344">
        <v>114617.78000000003</v>
      </c>
      <c r="L38" s="344">
        <v>108142.33000000002</v>
      </c>
      <c r="M38" s="344">
        <v>101735.84</v>
      </c>
      <c r="N38" s="376">
        <v>-280.14</v>
      </c>
      <c r="O38" s="376">
        <v>-288.77</v>
      </c>
      <c r="P38" s="376">
        <v>-291.72000000000003</v>
      </c>
      <c r="Q38" s="376">
        <v>-337.63</v>
      </c>
      <c r="R38" s="376">
        <v>-330</v>
      </c>
      <c r="S38" s="376">
        <v>-327.04000000000002</v>
      </c>
      <c r="T38" s="376">
        <v>-313.94</v>
      </c>
      <c r="U38" s="376">
        <v>-281.27999999999997</v>
      </c>
      <c r="V38" s="376">
        <v>-280.77999999999997</v>
      </c>
      <c r="W38" s="376">
        <v>-2843.87</v>
      </c>
      <c r="X38" s="376">
        <v>-2495.4100000000003</v>
      </c>
      <c r="Y38" s="377">
        <v>-2022.35</v>
      </c>
      <c r="Z38" s="376">
        <v>0</v>
      </c>
      <c r="AA38" s="376">
        <v>0</v>
      </c>
      <c r="AB38" s="376">
        <v>0</v>
      </c>
      <c r="AC38" s="376">
        <v>0</v>
      </c>
      <c r="AD38" s="376">
        <v>0</v>
      </c>
      <c r="AE38" s="376">
        <v>0</v>
      </c>
      <c r="AF38" s="376">
        <v>0</v>
      </c>
      <c r="AG38" s="376">
        <v>0</v>
      </c>
      <c r="AH38" s="376">
        <v>0</v>
      </c>
      <c r="AI38" s="376">
        <v>0</v>
      </c>
      <c r="AJ38" s="376">
        <v>0</v>
      </c>
      <c r="AK38" s="377">
        <v>0</v>
      </c>
      <c r="AL38" s="376">
        <v>0</v>
      </c>
      <c r="AM38" s="376">
        <v>0</v>
      </c>
      <c r="AN38" s="376">
        <v>0</v>
      </c>
      <c r="AO38" s="376">
        <v>0</v>
      </c>
      <c r="AP38" s="376">
        <v>0</v>
      </c>
      <c r="AQ38" s="376">
        <v>0</v>
      </c>
      <c r="AR38" s="376">
        <v>0</v>
      </c>
      <c r="AS38" s="376">
        <v>0</v>
      </c>
      <c r="AT38" s="376">
        <v>0</v>
      </c>
      <c r="AU38" s="376">
        <v>0</v>
      </c>
      <c r="AV38" s="376">
        <v>0</v>
      </c>
      <c r="AW38" s="377">
        <v>0</v>
      </c>
      <c r="AX38" s="376">
        <v>0</v>
      </c>
      <c r="AY38" s="376">
        <v>0</v>
      </c>
      <c r="AZ38" s="376">
        <v>0</v>
      </c>
      <c r="BA38" s="376">
        <v>0</v>
      </c>
      <c r="BB38" s="376">
        <v>0</v>
      </c>
      <c r="BC38" s="376">
        <v>0</v>
      </c>
      <c r="BD38" s="376">
        <v>0</v>
      </c>
      <c r="BE38" s="376">
        <v>0</v>
      </c>
      <c r="BF38" s="376">
        <v>0</v>
      </c>
      <c r="BG38" s="376">
        <v>0</v>
      </c>
      <c r="BH38" s="376">
        <v>0</v>
      </c>
      <c r="BI38" s="377">
        <v>0</v>
      </c>
      <c r="BJ38" s="376">
        <v>0</v>
      </c>
      <c r="BK38" s="376">
        <v>0</v>
      </c>
      <c r="BL38" s="376">
        <v>0</v>
      </c>
      <c r="BM38" s="376">
        <v>0</v>
      </c>
      <c r="BN38" s="376">
        <v>0</v>
      </c>
      <c r="BO38" s="376">
        <v>0</v>
      </c>
      <c r="BP38" s="376">
        <v>0</v>
      </c>
      <c r="BQ38" s="376">
        <v>0</v>
      </c>
      <c r="BR38" s="376">
        <v>0</v>
      </c>
      <c r="BS38" s="376">
        <v>0</v>
      </c>
      <c r="BT38" s="376">
        <v>0</v>
      </c>
      <c r="BU38" s="377">
        <v>0</v>
      </c>
      <c r="BV38" s="376">
        <v>0</v>
      </c>
      <c r="BW38" s="376">
        <v>0</v>
      </c>
      <c r="BX38" s="376">
        <v>0</v>
      </c>
      <c r="BY38" s="376">
        <v>0</v>
      </c>
      <c r="BZ38" s="376">
        <v>0</v>
      </c>
      <c r="CA38" s="376">
        <v>0</v>
      </c>
      <c r="CB38" s="376">
        <v>0</v>
      </c>
      <c r="CC38" s="376">
        <v>0</v>
      </c>
      <c r="CD38" s="376">
        <v>0</v>
      </c>
      <c r="CE38" s="376">
        <v>0</v>
      </c>
      <c r="CF38" s="376">
        <v>0</v>
      </c>
      <c r="CG38" s="377">
        <v>0</v>
      </c>
      <c r="CH38" s="347">
        <f t="shared" si="1"/>
        <v>342186.11</v>
      </c>
      <c r="CI38" s="347">
        <f t="shared" si="1"/>
        <v>358235.97</v>
      </c>
      <c r="CJ38" s="347">
        <f t="shared" si="1"/>
        <v>354099.15000000026</v>
      </c>
      <c r="CK38" s="347">
        <f t="shared" si="1"/>
        <v>152053.04</v>
      </c>
      <c r="CL38" s="347">
        <f t="shared" si="1"/>
        <v>139876.61000000004</v>
      </c>
      <c r="CM38" s="347">
        <f t="shared" si="1"/>
        <v>199061.68000000005</v>
      </c>
      <c r="CN38" s="347">
        <f t="shared" si="1"/>
        <v>129353.31000000008</v>
      </c>
      <c r="CO38" s="347">
        <f t="shared" si="1"/>
        <v>131757.31000000006</v>
      </c>
      <c r="CP38" s="347">
        <f t="shared" si="1"/>
        <v>142846.66000000006</v>
      </c>
      <c r="CQ38" s="347">
        <f t="shared" si="1"/>
        <v>111773.91000000003</v>
      </c>
      <c r="CR38" s="347">
        <f t="shared" si="1"/>
        <v>105646.92000000001</v>
      </c>
      <c r="CS38" s="347">
        <f t="shared" si="1"/>
        <v>99713.489999999991</v>
      </c>
      <c r="CT38" s="348">
        <f t="shared" si="2"/>
        <v>2266604.1600000011</v>
      </c>
      <c r="CU38" s="352" t="s">
        <v>96</v>
      </c>
      <c r="CV38" s="347">
        <f>CQ38</f>
        <v>111773.91000000003</v>
      </c>
      <c r="CW38" s="347">
        <f>'[1]FY 2020 - kWh'!CQ38</f>
        <v>430654</v>
      </c>
      <c r="CX38" s="350">
        <f>CV38/CW38</f>
        <v>0.25954457638846973</v>
      </c>
      <c r="CY38" s="347">
        <f>ROUND(CX38*'[1]FY 2020 - kWh'!CY38,2)</f>
        <v>3056.14</v>
      </c>
      <c r="CZ38" s="347">
        <f>(CQ38-CY38)+SUM(CR38:CS38)</f>
        <v>314078.18000000005</v>
      </c>
      <c r="DA38" s="351">
        <f t="shared" si="3"/>
        <v>1952525.9800000009</v>
      </c>
      <c r="DB38" s="351">
        <v>2058187.6126130265</v>
      </c>
      <c r="DC38" s="351">
        <f t="shared" si="4"/>
        <v>-105661.63261302561</v>
      </c>
    </row>
    <row r="39" spans="1:107" ht="15.75" x14ac:dyDescent="0.3">
      <c r="A39" s="335" t="s">
        <v>134</v>
      </c>
      <c r="B39" s="344">
        <v>34903.599999999999</v>
      </c>
      <c r="C39" s="344">
        <v>34206.73000000001</v>
      </c>
      <c r="D39" s="344">
        <v>35704.650000000016</v>
      </c>
      <c r="E39" s="344">
        <v>40758.829999999987</v>
      </c>
      <c r="F39" s="344">
        <v>38918.339999999989</v>
      </c>
      <c r="G39" s="344">
        <v>38069.770000000011</v>
      </c>
      <c r="H39" s="344">
        <v>33403.910000000003</v>
      </c>
      <c r="I39" s="344">
        <v>32059.289999999997</v>
      </c>
      <c r="J39" s="344">
        <v>34851.009999999995</v>
      </c>
      <c r="K39" s="344">
        <v>27576.32</v>
      </c>
      <c r="L39" s="344">
        <v>29175.419999999995</v>
      </c>
      <c r="M39" s="344">
        <v>27992.709999999995</v>
      </c>
      <c r="N39" s="376">
        <v>-632.79</v>
      </c>
      <c r="O39" s="376">
        <v>-632.23</v>
      </c>
      <c r="P39" s="376">
        <v>-631.66</v>
      </c>
      <c r="Q39" s="376">
        <v>-634.92999999999995</v>
      </c>
      <c r="R39" s="376">
        <v>-635.9</v>
      </c>
      <c r="S39" s="376">
        <v>-633.15</v>
      </c>
      <c r="T39" s="376">
        <v>-634.49</v>
      </c>
      <c r="U39" s="376">
        <v>-631.38</v>
      </c>
      <c r="V39" s="376">
        <v>-633.66999999999996</v>
      </c>
      <c r="W39" s="376">
        <v>-605</v>
      </c>
      <c r="X39" s="376">
        <v>-605</v>
      </c>
      <c r="Y39" s="377">
        <v>-624.15</v>
      </c>
      <c r="Z39" s="376">
        <v>0</v>
      </c>
      <c r="AA39" s="376">
        <v>0</v>
      </c>
      <c r="AB39" s="376">
        <v>0</v>
      </c>
      <c r="AC39" s="376">
        <v>0</v>
      </c>
      <c r="AD39" s="376">
        <v>0</v>
      </c>
      <c r="AE39" s="376">
        <v>0</v>
      </c>
      <c r="AF39" s="376">
        <v>0</v>
      </c>
      <c r="AG39" s="376">
        <v>0</v>
      </c>
      <c r="AH39" s="376">
        <v>0</v>
      </c>
      <c r="AI39" s="376">
        <v>0</v>
      </c>
      <c r="AJ39" s="376">
        <v>0</v>
      </c>
      <c r="AK39" s="377">
        <v>0</v>
      </c>
      <c r="AL39" s="376">
        <v>0</v>
      </c>
      <c r="AM39" s="376">
        <v>0</v>
      </c>
      <c r="AN39" s="376">
        <v>0</v>
      </c>
      <c r="AO39" s="376">
        <v>0</v>
      </c>
      <c r="AP39" s="376">
        <v>0</v>
      </c>
      <c r="AQ39" s="376">
        <v>0</v>
      </c>
      <c r="AR39" s="376">
        <v>0</v>
      </c>
      <c r="AS39" s="376">
        <v>0</v>
      </c>
      <c r="AT39" s="376">
        <v>0</v>
      </c>
      <c r="AU39" s="376">
        <v>0</v>
      </c>
      <c r="AV39" s="376">
        <v>0</v>
      </c>
      <c r="AW39" s="377">
        <v>0</v>
      </c>
      <c r="AX39" s="376">
        <v>0</v>
      </c>
      <c r="AY39" s="376">
        <v>0</v>
      </c>
      <c r="AZ39" s="376">
        <v>0</v>
      </c>
      <c r="BA39" s="376">
        <v>0</v>
      </c>
      <c r="BB39" s="376">
        <v>0</v>
      </c>
      <c r="BC39" s="376">
        <v>0</v>
      </c>
      <c r="BD39" s="376">
        <v>0</v>
      </c>
      <c r="BE39" s="376">
        <v>0</v>
      </c>
      <c r="BF39" s="376">
        <v>0</v>
      </c>
      <c r="BG39" s="376">
        <v>0</v>
      </c>
      <c r="BH39" s="376">
        <v>0</v>
      </c>
      <c r="BI39" s="377">
        <v>0</v>
      </c>
      <c r="BJ39" s="376">
        <v>0</v>
      </c>
      <c r="BK39" s="376">
        <v>0</v>
      </c>
      <c r="BL39" s="376">
        <v>0</v>
      </c>
      <c r="BM39" s="376">
        <v>0</v>
      </c>
      <c r="BN39" s="376">
        <v>0</v>
      </c>
      <c r="BO39" s="376">
        <v>0</v>
      </c>
      <c r="BP39" s="376">
        <v>0</v>
      </c>
      <c r="BQ39" s="376">
        <v>0</v>
      </c>
      <c r="BR39" s="376">
        <v>0</v>
      </c>
      <c r="BS39" s="376">
        <v>0</v>
      </c>
      <c r="BT39" s="376">
        <v>0</v>
      </c>
      <c r="BU39" s="377">
        <v>0</v>
      </c>
      <c r="BV39" s="376">
        <v>0</v>
      </c>
      <c r="BW39" s="376">
        <v>0</v>
      </c>
      <c r="BX39" s="376">
        <v>0</v>
      </c>
      <c r="BY39" s="376">
        <v>0</v>
      </c>
      <c r="BZ39" s="376">
        <v>0</v>
      </c>
      <c r="CA39" s="376">
        <v>0</v>
      </c>
      <c r="CB39" s="376">
        <v>0</v>
      </c>
      <c r="CC39" s="376">
        <v>0</v>
      </c>
      <c r="CD39" s="376">
        <v>0</v>
      </c>
      <c r="CE39" s="376">
        <v>0</v>
      </c>
      <c r="CF39" s="376">
        <v>0</v>
      </c>
      <c r="CG39" s="377">
        <v>0</v>
      </c>
      <c r="CH39" s="347">
        <f t="shared" ref="CH39:CS60" si="5">B39+N39+Z39+AL39+AX39+BJ39+BV39</f>
        <v>34270.81</v>
      </c>
      <c r="CI39" s="347">
        <f t="shared" si="5"/>
        <v>33574.500000000007</v>
      </c>
      <c r="CJ39" s="347">
        <f t="shared" si="5"/>
        <v>35072.990000000013</v>
      </c>
      <c r="CK39" s="347">
        <f t="shared" si="5"/>
        <v>40123.899999999987</v>
      </c>
      <c r="CL39" s="347">
        <f t="shared" si="5"/>
        <v>38282.439999999988</v>
      </c>
      <c r="CM39" s="347">
        <f t="shared" si="5"/>
        <v>37436.62000000001</v>
      </c>
      <c r="CN39" s="347">
        <f t="shared" si="5"/>
        <v>32769.420000000006</v>
      </c>
      <c r="CO39" s="347">
        <f t="shared" si="5"/>
        <v>31427.909999999996</v>
      </c>
      <c r="CP39" s="347">
        <f t="shared" si="5"/>
        <v>34217.339999999997</v>
      </c>
      <c r="CQ39" s="347">
        <f t="shared" si="5"/>
        <v>26971.32</v>
      </c>
      <c r="CR39" s="347">
        <f t="shared" si="5"/>
        <v>28570.419999999995</v>
      </c>
      <c r="CS39" s="347">
        <f t="shared" si="5"/>
        <v>27368.559999999994</v>
      </c>
      <c r="CT39" s="348">
        <f t="shared" si="2"/>
        <v>400086.23000000004</v>
      </c>
      <c r="DA39" s="351">
        <f t="shared" si="3"/>
        <v>400086.23000000004</v>
      </c>
      <c r="DB39" s="351">
        <v>400086.23000000004</v>
      </c>
      <c r="DC39" s="351">
        <f t="shared" si="4"/>
        <v>0</v>
      </c>
    </row>
    <row r="40" spans="1:107" ht="15.75" x14ac:dyDescent="0.3">
      <c r="A40" s="335" t="s">
        <v>135</v>
      </c>
      <c r="B40" s="344">
        <v>31611.119999999999</v>
      </c>
      <c r="C40" s="344">
        <v>28565.040000000005</v>
      </c>
      <c r="D40" s="344">
        <v>31394.569999999992</v>
      </c>
      <c r="E40" s="344">
        <v>36105.979999999989</v>
      </c>
      <c r="F40" s="344">
        <v>30445.840000000007</v>
      </c>
      <c r="G40" s="344">
        <v>31385.179999999997</v>
      </c>
      <c r="H40" s="344">
        <v>31662.190000000002</v>
      </c>
      <c r="I40" s="344">
        <v>31705.770000000004</v>
      </c>
      <c r="J40" s="344">
        <v>35168.259999999995</v>
      </c>
      <c r="K40" s="344">
        <v>22909.45</v>
      </c>
      <c r="L40" s="344">
        <v>28402.319999999985</v>
      </c>
      <c r="M40" s="344">
        <v>26478.619999999992</v>
      </c>
      <c r="N40" s="376">
        <v>0</v>
      </c>
      <c r="O40" s="376">
        <v>0</v>
      </c>
      <c r="P40" s="376">
        <v>0</v>
      </c>
      <c r="Q40" s="376">
        <v>0</v>
      </c>
      <c r="R40" s="376">
        <v>0</v>
      </c>
      <c r="S40" s="376">
        <v>0</v>
      </c>
      <c r="T40" s="376">
        <v>0</v>
      </c>
      <c r="U40" s="376">
        <v>10.15</v>
      </c>
      <c r="V40" s="376">
        <v>-676.09</v>
      </c>
      <c r="W40" s="376">
        <v>-238.21</v>
      </c>
      <c r="X40" s="376">
        <v>-288.52999999999997</v>
      </c>
      <c r="Y40" s="377">
        <v>-309</v>
      </c>
      <c r="Z40" s="376">
        <v>0</v>
      </c>
      <c r="AA40" s="376">
        <v>0</v>
      </c>
      <c r="AB40" s="376">
        <v>0</v>
      </c>
      <c r="AC40" s="376">
        <v>0</v>
      </c>
      <c r="AD40" s="376">
        <v>0</v>
      </c>
      <c r="AE40" s="376">
        <v>0</v>
      </c>
      <c r="AF40" s="376">
        <v>0</v>
      </c>
      <c r="AG40" s="376">
        <v>0</v>
      </c>
      <c r="AH40" s="376">
        <v>0</v>
      </c>
      <c r="AI40" s="376">
        <v>0</v>
      </c>
      <c r="AJ40" s="376">
        <v>0</v>
      </c>
      <c r="AK40" s="377">
        <v>0</v>
      </c>
      <c r="AL40" s="376">
        <v>0</v>
      </c>
      <c r="AM40" s="376">
        <v>0</v>
      </c>
      <c r="AN40" s="376">
        <v>0</v>
      </c>
      <c r="AO40" s="376">
        <v>0</v>
      </c>
      <c r="AP40" s="376">
        <v>0</v>
      </c>
      <c r="AQ40" s="376">
        <v>0</v>
      </c>
      <c r="AR40" s="376">
        <v>0</v>
      </c>
      <c r="AS40" s="376">
        <v>0</v>
      </c>
      <c r="AT40" s="376">
        <v>0</v>
      </c>
      <c r="AU40" s="376">
        <v>0</v>
      </c>
      <c r="AV40" s="376">
        <v>0</v>
      </c>
      <c r="AW40" s="377">
        <v>0</v>
      </c>
      <c r="AX40" s="376">
        <v>0</v>
      </c>
      <c r="AY40" s="376">
        <v>0</v>
      </c>
      <c r="AZ40" s="376">
        <v>0</v>
      </c>
      <c r="BA40" s="376">
        <v>0</v>
      </c>
      <c r="BB40" s="376">
        <v>0</v>
      </c>
      <c r="BC40" s="376">
        <v>0</v>
      </c>
      <c r="BD40" s="376">
        <v>0</v>
      </c>
      <c r="BE40" s="376">
        <v>0</v>
      </c>
      <c r="BF40" s="376">
        <v>0</v>
      </c>
      <c r="BG40" s="376">
        <v>0</v>
      </c>
      <c r="BH40" s="376">
        <v>0</v>
      </c>
      <c r="BI40" s="377">
        <v>0</v>
      </c>
      <c r="BJ40" s="376">
        <v>0</v>
      </c>
      <c r="BK40" s="376">
        <v>0</v>
      </c>
      <c r="BL40" s="376">
        <v>0</v>
      </c>
      <c r="BM40" s="376">
        <v>0</v>
      </c>
      <c r="BN40" s="376">
        <v>0</v>
      </c>
      <c r="BO40" s="376">
        <v>0</v>
      </c>
      <c r="BP40" s="376">
        <v>0</v>
      </c>
      <c r="BQ40" s="376">
        <v>0</v>
      </c>
      <c r="BR40" s="376">
        <v>0</v>
      </c>
      <c r="BS40" s="376">
        <v>0</v>
      </c>
      <c r="BT40" s="376">
        <v>0</v>
      </c>
      <c r="BU40" s="377">
        <v>0</v>
      </c>
      <c r="BV40" s="376">
        <v>0</v>
      </c>
      <c r="BW40" s="376">
        <v>0</v>
      </c>
      <c r="BX40" s="376">
        <v>0</v>
      </c>
      <c r="BY40" s="376">
        <v>0</v>
      </c>
      <c r="BZ40" s="376">
        <v>0</v>
      </c>
      <c r="CA40" s="376">
        <v>0</v>
      </c>
      <c r="CB40" s="376">
        <v>0</v>
      </c>
      <c r="CC40" s="376">
        <v>0</v>
      </c>
      <c r="CD40" s="376">
        <v>0</v>
      </c>
      <c r="CE40" s="376">
        <v>0</v>
      </c>
      <c r="CF40" s="376">
        <v>0</v>
      </c>
      <c r="CG40" s="377">
        <v>0</v>
      </c>
      <c r="CH40" s="347">
        <f t="shared" si="5"/>
        <v>31611.119999999999</v>
      </c>
      <c r="CI40" s="347">
        <f t="shared" si="5"/>
        <v>28565.040000000005</v>
      </c>
      <c r="CJ40" s="347">
        <f t="shared" si="5"/>
        <v>31394.569999999992</v>
      </c>
      <c r="CK40" s="347">
        <f t="shared" si="5"/>
        <v>36105.979999999989</v>
      </c>
      <c r="CL40" s="347">
        <f t="shared" si="5"/>
        <v>30445.840000000007</v>
      </c>
      <c r="CM40" s="347">
        <f t="shared" si="5"/>
        <v>31385.179999999997</v>
      </c>
      <c r="CN40" s="347">
        <f t="shared" si="5"/>
        <v>31662.190000000002</v>
      </c>
      <c r="CO40" s="347">
        <f t="shared" si="5"/>
        <v>31715.920000000006</v>
      </c>
      <c r="CP40" s="347">
        <f t="shared" si="5"/>
        <v>34492.17</v>
      </c>
      <c r="CQ40" s="347">
        <f t="shared" si="5"/>
        <v>22671.24</v>
      </c>
      <c r="CR40" s="347">
        <f t="shared" si="5"/>
        <v>28113.789999999986</v>
      </c>
      <c r="CS40" s="347">
        <f t="shared" si="5"/>
        <v>26169.619999999992</v>
      </c>
      <c r="CT40" s="348">
        <f t="shared" si="2"/>
        <v>364332.66</v>
      </c>
      <c r="DA40" s="351">
        <f t="shared" si="3"/>
        <v>364332.66</v>
      </c>
      <c r="DB40" s="351">
        <v>364332.66</v>
      </c>
      <c r="DC40" s="351">
        <f t="shared" si="4"/>
        <v>0</v>
      </c>
    </row>
    <row r="41" spans="1:107" ht="15.75" x14ac:dyDescent="0.3">
      <c r="A41" s="335" t="s">
        <v>136</v>
      </c>
      <c r="B41" s="344">
        <v>73465.149999999994</v>
      </c>
      <c r="C41" s="344">
        <v>62624.06</v>
      </c>
      <c r="D41" s="344">
        <v>63557.390000000007</v>
      </c>
      <c r="E41" s="344">
        <v>151208.46999999986</v>
      </c>
      <c r="F41" s="344">
        <v>77111.769999999975</v>
      </c>
      <c r="G41" s="344">
        <v>68101.689999999988</v>
      </c>
      <c r="H41" s="344">
        <v>74855.55</v>
      </c>
      <c r="I41" s="344">
        <v>63762.55</v>
      </c>
      <c r="J41" s="344">
        <v>66400.130000000019</v>
      </c>
      <c r="K41" s="344">
        <v>45257.420000000013</v>
      </c>
      <c r="L41" s="344">
        <v>41200.730000000003</v>
      </c>
      <c r="M41" s="344">
        <v>44926.880000000005</v>
      </c>
      <c r="N41" s="376">
        <v>-4.53</v>
      </c>
      <c r="O41" s="376">
        <v>-4.53</v>
      </c>
      <c r="P41" s="376">
        <v>333.89000000000004</v>
      </c>
      <c r="Q41" s="376">
        <v>-85471.37</v>
      </c>
      <c r="R41" s="376">
        <v>-4.92</v>
      </c>
      <c r="S41" s="376">
        <v>-4.92</v>
      </c>
      <c r="T41" s="376">
        <v>-40.78</v>
      </c>
      <c r="U41" s="376">
        <v>-24.5</v>
      </c>
      <c r="V41" s="376">
        <v>-44.37</v>
      </c>
      <c r="W41" s="376">
        <v>-252.70999999999998</v>
      </c>
      <c r="X41" s="376">
        <v>-211.85999999999999</v>
      </c>
      <c r="Y41" s="377">
        <v>-8231.73</v>
      </c>
      <c r="Z41" s="376">
        <v>0</v>
      </c>
      <c r="AA41" s="376">
        <v>0</v>
      </c>
      <c r="AB41" s="376">
        <v>0</v>
      </c>
      <c r="AC41" s="376">
        <v>0</v>
      </c>
      <c r="AD41" s="376">
        <v>0</v>
      </c>
      <c r="AE41" s="376">
        <v>0</v>
      </c>
      <c r="AF41" s="376">
        <v>0</v>
      </c>
      <c r="AG41" s="376">
        <v>0</v>
      </c>
      <c r="AH41" s="376">
        <v>0</v>
      </c>
      <c r="AI41" s="376">
        <v>0</v>
      </c>
      <c r="AJ41" s="376">
        <v>0</v>
      </c>
      <c r="AK41" s="377">
        <v>0</v>
      </c>
      <c r="AL41" s="376">
        <v>0</v>
      </c>
      <c r="AM41" s="376">
        <v>0</v>
      </c>
      <c r="AN41" s="376">
        <v>0</v>
      </c>
      <c r="AO41" s="376">
        <v>0</v>
      </c>
      <c r="AP41" s="376">
        <v>0</v>
      </c>
      <c r="AQ41" s="376">
        <v>0</v>
      </c>
      <c r="AR41" s="376">
        <v>0</v>
      </c>
      <c r="AS41" s="376">
        <v>0</v>
      </c>
      <c r="AT41" s="376">
        <v>0</v>
      </c>
      <c r="AU41" s="376">
        <v>0</v>
      </c>
      <c r="AV41" s="376">
        <v>0</v>
      </c>
      <c r="AW41" s="377">
        <v>0</v>
      </c>
      <c r="AX41" s="376">
        <v>0</v>
      </c>
      <c r="AY41" s="376">
        <v>0</v>
      </c>
      <c r="AZ41" s="376">
        <v>0</v>
      </c>
      <c r="BA41" s="376">
        <v>0</v>
      </c>
      <c r="BB41" s="376">
        <v>0</v>
      </c>
      <c r="BC41" s="376">
        <v>0</v>
      </c>
      <c r="BD41" s="376">
        <v>0</v>
      </c>
      <c r="BE41" s="376">
        <v>0</v>
      </c>
      <c r="BF41" s="376">
        <v>0</v>
      </c>
      <c r="BG41" s="376">
        <v>0</v>
      </c>
      <c r="BH41" s="376">
        <v>0</v>
      </c>
      <c r="BI41" s="377">
        <v>0</v>
      </c>
      <c r="BJ41" s="376">
        <v>0</v>
      </c>
      <c r="BK41" s="376">
        <v>0</v>
      </c>
      <c r="BL41" s="376">
        <v>0</v>
      </c>
      <c r="BM41" s="376">
        <v>0</v>
      </c>
      <c r="BN41" s="376">
        <v>0</v>
      </c>
      <c r="BO41" s="376">
        <v>0</v>
      </c>
      <c r="BP41" s="376">
        <v>0</v>
      </c>
      <c r="BQ41" s="376">
        <v>0</v>
      </c>
      <c r="BR41" s="376">
        <v>0</v>
      </c>
      <c r="BS41" s="376">
        <v>0</v>
      </c>
      <c r="BT41" s="376">
        <v>0</v>
      </c>
      <c r="BU41" s="377">
        <v>0</v>
      </c>
      <c r="BV41" s="376">
        <v>0</v>
      </c>
      <c r="BW41" s="376">
        <v>0</v>
      </c>
      <c r="BX41" s="376">
        <v>0</v>
      </c>
      <c r="BY41" s="376">
        <v>0</v>
      </c>
      <c r="BZ41" s="376">
        <v>0</v>
      </c>
      <c r="CA41" s="376">
        <v>0</v>
      </c>
      <c r="CB41" s="376">
        <v>0</v>
      </c>
      <c r="CC41" s="376">
        <v>0</v>
      </c>
      <c r="CD41" s="376">
        <v>0</v>
      </c>
      <c r="CE41" s="376">
        <v>0</v>
      </c>
      <c r="CF41" s="376">
        <v>0</v>
      </c>
      <c r="CG41" s="377">
        <v>0</v>
      </c>
      <c r="CH41" s="347">
        <f t="shared" si="5"/>
        <v>73460.62</v>
      </c>
      <c r="CI41" s="347">
        <f t="shared" si="5"/>
        <v>62619.53</v>
      </c>
      <c r="CJ41" s="347">
        <f t="shared" si="5"/>
        <v>63891.280000000006</v>
      </c>
      <c r="CK41" s="347">
        <f t="shared" si="5"/>
        <v>65737.09999999986</v>
      </c>
      <c r="CL41" s="347">
        <f t="shared" si="5"/>
        <v>77106.849999999977</v>
      </c>
      <c r="CM41" s="347">
        <f t="shared" si="5"/>
        <v>68096.76999999999</v>
      </c>
      <c r="CN41" s="347">
        <f t="shared" si="5"/>
        <v>74814.77</v>
      </c>
      <c r="CO41" s="347">
        <f t="shared" si="5"/>
        <v>63738.05</v>
      </c>
      <c r="CP41" s="347">
        <f t="shared" si="5"/>
        <v>66355.760000000024</v>
      </c>
      <c r="CQ41" s="347">
        <f t="shared" si="5"/>
        <v>45004.710000000014</v>
      </c>
      <c r="CR41" s="347">
        <f t="shared" si="5"/>
        <v>40988.870000000003</v>
      </c>
      <c r="CS41" s="347">
        <f t="shared" si="5"/>
        <v>36695.150000000009</v>
      </c>
      <c r="CT41" s="348">
        <f t="shared" si="2"/>
        <v>738509.45999999985</v>
      </c>
      <c r="DA41" s="351">
        <f t="shared" si="3"/>
        <v>738509.45999999985</v>
      </c>
      <c r="DB41" s="351">
        <v>738509.45999999985</v>
      </c>
      <c r="DC41" s="351">
        <f t="shared" si="4"/>
        <v>0</v>
      </c>
    </row>
    <row r="42" spans="1:107" ht="15.75" x14ac:dyDescent="0.3">
      <c r="A42" s="335" t="s">
        <v>137</v>
      </c>
      <c r="B42" s="344">
        <v>103462.43000000001</v>
      </c>
      <c r="C42" s="344">
        <v>78729.120000000039</v>
      </c>
      <c r="D42" s="344">
        <v>289900.25000000006</v>
      </c>
      <c r="E42" s="344">
        <v>191667.82999999996</v>
      </c>
      <c r="F42" s="344">
        <v>106913.91999999993</v>
      </c>
      <c r="G42" s="344">
        <v>95787.97000000003</v>
      </c>
      <c r="H42" s="344">
        <v>78039.659999999989</v>
      </c>
      <c r="I42" s="344">
        <v>86842.650000000009</v>
      </c>
      <c r="J42" s="344">
        <v>101086.51</v>
      </c>
      <c r="K42" s="344">
        <v>86632.799999999988</v>
      </c>
      <c r="L42" s="344">
        <v>79483.600000000035</v>
      </c>
      <c r="M42" s="344">
        <v>72341.869999999981</v>
      </c>
      <c r="N42" s="376">
        <v>2.5600000000000023</v>
      </c>
      <c r="O42" s="376">
        <v>23.53</v>
      </c>
      <c r="P42" s="376">
        <v>-177286.15</v>
      </c>
      <c r="Q42" s="376">
        <v>-84088.5</v>
      </c>
      <c r="R42" s="376">
        <v>5.730000000000004</v>
      </c>
      <c r="S42" s="376">
        <v>-3.0000000000001137E-2</v>
      </c>
      <c r="T42" s="376">
        <v>5.730000000000004</v>
      </c>
      <c r="U42" s="376">
        <v>16.310000000000002</v>
      </c>
      <c r="V42" s="376">
        <v>-12797.23</v>
      </c>
      <c r="W42" s="376">
        <v>-15549.88</v>
      </c>
      <c r="X42" s="376">
        <v>-15294.659999999998</v>
      </c>
      <c r="Y42" s="377">
        <v>-10422.23</v>
      </c>
      <c r="Z42" s="376">
        <v>17.52</v>
      </c>
      <c r="AA42" s="376">
        <v>15.11</v>
      </c>
      <c r="AB42" s="376">
        <v>13.26</v>
      </c>
      <c r="AC42" s="376">
        <v>47.08</v>
      </c>
      <c r="AD42" s="376">
        <v>19.88</v>
      </c>
      <c r="AE42" s="376">
        <v>31.05</v>
      </c>
      <c r="AF42" s="376">
        <v>30.63</v>
      </c>
      <c r="AG42" s="376">
        <v>129.97</v>
      </c>
      <c r="AH42" s="376">
        <v>37.630000000000003</v>
      </c>
      <c r="AI42" s="376">
        <v>36.380000000000003</v>
      </c>
      <c r="AJ42" s="376">
        <v>56.97</v>
      </c>
      <c r="AK42" s="377">
        <v>32.75</v>
      </c>
      <c r="AL42" s="376">
        <v>0</v>
      </c>
      <c r="AM42" s="376">
        <v>0</v>
      </c>
      <c r="AN42" s="376">
        <v>0</v>
      </c>
      <c r="AO42" s="376">
        <v>0</v>
      </c>
      <c r="AP42" s="376">
        <v>0</v>
      </c>
      <c r="AQ42" s="376">
        <v>0</v>
      </c>
      <c r="AR42" s="376">
        <v>0</v>
      </c>
      <c r="AS42" s="376">
        <v>0</v>
      </c>
      <c r="AT42" s="376">
        <v>0</v>
      </c>
      <c r="AU42" s="376">
        <v>0</v>
      </c>
      <c r="AV42" s="376">
        <v>0</v>
      </c>
      <c r="AW42" s="377">
        <v>0</v>
      </c>
      <c r="AX42" s="376">
        <v>34.04</v>
      </c>
      <c r="AY42" s="376">
        <v>38.590000000000003</v>
      </c>
      <c r="AZ42" s="376">
        <v>34.04</v>
      </c>
      <c r="BA42" s="376">
        <v>36.94</v>
      </c>
      <c r="BB42" s="376">
        <v>39.409999999999997</v>
      </c>
      <c r="BC42" s="376">
        <v>39.409999999999997</v>
      </c>
      <c r="BD42" s="376">
        <v>37.1</v>
      </c>
      <c r="BE42" s="376">
        <v>39.590000000000003</v>
      </c>
      <c r="BF42" s="376">
        <v>39.590000000000003</v>
      </c>
      <c r="BG42" s="376">
        <v>39.06</v>
      </c>
      <c r="BH42" s="376">
        <v>36.61</v>
      </c>
      <c r="BI42" s="377">
        <v>34.46</v>
      </c>
      <c r="BJ42" s="376">
        <v>0</v>
      </c>
      <c r="BK42" s="376">
        <v>0</v>
      </c>
      <c r="BL42" s="376">
        <v>0</v>
      </c>
      <c r="BM42" s="376">
        <v>0</v>
      </c>
      <c r="BN42" s="376">
        <v>0</v>
      </c>
      <c r="BO42" s="376">
        <v>0</v>
      </c>
      <c r="BP42" s="376">
        <v>0</v>
      </c>
      <c r="BQ42" s="376">
        <v>0</v>
      </c>
      <c r="BR42" s="376">
        <v>0</v>
      </c>
      <c r="BS42" s="376">
        <v>0</v>
      </c>
      <c r="BT42" s="376">
        <v>0</v>
      </c>
      <c r="BU42" s="377">
        <v>0</v>
      </c>
      <c r="BV42" s="376">
        <v>0</v>
      </c>
      <c r="BW42" s="376">
        <v>0</v>
      </c>
      <c r="BX42" s="376">
        <v>0</v>
      </c>
      <c r="BY42" s="376">
        <v>0</v>
      </c>
      <c r="BZ42" s="376">
        <v>0</v>
      </c>
      <c r="CA42" s="376">
        <v>0</v>
      </c>
      <c r="CB42" s="376">
        <v>0</v>
      </c>
      <c r="CC42" s="376">
        <v>0</v>
      </c>
      <c r="CD42" s="376">
        <v>0</v>
      </c>
      <c r="CE42" s="376">
        <v>0</v>
      </c>
      <c r="CF42" s="376">
        <v>0</v>
      </c>
      <c r="CG42" s="377">
        <v>0</v>
      </c>
      <c r="CH42" s="347">
        <f t="shared" si="5"/>
        <v>103516.55</v>
      </c>
      <c r="CI42" s="347">
        <f t="shared" si="5"/>
        <v>78806.350000000035</v>
      </c>
      <c r="CJ42" s="347">
        <f t="shared" si="5"/>
        <v>112661.40000000005</v>
      </c>
      <c r="CK42" s="347">
        <f t="shared" si="5"/>
        <v>107663.34999999996</v>
      </c>
      <c r="CL42" s="347">
        <f t="shared" si="5"/>
        <v>106978.93999999993</v>
      </c>
      <c r="CM42" s="347">
        <f t="shared" si="5"/>
        <v>95858.400000000038</v>
      </c>
      <c r="CN42" s="347">
        <f t="shared" si="5"/>
        <v>78113.119999999995</v>
      </c>
      <c r="CO42" s="347">
        <f t="shared" si="5"/>
        <v>87028.52</v>
      </c>
      <c r="CP42" s="347">
        <f t="shared" si="5"/>
        <v>88366.5</v>
      </c>
      <c r="CQ42" s="347">
        <f t="shared" si="5"/>
        <v>71158.359999999986</v>
      </c>
      <c r="CR42" s="347">
        <f t="shared" si="5"/>
        <v>64282.52000000004</v>
      </c>
      <c r="CS42" s="347">
        <f t="shared" si="5"/>
        <v>61986.849999999984</v>
      </c>
      <c r="CT42" s="348">
        <f t="shared" si="2"/>
        <v>1056420.8600000001</v>
      </c>
      <c r="DA42" s="351">
        <f t="shared" si="3"/>
        <v>1056420.8600000001</v>
      </c>
      <c r="DB42" s="351">
        <v>1056420.8599999999</v>
      </c>
      <c r="DC42" s="351">
        <f t="shared" si="4"/>
        <v>0</v>
      </c>
    </row>
    <row r="43" spans="1:107" ht="15.75" x14ac:dyDescent="0.3">
      <c r="A43" s="335" t="s">
        <v>138</v>
      </c>
      <c r="B43" s="344">
        <v>34697.42</v>
      </c>
      <c r="C43" s="344">
        <v>32268.530000000002</v>
      </c>
      <c r="D43" s="344">
        <v>34817.07</v>
      </c>
      <c r="E43" s="344">
        <v>39709.53</v>
      </c>
      <c r="F43" s="344">
        <v>37505.969999999994</v>
      </c>
      <c r="G43" s="344">
        <v>34894.210000000006</v>
      </c>
      <c r="H43" s="344">
        <v>30484.699999999983</v>
      </c>
      <c r="I43" s="344">
        <v>31799.200000000012</v>
      </c>
      <c r="J43" s="344">
        <v>30147.650000000009</v>
      </c>
      <c r="K43" s="344">
        <v>18586.12999999999</v>
      </c>
      <c r="L43" s="344">
        <v>19198.299999999992</v>
      </c>
      <c r="M43" s="344">
        <v>17835.410000000003</v>
      </c>
      <c r="N43" s="376">
        <v>0</v>
      </c>
      <c r="O43" s="376">
        <v>0</v>
      </c>
      <c r="P43" s="376">
        <v>0</v>
      </c>
      <c r="Q43" s="376">
        <v>0</v>
      </c>
      <c r="R43" s="376">
        <v>-118.21</v>
      </c>
      <c r="S43" s="376">
        <v>-116.72</v>
      </c>
      <c r="T43" s="376">
        <v>-465.09000000000003</v>
      </c>
      <c r="U43" s="376">
        <v>-455.93</v>
      </c>
      <c r="V43" s="376">
        <v>-529.66</v>
      </c>
      <c r="W43" s="376">
        <v>-414.68</v>
      </c>
      <c r="X43" s="376">
        <v>-367.82</v>
      </c>
      <c r="Y43" s="377">
        <v>872.67000000000007</v>
      </c>
      <c r="Z43" s="376">
        <v>0</v>
      </c>
      <c r="AA43" s="376">
        <v>0</v>
      </c>
      <c r="AB43" s="376">
        <v>0</v>
      </c>
      <c r="AC43" s="376">
        <v>0</v>
      </c>
      <c r="AD43" s="376">
        <v>0</v>
      </c>
      <c r="AE43" s="376">
        <v>0</v>
      </c>
      <c r="AF43" s="376">
        <v>0</v>
      </c>
      <c r="AG43" s="376">
        <v>0</v>
      </c>
      <c r="AH43" s="376">
        <v>0</v>
      </c>
      <c r="AI43" s="376">
        <v>0</v>
      </c>
      <c r="AJ43" s="376">
        <v>0</v>
      </c>
      <c r="AK43" s="377">
        <v>0</v>
      </c>
      <c r="AL43" s="376">
        <v>0</v>
      </c>
      <c r="AM43" s="376">
        <v>0</v>
      </c>
      <c r="AN43" s="376">
        <v>0</v>
      </c>
      <c r="AO43" s="376">
        <v>0</v>
      </c>
      <c r="AP43" s="376">
        <v>0</v>
      </c>
      <c r="AQ43" s="376">
        <v>0</v>
      </c>
      <c r="AR43" s="376">
        <v>0</v>
      </c>
      <c r="AS43" s="376">
        <v>0</v>
      </c>
      <c r="AT43" s="376">
        <v>0</v>
      </c>
      <c r="AU43" s="376">
        <v>0</v>
      </c>
      <c r="AV43" s="376">
        <v>0</v>
      </c>
      <c r="AW43" s="377">
        <v>0</v>
      </c>
      <c r="AX43" s="376">
        <v>0</v>
      </c>
      <c r="AY43" s="376">
        <v>0</v>
      </c>
      <c r="AZ43" s="376">
        <v>0</v>
      </c>
      <c r="BA43" s="376">
        <v>0</v>
      </c>
      <c r="BB43" s="376">
        <v>0</v>
      </c>
      <c r="BC43" s="376">
        <v>0</v>
      </c>
      <c r="BD43" s="376">
        <v>0</v>
      </c>
      <c r="BE43" s="376">
        <v>0</v>
      </c>
      <c r="BF43" s="376">
        <v>0</v>
      </c>
      <c r="BG43" s="376">
        <v>0</v>
      </c>
      <c r="BH43" s="376">
        <v>0</v>
      </c>
      <c r="BI43" s="377">
        <v>0</v>
      </c>
      <c r="BJ43" s="376">
        <v>0</v>
      </c>
      <c r="BK43" s="376">
        <v>0</v>
      </c>
      <c r="BL43" s="376">
        <v>0</v>
      </c>
      <c r="BM43" s="376">
        <v>0</v>
      </c>
      <c r="BN43" s="376">
        <v>0</v>
      </c>
      <c r="BO43" s="376">
        <v>0</v>
      </c>
      <c r="BP43" s="376">
        <v>0</v>
      </c>
      <c r="BQ43" s="376">
        <v>0</v>
      </c>
      <c r="BR43" s="376">
        <v>0</v>
      </c>
      <c r="BS43" s="376">
        <v>0</v>
      </c>
      <c r="BT43" s="376">
        <v>0</v>
      </c>
      <c r="BU43" s="377">
        <v>0</v>
      </c>
      <c r="BV43" s="376">
        <v>0</v>
      </c>
      <c r="BW43" s="376">
        <v>0</v>
      </c>
      <c r="BX43" s="376">
        <v>0</v>
      </c>
      <c r="BY43" s="376">
        <v>0</v>
      </c>
      <c r="BZ43" s="376">
        <v>0</v>
      </c>
      <c r="CA43" s="376">
        <v>0</v>
      </c>
      <c r="CB43" s="376">
        <v>0</v>
      </c>
      <c r="CC43" s="376">
        <v>0</v>
      </c>
      <c r="CD43" s="376">
        <v>0</v>
      </c>
      <c r="CE43" s="376">
        <v>0</v>
      </c>
      <c r="CF43" s="376">
        <v>0</v>
      </c>
      <c r="CG43" s="377">
        <v>0</v>
      </c>
      <c r="CH43" s="347">
        <f t="shared" si="5"/>
        <v>34697.42</v>
      </c>
      <c r="CI43" s="347">
        <f t="shared" si="5"/>
        <v>32268.530000000002</v>
      </c>
      <c r="CJ43" s="347">
        <f t="shared" si="5"/>
        <v>34817.07</v>
      </c>
      <c r="CK43" s="347">
        <f t="shared" si="5"/>
        <v>39709.53</v>
      </c>
      <c r="CL43" s="347">
        <f t="shared" si="5"/>
        <v>37387.759999999995</v>
      </c>
      <c r="CM43" s="347">
        <f t="shared" si="5"/>
        <v>34777.490000000005</v>
      </c>
      <c r="CN43" s="347">
        <f t="shared" si="5"/>
        <v>30019.609999999982</v>
      </c>
      <c r="CO43" s="347">
        <f t="shared" si="5"/>
        <v>31343.270000000011</v>
      </c>
      <c r="CP43" s="347">
        <f t="shared" si="5"/>
        <v>29617.990000000009</v>
      </c>
      <c r="CQ43" s="347">
        <f t="shared" si="5"/>
        <v>18171.44999999999</v>
      </c>
      <c r="CR43" s="347">
        <f t="shared" si="5"/>
        <v>18830.479999999992</v>
      </c>
      <c r="CS43" s="347">
        <f t="shared" si="5"/>
        <v>18708.080000000002</v>
      </c>
      <c r="CT43" s="348">
        <f t="shared" si="2"/>
        <v>360348.68</v>
      </c>
      <c r="DA43" s="351">
        <f t="shared" si="3"/>
        <v>360348.68</v>
      </c>
      <c r="DB43" s="351">
        <v>360348.68</v>
      </c>
      <c r="DC43" s="351">
        <f t="shared" si="4"/>
        <v>0</v>
      </c>
    </row>
    <row r="44" spans="1:107" ht="15.75" x14ac:dyDescent="0.3">
      <c r="A44" s="335" t="s">
        <v>139</v>
      </c>
      <c r="B44" s="344">
        <v>29999.75</v>
      </c>
      <c r="C44" s="344">
        <v>29562.140000000007</v>
      </c>
      <c r="D44" s="344">
        <v>31393.660000000007</v>
      </c>
      <c r="E44" s="344">
        <v>36383.99</v>
      </c>
      <c r="F44" s="344">
        <v>55670.85</v>
      </c>
      <c r="G44" s="344">
        <v>56036.950000000019</v>
      </c>
      <c r="H44" s="344">
        <v>51645.549999999981</v>
      </c>
      <c r="I44" s="344">
        <v>29126.110000000004</v>
      </c>
      <c r="J44" s="344">
        <v>32491.98</v>
      </c>
      <c r="K44" s="344">
        <v>24733.83</v>
      </c>
      <c r="L44" s="344">
        <v>22908.509999999995</v>
      </c>
      <c r="M44" s="344">
        <v>21047.070000000007</v>
      </c>
      <c r="N44" s="376">
        <v>0</v>
      </c>
      <c r="O44" s="376">
        <v>0</v>
      </c>
      <c r="P44" s="376">
        <v>0</v>
      </c>
      <c r="Q44" s="376">
        <v>0</v>
      </c>
      <c r="R44" s="376">
        <v>0</v>
      </c>
      <c r="S44" s="376">
        <v>0</v>
      </c>
      <c r="T44" s="376">
        <v>0</v>
      </c>
      <c r="U44" s="376">
        <v>0</v>
      </c>
      <c r="V44" s="376">
        <v>0</v>
      </c>
      <c r="W44" s="376">
        <v>-63.45</v>
      </c>
      <c r="X44" s="376">
        <v>-282.67</v>
      </c>
      <c r="Y44" s="377">
        <v>-175.38</v>
      </c>
      <c r="Z44" s="376">
        <v>0</v>
      </c>
      <c r="AA44" s="376">
        <v>0</v>
      </c>
      <c r="AB44" s="376">
        <v>0</v>
      </c>
      <c r="AC44" s="376">
        <v>0</v>
      </c>
      <c r="AD44" s="376">
        <v>0</v>
      </c>
      <c r="AE44" s="376">
        <v>0</v>
      </c>
      <c r="AF44" s="376">
        <v>0</v>
      </c>
      <c r="AG44" s="376">
        <v>0</v>
      </c>
      <c r="AH44" s="376">
        <v>0</v>
      </c>
      <c r="AI44" s="376">
        <v>0</v>
      </c>
      <c r="AJ44" s="376">
        <v>0</v>
      </c>
      <c r="AK44" s="377">
        <v>0</v>
      </c>
      <c r="AL44" s="376">
        <v>0</v>
      </c>
      <c r="AM44" s="376">
        <v>0</v>
      </c>
      <c r="AN44" s="376">
        <v>0</v>
      </c>
      <c r="AO44" s="376">
        <v>0</v>
      </c>
      <c r="AP44" s="376">
        <v>0</v>
      </c>
      <c r="AQ44" s="376">
        <v>0</v>
      </c>
      <c r="AR44" s="376">
        <v>0</v>
      </c>
      <c r="AS44" s="376">
        <v>0</v>
      </c>
      <c r="AT44" s="376">
        <v>0</v>
      </c>
      <c r="AU44" s="376">
        <v>0</v>
      </c>
      <c r="AV44" s="376">
        <v>0</v>
      </c>
      <c r="AW44" s="377">
        <v>0</v>
      </c>
      <c r="AX44" s="376">
        <v>0</v>
      </c>
      <c r="AY44" s="376">
        <v>0</v>
      </c>
      <c r="AZ44" s="376">
        <v>0</v>
      </c>
      <c r="BA44" s="376">
        <v>0</v>
      </c>
      <c r="BB44" s="376">
        <v>0</v>
      </c>
      <c r="BC44" s="376">
        <v>0</v>
      </c>
      <c r="BD44" s="376">
        <v>0</v>
      </c>
      <c r="BE44" s="376">
        <v>0</v>
      </c>
      <c r="BF44" s="376">
        <v>0</v>
      </c>
      <c r="BG44" s="376">
        <v>0</v>
      </c>
      <c r="BH44" s="376">
        <v>0</v>
      </c>
      <c r="BI44" s="377">
        <v>0</v>
      </c>
      <c r="BJ44" s="376">
        <v>0</v>
      </c>
      <c r="BK44" s="376">
        <v>0</v>
      </c>
      <c r="BL44" s="376">
        <v>0</v>
      </c>
      <c r="BM44" s="376">
        <v>0</v>
      </c>
      <c r="BN44" s="376">
        <v>0</v>
      </c>
      <c r="BO44" s="376">
        <v>0</v>
      </c>
      <c r="BP44" s="376">
        <v>0</v>
      </c>
      <c r="BQ44" s="376">
        <v>0</v>
      </c>
      <c r="BR44" s="376">
        <v>0</v>
      </c>
      <c r="BS44" s="376">
        <v>0</v>
      </c>
      <c r="BT44" s="376">
        <v>0</v>
      </c>
      <c r="BU44" s="377">
        <v>0</v>
      </c>
      <c r="BV44" s="376">
        <v>0</v>
      </c>
      <c r="BW44" s="376">
        <v>0</v>
      </c>
      <c r="BX44" s="376">
        <v>0</v>
      </c>
      <c r="BY44" s="376">
        <v>0</v>
      </c>
      <c r="BZ44" s="376">
        <v>0</v>
      </c>
      <c r="CA44" s="376">
        <v>0</v>
      </c>
      <c r="CB44" s="376">
        <v>0</v>
      </c>
      <c r="CC44" s="376">
        <v>0</v>
      </c>
      <c r="CD44" s="376">
        <v>0</v>
      </c>
      <c r="CE44" s="376">
        <v>0</v>
      </c>
      <c r="CF44" s="376">
        <v>0</v>
      </c>
      <c r="CG44" s="377">
        <v>0</v>
      </c>
      <c r="CH44" s="347">
        <f t="shared" si="5"/>
        <v>29999.75</v>
      </c>
      <c r="CI44" s="347">
        <f t="shared" si="5"/>
        <v>29562.140000000007</v>
      </c>
      <c r="CJ44" s="347">
        <f t="shared" si="5"/>
        <v>31393.660000000007</v>
      </c>
      <c r="CK44" s="347">
        <f t="shared" si="5"/>
        <v>36383.99</v>
      </c>
      <c r="CL44" s="347">
        <f t="shared" si="5"/>
        <v>55670.85</v>
      </c>
      <c r="CM44" s="347">
        <f t="shared" si="5"/>
        <v>56036.950000000019</v>
      </c>
      <c r="CN44" s="347">
        <f t="shared" si="5"/>
        <v>51645.549999999981</v>
      </c>
      <c r="CO44" s="347">
        <f t="shared" si="5"/>
        <v>29126.110000000004</v>
      </c>
      <c r="CP44" s="347">
        <f t="shared" si="5"/>
        <v>32491.98</v>
      </c>
      <c r="CQ44" s="347">
        <f t="shared" si="5"/>
        <v>24670.38</v>
      </c>
      <c r="CR44" s="347">
        <f t="shared" si="5"/>
        <v>22625.839999999997</v>
      </c>
      <c r="CS44" s="347">
        <f t="shared" si="5"/>
        <v>20871.690000000006</v>
      </c>
      <c r="CT44" s="348">
        <f t="shared" si="2"/>
        <v>420478.88999999996</v>
      </c>
      <c r="DA44" s="351">
        <f t="shared" si="3"/>
        <v>420478.88999999996</v>
      </c>
      <c r="DB44" s="351">
        <v>420478.88999999996</v>
      </c>
      <c r="DC44" s="351">
        <f t="shared" si="4"/>
        <v>0</v>
      </c>
    </row>
    <row r="45" spans="1:107" ht="15.75" x14ac:dyDescent="0.3">
      <c r="A45" s="335" t="s">
        <v>140</v>
      </c>
      <c r="B45" s="344">
        <v>14445.1</v>
      </c>
      <c r="C45" s="344">
        <v>13195.109999999997</v>
      </c>
      <c r="D45" s="344">
        <v>101459.00000000001</v>
      </c>
      <c r="E45" s="344">
        <v>15819.689999999999</v>
      </c>
      <c r="F45" s="344">
        <v>15451.389999999996</v>
      </c>
      <c r="G45" s="344">
        <v>15436.67</v>
      </c>
      <c r="H45" s="344">
        <v>11880.960000000001</v>
      </c>
      <c r="I45" s="344">
        <v>13364.470000000001</v>
      </c>
      <c r="J45" s="344">
        <v>13535.099999999999</v>
      </c>
      <c r="K45" s="344">
        <v>11120.160000000002</v>
      </c>
      <c r="L45" s="344">
        <v>12758.960000000001</v>
      </c>
      <c r="M45" s="344">
        <v>11907.53</v>
      </c>
      <c r="N45" s="376">
        <v>0</v>
      </c>
      <c r="O45" s="376">
        <v>0</v>
      </c>
      <c r="P45" s="376">
        <v>0</v>
      </c>
      <c r="Q45" s="376">
        <v>0</v>
      </c>
      <c r="R45" s="376">
        <v>0</v>
      </c>
      <c r="S45" s="376">
        <v>0</v>
      </c>
      <c r="T45" s="376">
        <v>0</v>
      </c>
      <c r="U45" s="376">
        <v>0</v>
      </c>
      <c r="V45" s="376">
        <v>0</v>
      </c>
      <c r="W45" s="376">
        <v>322.67</v>
      </c>
      <c r="X45" s="376">
        <v>605</v>
      </c>
      <c r="Y45" s="377">
        <v>518.19000000000005</v>
      </c>
      <c r="Z45" s="376">
        <v>0</v>
      </c>
      <c r="AA45" s="376">
        <v>0</v>
      </c>
      <c r="AB45" s="376">
        <v>0</v>
      </c>
      <c r="AC45" s="376">
        <v>0</v>
      </c>
      <c r="AD45" s="376">
        <v>0</v>
      </c>
      <c r="AE45" s="376">
        <v>0</v>
      </c>
      <c r="AF45" s="376">
        <v>0</v>
      </c>
      <c r="AG45" s="376">
        <v>0</v>
      </c>
      <c r="AH45" s="376">
        <v>0</v>
      </c>
      <c r="AI45" s="376">
        <v>0</v>
      </c>
      <c r="AJ45" s="376">
        <v>0</v>
      </c>
      <c r="AK45" s="377">
        <v>0</v>
      </c>
      <c r="AL45" s="376">
        <v>0</v>
      </c>
      <c r="AM45" s="376">
        <v>0</v>
      </c>
      <c r="AN45" s="376">
        <v>0</v>
      </c>
      <c r="AO45" s="376">
        <v>0</v>
      </c>
      <c r="AP45" s="376">
        <v>0</v>
      </c>
      <c r="AQ45" s="376">
        <v>0</v>
      </c>
      <c r="AR45" s="376">
        <v>0</v>
      </c>
      <c r="AS45" s="376">
        <v>0</v>
      </c>
      <c r="AT45" s="376">
        <v>0</v>
      </c>
      <c r="AU45" s="376">
        <v>0</v>
      </c>
      <c r="AV45" s="376">
        <v>0</v>
      </c>
      <c r="AW45" s="377">
        <v>0</v>
      </c>
      <c r="AX45" s="376">
        <v>0</v>
      </c>
      <c r="AY45" s="376">
        <v>0</v>
      </c>
      <c r="AZ45" s="376">
        <v>0</v>
      </c>
      <c r="BA45" s="376">
        <v>0</v>
      </c>
      <c r="BB45" s="376">
        <v>0</v>
      </c>
      <c r="BC45" s="376">
        <v>0</v>
      </c>
      <c r="BD45" s="376">
        <v>0</v>
      </c>
      <c r="BE45" s="376">
        <v>0</v>
      </c>
      <c r="BF45" s="376">
        <v>0</v>
      </c>
      <c r="BG45" s="376">
        <v>0</v>
      </c>
      <c r="BH45" s="376">
        <v>0</v>
      </c>
      <c r="BI45" s="377">
        <v>0</v>
      </c>
      <c r="BJ45" s="376">
        <v>0</v>
      </c>
      <c r="BK45" s="376">
        <v>0</v>
      </c>
      <c r="BL45" s="376">
        <v>0</v>
      </c>
      <c r="BM45" s="376">
        <v>0</v>
      </c>
      <c r="BN45" s="376">
        <v>0</v>
      </c>
      <c r="BO45" s="376">
        <v>0</v>
      </c>
      <c r="BP45" s="376">
        <v>0</v>
      </c>
      <c r="BQ45" s="376">
        <v>0</v>
      </c>
      <c r="BR45" s="376">
        <v>0</v>
      </c>
      <c r="BS45" s="376">
        <v>0</v>
      </c>
      <c r="BT45" s="376">
        <v>0</v>
      </c>
      <c r="BU45" s="377">
        <v>0</v>
      </c>
      <c r="BV45" s="376">
        <v>0</v>
      </c>
      <c r="BW45" s="376">
        <v>0</v>
      </c>
      <c r="BX45" s="376">
        <v>0</v>
      </c>
      <c r="BY45" s="376">
        <v>0</v>
      </c>
      <c r="BZ45" s="376">
        <v>0</v>
      </c>
      <c r="CA45" s="376">
        <v>0</v>
      </c>
      <c r="CB45" s="376">
        <v>0</v>
      </c>
      <c r="CC45" s="376">
        <v>0</v>
      </c>
      <c r="CD45" s="376">
        <v>0</v>
      </c>
      <c r="CE45" s="376">
        <v>0</v>
      </c>
      <c r="CF45" s="376">
        <v>0</v>
      </c>
      <c r="CG45" s="377">
        <v>0</v>
      </c>
      <c r="CH45" s="347">
        <f t="shared" si="5"/>
        <v>14445.1</v>
      </c>
      <c r="CI45" s="347">
        <f t="shared" si="5"/>
        <v>13195.109999999997</v>
      </c>
      <c r="CJ45" s="347">
        <f t="shared" si="5"/>
        <v>101459.00000000001</v>
      </c>
      <c r="CK45" s="347">
        <f t="shared" si="5"/>
        <v>15819.689999999999</v>
      </c>
      <c r="CL45" s="347">
        <f t="shared" si="5"/>
        <v>15451.389999999996</v>
      </c>
      <c r="CM45" s="347">
        <f t="shared" si="5"/>
        <v>15436.67</v>
      </c>
      <c r="CN45" s="347">
        <f t="shared" si="5"/>
        <v>11880.960000000001</v>
      </c>
      <c r="CO45" s="347">
        <f t="shared" si="5"/>
        <v>13364.470000000001</v>
      </c>
      <c r="CP45" s="347">
        <f t="shared" si="5"/>
        <v>13535.099999999999</v>
      </c>
      <c r="CQ45" s="347">
        <f t="shared" si="5"/>
        <v>11442.830000000002</v>
      </c>
      <c r="CR45" s="347">
        <f t="shared" si="5"/>
        <v>13363.960000000001</v>
      </c>
      <c r="CS45" s="347">
        <f t="shared" si="5"/>
        <v>12425.720000000001</v>
      </c>
      <c r="CT45" s="348">
        <f t="shared" si="2"/>
        <v>251820</v>
      </c>
      <c r="CU45" s="355" t="s">
        <v>129</v>
      </c>
      <c r="CV45" s="347">
        <f>CP45</f>
        <v>13535.099999999999</v>
      </c>
      <c r="CW45" s="347">
        <f>'[1]FY 2020 - kWh'!CP45</f>
        <v>47937</v>
      </c>
      <c r="CX45" s="350">
        <f>CV45/CW45</f>
        <v>0.2823518367857813</v>
      </c>
      <c r="CY45" s="347">
        <f>ROUND(CX45*'[1]FY 2020 - kWh'!CY45,2)</f>
        <v>1477.83</v>
      </c>
      <c r="CZ45" s="347">
        <f>(CP45-CY45)+SUM(CQ45:CS45)</f>
        <v>49289.78</v>
      </c>
      <c r="DA45" s="351">
        <f t="shared" si="3"/>
        <v>202530.22</v>
      </c>
      <c r="DB45" s="351">
        <v>213109.66048626322</v>
      </c>
      <c r="DC45" s="351">
        <f t="shared" si="4"/>
        <v>-10579.440486263222</v>
      </c>
    </row>
    <row r="46" spans="1:107" ht="15.75" x14ac:dyDescent="0.3">
      <c r="A46" s="335" t="s">
        <v>141</v>
      </c>
      <c r="B46" s="344">
        <v>44936.15</v>
      </c>
      <c r="C46" s="344">
        <v>45128.539999999994</v>
      </c>
      <c r="D46" s="344">
        <v>45032.700000000004</v>
      </c>
      <c r="E46" s="344">
        <v>49757.51999999999</v>
      </c>
      <c r="F46" s="344">
        <v>46996.27</v>
      </c>
      <c r="G46" s="344">
        <v>42466.82</v>
      </c>
      <c r="H46" s="344">
        <v>42364.05000000001</v>
      </c>
      <c r="I46" s="344">
        <v>43667.710000000021</v>
      </c>
      <c r="J46" s="344">
        <v>44185.29</v>
      </c>
      <c r="K46" s="344">
        <v>36900.260000000009</v>
      </c>
      <c r="L46" s="344">
        <v>40140.950000000004</v>
      </c>
      <c r="M46" s="344">
        <v>37551.979999999996</v>
      </c>
      <c r="N46" s="376">
        <v>-56.76</v>
      </c>
      <c r="O46" s="376">
        <v>-62.41</v>
      </c>
      <c r="P46" s="376">
        <v>-59.93</v>
      </c>
      <c r="Q46" s="376">
        <v>-66.489999999999995</v>
      </c>
      <c r="R46" s="376">
        <v>-64.78</v>
      </c>
      <c r="S46" s="376">
        <v>-65.5</v>
      </c>
      <c r="T46" s="376">
        <v>-61.35</v>
      </c>
      <c r="U46" s="376">
        <v>-51.68</v>
      </c>
      <c r="V46" s="376">
        <v>-54.42</v>
      </c>
      <c r="W46" s="376">
        <v>-48.1</v>
      </c>
      <c r="X46" s="376">
        <v>-36.380000000000003</v>
      </c>
      <c r="Y46" s="377">
        <v>-34.28</v>
      </c>
      <c r="Z46" s="376">
        <v>0</v>
      </c>
      <c r="AA46" s="376">
        <v>0</v>
      </c>
      <c r="AB46" s="376">
        <v>0</v>
      </c>
      <c r="AC46" s="376">
        <v>0</v>
      </c>
      <c r="AD46" s="376">
        <v>0</v>
      </c>
      <c r="AE46" s="376">
        <v>0</v>
      </c>
      <c r="AF46" s="376">
        <v>0</v>
      </c>
      <c r="AG46" s="376">
        <v>0</v>
      </c>
      <c r="AH46" s="376">
        <v>0</v>
      </c>
      <c r="AI46" s="376">
        <v>0</v>
      </c>
      <c r="AJ46" s="376">
        <v>0</v>
      </c>
      <c r="AK46" s="377">
        <v>0</v>
      </c>
      <c r="AL46" s="376">
        <v>0</v>
      </c>
      <c r="AM46" s="376">
        <v>0</v>
      </c>
      <c r="AN46" s="376">
        <v>0</v>
      </c>
      <c r="AO46" s="376">
        <v>0</v>
      </c>
      <c r="AP46" s="376">
        <v>0</v>
      </c>
      <c r="AQ46" s="376">
        <v>0</v>
      </c>
      <c r="AR46" s="376">
        <v>0</v>
      </c>
      <c r="AS46" s="376">
        <v>0</v>
      </c>
      <c r="AT46" s="376">
        <v>0</v>
      </c>
      <c r="AU46" s="376">
        <v>0</v>
      </c>
      <c r="AV46" s="376">
        <v>0</v>
      </c>
      <c r="AW46" s="377">
        <v>0</v>
      </c>
      <c r="AX46" s="376">
        <v>0</v>
      </c>
      <c r="AY46" s="376">
        <v>0</v>
      </c>
      <c r="AZ46" s="376">
        <v>0</v>
      </c>
      <c r="BA46" s="376">
        <v>0</v>
      </c>
      <c r="BB46" s="376">
        <v>0</v>
      </c>
      <c r="BC46" s="376">
        <v>0</v>
      </c>
      <c r="BD46" s="376">
        <v>0</v>
      </c>
      <c r="BE46" s="376">
        <v>0</v>
      </c>
      <c r="BF46" s="376">
        <v>0</v>
      </c>
      <c r="BG46" s="376">
        <v>0</v>
      </c>
      <c r="BH46" s="376">
        <v>0</v>
      </c>
      <c r="BI46" s="377">
        <v>0</v>
      </c>
      <c r="BJ46" s="376">
        <v>0</v>
      </c>
      <c r="BK46" s="376">
        <v>0</v>
      </c>
      <c r="BL46" s="376">
        <v>0</v>
      </c>
      <c r="BM46" s="376">
        <v>0</v>
      </c>
      <c r="BN46" s="376">
        <v>0</v>
      </c>
      <c r="BO46" s="376">
        <v>0</v>
      </c>
      <c r="BP46" s="376">
        <v>0</v>
      </c>
      <c r="BQ46" s="376">
        <v>0</v>
      </c>
      <c r="BR46" s="376">
        <v>0</v>
      </c>
      <c r="BS46" s="376">
        <v>0</v>
      </c>
      <c r="BT46" s="376">
        <v>0</v>
      </c>
      <c r="BU46" s="377">
        <v>0</v>
      </c>
      <c r="BV46" s="376">
        <v>0</v>
      </c>
      <c r="BW46" s="376">
        <v>0</v>
      </c>
      <c r="BX46" s="376">
        <v>0</v>
      </c>
      <c r="BY46" s="376">
        <v>0</v>
      </c>
      <c r="BZ46" s="376">
        <v>0</v>
      </c>
      <c r="CA46" s="376">
        <v>0</v>
      </c>
      <c r="CB46" s="376">
        <v>0</v>
      </c>
      <c r="CC46" s="376">
        <v>0</v>
      </c>
      <c r="CD46" s="376">
        <v>0</v>
      </c>
      <c r="CE46" s="376">
        <v>0</v>
      </c>
      <c r="CF46" s="376">
        <v>0</v>
      </c>
      <c r="CG46" s="377">
        <v>0</v>
      </c>
      <c r="CH46" s="347">
        <f t="shared" si="5"/>
        <v>44879.39</v>
      </c>
      <c r="CI46" s="347">
        <f t="shared" si="5"/>
        <v>45066.12999999999</v>
      </c>
      <c r="CJ46" s="347">
        <f t="shared" si="5"/>
        <v>44972.770000000004</v>
      </c>
      <c r="CK46" s="347">
        <f t="shared" si="5"/>
        <v>49691.029999999992</v>
      </c>
      <c r="CL46" s="347">
        <f t="shared" si="5"/>
        <v>46931.49</v>
      </c>
      <c r="CM46" s="347">
        <f t="shared" si="5"/>
        <v>42401.32</v>
      </c>
      <c r="CN46" s="347">
        <f t="shared" si="5"/>
        <v>42302.700000000012</v>
      </c>
      <c r="CO46" s="347">
        <f t="shared" si="5"/>
        <v>43616.030000000021</v>
      </c>
      <c r="CP46" s="347">
        <f t="shared" si="5"/>
        <v>44130.87</v>
      </c>
      <c r="CQ46" s="347">
        <f t="shared" si="5"/>
        <v>36852.160000000011</v>
      </c>
      <c r="CR46" s="347">
        <f t="shared" si="5"/>
        <v>40104.570000000007</v>
      </c>
      <c r="CS46" s="347">
        <f t="shared" si="5"/>
        <v>37517.699999999997</v>
      </c>
      <c r="CT46" s="348">
        <f t="shared" si="2"/>
        <v>518466.16000000003</v>
      </c>
      <c r="DA46" s="351">
        <f t="shared" si="3"/>
        <v>518466.16000000003</v>
      </c>
      <c r="DB46" s="351">
        <v>518466.16000000003</v>
      </c>
      <c r="DC46" s="351">
        <f t="shared" si="4"/>
        <v>0</v>
      </c>
    </row>
    <row r="47" spans="1:107" ht="15.75" x14ac:dyDescent="0.3">
      <c r="A47" s="335" t="s">
        <v>142</v>
      </c>
      <c r="B47" s="344">
        <v>26169.02</v>
      </c>
      <c r="C47" s="344">
        <v>23999.24</v>
      </c>
      <c r="D47" s="344">
        <v>25885.199999999993</v>
      </c>
      <c r="E47" s="344">
        <v>28902.460000000006</v>
      </c>
      <c r="F47" s="344">
        <v>27374.71</v>
      </c>
      <c r="G47" s="344">
        <v>27247.23</v>
      </c>
      <c r="H47" s="344">
        <v>26851.520000000008</v>
      </c>
      <c r="I47" s="344">
        <v>20056.350000000002</v>
      </c>
      <c r="J47" s="344">
        <v>21775.339999999997</v>
      </c>
      <c r="K47" s="344">
        <v>16220.550000000003</v>
      </c>
      <c r="L47" s="344">
        <v>15480.679999999998</v>
      </c>
      <c r="M47" s="344">
        <v>19533.420000000002</v>
      </c>
      <c r="N47" s="376">
        <v>0</v>
      </c>
      <c r="O47" s="376">
        <v>0</v>
      </c>
      <c r="P47" s="376">
        <v>0</v>
      </c>
      <c r="Q47" s="376">
        <v>0</v>
      </c>
      <c r="R47" s="376">
        <v>0</v>
      </c>
      <c r="S47" s="376">
        <v>2.78</v>
      </c>
      <c r="T47" s="376">
        <v>31.85</v>
      </c>
      <c r="U47" s="376">
        <v>-54.22</v>
      </c>
      <c r="V47" s="376">
        <v>867.13</v>
      </c>
      <c r="W47" s="376">
        <v>2053.4499999999998</v>
      </c>
      <c r="X47" s="376">
        <v>2283.11</v>
      </c>
      <c r="Y47" s="377">
        <v>-2752.77</v>
      </c>
      <c r="Z47" s="376">
        <v>0</v>
      </c>
      <c r="AA47" s="376">
        <v>0</v>
      </c>
      <c r="AB47" s="376">
        <v>0</v>
      </c>
      <c r="AC47" s="376">
        <v>0</v>
      </c>
      <c r="AD47" s="376">
        <v>0</v>
      </c>
      <c r="AE47" s="376">
        <v>0</v>
      </c>
      <c r="AF47" s="376">
        <v>6.2</v>
      </c>
      <c r="AG47" s="376">
        <v>-6.2</v>
      </c>
      <c r="AH47" s="376">
        <v>0</v>
      </c>
      <c r="AI47" s="376">
        <v>0</v>
      </c>
      <c r="AJ47" s="376">
        <v>0</v>
      </c>
      <c r="AK47" s="377">
        <v>0</v>
      </c>
      <c r="AL47" s="376">
        <v>0</v>
      </c>
      <c r="AM47" s="376">
        <v>0</v>
      </c>
      <c r="AN47" s="376">
        <v>0</v>
      </c>
      <c r="AO47" s="376">
        <v>0</v>
      </c>
      <c r="AP47" s="376">
        <v>0</v>
      </c>
      <c r="AQ47" s="376">
        <v>0</v>
      </c>
      <c r="AR47" s="376">
        <v>0</v>
      </c>
      <c r="AS47" s="376">
        <v>0</v>
      </c>
      <c r="AT47" s="376">
        <v>0</v>
      </c>
      <c r="AU47" s="376">
        <v>0</v>
      </c>
      <c r="AV47" s="376">
        <v>0</v>
      </c>
      <c r="AW47" s="377">
        <v>0</v>
      </c>
      <c r="AX47" s="376">
        <v>0</v>
      </c>
      <c r="AY47" s="376">
        <v>0</v>
      </c>
      <c r="AZ47" s="376">
        <v>0</v>
      </c>
      <c r="BA47" s="376">
        <v>0</v>
      </c>
      <c r="BB47" s="376">
        <v>0</v>
      </c>
      <c r="BC47" s="376">
        <v>0</v>
      </c>
      <c r="BD47" s="376">
        <v>0</v>
      </c>
      <c r="BE47" s="376">
        <v>0</v>
      </c>
      <c r="BF47" s="376">
        <v>0</v>
      </c>
      <c r="BG47" s="376">
        <v>0</v>
      </c>
      <c r="BH47" s="376">
        <v>0</v>
      </c>
      <c r="BI47" s="377">
        <v>0</v>
      </c>
      <c r="BJ47" s="376">
        <v>0</v>
      </c>
      <c r="BK47" s="376">
        <v>0</v>
      </c>
      <c r="BL47" s="376">
        <v>0</v>
      </c>
      <c r="BM47" s="376">
        <v>0</v>
      </c>
      <c r="BN47" s="376">
        <v>0</v>
      </c>
      <c r="BO47" s="376">
        <v>0</v>
      </c>
      <c r="BP47" s="376">
        <v>0</v>
      </c>
      <c r="BQ47" s="376">
        <v>0</v>
      </c>
      <c r="BR47" s="376">
        <v>0</v>
      </c>
      <c r="BS47" s="376">
        <v>0</v>
      </c>
      <c r="BT47" s="376">
        <v>0</v>
      </c>
      <c r="BU47" s="377">
        <v>0</v>
      </c>
      <c r="BV47" s="376">
        <v>0</v>
      </c>
      <c r="BW47" s="376">
        <v>0</v>
      </c>
      <c r="BX47" s="376">
        <v>0</v>
      </c>
      <c r="BY47" s="376">
        <v>0</v>
      </c>
      <c r="BZ47" s="376">
        <v>0</v>
      </c>
      <c r="CA47" s="376">
        <v>0</v>
      </c>
      <c r="CB47" s="376">
        <v>0</v>
      </c>
      <c r="CC47" s="376">
        <v>0</v>
      </c>
      <c r="CD47" s="376">
        <v>0</v>
      </c>
      <c r="CE47" s="376">
        <v>0</v>
      </c>
      <c r="CF47" s="376">
        <v>0</v>
      </c>
      <c r="CG47" s="377">
        <v>0</v>
      </c>
      <c r="CH47" s="347">
        <f t="shared" si="5"/>
        <v>26169.02</v>
      </c>
      <c r="CI47" s="347">
        <f t="shared" si="5"/>
        <v>23999.24</v>
      </c>
      <c r="CJ47" s="347">
        <f t="shared" si="5"/>
        <v>25885.199999999993</v>
      </c>
      <c r="CK47" s="347">
        <f t="shared" si="5"/>
        <v>28902.460000000006</v>
      </c>
      <c r="CL47" s="347">
        <f t="shared" si="5"/>
        <v>27374.71</v>
      </c>
      <c r="CM47" s="347">
        <f t="shared" si="5"/>
        <v>27250.01</v>
      </c>
      <c r="CN47" s="347">
        <f t="shared" si="5"/>
        <v>26889.570000000007</v>
      </c>
      <c r="CO47" s="347">
        <f t="shared" si="5"/>
        <v>19995.93</v>
      </c>
      <c r="CP47" s="347">
        <f t="shared" si="5"/>
        <v>22642.469999999998</v>
      </c>
      <c r="CQ47" s="347">
        <f t="shared" si="5"/>
        <v>18274.000000000004</v>
      </c>
      <c r="CR47" s="347">
        <f t="shared" si="5"/>
        <v>17763.789999999997</v>
      </c>
      <c r="CS47" s="347">
        <f t="shared" si="5"/>
        <v>16780.650000000001</v>
      </c>
      <c r="CT47" s="348">
        <f t="shared" si="2"/>
        <v>281927.05000000005</v>
      </c>
      <c r="DA47" s="351">
        <f t="shared" si="3"/>
        <v>281927.05000000005</v>
      </c>
      <c r="DB47" s="351">
        <v>281927.05000000005</v>
      </c>
      <c r="DC47" s="351">
        <f t="shared" si="4"/>
        <v>0</v>
      </c>
    </row>
    <row r="48" spans="1:107" ht="15.75" x14ac:dyDescent="0.3">
      <c r="A48" s="335" t="s">
        <v>143</v>
      </c>
      <c r="B48" s="344">
        <v>26527.24</v>
      </c>
      <c r="C48" s="344">
        <v>26137.850000000006</v>
      </c>
      <c r="D48" s="344">
        <v>26762.05999999999</v>
      </c>
      <c r="E48" s="344">
        <v>28954.829999999994</v>
      </c>
      <c r="F48" s="344">
        <v>27887.000000000011</v>
      </c>
      <c r="G48" s="344">
        <v>26246.11</v>
      </c>
      <c r="H48" s="344">
        <v>26414.619999999995</v>
      </c>
      <c r="I48" s="344">
        <v>19916.609999999997</v>
      </c>
      <c r="J48" s="344">
        <v>22565.530000000002</v>
      </c>
      <c r="K48" s="344">
        <v>17810.099999999999</v>
      </c>
      <c r="L48" s="344">
        <v>23972.210000000003</v>
      </c>
      <c r="M48" s="344">
        <v>20868.669999999995</v>
      </c>
      <c r="N48" s="376">
        <v>-158.91999999999999</v>
      </c>
      <c r="O48" s="376">
        <v>-169.81</v>
      </c>
      <c r="P48" s="376">
        <v>-163.92</v>
      </c>
      <c r="Q48" s="376">
        <v>-178.79</v>
      </c>
      <c r="R48" s="376">
        <v>-175.36</v>
      </c>
      <c r="S48" s="376">
        <v>-176.34</v>
      </c>
      <c r="T48" s="376">
        <v>-353.53</v>
      </c>
      <c r="U48" s="376">
        <v>-261.48</v>
      </c>
      <c r="V48" s="376">
        <v>-306.27999999999997</v>
      </c>
      <c r="W48" s="376">
        <v>-210.66</v>
      </c>
      <c r="X48" s="376">
        <v>-143.28</v>
      </c>
      <c r="Y48" s="377">
        <v>-195.06</v>
      </c>
      <c r="Z48" s="376">
        <v>0</v>
      </c>
      <c r="AA48" s="376">
        <v>0</v>
      </c>
      <c r="AB48" s="376">
        <v>0</v>
      </c>
      <c r="AC48" s="376">
        <v>0</v>
      </c>
      <c r="AD48" s="376">
        <v>0</v>
      </c>
      <c r="AE48" s="376">
        <v>0</v>
      </c>
      <c r="AF48" s="376">
        <v>0</v>
      </c>
      <c r="AG48" s="376">
        <v>0</v>
      </c>
      <c r="AH48" s="376">
        <v>0</v>
      </c>
      <c r="AI48" s="376">
        <v>0</v>
      </c>
      <c r="AJ48" s="376">
        <v>0</v>
      </c>
      <c r="AK48" s="377">
        <v>0</v>
      </c>
      <c r="AL48" s="376">
        <v>0</v>
      </c>
      <c r="AM48" s="376">
        <v>0</v>
      </c>
      <c r="AN48" s="376">
        <v>0</v>
      </c>
      <c r="AO48" s="376">
        <v>0</v>
      </c>
      <c r="AP48" s="376">
        <v>0</v>
      </c>
      <c r="AQ48" s="376">
        <v>0</v>
      </c>
      <c r="AR48" s="376">
        <v>0</v>
      </c>
      <c r="AS48" s="376">
        <v>0</v>
      </c>
      <c r="AT48" s="376">
        <v>0</v>
      </c>
      <c r="AU48" s="376">
        <v>0</v>
      </c>
      <c r="AV48" s="376">
        <v>0</v>
      </c>
      <c r="AW48" s="377">
        <v>0</v>
      </c>
      <c r="AX48" s="376">
        <v>0</v>
      </c>
      <c r="AY48" s="376">
        <v>0</v>
      </c>
      <c r="AZ48" s="376">
        <v>0</v>
      </c>
      <c r="BA48" s="376">
        <v>0</v>
      </c>
      <c r="BB48" s="376">
        <v>0</v>
      </c>
      <c r="BC48" s="376">
        <v>0</v>
      </c>
      <c r="BD48" s="376">
        <v>0</v>
      </c>
      <c r="BE48" s="376">
        <v>0</v>
      </c>
      <c r="BF48" s="376">
        <v>0</v>
      </c>
      <c r="BG48" s="376">
        <v>0</v>
      </c>
      <c r="BH48" s="376">
        <v>0</v>
      </c>
      <c r="BI48" s="377">
        <v>0</v>
      </c>
      <c r="BJ48" s="376">
        <v>0</v>
      </c>
      <c r="BK48" s="376">
        <v>0</v>
      </c>
      <c r="BL48" s="376">
        <v>0</v>
      </c>
      <c r="BM48" s="376">
        <v>0</v>
      </c>
      <c r="BN48" s="376">
        <v>0</v>
      </c>
      <c r="BO48" s="376">
        <v>0</v>
      </c>
      <c r="BP48" s="376">
        <v>0</v>
      </c>
      <c r="BQ48" s="376">
        <v>0</v>
      </c>
      <c r="BR48" s="376">
        <v>0</v>
      </c>
      <c r="BS48" s="376">
        <v>0</v>
      </c>
      <c r="BT48" s="376">
        <v>0</v>
      </c>
      <c r="BU48" s="377">
        <v>0</v>
      </c>
      <c r="BV48" s="376">
        <v>0</v>
      </c>
      <c r="BW48" s="376">
        <v>0</v>
      </c>
      <c r="BX48" s="376">
        <v>0</v>
      </c>
      <c r="BY48" s="376">
        <v>0</v>
      </c>
      <c r="BZ48" s="376">
        <v>0</v>
      </c>
      <c r="CA48" s="376">
        <v>0</v>
      </c>
      <c r="CB48" s="376">
        <v>0</v>
      </c>
      <c r="CC48" s="376">
        <v>0</v>
      </c>
      <c r="CD48" s="376">
        <v>0</v>
      </c>
      <c r="CE48" s="376">
        <v>0</v>
      </c>
      <c r="CF48" s="376">
        <v>0</v>
      </c>
      <c r="CG48" s="377">
        <v>0</v>
      </c>
      <c r="CH48" s="347">
        <f t="shared" si="5"/>
        <v>26368.320000000003</v>
      </c>
      <c r="CI48" s="347">
        <f t="shared" si="5"/>
        <v>25968.040000000005</v>
      </c>
      <c r="CJ48" s="347">
        <f t="shared" si="5"/>
        <v>26598.139999999992</v>
      </c>
      <c r="CK48" s="347">
        <f t="shared" si="5"/>
        <v>28776.039999999994</v>
      </c>
      <c r="CL48" s="347">
        <f t="shared" si="5"/>
        <v>27711.64000000001</v>
      </c>
      <c r="CM48" s="347">
        <f t="shared" si="5"/>
        <v>26069.77</v>
      </c>
      <c r="CN48" s="347">
        <f t="shared" si="5"/>
        <v>26061.089999999997</v>
      </c>
      <c r="CO48" s="347">
        <f t="shared" si="5"/>
        <v>19655.129999999997</v>
      </c>
      <c r="CP48" s="347">
        <f t="shared" si="5"/>
        <v>22259.250000000004</v>
      </c>
      <c r="CQ48" s="347">
        <f t="shared" si="5"/>
        <v>17599.439999999999</v>
      </c>
      <c r="CR48" s="347">
        <f t="shared" si="5"/>
        <v>23828.930000000004</v>
      </c>
      <c r="CS48" s="347">
        <f t="shared" si="5"/>
        <v>20673.609999999993</v>
      </c>
      <c r="CT48" s="348">
        <f t="shared" si="2"/>
        <v>291569.39999999997</v>
      </c>
      <c r="DA48" s="351">
        <f t="shared" si="3"/>
        <v>291569.39999999997</v>
      </c>
      <c r="DB48" s="351">
        <v>291569.39999999997</v>
      </c>
      <c r="DC48" s="351">
        <f t="shared" si="4"/>
        <v>0</v>
      </c>
    </row>
    <row r="49" spans="1:107" ht="15.75" x14ac:dyDescent="0.3">
      <c r="A49" s="335" t="s">
        <v>144</v>
      </c>
      <c r="B49" s="344">
        <v>89029.87</v>
      </c>
      <c r="C49" s="344">
        <v>90438.950000000012</v>
      </c>
      <c r="D49" s="344">
        <v>98597.310000000041</v>
      </c>
      <c r="E49" s="344">
        <v>106113.12000000005</v>
      </c>
      <c r="F49" s="344">
        <v>98553.100000000035</v>
      </c>
      <c r="G49" s="344">
        <v>98936.659999999989</v>
      </c>
      <c r="H49" s="344">
        <v>94487.419999999984</v>
      </c>
      <c r="I49" s="344">
        <v>89316.729999999981</v>
      </c>
      <c r="J49" s="344">
        <v>90371.64999999998</v>
      </c>
      <c r="K49" s="344">
        <v>71444.289999999979</v>
      </c>
      <c r="L49" s="344">
        <v>88024.729999999952</v>
      </c>
      <c r="M49" s="344">
        <v>81212.930000000008</v>
      </c>
      <c r="N49" s="376">
        <v>0</v>
      </c>
      <c r="O49" s="376">
        <v>0</v>
      </c>
      <c r="P49" s="376">
        <v>0</v>
      </c>
      <c r="Q49" s="376">
        <v>0</v>
      </c>
      <c r="R49" s="376">
        <v>0</v>
      </c>
      <c r="S49" s="376">
        <v>0</v>
      </c>
      <c r="T49" s="376">
        <v>2.46</v>
      </c>
      <c r="U49" s="376">
        <v>-81.650000000000006</v>
      </c>
      <c r="V49" s="376">
        <v>-237.52</v>
      </c>
      <c r="W49" s="376">
        <v>-141.6</v>
      </c>
      <c r="X49" s="376">
        <v>-109.85</v>
      </c>
      <c r="Y49" s="377">
        <v>-101.4</v>
      </c>
      <c r="Z49" s="376">
        <v>0</v>
      </c>
      <c r="AA49" s="376">
        <v>0</v>
      </c>
      <c r="AB49" s="376">
        <v>0</v>
      </c>
      <c r="AC49" s="376">
        <v>0</v>
      </c>
      <c r="AD49" s="376">
        <v>0</v>
      </c>
      <c r="AE49" s="376">
        <v>0</v>
      </c>
      <c r="AF49" s="376">
        <v>0</v>
      </c>
      <c r="AG49" s="376">
        <v>0</v>
      </c>
      <c r="AH49" s="376">
        <v>0</v>
      </c>
      <c r="AI49" s="376">
        <v>0</v>
      </c>
      <c r="AJ49" s="376">
        <v>0</v>
      </c>
      <c r="AK49" s="377">
        <v>10.14</v>
      </c>
      <c r="AL49" s="376">
        <v>0</v>
      </c>
      <c r="AM49" s="376">
        <v>0</v>
      </c>
      <c r="AN49" s="376">
        <v>0</v>
      </c>
      <c r="AO49" s="376">
        <v>0</v>
      </c>
      <c r="AP49" s="376">
        <v>0</v>
      </c>
      <c r="AQ49" s="376">
        <v>0</v>
      </c>
      <c r="AR49" s="376">
        <v>0</v>
      </c>
      <c r="AS49" s="376">
        <v>0</v>
      </c>
      <c r="AT49" s="376">
        <v>0</v>
      </c>
      <c r="AU49" s="376">
        <v>0</v>
      </c>
      <c r="AV49" s="376">
        <v>0</v>
      </c>
      <c r="AW49" s="377">
        <v>0</v>
      </c>
      <c r="AX49" s="376">
        <v>0</v>
      </c>
      <c r="AY49" s="376">
        <v>0</v>
      </c>
      <c r="AZ49" s="376">
        <v>0</v>
      </c>
      <c r="BA49" s="376">
        <v>0</v>
      </c>
      <c r="BB49" s="376">
        <v>0</v>
      </c>
      <c r="BC49" s="376">
        <v>0</v>
      </c>
      <c r="BD49" s="376">
        <v>0</v>
      </c>
      <c r="BE49" s="376">
        <v>0</v>
      </c>
      <c r="BF49" s="376">
        <v>0</v>
      </c>
      <c r="BG49" s="376">
        <v>0</v>
      </c>
      <c r="BH49" s="376">
        <v>0</v>
      </c>
      <c r="BI49" s="377">
        <v>0</v>
      </c>
      <c r="BJ49" s="376">
        <v>0</v>
      </c>
      <c r="BK49" s="376">
        <v>0</v>
      </c>
      <c r="BL49" s="376">
        <v>0</v>
      </c>
      <c r="BM49" s="376">
        <v>0</v>
      </c>
      <c r="BN49" s="376">
        <v>0</v>
      </c>
      <c r="BO49" s="376">
        <v>0</v>
      </c>
      <c r="BP49" s="376">
        <v>0</v>
      </c>
      <c r="BQ49" s="376">
        <v>0</v>
      </c>
      <c r="BR49" s="376">
        <v>0</v>
      </c>
      <c r="BS49" s="376">
        <v>0</v>
      </c>
      <c r="BT49" s="376">
        <v>0</v>
      </c>
      <c r="BU49" s="377">
        <v>0</v>
      </c>
      <c r="BV49" s="376">
        <v>0</v>
      </c>
      <c r="BW49" s="376">
        <v>0</v>
      </c>
      <c r="BX49" s="376">
        <v>0</v>
      </c>
      <c r="BY49" s="376">
        <v>0</v>
      </c>
      <c r="BZ49" s="376">
        <v>0</v>
      </c>
      <c r="CA49" s="376">
        <v>0</v>
      </c>
      <c r="CB49" s="376">
        <v>0</v>
      </c>
      <c r="CC49" s="376">
        <v>0</v>
      </c>
      <c r="CD49" s="376">
        <v>0</v>
      </c>
      <c r="CE49" s="376">
        <v>0</v>
      </c>
      <c r="CF49" s="376">
        <v>0</v>
      </c>
      <c r="CG49" s="377">
        <v>0</v>
      </c>
      <c r="CH49" s="347">
        <f t="shared" si="5"/>
        <v>89029.87</v>
      </c>
      <c r="CI49" s="347">
        <f t="shared" si="5"/>
        <v>90438.950000000012</v>
      </c>
      <c r="CJ49" s="347">
        <f t="shared" si="5"/>
        <v>98597.310000000041</v>
      </c>
      <c r="CK49" s="347">
        <f t="shared" si="5"/>
        <v>106113.12000000005</v>
      </c>
      <c r="CL49" s="347">
        <f t="shared" si="5"/>
        <v>98553.100000000035</v>
      </c>
      <c r="CM49" s="347">
        <f t="shared" si="5"/>
        <v>98936.659999999989</v>
      </c>
      <c r="CN49" s="347">
        <f t="shared" si="5"/>
        <v>94489.87999999999</v>
      </c>
      <c r="CO49" s="347">
        <f t="shared" si="5"/>
        <v>89235.079999999987</v>
      </c>
      <c r="CP49" s="347">
        <f t="shared" si="5"/>
        <v>90134.129999999976</v>
      </c>
      <c r="CQ49" s="347">
        <f t="shared" si="5"/>
        <v>71302.689999999973</v>
      </c>
      <c r="CR49" s="347">
        <f t="shared" si="5"/>
        <v>87914.879999999946</v>
      </c>
      <c r="CS49" s="347">
        <f t="shared" si="5"/>
        <v>81121.670000000013</v>
      </c>
      <c r="CT49" s="348">
        <f t="shared" si="2"/>
        <v>1095867.3399999999</v>
      </c>
      <c r="DA49" s="351">
        <f t="shared" si="3"/>
        <v>1095867.3399999999</v>
      </c>
      <c r="DB49" s="351">
        <v>1095867.3399999999</v>
      </c>
      <c r="DC49" s="351">
        <f t="shared" si="4"/>
        <v>0</v>
      </c>
    </row>
    <row r="50" spans="1:107" ht="15.75" x14ac:dyDescent="0.3">
      <c r="A50" s="335" t="s">
        <v>145</v>
      </c>
      <c r="B50" s="344">
        <v>10286.790000000001</v>
      </c>
      <c r="C50" s="344">
        <v>10127.230000000001</v>
      </c>
      <c r="D50" s="344">
        <v>9969.7699999999986</v>
      </c>
      <c r="E50" s="344">
        <v>10299.66</v>
      </c>
      <c r="F50" s="344">
        <v>10016.049999999997</v>
      </c>
      <c r="G50" s="344">
        <v>9204.3700000000008</v>
      </c>
      <c r="H50" s="344">
        <v>8639.43</v>
      </c>
      <c r="I50" s="344">
        <v>8540.68</v>
      </c>
      <c r="J50" s="344">
        <v>9159.99</v>
      </c>
      <c r="K50" s="344">
        <v>12545.430000000002</v>
      </c>
      <c r="L50" s="344">
        <v>12656.630000000001</v>
      </c>
      <c r="M50" s="344">
        <v>19298.64</v>
      </c>
      <c r="N50" s="376">
        <v>0</v>
      </c>
      <c r="O50" s="376">
        <v>0</v>
      </c>
      <c r="P50" s="376">
        <v>0</v>
      </c>
      <c r="Q50" s="376">
        <v>0</v>
      </c>
      <c r="R50" s="376">
        <v>0</v>
      </c>
      <c r="S50" s="376">
        <v>0</v>
      </c>
      <c r="T50" s="376">
        <v>0</v>
      </c>
      <c r="U50" s="376">
        <v>0</v>
      </c>
      <c r="V50" s="376">
        <v>0</v>
      </c>
      <c r="W50" s="376">
        <v>0</v>
      </c>
      <c r="X50" s="376">
        <v>0</v>
      </c>
      <c r="Y50" s="377">
        <v>0</v>
      </c>
      <c r="Z50" s="376">
        <v>0</v>
      </c>
      <c r="AA50" s="376">
        <v>0</v>
      </c>
      <c r="AB50" s="376">
        <v>0</v>
      </c>
      <c r="AC50" s="376">
        <v>0</v>
      </c>
      <c r="AD50" s="376">
        <v>0</v>
      </c>
      <c r="AE50" s="376">
        <v>0</v>
      </c>
      <c r="AF50" s="376">
        <v>0</v>
      </c>
      <c r="AG50" s="376">
        <v>0</v>
      </c>
      <c r="AH50" s="376">
        <v>0</v>
      </c>
      <c r="AI50" s="376">
        <v>0</v>
      </c>
      <c r="AJ50" s="376">
        <v>0</v>
      </c>
      <c r="AK50" s="377">
        <v>0</v>
      </c>
      <c r="AL50" s="376">
        <v>0</v>
      </c>
      <c r="AM50" s="376">
        <v>0</v>
      </c>
      <c r="AN50" s="376">
        <v>0</v>
      </c>
      <c r="AO50" s="376">
        <v>0</v>
      </c>
      <c r="AP50" s="376">
        <v>0</v>
      </c>
      <c r="AQ50" s="376">
        <v>0</v>
      </c>
      <c r="AR50" s="376">
        <v>0</v>
      </c>
      <c r="AS50" s="376">
        <v>0</v>
      </c>
      <c r="AT50" s="376">
        <v>0</v>
      </c>
      <c r="AU50" s="376">
        <v>0</v>
      </c>
      <c r="AV50" s="376">
        <v>0</v>
      </c>
      <c r="AW50" s="377">
        <v>0</v>
      </c>
      <c r="AX50" s="376">
        <v>0</v>
      </c>
      <c r="AY50" s="376">
        <v>0</v>
      </c>
      <c r="AZ50" s="376">
        <v>0</v>
      </c>
      <c r="BA50" s="376">
        <v>0</v>
      </c>
      <c r="BB50" s="376">
        <v>0</v>
      </c>
      <c r="BC50" s="376">
        <v>0</v>
      </c>
      <c r="BD50" s="376">
        <v>0</v>
      </c>
      <c r="BE50" s="376">
        <v>0</v>
      </c>
      <c r="BF50" s="376">
        <v>0</v>
      </c>
      <c r="BG50" s="376">
        <v>0</v>
      </c>
      <c r="BH50" s="376">
        <v>0</v>
      </c>
      <c r="BI50" s="377">
        <v>0</v>
      </c>
      <c r="BJ50" s="376">
        <v>0</v>
      </c>
      <c r="BK50" s="376">
        <v>0</v>
      </c>
      <c r="BL50" s="376">
        <v>0</v>
      </c>
      <c r="BM50" s="376">
        <v>0</v>
      </c>
      <c r="BN50" s="376">
        <v>0</v>
      </c>
      <c r="BO50" s="376">
        <v>0</v>
      </c>
      <c r="BP50" s="376">
        <v>0</v>
      </c>
      <c r="BQ50" s="376">
        <v>0</v>
      </c>
      <c r="BR50" s="376">
        <v>0</v>
      </c>
      <c r="BS50" s="376">
        <v>0</v>
      </c>
      <c r="BT50" s="376">
        <v>0</v>
      </c>
      <c r="BU50" s="377">
        <v>0</v>
      </c>
      <c r="BV50" s="376">
        <v>0</v>
      </c>
      <c r="BW50" s="376">
        <v>0</v>
      </c>
      <c r="BX50" s="376">
        <v>0</v>
      </c>
      <c r="BY50" s="376">
        <v>0</v>
      </c>
      <c r="BZ50" s="376">
        <v>0</v>
      </c>
      <c r="CA50" s="376">
        <v>0</v>
      </c>
      <c r="CB50" s="376">
        <v>0</v>
      </c>
      <c r="CC50" s="376">
        <v>0</v>
      </c>
      <c r="CD50" s="376">
        <v>0</v>
      </c>
      <c r="CE50" s="376">
        <v>0</v>
      </c>
      <c r="CF50" s="376">
        <v>0</v>
      </c>
      <c r="CG50" s="377">
        <v>0</v>
      </c>
      <c r="CH50" s="347">
        <f t="shared" si="5"/>
        <v>10286.790000000001</v>
      </c>
      <c r="CI50" s="347">
        <f t="shared" si="5"/>
        <v>10127.230000000001</v>
      </c>
      <c r="CJ50" s="347">
        <f t="shared" si="5"/>
        <v>9969.7699999999986</v>
      </c>
      <c r="CK50" s="347">
        <f t="shared" si="5"/>
        <v>10299.66</v>
      </c>
      <c r="CL50" s="347">
        <f t="shared" si="5"/>
        <v>10016.049999999997</v>
      </c>
      <c r="CM50" s="347">
        <f t="shared" si="5"/>
        <v>9204.3700000000008</v>
      </c>
      <c r="CN50" s="347">
        <f t="shared" si="5"/>
        <v>8639.43</v>
      </c>
      <c r="CO50" s="347">
        <f t="shared" si="5"/>
        <v>8540.68</v>
      </c>
      <c r="CP50" s="347">
        <f t="shared" si="5"/>
        <v>9159.99</v>
      </c>
      <c r="CQ50" s="347">
        <f t="shared" si="5"/>
        <v>12545.430000000002</v>
      </c>
      <c r="CR50" s="347">
        <f t="shared" si="5"/>
        <v>12656.630000000001</v>
      </c>
      <c r="CS50" s="347">
        <f t="shared" si="5"/>
        <v>19298.64</v>
      </c>
      <c r="CT50" s="348">
        <f t="shared" si="2"/>
        <v>130744.67</v>
      </c>
      <c r="DA50" s="351">
        <f t="shared" si="3"/>
        <v>130744.67</v>
      </c>
      <c r="DB50" s="351">
        <v>130744.67</v>
      </c>
      <c r="DC50" s="351">
        <f t="shared" si="4"/>
        <v>0</v>
      </c>
    </row>
    <row r="51" spans="1:107" ht="15.75" x14ac:dyDescent="0.3">
      <c r="A51" s="335" t="s">
        <v>146</v>
      </c>
      <c r="B51" s="344">
        <v>27755.67</v>
      </c>
      <c r="C51" s="344">
        <v>26216.01</v>
      </c>
      <c r="D51" s="344">
        <v>27032.05</v>
      </c>
      <c r="E51" s="344">
        <v>31036.950000000004</v>
      </c>
      <c r="F51" s="344">
        <v>29135.45</v>
      </c>
      <c r="G51" s="344">
        <v>27780.569999999992</v>
      </c>
      <c r="H51" s="344">
        <v>25404.109999999997</v>
      </c>
      <c r="I51" s="344">
        <v>26009.710000000003</v>
      </c>
      <c r="J51" s="344">
        <v>25742.319999999996</v>
      </c>
      <c r="K51" s="344">
        <v>17390.569999999992</v>
      </c>
      <c r="L51" s="344">
        <v>18440.080000000002</v>
      </c>
      <c r="M51" s="344">
        <v>15940.739999999996</v>
      </c>
      <c r="N51" s="376">
        <v>0</v>
      </c>
      <c r="O51" s="376">
        <v>0</v>
      </c>
      <c r="P51" s="376">
        <v>0</v>
      </c>
      <c r="Q51" s="376">
        <v>0</v>
      </c>
      <c r="R51" s="376">
        <v>0</v>
      </c>
      <c r="S51" s="376">
        <v>0</v>
      </c>
      <c r="T51" s="376">
        <v>0</v>
      </c>
      <c r="U51" s="376">
        <v>-2635.12</v>
      </c>
      <c r="V51" s="376">
        <v>0</v>
      </c>
      <c r="W51" s="376">
        <v>0</v>
      </c>
      <c r="X51" s="376">
        <v>0</v>
      </c>
      <c r="Y51" s="377">
        <v>0</v>
      </c>
      <c r="Z51" s="376">
        <v>0</v>
      </c>
      <c r="AA51" s="376">
        <v>0</v>
      </c>
      <c r="AB51" s="376">
        <v>0</v>
      </c>
      <c r="AC51" s="376">
        <v>0</v>
      </c>
      <c r="AD51" s="376">
        <v>0</v>
      </c>
      <c r="AE51" s="376">
        <v>0</v>
      </c>
      <c r="AF51" s="376">
        <v>0</v>
      </c>
      <c r="AG51" s="376">
        <v>0</v>
      </c>
      <c r="AH51" s="376">
        <v>0</v>
      </c>
      <c r="AI51" s="376">
        <v>0</v>
      </c>
      <c r="AJ51" s="376">
        <v>0</v>
      </c>
      <c r="AK51" s="377">
        <v>0</v>
      </c>
      <c r="AL51" s="376">
        <v>0</v>
      </c>
      <c r="AM51" s="376">
        <v>0</v>
      </c>
      <c r="AN51" s="376">
        <v>0</v>
      </c>
      <c r="AO51" s="376">
        <v>0</v>
      </c>
      <c r="AP51" s="376">
        <v>0</v>
      </c>
      <c r="AQ51" s="376">
        <v>0</v>
      </c>
      <c r="AR51" s="376">
        <v>0</v>
      </c>
      <c r="AS51" s="376">
        <v>0</v>
      </c>
      <c r="AT51" s="376">
        <v>0</v>
      </c>
      <c r="AU51" s="376">
        <v>0</v>
      </c>
      <c r="AV51" s="376">
        <v>0</v>
      </c>
      <c r="AW51" s="377">
        <v>0</v>
      </c>
      <c r="AX51" s="376">
        <v>0</v>
      </c>
      <c r="AY51" s="376">
        <v>0</v>
      </c>
      <c r="AZ51" s="376">
        <v>0</v>
      </c>
      <c r="BA51" s="376">
        <v>0</v>
      </c>
      <c r="BB51" s="376">
        <v>0</v>
      </c>
      <c r="BC51" s="376">
        <v>0</v>
      </c>
      <c r="BD51" s="376">
        <v>0</v>
      </c>
      <c r="BE51" s="376">
        <v>0</v>
      </c>
      <c r="BF51" s="376">
        <v>0</v>
      </c>
      <c r="BG51" s="376">
        <v>0</v>
      </c>
      <c r="BH51" s="376">
        <v>0</v>
      </c>
      <c r="BI51" s="377">
        <v>0</v>
      </c>
      <c r="BJ51" s="376">
        <v>0</v>
      </c>
      <c r="BK51" s="376">
        <v>0</v>
      </c>
      <c r="BL51" s="376">
        <v>0</v>
      </c>
      <c r="BM51" s="376">
        <v>0</v>
      </c>
      <c r="BN51" s="376">
        <v>0</v>
      </c>
      <c r="BO51" s="376">
        <v>0</v>
      </c>
      <c r="BP51" s="376">
        <v>0</v>
      </c>
      <c r="BQ51" s="376">
        <v>0</v>
      </c>
      <c r="BR51" s="376">
        <v>0</v>
      </c>
      <c r="BS51" s="376">
        <v>0</v>
      </c>
      <c r="BT51" s="376">
        <v>0</v>
      </c>
      <c r="BU51" s="377">
        <v>0</v>
      </c>
      <c r="BV51" s="376">
        <v>0</v>
      </c>
      <c r="BW51" s="376">
        <v>0</v>
      </c>
      <c r="BX51" s="376">
        <v>0</v>
      </c>
      <c r="BY51" s="376">
        <v>0</v>
      </c>
      <c r="BZ51" s="376">
        <v>0</v>
      </c>
      <c r="CA51" s="376">
        <v>0</v>
      </c>
      <c r="CB51" s="376">
        <v>0</v>
      </c>
      <c r="CC51" s="376">
        <v>0</v>
      </c>
      <c r="CD51" s="376">
        <v>0</v>
      </c>
      <c r="CE51" s="376">
        <v>0</v>
      </c>
      <c r="CF51" s="376">
        <v>0</v>
      </c>
      <c r="CG51" s="377">
        <v>0</v>
      </c>
      <c r="CH51" s="347">
        <f t="shared" si="5"/>
        <v>27755.67</v>
      </c>
      <c r="CI51" s="347">
        <f t="shared" si="5"/>
        <v>26216.01</v>
      </c>
      <c r="CJ51" s="347">
        <f t="shared" si="5"/>
        <v>27032.05</v>
      </c>
      <c r="CK51" s="347">
        <f t="shared" si="5"/>
        <v>31036.950000000004</v>
      </c>
      <c r="CL51" s="347">
        <f t="shared" si="5"/>
        <v>29135.45</v>
      </c>
      <c r="CM51" s="347">
        <f t="shared" si="5"/>
        <v>27780.569999999992</v>
      </c>
      <c r="CN51" s="347">
        <f t="shared" si="5"/>
        <v>25404.109999999997</v>
      </c>
      <c r="CO51" s="347">
        <f t="shared" si="5"/>
        <v>23374.590000000004</v>
      </c>
      <c r="CP51" s="347">
        <f t="shared" si="5"/>
        <v>25742.319999999996</v>
      </c>
      <c r="CQ51" s="347">
        <f t="shared" si="5"/>
        <v>17390.569999999992</v>
      </c>
      <c r="CR51" s="347">
        <f t="shared" si="5"/>
        <v>18440.080000000002</v>
      </c>
      <c r="CS51" s="347">
        <f t="shared" si="5"/>
        <v>15940.739999999996</v>
      </c>
      <c r="CT51" s="348">
        <f t="shared" si="2"/>
        <v>295249.11</v>
      </c>
      <c r="DA51" s="351">
        <f t="shared" si="3"/>
        <v>295249.11</v>
      </c>
      <c r="DB51" s="351">
        <v>295249.11</v>
      </c>
      <c r="DC51" s="351">
        <f t="shared" si="4"/>
        <v>0</v>
      </c>
    </row>
    <row r="52" spans="1:107" ht="15.75" x14ac:dyDescent="0.3">
      <c r="A52" s="335" t="s">
        <v>147</v>
      </c>
      <c r="B52" s="344">
        <v>360272.32</v>
      </c>
      <c r="C52" s="344">
        <v>368895.63000000006</v>
      </c>
      <c r="D52" s="344">
        <v>394534.29000000004</v>
      </c>
      <c r="E52" s="344">
        <v>432294.7099999999</v>
      </c>
      <c r="F52" s="344">
        <v>404707.45000000013</v>
      </c>
      <c r="G52" s="344">
        <v>425562.08999999985</v>
      </c>
      <c r="H52" s="344">
        <v>415391.11999999982</v>
      </c>
      <c r="I52" s="344">
        <v>386470.10000000009</v>
      </c>
      <c r="J52" s="344">
        <v>398690.50999999989</v>
      </c>
      <c r="K52" s="344">
        <v>350990.37999999983</v>
      </c>
      <c r="L52" s="344">
        <v>395050.50000000023</v>
      </c>
      <c r="M52" s="344">
        <v>318358.06999999995</v>
      </c>
      <c r="N52" s="376">
        <v>-317.81</v>
      </c>
      <c r="O52" s="376">
        <v>-317.82</v>
      </c>
      <c r="P52" s="376">
        <v>-349.6</v>
      </c>
      <c r="Q52" s="376">
        <v>-379.24</v>
      </c>
      <c r="R52" s="376">
        <v>-379.26</v>
      </c>
      <c r="S52" s="376">
        <v>-379.24</v>
      </c>
      <c r="T52" s="376">
        <v>1494.54</v>
      </c>
      <c r="U52" s="376">
        <v>-348.85</v>
      </c>
      <c r="V52" s="376">
        <v>-551.73</v>
      </c>
      <c r="W52" s="376">
        <v>-2152.15</v>
      </c>
      <c r="X52" s="376">
        <v>-2911.2599999999998</v>
      </c>
      <c r="Y52" s="377">
        <v>-1866.29</v>
      </c>
      <c r="Z52" s="376">
        <v>0</v>
      </c>
      <c r="AA52" s="376">
        <v>0</v>
      </c>
      <c r="AB52" s="376">
        <v>0</v>
      </c>
      <c r="AC52" s="376">
        <v>0</v>
      </c>
      <c r="AD52" s="376">
        <v>0</v>
      </c>
      <c r="AE52" s="376">
        <v>0</v>
      </c>
      <c r="AF52" s="376">
        <v>0</v>
      </c>
      <c r="AG52" s="376">
        <v>0</v>
      </c>
      <c r="AH52" s="376">
        <v>0</v>
      </c>
      <c r="AI52" s="376">
        <v>0</v>
      </c>
      <c r="AJ52" s="376">
        <v>0</v>
      </c>
      <c r="AK52" s="377">
        <v>0</v>
      </c>
      <c r="AL52" s="376">
        <v>0</v>
      </c>
      <c r="AM52" s="376">
        <v>0</v>
      </c>
      <c r="AN52" s="376">
        <v>0</v>
      </c>
      <c r="AO52" s="376">
        <v>0</v>
      </c>
      <c r="AP52" s="376">
        <v>0</v>
      </c>
      <c r="AQ52" s="376">
        <v>0</v>
      </c>
      <c r="AR52" s="376">
        <v>0</v>
      </c>
      <c r="AS52" s="376">
        <v>0</v>
      </c>
      <c r="AT52" s="376">
        <v>0</v>
      </c>
      <c r="AU52" s="376">
        <v>0</v>
      </c>
      <c r="AV52" s="376">
        <v>0</v>
      </c>
      <c r="AW52" s="377">
        <v>0</v>
      </c>
      <c r="AX52" s="376">
        <v>0</v>
      </c>
      <c r="AY52" s="376">
        <v>0</v>
      </c>
      <c r="AZ52" s="376">
        <v>0</v>
      </c>
      <c r="BA52" s="376">
        <v>0</v>
      </c>
      <c r="BB52" s="376">
        <v>0</v>
      </c>
      <c r="BC52" s="376">
        <v>0</v>
      </c>
      <c r="BD52" s="376">
        <v>0</v>
      </c>
      <c r="BE52" s="376">
        <v>0</v>
      </c>
      <c r="BF52" s="376">
        <v>0</v>
      </c>
      <c r="BG52" s="376">
        <v>0</v>
      </c>
      <c r="BH52" s="376">
        <v>0</v>
      </c>
      <c r="BI52" s="377">
        <v>0</v>
      </c>
      <c r="BJ52" s="376">
        <v>0</v>
      </c>
      <c r="BK52" s="376">
        <v>0</v>
      </c>
      <c r="BL52" s="376">
        <v>0</v>
      </c>
      <c r="BM52" s="376">
        <v>0</v>
      </c>
      <c r="BN52" s="376">
        <v>0</v>
      </c>
      <c r="BO52" s="376">
        <v>0</v>
      </c>
      <c r="BP52" s="376">
        <v>0</v>
      </c>
      <c r="BQ52" s="376">
        <v>0</v>
      </c>
      <c r="BR52" s="376">
        <v>0</v>
      </c>
      <c r="BS52" s="376">
        <v>0</v>
      </c>
      <c r="BT52" s="376">
        <v>0</v>
      </c>
      <c r="BU52" s="377">
        <v>0</v>
      </c>
      <c r="BV52" s="376">
        <v>0</v>
      </c>
      <c r="BW52" s="376">
        <v>0</v>
      </c>
      <c r="BX52" s="376">
        <v>0</v>
      </c>
      <c r="BY52" s="376">
        <v>0</v>
      </c>
      <c r="BZ52" s="376">
        <v>0</v>
      </c>
      <c r="CA52" s="376">
        <v>0</v>
      </c>
      <c r="CB52" s="376">
        <v>0</v>
      </c>
      <c r="CC52" s="376">
        <v>0</v>
      </c>
      <c r="CD52" s="376">
        <v>0</v>
      </c>
      <c r="CE52" s="376">
        <v>0</v>
      </c>
      <c r="CF52" s="376">
        <v>0</v>
      </c>
      <c r="CG52" s="377">
        <v>0</v>
      </c>
      <c r="CH52" s="347">
        <f t="shared" si="5"/>
        <v>359954.51</v>
      </c>
      <c r="CI52" s="347">
        <f t="shared" si="5"/>
        <v>368577.81000000006</v>
      </c>
      <c r="CJ52" s="347">
        <f t="shared" si="5"/>
        <v>394184.69000000006</v>
      </c>
      <c r="CK52" s="347">
        <f t="shared" si="5"/>
        <v>431915.46999999991</v>
      </c>
      <c r="CL52" s="347">
        <f t="shared" si="5"/>
        <v>404328.19000000012</v>
      </c>
      <c r="CM52" s="347">
        <f t="shared" si="5"/>
        <v>425182.84999999986</v>
      </c>
      <c r="CN52" s="347">
        <f t="shared" si="5"/>
        <v>416885.6599999998</v>
      </c>
      <c r="CO52" s="347">
        <f t="shared" si="5"/>
        <v>386121.25000000012</v>
      </c>
      <c r="CP52" s="347">
        <f t="shared" si="5"/>
        <v>398138.77999999991</v>
      </c>
      <c r="CQ52" s="347">
        <f t="shared" si="5"/>
        <v>348838.22999999981</v>
      </c>
      <c r="CR52" s="347">
        <f t="shared" si="5"/>
        <v>392139.24000000022</v>
      </c>
      <c r="CS52" s="347">
        <f t="shared" si="5"/>
        <v>316491.77999999997</v>
      </c>
      <c r="CT52" s="348">
        <f t="shared" si="2"/>
        <v>4642758.46</v>
      </c>
      <c r="DA52" s="351">
        <f t="shared" si="3"/>
        <v>4642758.46</v>
      </c>
      <c r="DB52" s="351">
        <v>4642758.46</v>
      </c>
      <c r="DC52" s="351">
        <f t="shared" si="4"/>
        <v>0</v>
      </c>
    </row>
    <row r="53" spans="1:107" ht="15.75" x14ac:dyDescent="0.3">
      <c r="A53" s="335" t="s">
        <v>148</v>
      </c>
      <c r="B53" s="344">
        <v>38787.620000000003</v>
      </c>
      <c r="C53" s="344">
        <v>40207.98000000001</v>
      </c>
      <c r="D53" s="344">
        <v>40330.899999999987</v>
      </c>
      <c r="E53" s="344">
        <v>43709.490000000013</v>
      </c>
      <c r="F53" s="344">
        <v>40808.82</v>
      </c>
      <c r="G53" s="344">
        <v>42439.700000000012</v>
      </c>
      <c r="H53" s="344">
        <v>37869.049999999996</v>
      </c>
      <c r="I53" s="344">
        <v>37635.06</v>
      </c>
      <c r="J53" s="344">
        <v>41743.599999999991</v>
      </c>
      <c r="K53" s="344">
        <v>32078.559999999998</v>
      </c>
      <c r="L53" s="344">
        <v>32035.21000000001</v>
      </c>
      <c r="M53" s="344">
        <v>29123.77</v>
      </c>
      <c r="N53" s="376">
        <v>0</v>
      </c>
      <c r="O53" s="376">
        <v>0</v>
      </c>
      <c r="P53" s="376">
        <v>0</v>
      </c>
      <c r="Q53" s="376">
        <v>0</v>
      </c>
      <c r="R53" s="376">
        <v>0</v>
      </c>
      <c r="S53" s="376">
        <v>0</v>
      </c>
      <c r="T53" s="376">
        <v>0</v>
      </c>
      <c r="U53" s="376">
        <v>0</v>
      </c>
      <c r="V53" s="376">
        <v>-42.04</v>
      </c>
      <c r="W53" s="376">
        <v>-1476.56</v>
      </c>
      <c r="X53" s="376">
        <v>-1642.25</v>
      </c>
      <c r="Y53" s="377">
        <v>-2207.7399999999998</v>
      </c>
      <c r="Z53" s="376">
        <v>0</v>
      </c>
      <c r="AA53" s="376">
        <v>0</v>
      </c>
      <c r="AB53" s="376">
        <v>0</v>
      </c>
      <c r="AC53" s="376">
        <v>0</v>
      </c>
      <c r="AD53" s="376">
        <v>0</v>
      </c>
      <c r="AE53" s="376">
        <v>0</v>
      </c>
      <c r="AF53" s="376">
        <v>0</v>
      </c>
      <c r="AG53" s="376">
        <v>0</v>
      </c>
      <c r="AH53" s="376">
        <v>0</v>
      </c>
      <c r="AI53" s="376">
        <v>0</v>
      </c>
      <c r="AJ53" s="376">
        <v>0</v>
      </c>
      <c r="AK53" s="377">
        <v>0</v>
      </c>
      <c r="AL53" s="376">
        <v>0</v>
      </c>
      <c r="AM53" s="376">
        <v>0</v>
      </c>
      <c r="AN53" s="376">
        <v>0</v>
      </c>
      <c r="AO53" s="376">
        <v>0</v>
      </c>
      <c r="AP53" s="376">
        <v>0</v>
      </c>
      <c r="AQ53" s="376">
        <v>0</v>
      </c>
      <c r="AR53" s="376">
        <v>0</v>
      </c>
      <c r="AS53" s="376">
        <v>0</v>
      </c>
      <c r="AT53" s="376">
        <v>0</v>
      </c>
      <c r="AU53" s="376">
        <v>0</v>
      </c>
      <c r="AV53" s="376">
        <v>0</v>
      </c>
      <c r="AW53" s="377">
        <v>0</v>
      </c>
      <c r="AX53" s="376">
        <v>0</v>
      </c>
      <c r="AY53" s="376">
        <v>0</v>
      </c>
      <c r="AZ53" s="376">
        <v>0</v>
      </c>
      <c r="BA53" s="376">
        <v>0</v>
      </c>
      <c r="BB53" s="376">
        <v>0</v>
      </c>
      <c r="BC53" s="376">
        <v>0</v>
      </c>
      <c r="BD53" s="376">
        <v>0</v>
      </c>
      <c r="BE53" s="376">
        <v>0</v>
      </c>
      <c r="BF53" s="376">
        <v>0</v>
      </c>
      <c r="BG53" s="376">
        <v>0</v>
      </c>
      <c r="BH53" s="376">
        <v>0</v>
      </c>
      <c r="BI53" s="377">
        <v>0</v>
      </c>
      <c r="BJ53" s="376">
        <v>0</v>
      </c>
      <c r="BK53" s="376">
        <v>0</v>
      </c>
      <c r="BL53" s="376">
        <v>0</v>
      </c>
      <c r="BM53" s="376">
        <v>0</v>
      </c>
      <c r="BN53" s="376">
        <v>0</v>
      </c>
      <c r="BO53" s="376">
        <v>0</v>
      </c>
      <c r="BP53" s="376">
        <v>0</v>
      </c>
      <c r="BQ53" s="376">
        <v>0</v>
      </c>
      <c r="BR53" s="376">
        <v>0</v>
      </c>
      <c r="BS53" s="376">
        <v>0</v>
      </c>
      <c r="BT53" s="376">
        <v>0</v>
      </c>
      <c r="BU53" s="377">
        <v>0</v>
      </c>
      <c r="BV53" s="376">
        <v>0</v>
      </c>
      <c r="BW53" s="376">
        <v>0</v>
      </c>
      <c r="BX53" s="376">
        <v>0</v>
      </c>
      <c r="BY53" s="376">
        <v>0</v>
      </c>
      <c r="BZ53" s="376">
        <v>0</v>
      </c>
      <c r="CA53" s="376">
        <v>0</v>
      </c>
      <c r="CB53" s="376">
        <v>0</v>
      </c>
      <c r="CC53" s="376">
        <v>0</v>
      </c>
      <c r="CD53" s="376">
        <v>0</v>
      </c>
      <c r="CE53" s="376">
        <v>0</v>
      </c>
      <c r="CF53" s="376">
        <v>0</v>
      </c>
      <c r="CG53" s="377">
        <v>0</v>
      </c>
      <c r="CH53" s="347">
        <f t="shared" si="5"/>
        <v>38787.620000000003</v>
      </c>
      <c r="CI53" s="347">
        <f t="shared" si="5"/>
        <v>40207.98000000001</v>
      </c>
      <c r="CJ53" s="347">
        <f t="shared" si="5"/>
        <v>40330.899999999987</v>
      </c>
      <c r="CK53" s="347">
        <f t="shared" si="5"/>
        <v>43709.490000000013</v>
      </c>
      <c r="CL53" s="347">
        <f t="shared" si="5"/>
        <v>40808.82</v>
      </c>
      <c r="CM53" s="347">
        <f t="shared" si="5"/>
        <v>42439.700000000012</v>
      </c>
      <c r="CN53" s="347">
        <f t="shared" si="5"/>
        <v>37869.049999999996</v>
      </c>
      <c r="CO53" s="347">
        <f t="shared" si="5"/>
        <v>37635.06</v>
      </c>
      <c r="CP53" s="347">
        <f t="shared" si="5"/>
        <v>41701.55999999999</v>
      </c>
      <c r="CQ53" s="347">
        <f t="shared" si="5"/>
        <v>30601.999999999996</v>
      </c>
      <c r="CR53" s="347">
        <f t="shared" si="5"/>
        <v>30392.96000000001</v>
      </c>
      <c r="CS53" s="347">
        <f t="shared" si="5"/>
        <v>26916.03</v>
      </c>
      <c r="CT53" s="348">
        <f t="shared" si="2"/>
        <v>451401.17000000004</v>
      </c>
      <c r="CU53" s="355" t="s">
        <v>129</v>
      </c>
      <c r="CV53" s="347">
        <f>CP53</f>
        <v>41701.55999999999</v>
      </c>
      <c r="CW53" s="347">
        <f>'[1]FY 2020 - kWh'!CP53</f>
        <v>152848</v>
      </c>
      <c r="CX53" s="350">
        <f>CV53/CW53</f>
        <v>0.27283026274468747</v>
      </c>
      <c r="CY53" s="347">
        <f>ROUND(CX53*'[1]FY 2020 - kWh'!CY53,2)</f>
        <v>34538.400000000001</v>
      </c>
      <c r="CZ53" s="347">
        <f>(CP53-CY53)+SUM(CQ53:CS53)</f>
        <v>95074.15</v>
      </c>
      <c r="DA53" s="351">
        <f t="shared" si="3"/>
        <v>356327.02</v>
      </c>
      <c r="DB53" s="351">
        <v>328951.77854836185</v>
      </c>
      <c r="DC53" s="351">
        <f t="shared" si="4"/>
        <v>27375.241451638169</v>
      </c>
    </row>
    <row r="54" spans="1:107" ht="15.75" x14ac:dyDescent="0.3">
      <c r="A54" s="335" t="s">
        <v>149</v>
      </c>
      <c r="B54" s="344">
        <v>32804.589999999997</v>
      </c>
      <c r="C54" s="344">
        <v>30196.870000000006</v>
      </c>
      <c r="D54" s="344">
        <v>32334.14</v>
      </c>
      <c r="E54" s="344">
        <v>35530.240000000005</v>
      </c>
      <c r="F54" s="344">
        <v>35603.54</v>
      </c>
      <c r="G54" s="344">
        <v>33110.219999999994</v>
      </c>
      <c r="H54" s="344">
        <v>28489.559999999998</v>
      </c>
      <c r="I54" s="344">
        <v>30778.650000000005</v>
      </c>
      <c r="J54" s="344">
        <v>28423.449999999997</v>
      </c>
      <c r="K54" s="344">
        <v>19952.330000000002</v>
      </c>
      <c r="L54" s="344">
        <v>25464.44</v>
      </c>
      <c r="M54" s="344">
        <v>22291.949999999997</v>
      </c>
      <c r="N54" s="376">
        <v>0</v>
      </c>
      <c r="O54" s="376">
        <v>0</v>
      </c>
      <c r="P54" s="376">
        <v>0</v>
      </c>
      <c r="Q54" s="376">
        <v>0</v>
      </c>
      <c r="R54" s="376">
        <v>0</v>
      </c>
      <c r="S54" s="376">
        <v>0</v>
      </c>
      <c r="T54" s="376">
        <v>0</v>
      </c>
      <c r="U54" s="376">
        <v>0</v>
      </c>
      <c r="V54" s="376">
        <v>0</v>
      </c>
      <c r="W54" s="376">
        <v>0</v>
      </c>
      <c r="X54" s="376">
        <v>0</v>
      </c>
      <c r="Y54" s="377">
        <v>0</v>
      </c>
      <c r="Z54" s="376">
        <v>0</v>
      </c>
      <c r="AA54" s="376">
        <v>0</v>
      </c>
      <c r="AB54" s="376">
        <v>0</v>
      </c>
      <c r="AC54" s="376">
        <v>0</v>
      </c>
      <c r="AD54" s="376">
        <v>0</v>
      </c>
      <c r="AE54" s="376">
        <v>0</v>
      </c>
      <c r="AF54" s="376">
        <v>0</v>
      </c>
      <c r="AG54" s="376">
        <v>0</v>
      </c>
      <c r="AH54" s="376">
        <v>0</v>
      </c>
      <c r="AI54" s="376">
        <v>0</v>
      </c>
      <c r="AJ54" s="376">
        <v>0</v>
      </c>
      <c r="AK54" s="377">
        <v>0</v>
      </c>
      <c r="AL54" s="376">
        <v>0</v>
      </c>
      <c r="AM54" s="376">
        <v>0</v>
      </c>
      <c r="AN54" s="376">
        <v>0</v>
      </c>
      <c r="AO54" s="376">
        <v>0</v>
      </c>
      <c r="AP54" s="376">
        <v>0</v>
      </c>
      <c r="AQ54" s="376">
        <v>0</v>
      </c>
      <c r="AR54" s="376">
        <v>0</v>
      </c>
      <c r="AS54" s="376">
        <v>0</v>
      </c>
      <c r="AT54" s="376">
        <v>0</v>
      </c>
      <c r="AU54" s="376">
        <v>0</v>
      </c>
      <c r="AV54" s="376">
        <v>0</v>
      </c>
      <c r="AW54" s="377">
        <v>0</v>
      </c>
      <c r="AX54" s="376">
        <v>0</v>
      </c>
      <c r="AY54" s="376">
        <v>0</v>
      </c>
      <c r="AZ54" s="376">
        <v>0</v>
      </c>
      <c r="BA54" s="376">
        <v>0</v>
      </c>
      <c r="BB54" s="376">
        <v>0</v>
      </c>
      <c r="BC54" s="376">
        <v>0</v>
      </c>
      <c r="BD54" s="376">
        <v>0</v>
      </c>
      <c r="BE54" s="376">
        <v>0</v>
      </c>
      <c r="BF54" s="376">
        <v>0</v>
      </c>
      <c r="BG54" s="376">
        <v>0</v>
      </c>
      <c r="BH54" s="376">
        <v>0</v>
      </c>
      <c r="BI54" s="377">
        <v>0</v>
      </c>
      <c r="BJ54" s="376">
        <v>0</v>
      </c>
      <c r="BK54" s="376">
        <v>0</v>
      </c>
      <c r="BL54" s="376">
        <v>0</v>
      </c>
      <c r="BM54" s="376">
        <v>0</v>
      </c>
      <c r="BN54" s="376">
        <v>0</v>
      </c>
      <c r="BO54" s="376">
        <v>0</v>
      </c>
      <c r="BP54" s="376">
        <v>0</v>
      </c>
      <c r="BQ54" s="376">
        <v>0</v>
      </c>
      <c r="BR54" s="376">
        <v>0</v>
      </c>
      <c r="BS54" s="376">
        <v>0</v>
      </c>
      <c r="BT54" s="376">
        <v>0</v>
      </c>
      <c r="BU54" s="377">
        <v>0</v>
      </c>
      <c r="BV54" s="376">
        <v>0</v>
      </c>
      <c r="BW54" s="376">
        <v>0</v>
      </c>
      <c r="BX54" s="376">
        <v>0</v>
      </c>
      <c r="BY54" s="376">
        <v>0</v>
      </c>
      <c r="BZ54" s="376">
        <v>0</v>
      </c>
      <c r="CA54" s="376">
        <v>0</v>
      </c>
      <c r="CB54" s="376">
        <v>0</v>
      </c>
      <c r="CC54" s="376">
        <v>0</v>
      </c>
      <c r="CD54" s="376">
        <v>0</v>
      </c>
      <c r="CE54" s="376">
        <v>0</v>
      </c>
      <c r="CF54" s="376">
        <v>0</v>
      </c>
      <c r="CG54" s="377">
        <v>0</v>
      </c>
      <c r="CH54" s="347">
        <f t="shared" si="5"/>
        <v>32804.589999999997</v>
      </c>
      <c r="CI54" s="347">
        <f t="shared" si="5"/>
        <v>30196.870000000006</v>
      </c>
      <c r="CJ54" s="347">
        <f t="shared" si="5"/>
        <v>32334.14</v>
      </c>
      <c r="CK54" s="347">
        <f t="shared" si="5"/>
        <v>35530.240000000005</v>
      </c>
      <c r="CL54" s="347">
        <f t="shared" si="5"/>
        <v>35603.54</v>
      </c>
      <c r="CM54" s="347">
        <f t="shared" si="5"/>
        <v>33110.219999999994</v>
      </c>
      <c r="CN54" s="347">
        <f t="shared" si="5"/>
        <v>28489.559999999998</v>
      </c>
      <c r="CO54" s="347">
        <f t="shared" si="5"/>
        <v>30778.650000000005</v>
      </c>
      <c r="CP54" s="347">
        <f t="shared" si="5"/>
        <v>28423.449999999997</v>
      </c>
      <c r="CQ54" s="347">
        <f t="shared" si="5"/>
        <v>19952.330000000002</v>
      </c>
      <c r="CR54" s="347">
        <f t="shared" si="5"/>
        <v>25464.44</v>
      </c>
      <c r="CS54" s="347">
        <f t="shared" si="5"/>
        <v>22291.949999999997</v>
      </c>
      <c r="CT54" s="348">
        <f t="shared" si="2"/>
        <v>354979.98000000004</v>
      </c>
      <c r="CU54" s="355" t="s">
        <v>129</v>
      </c>
      <c r="CV54" s="347">
        <f>CP54</f>
        <v>28423.449999999997</v>
      </c>
      <c r="CW54" s="347">
        <f>'[1]FY 2020 - kWh'!CP54</f>
        <v>104561</v>
      </c>
      <c r="CX54" s="350">
        <f>CV54/CW54</f>
        <v>0.27183605742102696</v>
      </c>
      <c r="CY54" s="347">
        <f>ROUND(CX54*'[1]FY 2020 - kWh'!CY54,2)</f>
        <v>-16617.88</v>
      </c>
      <c r="CZ54" s="347">
        <f>(CP54-CY54)+SUM(CQ54:CS54)</f>
        <v>112750.05</v>
      </c>
      <c r="DA54" s="351">
        <f t="shared" si="3"/>
        <v>242229.93000000005</v>
      </c>
      <c r="DB54" s="351">
        <v>242568.37834026944</v>
      </c>
      <c r="DC54" s="351">
        <f t="shared" si="4"/>
        <v>-338.4483402693877</v>
      </c>
    </row>
    <row r="55" spans="1:107" ht="15.75" x14ac:dyDescent="0.3">
      <c r="A55" s="335" t="s">
        <v>150</v>
      </c>
      <c r="B55" s="344">
        <v>29287.35</v>
      </c>
      <c r="C55" s="344">
        <v>65106.790000000008</v>
      </c>
      <c r="D55" s="344">
        <v>67922.359999999986</v>
      </c>
      <c r="E55" s="344">
        <v>41246.6</v>
      </c>
      <c r="F55" s="344">
        <v>38894.960000000006</v>
      </c>
      <c r="G55" s="344">
        <v>41045.930000000008</v>
      </c>
      <c r="H55" s="344">
        <v>51872.340000000004</v>
      </c>
      <c r="I55" s="344">
        <v>35600.61</v>
      </c>
      <c r="J55" s="344">
        <v>37315.929999999993</v>
      </c>
      <c r="K55" s="344">
        <v>24448.659999999993</v>
      </c>
      <c r="L55" s="344">
        <v>246111.22</v>
      </c>
      <c r="M55" s="344">
        <v>97122.230000000025</v>
      </c>
      <c r="N55" s="376">
        <v>0</v>
      </c>
      <c r="O55" s="376">
        <v>-33908.129999999997</v>
      </c>
      <c r="P55" s="376">
        <v>-35006.910000000003</v>
      </c>
      <c r="Q55" s="376">
        <v>-4918.87</v>
      </c>
      <c r="R55" s="376">
        <v>-5020.3599999999997</v>
      </c>
      <c r="S55" s="376">
        <v>-5175.68</v>
      </c>
      <c r="T55" s="376">
        <v>-4763.7</v>
      </c>
      <c r="U55" s="376">
        <v>-4850.76</v>
      </c>
      <c r="V55" s="376">
        <v>-5048.6900000000005</v>
      </c>
      <c r="W55" s="376">
        <v>-3921.8899999999994</v>
      </c>
      <c r="X55" s="376">
        <v>-213168.53</v>
      </c>
      <c r="Y55" s="377">
        <v>-70509.48000000001</v>
      </c>
      <c r="Z55" s="376">
        <v>-16.13</v>
      </c>
      <c r="AA55" s="376">
        <v>-16.34</v>
      </c>
      <c r="AB55" s="376">
        <v>-16.579999999999998</v>
      </c>
      <c r="AC55" s="376">
        <v>-17.559999999999999</v>
      </c>
      <c r="AD55" s="376">
        <v>-17.079999999999998</v>
      </c>
      <c r="AE55" s="376">
        <v>-16.829999999999998</v>
      </c>
      <c r="AF55" s="376">
        <v>-16.37</v>
      </c>
      <c r="AG55" s="376">
        <v>-16.14</v>
      </c>
      <c r="AH55" s="376">
        <v>-21.89</v>
      </c>
      <c r="AI55" s="376">
        <v>-18.53</v>
      </c>
      <c r="AJ55" s="376">
        <v>-18.3</v>
      </c>
      <c r="AK55" s="377">
        <v>-18.72</v>
      </c>
      <c r="AL55" s="376">
        <v>0</v>
      </c>
      <c r="AM55" s="376">
        <v>0</v>
      </c>
      <c r="AN55" s="376">
        <v>0</v>
      </c>
      <c r="AO55" s="376">
        <v>0</v>
      </c>
      <c r="AP55" s="376">
        <v>0</v>
      </c>
      <c r="AQ55" s="376">
        <v>0</v>
      </c>
      <c r="AR55" s="376">
        <v>0</v>
      </c>
      <c r="AS55" s="376">
        <v>0</v>
      </c>
      <c r="AT55" s="376">
        <v>0</v>
      </c>
      <c r="AU55" s="376">
        <v>0</v>
      </c>
      <c r="AV55" s="376">
        <v>0</v>
      </c>
      <c r="AW55" s="377">
        <v>0</v>
      </c>
      <c r="AX55" s="376">
        <v>0</v>
      </c>
      <c r="AY55" s="376">
        <v>0</v>
      </c>
      <c r="AZ55" s="376">
        <v>0</v>
      </c>
      <c r="BA55" s="376">
        <v>0</v>
      </c>
      <c r="BB55" s="376">
        <v>0</v>
      </c>
      <c r="BC55" s="376">
        <v>0</v>
      </c>
      <c r="BD55" s="376">
        <v>0</v>
      </c>
      <c r="BE55" s="376">
        <v>0</v>
      </c>
      <c r="BF55" s="376">
        <v>0</v>
      </c>
      <c r="BG55" s="376">
        <v>0</v>
      </c>
      <c r="BH55" s="376">
        <v>0</v>
      </c>
      <c r="BI55" s="377">
        <v>0</v>
      </c>
      <c r="BJ55" s="376">
        <v>0</v>
      </c>
      <c r="BK55" s="376">
        <v>0</v>
      </c>
      <c r="BL55" s="376">
        <v>0</v>
      </c>
      <c r="BM55" s="376">
        <v>0</v>
      </c>
      <c r="BN55" s="376">
        <v>0</v>
      </c>
      <c r="BO55" s="376">
        <v>0</v>
      </c>
      <c r="BP55" s="376">
        <v>0</v>
      </c>
      <c r="BQ55" s="376">
        <v>0</v>
      </c>
      <c r="BR55" s="376">
        <v>0</v>
      </c>
      <c r="BS55" s="376">
        <v>0</v>
      </c>
      <c r="BT55" s="376">
        <v>0</v>
      </c>
      <c r="BU55" s="377">
        <v>0</v>
      </c>
      <c r="BV55" s="376">
        <v>0</v>
      </c>
      <c r="BW55" s="376">
        <v>0</v>
      </c>
      <c r="BX55" s="376">
        <v>0</v>
      </c>
      <c r="BY55" s="376">
        <v>0</v>
      </c>
      <c r="BZ55" s="376">
        <v>0</v>
      </c>
      <c r="CA55" s="376">
        <v>0</v>
      </c>
      <c r="CB55" s="376">
        <v>0</v>
      </c>
      <c r="CC55" s="376">
        <v>0</v>
      </c>
      <c r="CD55" s="376">
        <v>0</v>
      </c>
      <c r="CE55" s="376">
        <v>0</v>
      </c>
      <c r="CF55" s="376">
        <v>0</v>
      </c>
      <c r="CG55" s="377">
        <v>0</v>
      </c>
      <c r="CH55" s="347">
        <f t="shared" si="5"/>
        <v>29271.219999999998</v>
      </c>
      <c r="CI55" s="347">
        <f t="shared" si="5"/>
        <v>31182.320000000011</v>
      </c>
      <c r="CJ55" s="347">
        <f t="shared" si="5"/>
        <v>32898.869999999981</v>
      </c>
      <c r="CK55" s="347">
        <f t="shared" si="5"/>
        <v>36310.17</v>
      </c>
      <c r="CL55" s="347">
        <f t="shared" si="5"/>
        <v>33857.520000000004</v>
      </c>
      <c r="CM55" s="347">
        <f t="shared" si="5"/>
        <v>35853.420000000006</v>
      </c>
      <c r="CN55" s="347">
        <f t="shared" si="5"/>
        <v>47092.270000000004</v>
      </c>
      <c r="CO55" s="347">
        <f t="shared" si="5"/>
        <v>30733.71</v>
      </c>
      <c r="CP55" s="347">
        <f t="shared" si="5"/>
        <v>32245.349999999991</v>
      </c>
      <c r="CQ55" s="347">
        <f t="shared" si="5"/>
        <v>20508.239999999994</v>
      </c>
      <c r="CR55" s="347">
        <f t="shared" si="5"/>
        <v>32924.39</v>
      </c>
      <c r="CS55" s="347">
        <f t="shared" si="5"/>
        <v>26594.030000000013</v>
      </c>
      <c r="CT55" s="348">
        <f t="shared" si="2"/>
        <v>389471.51</v>
      </c>
      <c r="DA55" s="351">
        <f t="shared" si="3"/>
        <v>389471.51</v>
      </c>
      <c r="DB55" s="351">
        <v>389471.51</v>
      </c>
      <c r="DC55" s="351">
        <f t="shared" si="4"/>
        <v>0</v>
      </c>
    </row>
    <row r="56" spans="1:107" ht="15.75" x14ac:dyDescent="0.3">
      <c r="A56" s="335" t="s">
        <v>151</v>
      </c>
      <c r="B56" s="344">
        <v>28398.67</v>
      </c>
      <c r="C56" s="344">
        <v>28645.050000000003</v>
      </c>
      <c r="D56" s="344">
        <v>17337.439999999999</v>
      </c>
      <c r="E56" s="344">
        <v>18267.55</v>
      </c>
      <c r="F56" s="344">
        <v>17683.439999999999</v>
      </c>
      <c r="G56" s="344">
        <v>16562.330000000002</v>
      </c>
      <c r="H56" s="344">
        <v>14421.809999999998</v>
      </c>
      <c r="I56" s="344">
        <v>13998.920000000002</v>
      </c>
      <c r="J56" s="344">
        <v>15153.32</v>
      </c>
      <c r="K56" s="344">
        <v>11365.119999999999</v>
      </c>
      <c r="L56" s="344">
        <v>10376.439999999999</v>
      </c>
      <c r="M56" s="344">
        <v>18259.249999999996</v>
      </c>
      <c r="N56" s="376">
        <v>0</v>
      </c>
      <c r="O56" s="376">
        <v>0</v>
      </c>
      <c r="P56" s="376">
        <v>0</v>
      </c>
      <c r="Q56" s="376">
        <v>0</v>
      </c>
      <c r="R56" s="376">
        <v>0</v>
      </c>
      <c r="S56" s="376">
        <v>0</v>
      </c>
      <c r="T56" s="376">
        <v>0</v>
      </c>
      <c r="U56" s="376">
        <v>0</v>
      </c>
      <c r="V56" s="376">
        <v>0</v>
      </c>
      <c r="W56" s="376">
        <v>0</v>
      </c>
      <c r="X56" s="376">
        <v>0</v>
      </c>
      <c r="Y56" s="377">
        <v>0</v>
      </c>
      <c r="Z56" s="376">
        <v>0</v>
      </c>
      <c r="AA56" s="376">
        <v>0</v>
      </c>
      <c r="AB56" s="376">
        <v>0</v>
      </c>
      <c r="AC56" s="376">
        <v>0</v>
      </c>
      <c r="AD56" s="376">
        <v>0</v>
      </c>
      <c r="AE56" s="376">
        <v>0</v>
      </c>
      <c r="AF56" s="376">
        <v>0</v>
      </c>
      <c r="AG56" s="376">
        <v>0</v>
      </c>
      <c r="AH56" s="376">
        <v>0</v>
      </c>
      <c r="AI56" s="376">
        <v>0</v>
      </c>
      <c r="AJ56" s="376">
        <v>0</v>
      </c>
      <c r="AK56" s="377">
        <v>0</v>
      </c>
      <c r="AL56" s="376">
        <v>-176.15</v>
      </c>
      <c r="AM56" s="376">
        <v>-167.3</v>
      </c>
      <c r="AN56" s="376">
        <v>-193.67</v>
      </c>
      <c r="AO56" s="376">
        <v>-189.92</v>
      </c>
      <c r="AP56" s="376">
        <v>-189.91</v>
      </c>
      <c r="AQ56" s="376">
        <v>-209.99</v>
      </c>
      <c r="AR56" s="376">
        <v>-191.23</v>
      </c>
      <c r="AS56" s="376">
        <v>-181.13</v>
      </c>
      <c r="AT56" s="376">
        <v>-171.05</v>
      </c>
      <c r="AU56" s="376">
        <v>-29.51</v>
      </c>
      <c r="AV56" s="376">
        <v>-29.51</v>
      </c>
      <c r="AW56" s="377">
        <v>-131.51</v>
      </c>
      <c r="AX56" s="376">
        <v>0</v>
      </c>
      <c r="AY56" s="376">
        <v>0</v>
      </c>
      <c r="AZ56" s="376">
        <v>0</v>
      </c>
      <c r="BA56" s="376">
        <v>0</v>
      </c>
      <c r="BB56" s="376">
        <v>0</v>
      </c>
      <c r="BC56" s="376">
        <v>0</v>
      </c>
      <c r="BD56" s="376">
        <v>0</v>
      </c>
      <c r="BE56" s="376">
        <v>0</v>
      </c>
      <c r="BF56" s="376">
        <v>0</v>
      </c>
      <c r="BG56" s="376">
        <v>0</v>
      </c>
      <c r="BH56" s="376">
        <v>0</v>
      </c>
      <c r="BI56" s="377">
        <v>0</v>
      </c>
      <c r="BJ56" s="376">
        <v>0</v>
      </c>
      <c r="BK56" s="376">
        <v>0</v>
      </c>
      <c r="BL56" s="376">
        <v>0</v>
      </c>
      <c r="BM56" s="376">
        <v>0</v>
      </c>
      <c r="BN56" s="376">
        <v>0</v>
      </c>
      <c r="BO56" s="376">
        <v>0</v>
      </c>
      <c r="BP56" s="376">
        <v>0</v>
      </c>
      <c r="BQ56" s="376">
        <v>0</v>
      </c>
      <c r="BR56" s="376">
        <v>0</v>
      </c>
      <c r="BS56" s="376">
        <v>0</v>
      </c>
      <c r="BT56" s="376">
        <v>0</v>
      </c>
      <c r="BU56" s="377">
        <v>0</v>
      </c>
      <c r="BV56" s="376">
        <v>0</v>
      </c>
      <c r="BW56" s="376">
        <v>0</v>
      </c>
      <c r="BX56" s="376">
        <v>0</v>
      </c>
      <c r="BY56" s="376">
        <v>0</v>
      </c>
      <c r="BZ56" s="376">
        <v>0</v>
      </c>
      <c r="CA56" s="376">
        <v>0</v>
      </c>
      <c r="CB56" s="376">
        <v>0</v>
      </c>
      <c r="CC56" s="376">
        <v>0</v>
      </c>
      <c r="CD56" s="376">
        <v>0</v>
      </c>
      <c r="CE56" s="376">
        <v>0</v>
      </c>
      <c r="CF56" s="376">
        <v>0</v>
      </c>
      <c r="CG56" s="377">
        <v>0</v>
      </c>
      <c r="CH56" s="347">
        <f t="shared" si="5"/>
        <v>28222.519999999997</v>
      </c>
      <c r="CI56" s="347">
        <f t="shared" si="5"/>
        <v>28477.750000000004</v>
      </c>
      <c r="CJ56" s="347">
        <f t="shared" si="5"/>
        <v>17143.77</v>
      </c>
      <c r="CK56" s="347">
        <f t="shared" si="5"/>
        <v>18077.63</v>
      </c>
      <c r="CL56" s="347">
        <f t="shared" si="5"/>
        <v>17493.53</v>
      </c>
      <c r="CM56" s="347">
        <f t="shared" si="5"/>
        <v>16352.340000000002</v>
      </c>
      <c r="CN56" s="347">
        <f t="shared" si="5"/>
        <v>14230.579999999998</v>
      </c>
      <c r="CO56" s="347">
        <f t="shared" si="5"/>
        <v>13817.790000000003</v>
      </c>
      <c r="CP56" s="347">
        <f t="shared" si="5"/>
        <v>14982.27</v>
      </c>
      <c r="CQ56" s="347">
        <f t="shared" si="5"/>
        <v>11335.609999999999</v>
      </c>
      <c r="CR56" s="347">
        <f t="shared" si="5"/>
        <v>10346.929999999998</v>
      </c>
      <c r="CS56" s="347">
        <f t="shared" si="5"/>
        <v>18127.739999999998</v>
      </c>
      <c r="CT56" s="348">
        <f t="shared" si="2"/>
        <v>208608.45999999996</v>
      </c>
      <c r="DA56" s="351">
        <f t="shared" si="3"/>
        <v>208608.45999999996</v>
      </c>
      <c r="DB56" s="351">
        <v>208608.45999999996</v>
      </c>
      <c r="DC56" s="351">
        <f t="shared" si="4"/>
        <v>0</v>
      </c>
    </row>
    <row r="57" spans="1:107" ht="15.75" x14ac:dyDescent="0.3">
      <c r="A57" s="335" t="s">
        <v>152</v>
      </c>
      <c r="B57" s="344">
        <v>27446.809999999998</v>
      </c>
      <c r="C57" s="344">
        <v>26609.160000000003</v>
      </c>
      <c r="D57" s="344">
        <v>29220.080000000002</v>
      </c>
      <c r="E57" s="344">
        <v>30839.869999999995</v>
      </c>
      <c r="F57" s="344">
        <v>31809.889999999996</v>
      </c>
      <c r="G57" s="344">
        <v>40146.11</v>
      </c>
      <c r="H57" s="344">
        <v>26561.880000000008</v>
      </c>
      <c r="I57" s="344">
        <v>21405.930000000008</v>
      </c>
      <c r="J57" s="344">
        <v>23643.220000000012</v>
      </c>
      <c r="K57" s="344">
        <v>18464.13</v>
      </c>
      <c r="L57" s="344">
        <v>17700.150000000001</v>
      </c>
      <c r="M57" s="344">
        <v>19285.98</v>
      </c>
      <c r="N57" s="376">
        <v>-1328.03</v>
      </c>
      <c r="O57" s="376">
        <v>-1342.11</v>
      </c>
      <c r="P57" s="376">
        <v>-1443.56</v>
      </c>
      <c r="Q57" s="376">
        <v>-1530.3</v>
      </c>
      <c r="R57" s="376">
        <v>-1491.38</v>
      </c>
      <c r="S57" s="376">
        <v>-1447.56</v>
      </c>
      <c r="T57" s="376">
        <v>-1429.64</v>
      </c>
      <c r="U57" s="376">
        <v>-1235.69</v>
      </c>
      <c r="V57" s="376">
        <v>0</v>
      </c>
      <c r="W57" s="376">
        <v>0</v>
      </c>
      <c r="X57" s="376">
        <v>0</v>
      </c>
      <c r="Y57" s="377">
        <v>295.69</v>
      </c>
      <c r="Z57" s="376">
        <v>0</v>
      </c>
      <c r="AA57" s="376">
        <v>0</v>
      </c>
      <c r="AB57" s="376">
        <v>0</v>
      </c>
      <c r="AC57" s="376">
        <v>0</v>
      </c>
      <c r="AD57" s="376">
        <v>0</v>
      </c>
      <c r="AE57" s="376">
        <v>0</v>
      </c>
      <c r="AF57" s="376">
        <v>0</v>
      </c>
      <c r="AG57" s="376">
        <v>0</v>
      </c>
      <c r="AH57" s="376">
        <v>0</v>
      </c>
      <c r="AI57" s="376">
        <v>0</v>
      </c>
      <c r="AJ57" s="376">
        <v>0</v>
      </c>
      <c r="AK57" s="377">
        <v>0</v>
      </c>
      <c r="AL57" s="376">
        <v>0</v>
      </c>
      <c r="AM57" s="376">
        <v>0</v>
      </c>
      <c r="AN57" s="376">
        <v>0</v>
      </c>
      <c r="AO57" s="376">
        <v>0</v>
      </c>
      <c r="AP57" s="376">
        <v>0</v>
      </c>
      <c r="AQ57" s="376">
        <v>0</v>
      </c>
      <c r="AR57" s="376">
        <v>0</v>
      </c>
      <c r="AS57" s="376">
        <v>0</v>
      </c>
      <c r="AT57" s="376">
        <v>0</v>
      </c>
      <c r="AU57" s="376">
        <v>0</v>
      </c>
      <c r="AV57" s="376">
        <v>0</v>
      </c>
      <c r="AW57" s="377">
        <v>0</v>
      </c>
      <c r="AX57" s="376">
        <v>0</v>
      </c>
      <c r="AY57" s="376">
        <v>0</v>
      </c>
      <c r="AZ57" s="376">
        <v>0</v>
      </c>
      <c r="BA57" s="376">
        <v>0</v>
      </c>
      <c r="BB57" s="376">
        <v>0</v>
      </c>
      <c r="BC57" s="376">
        <v>0</v>
      </c>
      <c r="BD57" s="376">
        <v>0</v>
      </c>
      <c r="BE57" s="376">
        <v>0</v>
      </c>
      <c r="BF57" s="376">
        <v>0</v>
      </c>
      <c r="BG57" s="376">
        <v>0</v>
      </c>
      <c r="BH57" s="376">
        <v>0</v>
      </c>
      <c r="BI57" s="377">
        <v>0</v>
      </c>
      <c r="BJ57" s="376">
        <v>0</v>
      </c>
      <c r="BK57" s="376">
        <v>0</v>
      </c>
      <c r="BL57" s="376">
        <v>0</v>
      </c>
      <c r="BM57" s="376">
        <v>0</v>
      </c>
      <c r="BN57" s="376">
        <v>0</v>
      </c>
      <c r="BO57" s="376">
        <v>0</v>
      </c>
      <c r="BP57" s="376">
        <v>0</v>
      </c>
      <c r="BQ57" s="376">
        <v>0</v>
      </c>
      <c r="BR57" s="376">
        <v>0</v>
      </c>
      <c r="BS57" s="376">
        <v>0</v>
      </c>
      <c r="BT57" s="376">
        <v>0</v>
      </c>
      <c r="BU57" s="377">
        <v>0</v>
      </c>
      <c r="BV57" s="376">
        <v>0</v>
      </c>
      <c r="BW57" s="376">
        <v>0</v>
      </c>
      <c r="BX57" s="376">
        <v>0</v>
      </c>
      <c r="BY57" s="376">
        <v>0</v>
      </c>
      <c r="BZ57" s="376">
        <v>0</v>
      </c>
      <c r="CA57" s="376">
        <v>0</v>
      </c>
      <c r="CB57" s="376">
        <v>0</v>
      </c>
      <c r="CC57" s="376">
        <v>0</v>
      </c>
      <c r="CD57" s="376">
        <v>0</v>
      </c>
      <c r="CE57" s="376">
        <v>0</v>
      </c>
      <c r="CF57" s="376">
        <v>0</v>
      </c>
      <c r="CG57" s="377">
        <v>0</v>
      </c>
      <c r="CH57" s="347">
        <f t="shared" si="5"/>
        <v>26118.78</v>
      </c>
      <c r="CI57" s="347">
        <f t="shared" si="5"/>
        <v>25267.050000000003</v>
      </c>
      <c r="CJ57" s="347">
        <f t="shared" si="5"/>
        <v>27776.52</v>
      </c>
      <c r="CK57" s="347">
        <f t="shared" si="5"/>
        <v>29309.569999999996</v>
      </c>
      <c r="CL57" s="347">
        <f t="shared" si="5"/>
        <v>30318.509999999995</v>
      </c>
      <c r="CM57" s="347">
        <f t="shared" si="5"/>
        <v>38698.550000000003</v>
      </c>
      <c r="CN57" s="347">
        <f t="shared" si="5"/>
        <v>25132.240000000009</v>
      </c>
      <c r="CO57" s="347">
        <f t="shared" si="5"/>
        <v>20170.240000000009</v>
      </c>
      <c r="CP57" s="347">
        <f t="shared" si="5"/>
        <v>23643.220000000012</v>
      </c>
      <c r="CQ57" s="347">
        <f t="shared" si="5"/>
        <v>18464.13</v>
      </c>
      <c r="CR57" s="347">
        <f t="shared" si="5"/>
        <v>17700.150000000001</v>
      </c>
      <c r="CS57" s="347">
        <f t="shared" si="5"/>
        <v>19581.669999999998</v>
      </c>
      <c r="CT57" s="348">
        <f t="shared" si="2"/>
        <v>302180.63</v>
      </c>
      <c r="DA57" s="351">
        <f t="shared" si="3"/>
        <v>302180.63</v>
      </c>
      <c r="DB57" s="351">
        <v>302180.63</v>
      </c>
      <c r="DC57" s="351">
        <f t="shared" si="4"/>
        <v>0</v>
      </c>
    </row>
    <row r="58" spans="1:107" ht="15.75" x14ac:dyDescent="0.3">
      <c r="A58" s="335" t="s">
        <v>153</v>
      </c>
      <c r="B58" s="344">
        <v>19055.060000000001</v>
      </c>
      <c r="C58" s="344">
        <v>17886.349999999999</v>
      </c>
      <c r="D58" s="344">
        <v>19291.389999999992</v>
      </c>
      <c r="E58" s="344">
        <v>22878.199999999993</v>
      </c>
      <c r="F58" s="344">
        <v>20733.700000000004</v>
      </c>
      <c r="G58" s="344">
        <v>20810.139999999996</v>
      </c>
      <c r="H58" s="344">
        <v>17650.969999999998</v>
      </c>
      <c r="I58" s="344">
        <v>18761.539999999997</v>
      </c>
      <c r="J58" s="344">
        <v>18859.14</v>
      </c>
      <c r="K58" s="344">
        <v>14436.970000000001</v>
      </c>
      <c r="L58" s="344">
        <v>16128.739999999998</v>
      </c>
      <c r="M58" s="344">
        <v>12876.350000000002</v>
      </c>
      <c r="N58" s="376">
        <v>-18.380000000000003</v>
      </c>
      <c r="O58" s="376">
        <v>-17.48</v>
      </c>
      <c r="P58" s="376">
        <v>-17.95</v>
      </c>
      <c r="Q58" s="376">
        <v>-19.28</v>
      </c>
      <c r="R58" s="376">
        <v>-19.759999999999998</v>
      </c>
      <c r="S58" s="376">
        <v>46.95</v>
      </c>
      <c r="T58" s="376">
        <v>-17.880000000000003</v>
      </c>
      <c r="U58" s="376">
        <v>-17.130000000000003</v>
      </c>
      <c r="V58" s="376">
        <v>-12.13</v>
      </c>
      <c r="W58" s="376">
        <v>-10.75</v>
      </c>
      <c r="X58" s="376">
        <v>-10.01</v>
      </c>
      <c r="Y58" s="377">
        <v>64.37</v>
      </c>
      <c r="Z58" s="376">
        <v>0</v>
      </c>
      <c r="AA58" s="376">
        <v>0</v>
      </c>
      <c r="AB58" s="376">
        <v>0</v>
      </c>
      <c r="AC58" s="376">
        <v>0</v>
      </c>
      <c r="AD58" s="376">
        <v>0</v>
      </c>
      <c r="AE58" s="376">
        <v>0</v>
      </c>
      <c r="AF58" s="376">
        <v>0</v>
      </c>
      <c r="AG58" s="376">
        <v>0</v>
      </c>
      <c r="AH58" s="376">
        <v>0</v>
      </c>
      <c r="AI58" s="376">
        <v>0</v>
      </c>
      <c r="AJ58" s="376">
        <v>0</v>
      </c>
      <c r="AK58" s="377">
        <v>0</v>
      </c>
      <c r="AL58" s="376">
        <v>0</v>
      </c>
      <c r="AM58" s="376">
        <v>0</v>
      </c>
      <c r="AN58" s="376">
        <v>0</v>
      </c>
      <c r="AO58" s="376">
        <v>0</v>
      </c>
      <c r="AP58" s="376">
        <v>0</v>
      </c>
      <c r="AQ58" s="376">
        <v>0</v>
      </c>
      <c r="AR58" s="376">
        <v>0</v>
      </c>
      <c r="AS58" s="376">
        <v>0</v>
      </c>
      <c r="AT58" s="376">
        <v>0</v>
      </c>
      <c r="AU58" s="376">
        <v>0</v>
      </c>
      <c r="AV58" s="376">
        <v>0</v>
      </c>
      <c r="AW58" s="377">
        <v>0</v>
      </c>
      <c r="AX58" s="376">
        <v>0</v>
      </c>
      <c r="AY58" s="376">
        <v>0</v>
      </c>
      <c r="AZ58" s="376">
        <v>0</v>
      </c>
      <c r="BA58" s="376">
        <v>0</v>
      </c>
      <c r="BB58" s="376">
        <v>0</v>
      </c>
      <c r="BC58" s="376">
        <v>0</v>
      </c>
      <c r="BD58" s="376">
        <v>0</v>
      </c>
      <c r="BE58" s="376">
        <v>0</v>
      </c>
      <c r="BF58" s="376">
        <v>0</v>
      </c>
      <c r="BG58" s="376">
        <v>0</v>
      </c>
      <c r="BH58" s="376">
        <v>0</v>
      </c>
      <c r="BI58" s="377">
        <v>0</v>
      </c>
      <c r="BJ58" s="376">
        <v>0</v>
      </c>
      <c r="BK58" s="376">
        <v>0</v>
      </c>
      <c r="BL58" s="376">
        <v>0</v>
      </c>
      <c r="BM58" s="376">
        <v>0</v>
      </c>
      <c r="BN58" s="376">
        <v>0</v>
      </c>
      <c r="BO58" s="376">
        <v>0</v>
      </c>
      <c r="BP58" s="376">
        <v>0</v>
      </c>
      <c r="BQ58" s="376">
        <v>0</v>
      </c>
      <c r="BR58" s="376">
        <v>0</v>
      </c>
      <c r="BS58" s="376">
        <v>0</v>
      </c>
      <c r="BT58" s="376">
        <v>0</v>
      </c>
      <c r="BU58" s="377">
        <v>0</v>
      </c>
      <c r="BV58" s="376">
        <v>0</v>
      </c>
      <c r="BW58" s="376">
        <v>0</v>
      </c>
      <c r="BX58" s="376">
        <v>0</v>
      </c>
      <c r="BY58" s="376">
        <v>0</v>
      </c>
      <c r="BZ58" s="376">
        <v>0</v>
      </c>
      <c r="CA58" s="376">
        <v>0</v>
      </c>
      <c r="CB58" s="376">
        <v>0</v>
      </c>
      <c r="CC58" s="376">
        <v>0</v>
      </c>
      <c r="CD58" s="376">
        <v>0</v>
      </c>
      <c r="CE58" s="376">
        <v>0</v>
      </c>
      <c r="CF58" s="376">
        <v>0</v>
      </c>
      <c r="CG58" s="377">
        <v>0</v>
      </c>
      <c r="CH58" s="347">
        <f t="shared" si="5"/>
        <v>19036.68</v>
      </c>
      <c r="CI58" s="347">
        <f t="shared" si="5"/>
        <v>17868.87</v>
      </c>
      <c r="CJ58" s="347">
        <f t="shared" si="5"/>
        <v>19273.439999999991</v>
      </c>
      <c r="CK58" s="347">
        <f t="shared" si="5"/>
        <v>22858.919999999995</v>
      </c>
      <c r="CL58" s="347">
        <f t="shared" si="5"/>
        <v>20713.940000000006</v>
      </c>
      <c r="CM58" s="347">
        <f t="shared" si="5"/>
        <v>20857.089999999997</v>
      </c>
      <c r="CN58" s="347">
        <f t="shared" si="5"/>
        <v>17633.089999999997</v>
      </c>
      <c r="CO58" s="347">
        <f t="shared" si="5"/>
        <v>18744.409999999996</v>
      </c>
      <c r="CP58" s="347">
        <f t="shared" si="5"/>
        <v>18847.009999999998</v>
      </c>
      <c r="CQ58" s="347">
        <f t="shared" si="5"/>
        <v>14426.220000000001</v>
      </c>
      <c r="CR58" s="347">
        <f t="shared" si="5"/>
        <v>16118.729999999998</v>
      </c>
      <c r="CS58" s="347">
        <f t="shared" si="5"/>
        <v>12940.720000000003</v>
      </c>
      <c r="CT58" s="348">
        <f t="shared" si="2"/>
        <v>219319.12</v>
      </c>
      <c r="DA58" s="351">
        <f t="shared" si="3"/>
        <v>219319.12</v>
      </c>
      <c r="DB58" s="351">
        <v>219319.12</v>
      </c>
      <c r="DC58" s="351">
        <f t="shared" si="4"/>
        <v>0</v>
      </c>
    </row>
    <row r="59" spans="1:107" ht="15.75" x14ac:dyDescent="0.3">
      <c r="A59" s="335" t="s">
        <v>154</v>
      </c>
      <c r="B59" s="344">
        <v>28773.31</v>
      </c>
      <c r="C59" s="344">
        <v>31660.82</v>
      </c>
      <c r="D59" s="344">
        <v>38064.049999999988</v>
      </c>
      <c r="E59" s="344">
        <v>41170.509999999987</v>
      </c>
      <c r="F59" s="344">
        <v>39351.279999999999</v>
      </c>
      <c r="G59" s="344">
        <v>39542.520000000011</v>
      </c>
      <c r="H59" s="344">
        <v>35780.270000000004</v>
      </c>
      <c r="I59" s="344">
        <v>30782.480000000003</v>
      </c>
      <c r="J59" s="344">
        <v>36480.749999999993</v>
      </c>
      <c r="K59" s="344">
        <v>29016.829999999991</v>
      </c>
      <c r="L59" s="344">
        <v>33875.959999999992</v>
      </c>
      <c r="M59" s="344">
        <v>24551.049999999988</v>
      </c>
      <c r="N59" s="376">
        <v>-19.309999999999999</v>
      </c>
      <c r="O59" s="376">
        <v>12.71</v>
      </c>
      <c r="P59" s="376">
        <v>0</v>
      </c>
      <c r="Q59" s="376">
        <v>0</v>
      </c>
      <c r="R59" s="376">
        <v>0</v>
      </c>
      <c r="S59" s="376">
        <v>0</v>
      </c>
      <c r="T59" s="376">
        <v>0</v>
      </c>
      <c r="U59" s="376">
        <v>0</v>
      </c>
      <c r="V59" s="376">
        <v>0</v>
      </c>
      <c r="W59" s="376">
        <v>-24.42</v>
      </c>
      <c r="X59" s="376">
        <v>-9.76</v>
      </c>
      <c r="Y59" s="377">
        <v>-44.97</v>
      </c>
      <c r="Z59" s="376">
        <v>0</v>
      </c>
      <c r="AA59" s="376">
        <v>0</v>
      </c>
      <c r="AB59" s="376">
        <v>0</v>
      </c>
      <c r="AC59" s="376">
        <v>0</v>
      </c>
      <c r="AD59" s="376">
        <v>0</v>
      </c>
      <c r="AE59" s="376">
        <v>0</v>
      </c>
      <c r="AF59" s="376">
        <v>0</v>
      </c>
      <c r="AG59" s="376">
        <v>0</v>
      </c>
      <c r="AH59" s="376">
        <v>0</v>
      </c>
      <c r="AI59" s="376">
        <v>0</v>
      </c>
      <c r="AJ59" s="376">
        <v>0</v>
      </c>
      <c r="AK59" s="377">
        <v>0</v>
      </c>
      <c r="AL59" s="376">
        <v>0</v>
      </c>
      <c r="AM59" s="376">
        <v>0</v>
      </c>
      <c r="AN59" s="376">
        <v>0</v>
      </c>
      <c r="AO59" s="376">
        <v>0</v>
      </c>
      <c r="AP59" s="376">
        <v>0</v>
      </c>
      <c r="AQ59" s="376">
        <v>0</v>
      </c>
      <c r="AR59" s="376">
        <v>0</v>
      </c>
      <c r="AS59" s="376">
        <v>0</v>
      </c>
      <c r="AT59" s="376">
        <v>0</v>
      </c>
      <c r="AU59" s="376">
        <v>0</v>
      </c>
      <c r="AV59" s="376">
        <v>0</v>
      </c>
      <c r="AW59" s="377">
        <v>0</v>
      </c>
      <c r="AX59" s="376">
        <v>0</v>
      </c>
      <c r="AY59" s="376">
        <v>0</v>
      </c>
      <c r="AZ59" s="376">
        <v>0</v>
      </c>
      <c r="BA59" s="376">
        <v>0</v>
      </c>
      <c r="BB59" s="376">
        <v>0</v>
      </c>
      <c r="BC59" s="376">
        <v>0</v>
      </c>
      <c r="BD59" s="376">
        <v>0</v>
      </c>
      <c r="BE59" s="376">
        <v>0</v>
      </c>
      <c r="BF59" s="376">
        <v>0</v>
      </c>
      <c r="BG59" s="376">
        <v>0</v>
      </c>
      <c r="BH59" s="376">
        <v>0</v>
      </c>
      <c r="BI59" s="377">
        <v>0</v>
      </c>
      <c r="BJ59" s="376">
        <v>0</v>
      </c>
      <c r="BK59" s="376">
        <v>0</v>
      </c>
      <c r="BL59" s="376">
        <v>0</v>
      </c>
      <c r="BM59" s="376">
        <v>0</v>
      </c>
      <c r="BN59" s="376">
        <v>0</v>
      </c>
      <c r="BO59" s="376">
        <v>0</v>
      </c>
      <c r="BP59" s="376">
        <v>0</v>
      </c>
      <c r="BQ59" s="376">
        <v>0</v>
      </c>
      <c r="BR59" s="376">
        <v>0</v>
      </c>
      <c r="BS59" s="376">
        <v>0</v>
      </c>
      <c r="BT59" s="376">
        <v>0</v>
      </c>
      <c r="BU59" s="377">
        <v>0</v>
      </c>
      <c r="BV59" s="376">
        <v>0</v>
      </c>
      <c r="BW59" s="376">
        <v>0</v>
      </c>
      <c r="BX59" s="376">
        <v>0</v>
      </c>
      <c r="BY59" s="376">
        <v>0</v>
      </c>
      <c r="BZ59" s="376">
        <v>0</v>
      </c>
      <c r="CA59" s="376">
        <v>0</v>
      </c>
      <c r="CB59" s="376">
        <v>0</v>
      </c>
      <c r="CC59" s="376">
        <v>0</v>
      </c>
      <c r="CD59" s="376">
        <v>0</v>
      </c>
      <c r="CE59" s="376">
        <v>0</v>
      </c>
      <c r="CF59" s="376">
        <v>0</v>
      </c>
      <c r="CG59" s="377">
        <v>0</v>
      </c>
      <c r="CH59" s="347">
        <f t="shared" si="5"/>
        <v>28754</v>
      </c>
      <c r="CI59" s="347">
        <f t="shared" si="5"/>
        <v>31673.53</v>
      </c>
      <c r="CJ59" s="347">
        <f t="shared" si="5"/>
        <v>38064.049999999988</v>
      </c>
      <c r="CK59" s="347">
        <f t="shared" si="5"/>
        <v>41170.509999999987</v>
      </c>
      <c r="CL59" s="347">
        <f t="shared" si="5"/>
        <v>39351.279999999999</v>
      </c>
      <c r="CM59" s="347">
        <f t="shared" si="5"/>
        <v>39542.520000000011</v>
      </c>
      <c r="CN59" s="347">
        <f t="shared" si="5"/>
        <v>35780.270000000004</v>
      </c>
      <c r="CO59" s="347">
        <f t="shared" si="5"/>
        <v>30782.480000000003</v>
      </c>
      <c r="CP59" s="347">
        <f t="shared" si="5"/>
        <v>36480.749999999993</v>
      </c>
      <c r="CQ59" s="347">
        <f t="shared" si="5"/>
        <v>28992.409999999993</v>
      </c>
      <c r="CR59" s="347">
        <f t="shared" si="5"/>
        <v>33866.19999999999</v>
      </c>
      <c r="CS59" s="347">
        <f t="shared" si="5"/>
        <v>24506.079999999987</v>
      </c>
      <c r="CT59" s="348">
        <f t="shared" si="2"/>
        <v>408964.07999999996</v>
      </c>
      <c r="DA59" s="351">
        <f t="shared" si="3"/>
        <v>408964.07999999996</v>
      </c>
      <c r="DB59" s="351">
        <v>408964.07999999996</v>
      </c>
      <c r="DC59" s="351">
        <f t="shared" si="4"/>
        <v>0</v>
      </c>
    </row>
    <row r="60" spans="1:107" ht="15.75" x14ac:dyDescent="0.3">
      <c r="A60" s="335" t="s">
        <v>155</v>
      </c>
      <c r="B60" s="344">
        <v>272576.89</v>
      </c>
      <c r="C60" s="344">
        <v>267103.9000000002</v>
      </c>
      <c r="D60" s="344">
        <v>308343.97000000003</v>
      </c>
      <c r="E60" s="344">
        <v>314114.14999999973</v>
      </c>
      <c r="F60" s="344">
        <v>319519.59999999992</v>
      </c>
      <c r="G60" s="344">
        <v>300763.2899999998</v>
      </c>
      <c r="H60" s="344">
        <v>288882.31000000029</v>
      </c>
      <c r="I60" s="344">
        <v>265748.04000000004</v>
      </c>
      <c r="J60" s="344">
        <v>271859.67000000004</v>
      </c>
      <c r="K60" s="344">
        <v>236461.67999999993</v>
      </c>
      <c r="L60" s="344">
        <v>252458.17999999996</v>
      </c>
      <c r="M60" s="344">
        <v>220923.65000000014</v>
      </c>
      <c r="N60" s="376">
        <v>-237.47</v>
      </c>
      <c r="O60" s="376">
        <v>-246.56</v>
      </c>
      <c r="P60" s="376">
        <v>-230.96</v>
      </c>
      <c r="Q60" s="376">
        <v>-282.45</v>
      </c>
      <c r="R60" s="376">
        <v>-271.89</v>
      </c>
      <c r="S60" s="376">
        <v>-262.52</v>
      </c>
      <c r="T60" s="376">
        <v>-58.839999999999989</v>
      </c>
      <c r="U60" s="376">
        <v>-448.07000000000005</v>
      </c>
      <c r="V60" s="376">
        <v>-419.12</v>
      </c>
      <c r="W60" s="376">
        <v>15.699999999999989</v>
      </c>
      <c r="X60" s="376">
        <v>-51.579999999999984</v>
      </c>
      <c r="Y60" s="377">
        <v>16211.990000000003</v>
      </c>
      <c r="Z60" s="376">
        <v>-24.98</v>
      </c>
      <c r="AA60" s="376">
        <v>-24.97</v>
      </c>
      <c r="AB60" s="376">
        <v>-24.97</v>
      </c>
      <c r="AC60" s="376">
        <v>-27.1</v>
      </c>
      <c r="AD60" s="376">
        <v>-29.57</v>
      </c>
      <c r="AE60" s="376">
        <v>-22.16</v>
      </c>
      <c r="AF60" s="376">
        <v>-19.79</v>
      </c>
      <c r="AG60" s="376">
        <v>-14.84</v>
      </c>
      <c r="AH60" s="376">
        <v>-19.79</v>
      </c>
      <c r="AI60" s="376">
        <v>-7.33</v>
      </c>
      <c r="AJ60" s="376">
        <v>-2.44</v>
      </c>
      <c r="AK60" s="377">
        <v>-10.15</v>
      </c>
      <c r="AL60" s="376">
        <v>0</v>
      </c>
      <c r="AM60" s="376">
        <v>0</v>
      </c>
      <c r="AN60" s="376">
        <v>0</v>
      </c>
      <c r="AO60" s="376">
        <v>0</v>
      </c>
      <c r="AP60" s="376">
        <v>0</v>
      </c>
      <c r="AQ60" s="376">
        <v>0</v>
      </c>
      <c r="AR60" s="376">
        <v>0</v>
      </c>
      <c r="AS60" s="376">
        <v>0</v>
      </c>
      <c r="AT60" s="376">
        <v>0</v>
      </c>
      <c r="AU60" s="376">
        <v>0</v>
      </c>
      <c r="AV60" s="376">
        <v>0</v>
      </c>
      <c r="AW60" s="377">
        <v>0</v>
      </c>
      <c r="AX60" s="376">
        <v>-217.93</v>
      </c>
      <c r="AY60" s="376">
        <v>-245.19000000000003</v>
      </c>
      <c r="AZ60" s="376">
        <v>-247.44</v>
      </c>
      <c r="BA60" s="376">
        <v>-275.81</v>
      </c>
      <c r="BB60" s="376">
        <v>-270.90000000000003</v>
      </c>
      <c r="BC60" s="376">
        <v>-209.37</v>
      </c>
      <c r="BD60" s="376">
        <v>-145.95000000000002</v>
      </c>
      <c r="BE60" s="376">
        <v>-14.8</v>
      </c>
      <c r="BF60" s="376">
        <v>-103.89</v>
      </c>
      <c r="BG60" s="376">
        <v>-14.659999999999993</v>
      </c>
      <c r="BH60" s="376">
        <v>200.18</v>
      </c>
      <c r="BI60" s="377">
        <v>150.06</v>
      </c>
      <c r="BJ60" s="376">
        <v>0</v>
      </c>
      <c r="BK60" s="376">
        <v>0</v>
      </c>
      <c r="BL60" s="376">
        <v>0</v>
      </c>
      <c r="BM60" s="376">
        <v>0</v>
      </c>
      <c r="BN60" s="376">
        <v>0</v>
      </c>
      <c r="BO60" s="376">
        <v>0</v>
      </c>
      <c r="BP60" s="376">
        <v>0</v>
      </c>
      <c r="BQ60" s="376">
        <v>0</v>
      </c>
      <c r="BR60" s="376">
        <v>0</v>
      </c>
      <c r="BS60" s="376">
        <v>0</v>
      </c>
      <c r="BT60" s="376">
        <v>0</v>
      </c>
      <c r="BU60" s="377">
        <v>0</v>
      </c>
      <c r="BV60" s="376">
        <v>0</v>
      </c>
      <c r="BW60" s="376">
        <v>0</v>
      </c>
      <c r="BX60" s="376">
        <v>0</v>
      </c>
      <c r="BY60" s="376">
        <v>0</v>
      </c>
      <c r="BZ60" s="376">
        <v>0</v>
      </c>
      <c r="CA60" s="376">
        <v>0</v>
      </c>
      <c r="CB60" s="376">
        <v>0</v>
      </c>
      <c r="CC60" s="376">
        <v>0</v>
      </c>
      <c r="CD60" s="376">
        <v>0</v>
      </c>
      <c r="CE60" s="376">
        <v>0</v>
      </c>
      <c r="CF60" s="376">
        <v>0</v>
      </c>
      <c r="CG60" s="377">
        <v>0</v>
      </c>
      <c r="CH60" s="347">
        <f t="shared" si="5"/>
        <v>272096.51000000007</v>
      </c>
      <c r="CI60" s="347">
        <f t="shared" si="5"/>
        <v>266587.18000000023</v>
      </c>
      <c r="CJ60" s="347">
        <f t="shared" si="5"/>
        <v>307840.60000000003</v>
      </c>
      <c r="CK60" s="347">
        <f t="shared" ref="CK60:CS80" si="6">E60+Q60+AC60+AO60+BA60+BM60+BY60</f>
        <v>313528.78999999975</v>
      </c>
      <c r="CL60" s="347">
        <f t="shared" si="6"/>
        <v>318947.23999999987</v>
      </c>
      <c r="CM60" s="347">
        <f t="shared" si="6"/>
        <v>300269.23999999982</v>
      </c>
      <c r="CN60" s="347">
        <f t="shared" si="6"/>
        <v>288657.73000000027</v>
      </c>
      <c r="CO60" s="347">
        <f t="shared" si="6"/>
        <v>265270.33</v>
      </c>
      <c r="CP60" s="347">
        <f t="shared" si="6"/>
        <v>271316.87000000005</v>
      </c>
      <c r="CQ60" s="347">
        <f t="shared" si="6"/>
        <v>236455.38999999996</v>
      </c>
      <c r="CR60" s="347">
        <f t="shared" si="6"/>
        <v>252604.33999999997</v>
      </c>
      <c r="CS60" s="347">
        <f t="shared" si="6"/>
        <v>237275.55000000013</v>
      </c>
      <c r="CT60" s="348">
        <f t="shared" si="2"/>
        <v>3330849.77</v>
      </c>
      <c r="DA60" s="351">
        <f t="shared" si="3"/>
        <v>3330849.77</v>
      </c>
      <c r="DB60" s="351">
        <v>3330849.7700000005</v>
      </c>
      <c r="DC60" s="351">
        <f t="shared" si="4"/>
        <v>0</v>
      </c>
    </row>
    <row r="61" spans="1:107" ht="15.75" x14ac:dyDescent="0.3">
      <c r="A61" s="335" t="s">
        <v>156</v>
      </c>
      <c r="B61" s="344">
        <v>15804.429999999998</v>
      </c>
      <c r="C61" s="344">
        <v>15562.160000000002</v>
      </c>
      <c r="D61" s="344">
        <v>16630.609999999997</v>
      </c>
      <c r="E61" s="344">
        <v>16977.919999999998</v>
      </c>
      <c r="F61" s="344">
        <v>16684.000000000004</v>
      </c>
      <c r="G61" s="344">
        <v>15655.629999999997</v>
      </c>
      <c r="H61" s="344">
        <v>15783.839999999998</v>
      </c>
      <c r="I61" s="344">
        <v>12332.92</v>
      </c>
      <c r="J61" s="344">
        <v>17398.55</v>
      </c>
      <c r="K61" s="344">
        <v>10142.029999999997</v>
      </c>
      <c r="L61" s="344">
        <v>8601.149999999996</v>
      </c>
      <c r="M61" s="344">
        <v>9718.48</v>
      </c>
      <c r="N61" s="376">
        <v>0</v>
      </c>
      <c r="O61" s="376">
        <v>0</v>
      </c>
      <c r="P61" s="376">
        <v>0</v>
      </c>
      <c r="Q61" s="376">
        <v>0</v>
      </c>
      <c r="R61" s="376">
        <v>0</v>
      </c>
      <c r="S61" s="376">
        <v>0</v>
      </c>
      <c r="T61" s="376">
        <v>0</v>
      </c>
      <c r="U61" s="376">
        <v>0</v>
      </c>
      <c r="V61" s="376">
        <v>0</v>
      </c>
      <c r="W61" s="376">
        <v>0</v>
      </c>
      <c r="X61" s="376">
        <v>0</v>
      </c>
      <c r="Y61" s="377">
        <v>0</v>
      </c>
      <c r="Z61" s="376">
        <v>0</v>
      </c>
      <c r="AA61" s="376">
        <v>0</v>
      </c>
      <c r="AB61" s="376">
        <v>0</v>
      </c>
      <c r="AC61" s="376">
        <v>0</v>
      </c>
      <c r="AD61" s="376">
        <v>0</v>
      </c>
      <c r="AE61" s="376">
        <v>0</v>
      </c>
      <c r="AF61" s="376">
        <v>0</v>
      </c>
      <c r="AG61" s="376">
        <v>0</v>
      </c>
      <c r="AH61" s="376">
        <v>0</v>
      </c>
      <c r="AI61" s="376">
        <v>0</v>
      </c>
      <c r="AJ61" s="376">
        <v>0</v>
      </c>
      <c r="AK61" s="377">
        <v>0</v>
      </c>
      <c r="AL61" s="376">
        <v>0</v>
      </c>
      <c r="AM61" s="376">
        <v>0</v>
      </c>
      <c r="AN61" s="376">
        <v>0</v>
      </c>
      <c r="AO61" s="376">
        <v>0</v>
      </c>
      <c r="AP61" s="376">
        <v>0</v>
      </c>
      <c r="AQ61" s="376">
        <v>0</v>
      </c>
      <c r="AR61" s="376">
        <v>0</v>
      </c>
      <c r="AS61" s="376">
        <v>0</v>
      </c>
      <c r="AT61" s="376">
        <v>0</v>
      </c>
      <c r="AU61" s="376">
        <v>0</v>
      </c>
      <c r="AV61" s="376">
        <v>0</v>
      </c>
      <c r="AW61" s="377">
        <v>0</v>
      </c>
      <c r="AX61" s="376">
        <v>0</v>
      </c>
      <c r="AY61" s="376">
        <v>0</v>
      </c>
      <c r="AZ61" s="376">
        <v>0</v>
      </c>
      <c r="BA61" s="376">
        <v>0</v>
      </c>
      <c r="BB61" s="376">
        <v>0</v>
      </c>
      <c r="BC61" s="376">
        <v>0</v>
      </c>
      <c r="BD61" s="376">
        <v>0</v>
      </c>
      <c r="BE61" s="376">
        <v>0</v>
      </c>
      <c r="BF61" s="376">
        <v>0</v>
      </c>
      <c r="BG61" s="376">
        <v>0</v>
      </c>
      <c r="BH61" s="376">
        <v>0</v>
      </c>
      <c r="BI61" s="377">
        <v>0</v>
      </c>
      <c r="BJ61" s="376">
        <v>0</v>
      </c>
      <c r="BK61" s="376">
        <v>0</v>
      </c>
      <c r="BL61" s="376">
        <v>0</v>
      </c>
      <c r="BM61" s="376">
        <v>0</v>
      </c>
      <c r="BN61" s="376">
        <v>0</v>
      </c>
      <c r="BO61" s="376">
        <v>0</v>
      </c>
      <c r="BP61" s="376">
        <v>0</v>
      </c>
      <c r="BQ61" s="376">
        <v>0</v>
      </c>
      <c r="BR61" s="376">
        <v>0</v>
      </c>
      <c r="BS61" s="376">
        <v>0</v>
      </c>
      <c r="BT61" s="376">
        <v>0</v>
      </c>
      <c r="BU61" s="377">
        <v>0</v>
      </c>
      <c r="BV61" s="376">
        <v>0</v>
      </c>
      <c r="BW61" s="376">
        <v>0</v>
      </c>
      <c r="BX61" s="376">
        <v>0</v>
      </c>
      <c r="BY61" s="376">
        <v>0</v>
      </c>
      <c r="BZ61" s="376">
        <v>0</v>
      </c>
      <c r="CA61" s="376">
        <v>0</v>
      </c>
      <c r="CB61" s="376">
        <v>0</v>
      </c>
      <c r="CC61" s="376">
        <v>0</v>
      </c>
      <c r="CD61" s="376">
        <v>0</v>
      </c>
      <c r="CE61" s="376">
        <v>0</v>
      </c>
      <c r="CF61" s="376">
        <v>0</v>
      </c>
      <c r="CG61" s="377">
        <v>0</v>
      </c>
      <c r="CH61" s="347">
        <f t="shared" ref="CH61:CJ80" si="7">B61+N61+Z61+AL61+AX61+BJ61+BV61</f>
        <v>15804.429999999998</v>
      </c>
      <c r="CI61" s="347">
        <f t="shared" si="7"/>
        <v>15562.160000000002</v>
      </c>
      <c r="CJ61" s="347">
        <f t="shared" si="7"/>
        <v>16630.609999999997</v>
      </c>
      <c r="CK61" s="347">
        <f t="shared" si="6"/>
        <v>16977.919999999998</v>
      </c>
      <c r="CL61" s="347">
        <f t="shared" si="6"/>
        <v>16684.000000000004</v>
      </c>
      <c r="CM61" s="347">
        <f t="shared" si="6"/>
        <v>15655.629999999997</v>
      </c>
      <c r="CN61" s="347">
        <f t="shared" si="6"/>
        <v>15783.839999999998</v>
      </c>
      <c r="CO61" s="347">
        <f t="shared" si="6"/>
        <v>12332.92</v>
      </c>
      <c r="CP61" s="347">
        <f t="shared" si="6"/>
        <v>17398.55</v>
      </c>
      <c r="CQ61" s="347">
        <f t="shared" si="6"/>
        <v>10142.029999999997</v>
      </c>
      <c r="CR61" s="347">
        <f t="shared" si="6"/>
        <v>8601.149999999996</v>
      </c>
      <c r="CS61" s="347">
        <f t="shared" si="6"/>
        <v>9718.48</v>
      </c>
      <c r="CT61" s="348">
        <f t="shared" si="2"/>
        <v>171291.72</v>
      </c>
      <c r="DA61" s="351">
        <f t="shared" si="3"/>
        <v>171291.72</v>
      </c>
      <c r="DB61" s="351">
        <v>171291.72</v>
      </c>
      <c r="DC61" s="351">
        <f t="shared" si="4"/>
        <v>0</v>
      </c>
    </row>
    <row r="62" spans="1:107" ht="15.75" x14ac:dyDescent="0.3">
      <c r="A62" s="335" t="s">
        <v>157</v>
      </c>
      <c r="B62" s="344">
        <v>25386.11</v>
      </c>
      <c r="C62" s="344">
        <v>25171.09</v>
      </c>
      <c r="D62" s="344">
        <v>26898.359999999997</v>
      </c>
      <c r="E62" s="344">
        <v>29156.549999999996</v>
      </c>
      <c r="F62" s="344">
        <v>28509.93</v>
      </c>
      <c r="G62" s="344">
        <v>29761.079999999998</v>
      </c>
      <c r="H62" s="344">
        <v>28478.990000000009</v>
      </c>
      <c r="I62" s="344">
        <v>28854.810000000009</v>
      </c>
      <c r="J62" s="344">
        <v>28685.76000000002</v>
      </c>
      <c r="K62" s="344">
        <v>24683.23</v>
      </c>
      <c r="L62" s="344">
        <v>22246.789999999994</v>
      </c>
      <c r="M62" s="344">
        <v>19401.429999999997</v>
      </c>
      <c r="N62" s="376">
        <v>0</v>
      </c>
      <c r="O62" s="376">
        <v>0</v>
      </c>
      <c r="P62" s="376">
        <v>0</v>
      </c>
      <c r="Q62" s="376">
        <v>0</v>
      </c>
      <c r="R62" s="376">
        <v>0</v>
      </c>
      <c r="S62" s="376">
        <v>0</v>
      </c>
      <c r="T62" s="376">
        <v>0</v>
      </c>
      <c r="U62" s="376">
        <v>0</v>
      </c>
      <c r="V62" s="376">
        <v>8.16</v>
      </c>
      <c r="W62" s="376">
        <v>-12.92</v>
      </c>
      <c r="X62" s="376">
        <v>-118.29999999999998</v>
      </c>
      <c r="Y62" s="377">
        <v>-136.82000000000002</v>
      </c>
      <c r="Z62" s="376">
        <v>0</v>
      </c>
      <c r="AA62" s="376">
        <v>0</v>
      </c>
      <c r="AB62" s="376">
        <v>0</v>
      </c>
      <c r="AC62" s="376">
        <v>0</v>
      </c>
      <c r="AD62" s="376">
        <v>0</v>
      </c>
      <c r="AE62" s="376">
        <v>0</v>
      </c>
      <c r="AF62" s="376">
        <v>0</v>
      </c>
      <c r="AG62" s="376">
        <v>0</v>
      </c>
      <c r="AH62" s="376">
        <v>0</v>
      </c>
      <c r="AI62" s="376">
        <v>0</v>
      </c>
      <c r="AJ62" s="376">
        <v>0</v>
      </c>
      <c r="AK62" s="377">
        <v>0</v>
      </c>
      <c r="AL62" s="376">
        <v>0</v>
      </c>
      <c r="AM62" s="376">
        <v>0</v>
      </c>
      <c r="AN62" s="376">
        <v>0</v>
      </c>
      <c r="AO62" s="376">
        <v>0</v>
      </c>
      <c r="AP62" s="376">
        <v>0</v>
      </c>
      <c r="AQ62" s="376">
        <v>0</v>
      </c>
      <c r="AR62" s="376">
        <v>0</v>
      </c>
      <c r="AS62" s="376">
        <v>0</v>
      </c>
      <c r="AT62" s="376">
        <v>0</v>
      </c>
      <c r="AU62" s="376">
        <v>0</v>
      </c>
      <c r="AV62" s="376">
        <v>0</v>
      </c>
      <c r="AW62" s="377">
        <v>0</v>
      </c>
      <c r="AX62" s="376">
        <v>0</v>
      </c>
      <c r="AY62" s="376">
        <v>0</v>
      </c>
      <c r="AZ62" s="376">
        <v>0</v>
      </c>
      <c r="BA62" s="376">
        <v>0</v>
      </c>
      <c r="BB62" s="376">
        <v>0</v>
      </c>
      <c r="BC62" s="376">
        <v>0</v>
      </c>
      <c r="BD62" s="376">
        <v>0</v>
      </c>
      <c r="BE62" s="376">
        <v>0</v>
      </c>
      <c r="BF62" s="376">
        <v>0</v>
      </c>
      <c r="BG62" s="376">
        <v>0</v>
      </c>
      <c r="BH62" s="376">
        <v>0</v>
      </c>
      <c r="BI62" s="377">
        <v>0</v>
      </c>
      <c r="BJ62" s="376">
        <v>0</v>
      </c>
      <c r="BK62" s="376">
        <v>0</v>
      </c>
      <c r="BL62" s="376">
        <v>0</v>
      </c>
      <c r="BM62" s="376">
        <v>0</v>
      </c>
      <c r="BN62" s="376">
        <v>0</v>
      </c>
      <c r="BO62" s="376">
        <v>0</v>
      </c>
      <c r="BP62" s="376">
        <v>0</v>
      </c>
      <c r="BQ62" s="376">
        <v>0</v>
      </c>
      <c r="BR62" s="376">
        <v>0</v>
      </c>
      <c r="BS62" s="376">
        <v>0</v>
      </c>
      <c r="BT62" s="376">
        <v>0</v>
      </c>
      <c r="BU62" s="377">
        <v>0</v>
      </c>
      <c r="BV62" s="376">
        <v>0</v>
      </c>
      <c r="BW62" s="376">
        <v>0</v>
      </c>
      <c r="BX62" s="376">
        <v>0</v>
      </c>
      <c r="BY62" s="376">
        <v>0</v>
      </c>
      <c r="BZ62" s="376">
        <v>0</v>
      </c>
      <c r="CA62" s="376">
        <v>0</v>
      </c>
      <c r="CB62" s="376">
        <v>0</v>
      </c>
      <c r="CC62" s="376">
        <v>0</v>
      </c>
      <c r="CD62" s="376">
        <v>0</v>
      </c>
      <c r="CE62" s="376">
        <v>0</v>
      </c>
      <c r="CF62" s="376">
        <v>0</v>
      </c>
      <c r="CG62" s="377">
        <v>0</v>
      </c>
      <c r="CH62" s="347">
        <f t="shared" si="7"/>
        <v>25386.11</v>
      </c>
      <c r="CI62" s="347">
        <f t="shared" si="7"/>
        <v>25171.09</v>
      </c>
      <c r="CJ62" s="347">
        <f t="shared" si="7"/>
        <v>26898.359999999997</v>
      </c>
      <c r="CK62" s="347">
        <f t="shared" si="6"/>
        <v>29156.549999999996</v>
      </c>
      <c r="CL62" s="347">
        <f t="shared" si="6"/>
        <v>28509.93</v>
      </c>
      <c r="CM62" s="347">
        <f t="shared" si="6"/>
        <v>29761.079999999998</v>
      </c>
      <c r="CN62" s="347">
        <f t="shared" si="6"/>
        <v>28478.990000000009</v>
      </c>
      <c r="CO62" s="347">
        <f t="shared" si="6"/>
        <v>28854.810000000009</v>
      </c>
      <c r="CP62" s="347">
        <f t="shared" si="6"/>
        <v>28693.92000000002</v>
      </c>
      <c r="CQ62" s="347">
        <f t="shared" si="6"/>
        <v>24670.31</v>
      </c>
      <c r="CR62" s="347">
        <f t="shared" si="6"/>
        <v>22128.489999999994</v>
      </c>
      <c r="CS62" s="347">
        <f t="shared" si="6"/>
        <v>19264.609999999997</v>
      </c>
      <c r="CT62" s="348">
        <f t="shared" si="2"/>
        <v>316974.25</v>
      </c>
      <c r="DA62" s="351">
        <f t="shared" si="3"/>
        <v>316974.25</v>
      </c>
      <c r="DB62" s="351">
        <v>316974.25</v>
      </c>
      <c r="DC62" s="351">
        <f t="shared" si="4"/>
        <v>0</v>
      </c>
    </row>
    <row r="63" spans="1:107" ht="15.75" x14ac:dyDescent="0.3">
      <c r="A63" s="335" t="s">
        <v>158</v>
      </c>
      <c r="B63" s="344">
        <v>41144.54</v>
      </c>
      <c r="C63" s="344">
        <v>40543.030000000021</v>
      </c>
      <c r="D63" s="344">
        <v>42888.639999999992</v>
      </c>
      <c r="E63" s="344">
        <v>47132.400000000016</v>
      </c>
      <c r="F63" s="344">
        <v>45705.979999999989</v>
      </c>
      <c r="G63" s="344">
        <v>44501.4</v>
      </c>
      <c r="H63" s="344">
        <v>42105.150000000009</v>
      </c>
      <c r="I63" s="344">
        <v>40165.839999999982</v>
      </c>
      <c r="J63" s="344">
        <v>44271.499999999993</v>
      </c>
      <c r="K63" s="344">
        <v>36205.310000000012</v>
      </c>
      <c r="L63" s="344">
        <v>40079.089999999997</v>
      </c>
      <c r="M63" s="344">
        <v>33020.310000000012</v>
      </c>
      <c r="N63" s="376">
        <v>0</v>
      </c>
      <c r="O63" s="376">
        <v>0</v>
      </c>
      <c r="P63" s="376">
        <v>0</v>
      </c>
      <c r="Q63" s="376">
        <v>0</v>
      </c>
      <c r="R63" s="376">
        <v>0</v>
      </c>
      <c r="S63" s="376">
        <v>0</v>
      </c>
      <c r="T63" s="376">
        <v>0</v>
      </c>
      <c r="U63" s="376">
        <v>-243.38</v>
      </c>
      <c r="V63" s="376">
        <v>-215.01</v>
      </c>
      <c r="W63" s="376">
        <v>-224.88000000000002</v>
      </c>
      <c r="X63" s="376">
        <v>-185.42999999999998</v>
      </c>
      <c r="Y63" s="377">
        <v>-593.52</v>
      </c>
      <c r="Z63" s="376">
        <v>0</v>
      </c>
      <c r="AA63" s="376">
        <v>0</v>
      </c>
      <c r="AB63" s="376">
        <v>0</v>
      </c>
      <c r="AC63" s="376">
        <v>0</v>
      </c>
      <c r="AD63" s="376">
        <v>0</v>
      </c>
      <c r="AE63" s="376">
        <v>0</v>
      </c>
      <c r="AF63" s="376">
        <v>0</v>
      </c>
      <c r="AG63" s="376">
        <v>0</v>
      </c>
      <c r="AH63" s="376">
        <v>0</v>
      </c>
      <c r="AI63" s="376">
        <v>0</v>
      </c>
      <c r="AJ63" s="376">
        <v>0</v>
      </c>
      <c r="AK63" s="377">
        <v>0</v>
      </c>
      <c r="AL63" s="376">
        <v>0</v>
      </c>
      <c r="AM63" s="376">
        <v>0</v>
      </c>
      <c r="AN63" s="376">
        <v>0</v>
      </c>
      <c r="AO63" s="376">
        <v>0</v>
      </c>
      <c r="AP63" s="376">
        <v>0</v>
      </c>
      <c r="AQ63" s="376">
        <v>0</v>
      </c>
      <c r="AR63" s="376">
        <v>0</v>
      </c>
      <c r="AS63" s="376">
        <v>0</v>
      </c>
      <c r="AT63" s="376">
        <v>0</v>
      </c>
      <c r="AU63" s="376">
        <v>0</v>
      </c>
      <c r="AV63" s="376">
        <v>0</v>
      </c>
      <c r="AW63" s="377">
        <v>0</v>
      </c>
      <c r="AX63" s="376">
        <v>0</v>
      </c>
      <c r="AY63" s="376">
        <v>0</v>
      </c>
      <c r="AZ63" s="376">
        <v>0</v>
      </c>
      <c r="BA63" s="376">
        <v>0</v>
      </c>
      <c r="BB63" s="376">
        <v>0</v>
      </c>
      <c r="BC63" s="376">
        <v>0</v>
      </c>
      <c r="BD63" s="376">
        <v>0</v>
      </c>
      <c r="BE63" s="376">
        <v>0</v>
      </c>
      <c r="BF63" s="376">
        <v>0</v>
      </c>
      <c r="BG63" s="376">
        <v>0</v>
      </c>
      <c r="BH63" s="376">
        <v>0</v>
      </c>
      <c r="BI63" s="377">
        <v>0</v>
      </c>
      <c r="BJ63" s="376">
        <v>0</v>
      </c>
      <c r="BK63" s="376">
        <v>0</v>
      </c>
      <c r="BL63" s="376">
        <v>0</v>
      </c>
      <c r="BM63" s="376">
        <v>0</v>
      </c>
      <c r="BN63" s="376">
        <v>0</v>
      </c>
      <c r="BO63" s="376">
        <v>0</v>
      </c>
      <c r="BP63" s="376">
        <v>0</v>
      </c>
      <c r="BQ63" s="376">
        <v>0</v>
      </c>
      <c r="BR63" s="376">
        <v>0</v>
      </c>
      <c r="BS63" s="376">
        <v>0</v>
      </c>
      <c r="BT63" s="376">
        <v>0</v>
      </c>
      <c r="BU63" s="377">
        <v>0</v>
      </c>
      <c r="BV63" s="376">
        <v>0</v>
      </c>
      <c r="BW63" s="376">
        <v>0</v>
      </c>
      <c r="BX63" s="376">
        <v>0</v>
      </c>
      <c r="BY63" s="376">
        <v>0</v>
      </c>
      <c r="BZ63" s="376">
        <v>0</v>
      </c>
      <c r="CA63" s="376">
        <v>0</v>
      </c>
      <c r="CB63" s="376">
        <v>0</v>
      </c>
      <c r="CC63" s="376">
        <v>0</v>
      </c>
      <c r="CD63" s="376">
        <v>0</v>
      </c>
      <c r="CE63" s="376">
        <v>0</v>
      </c>
      <c r="CF63" s="376">
        <v>0</v>
      </c>
      <c r="CG63" s="377">
        <v>0</v>
      </c>
      <c r="CH63" s="347">
        <f t="shared" si="7"/>
        <v>41144.54</v>
      </c>
      <c r="CI63" s="347">
        <f t="shared" si="7"/>
        <v>40543.030000000021</v>
      </c>
      <c r="CJ63" s="347">
        <f t="shared" si="7"/>
        <v>42888.639999999992</v>
      </c>
      <c r="CK63" s="347">
        <f t="shared" si="6"/>
        <v>47132.400000000016</v>
      </c>
      <c r="CL63" s="347">
        <f t="shared" si="6"/>
        <v>45705.979999999989</v>
      </c>
      <c r="CM63" s="347">
        <f t="shared" si="6"/>
        <v>44501.4</v>
      </c>
      <c r="CN63" s="347">
        <f t="shared" si="6"/>
        <v>42105.150000000009</v>
      </c>
      <c r="CO63" s="347">
        <f t="shared" si="6"/>
        <v>39922.459999999985</v>
      </c>
      <c r="CP63" s="347">
        <f t="shared" si="6"/>
        <v>44056.489999999991</v>
      </c>
      <c r="CQ63" s="347">
        <f t="shared" si="6"/>
        <v>35980.430000000015</v>
      </c>
      <c r="CR63" s="347">
        <f t="shared" si="6"/>
        <v>39893.659999999996</v>
      </c>
      <c r="CS63" s="347">
        <f t="shared" si="6"/>
        <v>32426.790000000012</v>
      </c>
      <c r="CT63" s="348">
        <f t="shared" si="2"/>
        <v>496300.97</v>
      </c>
      <c r="CU63" s="353" t="s">
        <v>99</v>
      </c>
      <c r="CV63" s="347">
        <f>CS63</f>
        <v>32426.790000000012</v>
      </c>
      <c r="CW63" s="347">
        <f>'[1]FY 2020 - kWh'!CS63</f>
        <v>142488</v>
      </c>
      <c r="CX63" s="350">
        <f>CV63/CW63</f>
        <v>0.22757558531244745</v>
      </c>
      <c r="CY63" s="347">
        <f>ROUND(CX63*'[1]FY 2020 - kWh'!CY63,2)</f>
        <v>8720.7000000000007</v>
      </c>
      <c r="CZ63" s="347">
        <f>(CS63-CY63)</f>
        <v>23706.090000000011</v>
      </c>
      <c r="DA63" s="351">
        <f t="shared" si="3"/>
        <v>472594.87999999995</v>
      </c>
      <c r="DB63" s="351">
        <v>487580.27357082698</v>
      </c>
      <c r="DC63" s="351">
        <f t="shared" si="4"/>
        <v>-14985.393570827029</v>
      </c>
    </row>
    <row r="64" spans="1:107" ht="15.75" x14ac:dyDescent="0.3">
      <c r="A64" s="335" t="s">
        <v>159</v>
      </c>
      <c r="B64" s="344">
        <v>244376.2</v>
      </c>
      <c r="C64" s="344">
        <v>232891.14000000019</v>
      </c>
      <c r="D64" s="344">
        <v>41635.469999999994</v>
      </c>
      <c r="E64" s="344">
        <v>44663.179999999993</v>
      </c>
      <c r="F64" s="344">
        <v>39435.189999999973</v>
      </c>
      <c r="G64" s="344">
        <v>40356.720000000001</v>
      </c>
      <c r="H64" s="344">
        <v>35263.300000000003</v>
      </c>
      <c r="I64" s="344">
        <v>37080.710000000006</v>
      </c>
      <c r="J64" s="344">
        <v>39883.729999999996</v>
      </c>
      <c r="K64" s="344">
        <v>32743.150000000005</v>
      </c>
      <c r="L64" s="344">
        <v>31251.310000000009</v>
      </c>
      <c r="M64" s="344">
        <v>28087.470000000012</v>
      </c>
      <c r="N64" s="376">
        <v>-203.46</v>
      </c>
      <c r="O64" s="376">
        <v>0</v>
      </c>
      <c r="P64" s="376">
        <v>0</v>
      </c>
      <c r="Q64" s="376">
        <v>0</v>
      </c>
      <c r="R64" s="376">
        <v>0</v>
      </c>
      <c r="S64" s="376">
        <v>0</v>
      </c>
      <c r="T64" s="376">
        <v>0</v>
      </c>
      <c r="U64" s="376">
        <v>0</v>
      </c>
      <c r="V64" s="376">
        <v>0</v>
      </c>
      <c r="W64" s="376">
        <v>-1758.0500000000002</v>
      </c>
      <c r="X64" s="376">
        <v>-1617.33</v>
      </c>
      <c r="Y64" s="377">
        <v>-1616.7800000000002</v>
      </c>
      <c r="Z64" s="376">
        <v>0</v>
      </c>
      <c r="AA64" s="376">
        <v>0</v>
      </c>
      <c r="AB64" s="376">
        <v>0</v>
      </c>
      <c r="AC64" s="376">
        <v>0</v>
      </c>
      <c r="AD64" s="376">
        <v>0</v>
      </c>
      <c r="AE64" s="376">
        <v>0</v>
      </c>
      <c r="AF64" s="376">
        <v>0</v>
      </c>
      <c r="AG64" s="376">
        <v>0</v>
      </c>
      <c r="AH64" s="376">
        <v>0</v>
      </c>
      <c r="AI64" s="376">
        <v>0</v>
      </c>
      <c r="AJ64" s="376">
        <v>0</v>
      </c>
      <c r="AK64" s="377">
        <v>0</v>
      </c>
      <c r="AL64" s="376">
        <v>0</v>
      </c>
      <c r="AM64" s="376">
        <v>0</v>
      </c>
      <c r="AN64" s="376">
        <v>0</v>
      </c>
      <c r="AO64" s="376">
        <v>0</v>
      </c>
      <c r="AP64" s="376">
        <v>0</v>
      </c>
      <c r="AQ64" s="376">
        <v>0</v>
      </c>
      <c r="AR64" s="376">
        <v>0</v>
      </c>
      <c r="AS64" s="376">
        <v>0</v>
      </c>
      <c r="AT64" s="376">
        <v>0</v>
      </c>
      <c r="AU64" s="376">
        <v>0</v>
      </c>
      <c r="AV64" s="376">
        <v>0</v>
      </c>
      <c r="AW64" s="377">
        <v>0</v>
      </c>
      <c r="AX64" s="376">
        <v>0</v>
      </c>
      <c r="AY64" s="376">
        <v>0</v>
      </c>
      <c r="AZ64" s="376">
        <v>0</v>
      </c>
      <c r="BA64" s="376">
        <v>0</v>
      </c>
      <c r="BB64" s="376">
        <v>0</v>
      </c>
      <c r="BC64" s="376">
        <v>0</v>
      </c>
      <c r="BD64" s="376">
        <v>0</v>
      </c>
      <c r="BE64" s="376">
        <v>0</v>
      </c>
      <c r="BF64" s="376">
        <v>0</v>
      </c>
      <c r="BG64" s="376">
        <v>0</v>
      </c>
      <c r="BH64" s="376">
        <v>0</v>
      </c>
      <c r="BI64" s="377">
        <v>0</v>
      </c>
      <c r="BJ64" s="376">
        <v>0</v>
      </c>
      <c r="BK64" s="376">
        <v>0</v>
      </c>
      <c r="BL64" s="376">
        <v>0</v>
      </c>
      <c r="BM64" s="376">
        <v>0</v>
      </c>
      <c r="BN64" s="376">
        <v>0</v>
      </c>
      <c r="BO64" s="376">
        <v>0</v>
      </c>
      <c r="BP64" s="376">
        <v>0</v>
      </c>
      <c r="BQ64" s="376">
        <v>0</v>
      </c>
      <c r="BR64" s="376">
        <v>0</v>
      </c>
      <c r="BS64" s="376">
        <v>0</v>
      </c>
      <c r="BT64" s="376">
        <v>0</v>
      </c>
      <c r="BU64" s="377">
        <v>0</v>
      </c>
      <c r="BV64" s="376">
        <v>0</v>
      </c>
      <c r="BW64" s="376">
        <v>0</v>
      </c>
      <c r="BX64" s="376">
        <v>0</v>
      </c>
      <c r="BY64" s="376">
        <v>0</v>
      </c>
      <c r="BZ64" s="376">
        <v>0</v>
      </c>
      <c r="CA64" s="376">
        <v>0</v>
      </c>
      <c r="CB64" s="376">
        <v>0</v>
      </c>
      <c r="CC64" s="376">
        <v>0</v>
      </c>
      <c r="CD64" s="376">
        <v>0</v>
      </c>
      <c r="CE64" s="376">
        <v>0</v>
      </c>
      <c r="CF64" s="376">
        <v>0</v>
      </c>
      <c r="CG64" s="377">
        <v>0</v>
      </c>
      <c r="CH64" s="347">
        <f t="shared" si="7"/>
        <v>244172.74000000002</v>
      </c>
      <c r="CI64" s="347">
        <f t="shared" si="7"/>
        <v>232891.14000000019</v>
      </c>
      <c r="CJ64" s="347">
        <f t="shared" si="7"/>
        <v>41635.469999999994</v>
      </c>
      <c r="CK64" s="347">
        <f t="shared" si="6"/>
        <v>44663.179999999993</v>
      </c>
      <c r="CL64" s="347">
        <f t="shared" si="6"/>
        <v>39435.189999999973</v>
      </c>
      <c r="CM64" s="347">
        <f t="shared" si="6"/>
        <v>40356.720000000001</v>
      </c>
      <c r="CN64" s="347">
        <f t="shared" si="6"/>
        <v>35263.300000000003</v>
      </c>
      <c r="CO64" s="347">
        <f t="shared" si="6"/>
        <v>37080.710000000006</v>
      </c>
      <c r="CP64" s="347">
        <f t="shared" si="6"/>
        <v>39883.729999999996</v>
      </c>
      <c r="CQ64" s="347">
        <f t="shared" si="6"/>
        <v>30985.100000000006</v>
      </c>
      <c r="CR64" s="347">
        <f t="shared" si="6"/>
        <v>29633.98000000001</v>
      </c>
      <c r="CS64" s="347">
        <f t="shared" si="6"/>
        <v>26470.690000000013</v>
      </c>
      <c r="CT64" s="348">
        <f t="shared" si="2"/>
        <v>842471.95000000019</v>
      </c>
      <c r="CU64" s="353" t="s">
        <v>99</v>
      </c>
      <c r="CV64" s="347">
        <f>CS64</f>
        <v>26470.690000000013</v>
      </c>
      <c r="CW64" s="347">
        <f>'[1]FY 2020 - kWh'!CS64</f>
        <v>103920</v>
      </c>
      <c r="CX64" s="350">
        <f>CV64/CW64</f>
        <v>0.25472180523479615</v>
      </c>
      <c r="CY64" s="347">
        <f>ROUND(CX64*'[1]FY 2020 - kWh'!CY64,2)</f>
        <v>-21193.11</v>
      </c>
      <c r="CZ64" s="347">
        <f>(CS64-CY64)</f>
        <v>47663.800000000017</v>
      </c>
      <c r="DA64" s="351">
        <f t="shared" si="3"/>
        <v>794808.15000000014</v>
      </c>
      <c r="DB64" s="351">
        <v>811502.37394125992</v>
      </c>
      <c r="DC64" s="351">
        <f t="shared" si="4"/>
        <v>-16694.223941259785</v>
      </c>
    </row>
    <row r="65" spans="1:107" ht="15.75" x14ac:dyDescent="0.3">
      <c r="A65" s="335" t="s">
        <v>160</v>
      </c>
      <c r="B65" s="344">
        <v>21690.01</v>
      </c>
      <c r="C65" s="344">
        <v>21644.44</v>
      </c>
      <c r="D65" s="344">
        <v>22449.69000000001</v>
      </c>
      <c r="E65" s="344">
        <v>25585.540000000008</v>
      </c>
      <c r="F65" s="344">
        <v>25052.780000000017</v>
      </c>
      <c r="G65" s="344">
        <v>23194.899999999991</v>
      </c>
      <c r="H65" s="344">
        <v>24757.650000000012</v>
      </c>
      <c r="I65" s="344">
        <v>23009.430000000004</v>
      </c>
      <c r="J65" s="344">
        <v>26021.830000000009</v>
      </c>
      <c r="K65" s="344">
        <v>20574.689999999995</v>
      </c>
      <c r="L65" s="344">
        <v>20276.409999999989</v>
      </c>
      <c r="M65" s="344">
        <v>19669.560000000001</v>
      </c>
      <c r="N65" s="376">
        <v>-26.080000000000002</v>
      </c>
      <c r="O65" s="376">
        <v>-1.1499999999999999</v>
      </c>
      <c r="P65" s="376">
        <v>-0.92</v>
      </c>
      <c r="Q65" s="376">
        <v>-1.25</v>
      </c>
      <c r="R65" s="376">
        <v>-0.99</v>
      </c>
      <c r="S65" s="376">
        <v>-1.25</v>
      </c>
      <c r="T65" s="376">
        <v>-1</v>
      </c>
      <c r="U65" s="376">
        <v>-0.75</v>
      </c>
      <c r="V65" s="376">
        <v>-1</v>
      </c>
      <c r="W65" s="376">
        <v>-0.74</v>
      </c>
      <c r="X65" s="376">
        <v>-0.73</v>
      </c>
      <c r="Y65" s="377">
        <v>-0.4</v>
      </c>
      <c r="Z65" s="376">
        <v>106.71</v>
      </c>
      <c r="AA65" s="376">
        <v>104.21</v>
      </c>
      <c r="AB65" s="376">
        <v>112.4</v>
      </c>
      <c r="AC65" s="376">
        <v>166.24</v>
      </c>
      <c r="AD65" s="376">
        <v>288.14</v>
      </c>
      <c r="AE65" s="376">
        <v>302.67</v>
      </c>
      <c r="AF65" s="376">
        <v>196.93</v>
      </c>
      <c r="AG65" s="376">
        <v>218.19</v>
      </c>
      <c r="AH65" s="376">
        <v>-2042.65</v>
      </c>
      <c r="AI65" s="376">
        <v>-2143.59</v>
      </c>
      <c r="AJ65" s="376">
        <v>-187.93</v>
      </c>
      <c r="AK65" s="377">
        <v>-170.32</v>
      </c>
      <c r="AL65" s="376">
        <v>0</v>
      </c>
      <c r="AM65" s="376">
        <v>0</v>
      </c>
      <c r="AN65" s="376">
        <v>0</v>
      </c>
      <c r="AO65" s="376">
        <v>0</v>
      </c>
      <c r="AP65" s="376">
        <v>0</v>
      </c>
      <c r="AQ65" s="376">
        <v>0</v>
      </c>
      <c r="AR65" s="376">
        <v>0</v>
      </c>
      <c r="AS65" s="376">
        <v>0</v>
      </c>
      <c r="AT65" s="376">
        <v>0</v>
      </c>
      <c r="AU65" s="376">
        <v>0</v>
      </c>
      <c r="AV65" s="376">
        <v>0</v>
      </c>
      <c r="AW65" s="377">
        <v>0</v>
      </c>
      <c r="AX65" s="376">
        <v>0</v>
      </c>
      <c r="AY65" s="376">
        <v>0</v>
      </c>
      <c r="AZ65" s="376">
        <v>0</v>
      </c>
      <c r="BA65" s="376">
        <v>0</v>
      </c>
      <c r="BB65" s="376">
        <v>0</v>
      </c>
      <c r="BC65" s="376">
        <v>0</v>
      </c>
      <c r="BD65" s="376">
        <v>0</v>
      </c>
      <c r="BE65" s="376">
        <v>0</v>
      </c>
      <c r="BF65" s="376">
        <v>0</v>
      </c>
      <c r="BG65" s="376">
        <v>0</v>
      </c>
      <c r="BH65" s="376">
        <v>0</v>
      </c>
      <c r="BI65" s="377">
        <v>0</v>
      </c>
      <c r="BJ65" s="376">
        <v>0</v>
      </c>
      <c r="BK65" s="376">
        <v>0</v>
      </c>
      <c r="BL65" s="376">
        <v>0</v>
      </c>
      <c r="BM65" s="376">
        <v>0</v>
      </c>
      <c r="BN65" s="376">
        <v>0</v>
      </c>
      <c r="BO65" s="376">
        <v>0</v>
      </c>
      <c r="BP65" s="376">
        <v>0</v>
      </c>
      <c r="BQ65" s="376">
        <v>0</v>
      </c>
      <c r="BR65" s="376">
        <v>0</v>
      </c>
      <c r="BS65" s="376">
        <v>0</v>
      </c>
      <c r="BT65" s="376">
        <v>0</v>
      </c>
      <c r="BU65" s="377">
        <v>0</v>
      </c>
      <c r="BV65" s="376">
        <v>0</v>
      </c>
      <c r="BW65" s="376">
        <v>0</v>
      </c>
      <c r="BX65" s="376">
        <v>0</v>
      </c>
      <c r="BY65" s="376">
        <v>0</v>
      </c>
      <c r="BZ65" s="376">
        <v>0</v>
      </c>
      <c r="CA65" s="376">
        <v>0</v>
      </c>
      <c r="CB65" s="376">
        <v>0</v>
      </c>
      <c r="CC65" s="376">
        <v>0</v>
      </c>
      <c r="CD65" s="376">
        <v>0</v>
      </c>
      <c r="CE65" s="376">
        <v>0</v>
      </c>
      <c r="CF65" s="376">
        <v>0</v>
      </c>
      <c r="CG65" s="377">
        <v>0</v>
      </c>
      <c r="CH65" s="347">
        <f t="shared" si="7"/>
        <v>21770.639999999996</v>
      </c>
      <c r="CI65" s="347">
        <f t="shared" si="7"/>
        <v>21747.499999999996</v>
      </c>
      <c r="CJ65" s="347">
        <f t="shared" si="7"/>
        <v>22561.170000000013</v>
      </c>
      <c r="CK65" s="347">
        <f t="shared" si="6"/>
        <v>25750.53000000001</v>
      </c>
      <c r="CL65" s="347">
        <f t="shared" si="6"/>
        <v>25339.930000000015</v>
      </c>
      <c r="CM65" s="347">
        <f t="shared" si="6"/>
        <v>23496.319999999989</v>
      </c>
      <c r="CN65" s="347">
        <f t="shared" si="6"/>
        <v>24953.580000000013</v>
      </c>
      <c r="CO65" s="347">
        <f t="shared" si="6"/>
        <v>23226.870000000003</v>
      </c>
      <c r="CP65" s="347">
        <f t="shared" si="6"/>
        <v>23978.180000000008</v>
      </c>
      <c r="CQ65" s="347">
        <f t="shared" si="6"/>
        <v>18430.359999999993</v>
      </c>
      <c r="CR65" s="347">
        <f t="shared" si="6"/>
        <v>20087.749999999989</v>
      </c>
      <c r="CS65" s="347">
        <f t="shared" si="6"/>
        <v>19498.84</v>
      </c>
      <c r="CT65" s="348">
        <f t="shared" si="2"/>
        <v>270841.67000000004</v>
      </c>
      <c r="DA65" s="351">
        <f t="shared" si="3"/>
        <v>270841.67000000004</v>
      </c>
      <c r="DB65" s="351">
        <v>270841.67000000004</v>
      </c>
      <c r="DC65" s="351">
        <f t="shared" si="4"/>
        <v>0</v>
      </c>
    </row>
    <row r="66" spans="1:107" ht="15.75" x14ac:dyDescent="0.3">
      <c r="A66" s="335" t="s">
        <v>161</v>
      </c>
      <c r="B66" s="344">
        <v>66158.25999999998</v>
      </c>
      <c r="C66" s="344">
        <v>52534.959999999963</v>
      </c>
      <c r="D66" s="344">
        <v>65459.970000000008</v>
      </c>
      <c r="E66" s="344">
        <v>65398.240000000013</v>
      </c>
      <c r="F66" s="344">
        <v>62758.019999999968</v>
      </c>
      <c r="G66" s="344">
        <v>65699.310000000027</v>
      </c>
      <c r="H66" s="344">
        <v>61148.489999999983</v>
      </c>
      <c r="I66" s="344">
        <v>53724.449999999983</v>
      </c>
      <c r="J66" s="344">
        <v>72739.319999999963</v>
      </c>
      <c r="K66" s="344">
        <v>47218.450000000004</v>
      </c>
      <c r="L66" s="344">
        <v>39633.369999999988</v>
      </c>
      <c r="M66" s="344">
        <v>39362.300000000003</v>
      </c>
      <c r="N66" s="376">
        <v>0</v>
      </c>
      <c r="O66" s="376">
        <v>0</v>
      </c>
      <c r="P66" s="376">
        <v>0</v>
      </c>
      <c r="Q66" s="376">
        <v>0</v>
      </c>
      <c r="R66" s="376">
        <v>0</v>
      </c>
      <c r="S66" s="376">
        <v>0</v>
      </c>
      <c r="T66" s="376">
        <v>0</v>
      </c>
      <c r="U66" s="376">
        <v>0</v>
      </c>
      <c r="V66" s="376">
        <v>-365.87</v>
      </c>
      <c r="W66" s="376">
        <v>552.18000000000006</v>
      </c>
      <c r="X66" s="376">
        <v>544.39</v>
      </c>
      <c r="Y66" s="377">
        <v>158.42999999999995</v>
      </c>
      <c r="Z66" s="376">
        <v>0</v>
      </c>
      <c r="AA66" s="376">
        <v>0</v>
      </c>
      <c r="AB66" s="376">
        <v>0</v>
      </c>
      <c r="AC66" s="376">
        <v>0</v>
      </c>
      <c r="AD66" s="376">
        <v>0</v>
      </c>
      <c r="AE66" s="376">
        <v>0</v>
      </c>
      <c r="AF66" s="376">
        <v>0</v>
      </c>
      <c r="AG66" s="376">
        <v>0</v>
      </c>
      <c r="AH66" s="376">
        <v>0</v>
      </c>
      <c r="AI66" s="376">
        <v>0</v>
      </c>
      <c r="AJ66" s="376">
        <v>0</v>
      </c>
      <c r="AK66" s="377">
        <v>0</v>
      </c>
      <c r="AL66" s="376">
        <v>0</v>
      </c>
      <c r="AM66" s="376">
        <v>0</v>
      </c>
      <c r="AN66" s="376">
        <v>0</v>
      </c>
      <c r="AO66" s="376">
        <v>0</v>
      </c>
      <c r="AP66" s="376">
        <v>0</v>
      </c>
      <c r="AQ66" s="376">
        <v>0</v>
      </c>
      <c r="AR66" s="376">
        <v>0</v>
      </c>
      <c r="AS66" s="376">
        <v>0</v>
      </c>
      <c r="AT66" s="376">
        <v>0</v>
      </c>
      <c r="AU66" s="376">
        <v>0</v>
      </c>
      <c r="AV66" s="376">
        <v>0</v>
      </c>
      <c r="AW66" s="377">
        <v>0</v>
      </c>
      <c r="AX66" s="376">
        <v>0</v>
      </c>
      <c r="AY66" s="376">
        <v>0</v>
      </c>
      <c r="AZ66" s="376">
        <v>0</v>
      </c>
      <c r="BA66" s="376">
        <v>0</v>
      </c>
      <c r="BB66" s="376">
        <v>0</v>
      </c>
      <c r="BC66" s="376">
        <v>0</v>
      </c>
      <c r="BD66" s="376">
        <v>0</v>
      </c>
      <c r="BE66" s="376">
        <v>0</v>
      </c>
      <c r="BF66" s="376">
        <v>0</v>
      </c>
      <c r="BG66" s="376">
        <v>0</v>
      </c>
      <c r="BH66" s="376">
        <v>0</v>
      </c>
      <c r="BI66" s="377">
        <v>0</v>
      </c>
      <c r="BJ66" s="376">
        <v>0</v>
      </c>
      <c r="BK66" s="376">
        <v>0</v>
      </c>
      <c r="BL66" s="376">
        <v>0</v>
      </c>
      <c r="BM66" s="376">
        <v>0</v>
      </c>
      <c r="BN66" s="376">
        <v>0</v>
      </c>
      <c r="BO66" s="376">
        <v>0</v>
      </c>
      <c r="BP66" s="376">
        <v>0</v>
      </c>
      <c r="BQ66" s="376">
        <v>0</v>
      </c>
      <c r="BR66" s="376">
        <v>0</v>
      </c>
      <c r="BS66" s="376">
        <v>0</v>
      </c>
      <c r="BT66" s="376">
        <v>0</v>
      </c>
      <c r="BU66" s="377">
        <v>0</v>
      </c>
      <c r="BV66" s="376">
        <v>0</v>
      </c>
      <c r="BW66" s="376">
        <v>0</v>
      </c>
      <c r="BX66" s="376">
        <v>0</v>
      </c>
      <c r="BY66" s="376">
        <v>0</v>
      </c>
      <c r="BZ66" s="376">
        <v>0</v>
      </c>
      <c r="CA66" s="376">
        <v>0</v>
      </c>
      <c r="CB66" s="376">
        <v>0</v>
      </c>
      <c r="CC66" s="376">
        <v>0</v>
      </c>
      <c r="CD66" s="376">
        <v>0</v>
      </c>
      <c r="CE66" s="376">
        <v>0</v>
      </c>
      <c r="CF66" s="376">
        <v>0</v>
      </c>
      <c r="CG66" s="377">
        <v>0</v>
      </c>
      <c r="CH66" s="347">
        <f t="shared" si="7"/>
        <v>66158.25999999998</v>
      </c>
      <c r="CI66" s="347">
        <f t="shared" si="7"/>
        <v>52534.959999999963</v>
      </c>
      <c r="CJ66" s="347">
        <f t="shared" si="7"/>
        <v>65459.970000000008</v>
      </c>
      <c r="CK66" s="347">
        <f t="shared" si="6"/>
        <v>65398.240000000013</v>
      </c>
      <c r="CL66" s="347">
        <f t="shared" si="6"/>
        <v>62758.019999999968</v>
      </c>
      <c r="CM66" s="347">
        <f t="shared" si="6"/>
        <v>65699.310000000027</v>
      </c>
      <c r="CN66" s="347">
        <f t="shared" si="6"/>
        <v>61148.489999999983</v>
      </c>
      <c r="CO66" s="347">
        <f t="shared" si="6"/>
        <v>53724.449999999983</v>
      </c>
      <c r="CP66" s="347">
        <f t="shared" si="6"/>
        <v>72373.449999999968</v>
      </c>
      <c r="CQ66" s="347">
        <f t="shared" si="6"/>
        <v>47770.630000000005</v>
      </c>
      <c r="CR66" s="347">
        <f t="shared" si="6"/>
        <v>40177.759999999987</v>
      </c>
      <c r="CS66" s="347">
        <f t="shared" si="6"/>
        <v>39520.730000000003</v>
      </c>
      <c r="CT66" s="348">
        <f t="shared" si="2"/>
        <v>692724.2699999999</v>
      </c>
      <c r="DA66" s="351">
        <f t="shared" si="3"/>
        <v>692724.2699999999</v>
      </c>
      <c r="DB66" s="351">
        <v>692724.2699999999</v>
      </c>
      <c r="DC66" s="351">
        <f t="shared" si="4"/>
        <v>0</v>
      </c>
    </row>
    <row r="67" spans="1:107" ht="15.75" x14ac:dyDescent="0.3">
      <c r="A67" s="335" t="s">
        <v>162</v>
      </c>
      <c r="B67" s="344">
        <v>912583.07999999984</v>
      </c>
      <c r="C67" s="344">
        <v>880037.58000000054</v>
      </c>
      <c r="D67" s="344">
        <v>922274.23000000021</v>
      </c>
      <c r="E67" s="344">
        <v>967346.78999999992</v>
      </c>
      <c r="F67" s="344">
        <v>919859.10999999975</v>
      </c>
      <c r="G67" s="344">
        <v>978094.73000000045</v>
      </c>
      <c r="H67" s="344">
        <v>834051.51999999885</v>
      </c>
      <c r="I67" s="344">
        <v>840535.73999999929</v>
      </c>
      <c r="J67" s="344">
        <v>862527.45999999985</v>
      </c>
      <c r="K67" s="344">
        <v>692228.51000000059</v>
      </c>
      <c r="L67" s="344">
        <v>751841.97000000079</v>
      </c>
      <c r="M67" s="344">
        <v>672141.33</v>
      </c>
      <c r="N67" s="376">
        <v>73854.37999999999</v>
      </c>
      <c r="O67" s="376">
        <v>70965.100000000006</v>
      </c>
      <c r="P67" s="376">
        <v>91224.09</v>
      </c>
      <c r="Q67" s="376">
        <v>107486.7</v>
      </c>
      <c r="R67" s="376">
        <v>86029.24</v>
      </c>
      <c r="S67" s="376">
        <v>99513.150000000009</v>
      </c>
      <c r="T67" s="376">
        <v>37409.260000000009</v>
      </c>
      <c r="U67" s="376">
        <v>66349.680000000008</v>
      </c>
      <c r="V67" s="376">
        <v>73942.569999999992</v>
      </c>
      <c r="W67" s="376">
        <v>92797.430000000008</v>
      </c>
      <c r="X67" s="376">
        <v>93098.19</v>
      </c>
      <c r="Y67" s="377">
        <v>14461.570000000014</v>
      </c>
      <c r="Z67" s="376">
        <v>0</v>
      </c>
      <c r="AA67" s="376">
        <v>0</v>
      </c>
      <c r="AB67" s="376">
        <v>0</v>
      </c>
      <c r="AC67" s="376">
        <v>0</v>
      </c>
      <c r="AD67" s="376">
        <v>0</v>
      </c>
      <c r="AE67" s="376">
        <v>0</v>
      </c>
      <c r="AF67" s="376">
        <v>0</v>
      </c>
      <c r="AG67" s="376">
        <v>0</v>
      </c>
      <c r="AH67" s="376">
        <v>0</v>
      </c>
      <c r="AI67" s="376">
        <v>-614.84</v>
      </c>
      <c r="AJ67" s="376">
        <v>-648.13</v>
      </c>
      <c r="AK67" s="377">
        <v>-483.05</v>
      </c>
      <c r="AL67" s="376">
        <v>0</v>
      </c>
      <c r="AM67" s="376">
        <v>0</v>
      </c>
      <c r="AN67" s="376">
        <v>0</v>
      </c>
      <c r="AO67" s="376">
        <v>0</v>
      </c>
      <c r="AP67" s="376">
        <v>0</v>
      </c>
      <c r="AQ67" s="376">
        <v>0</v>
      </c>
      <c r="AR67" s="376">
        <v>0</v>
      </c>
      <c r="AS67" s="376">
        <v>0</v>
      </c>
      <c r="AT67" s="376">
        <v>0</v>
      </c>
      <c r="AU67" s="376">
        <v>0</v>
      </c>
      <c r="AV67" s="376">
        <v>0</v>
      </c>
      <c r="AW67" s="377">
        <v>0</v>
      </c>
      <c r="AX67" s="376">
        <v>-535.77</v>
      </c>
      <c r="AY67" s="376">
        <v>-451.75999999999993</v>
      </c>
      <c r="AZ67" s="376">
        <v>-472.2</v>
      </c>
      <c r="BA67" s="376">
        <v>-556.56999999999994</v>
      </c>
      <c r="BB67" s="376">
        <v>-551.65</v>
      </c>
      <c r="BC67" s="376">
        <v>-827.49</v>
      </c>
      <c r="BD67" s="376">
        <v>2.48</v>
      </c>
      <c r="BE67" s="376">
        <v>-536.84</v>
      </c>
      <c r="BF67" s="376">
        <v>-410.66999999999996</v>
      </c>
      <c r="BG67" s="376">
        <v>-356.39</v>
      </c>
      <c r="BH67" s="376">
        <v>-202.59</v>
      </c>
      <c r="BI67" s="377">
        <v>-267.64</v>
      </c>
      <c r="BJ67" s="376">
        <v>-139.82</v>
      </c>
      <c r="BK67" s="376">
        <v>-149.15</v>
      </c>
      <c r="BL67" s="376">
        <v>-162.29000000000002</v>
      </c>
      <c r="BM67" s="376">
        <v>-179.53</v>
      </c>
      <c r="BN67" s="376">
        <v>-240.36</v>
      </c>
      <c r="BO67" s="376">
        <v>-301.41999999999996</v>
      </c>
      <c r="BP67" s="376">
        <v>0</v>
      </c>
      <c r="BQ67" s="376">
        <v>-16.340000000000003</v>
      </c>
      <c r="BR67" s="376">
        <v>-109.12</v>
      </c>
      <c r="BS67" s="376">
        <v>15.879999999999995</v>
      </c>
      <c r="BT67" s="376">
        <v>170.84</v>
      </c>
      <c r="BU67" s="377">
        <v>36.1</v>
      </c>
      <c r="BV67" s="376">
        <v>0</v>
      </c>
      <c r="BW67" s="376">
        <v>0</v>
      </c>
      <c r="BX67" s="376">
        <v>0</v>
      </c>
      <c r="BY67" s="376">
        <v>0</v>
      </c>
      <c r="BZ67" s="376">
        <v>0</v>
      </c>
      <c r="CA67" s="376">
        <v>0</v>
      </c>
      <c r="CB67" s="376">
        <v>0</v>
      </c>
      <c r="CC67" s="376">
        <v>0</v>
      </c>
      <c r="CD67" s="376">
        <v>0</v>
      </c>
      <c r="CE67" s="376">
        <v>0</v>
      </c>
      <c r="CF67" s="376">
        <v>0</v>
      </c>
      <c r="CG67" s="377">
        <v>0</v>
      </c>
      <c r="CH67" s="347">
        <f t="shared" si="7"/>
        <v>985761.86999999988</v>
      </c>
      <c r="CI67" s="347">
        <f t="shared" si="7"/>
        <v>950401.77000000048</v>
      </c>
      <c r="CJ67" s="347">
        <f t="shared" si="7"/>
        <v>1012863.8300000002</v>
      </c>
      <c r="CK67" s="347">
        <f t="shared" si="6"/>
        <v>1074097.3899999999</v>
      </c>
      <c r="CL67" s="347">
        <f t="shared" si="6"/>
        <v>1005096.3399999997</v>
      </c>
      <c r="CM67" s="347">
        <f t="shared" si="6"/>
        <v>1076478.9700000004</v>
      </c>
      <c r="CN67" s="347">
        <f t="shared" si="6"/>
        <v>871463.25999999885</v>
      </c>
      <c r="CO67" s="347">
        <f t="shared" si="6"/>
        <v>906332.23999999941</v>
      </c>
      <c r="CP67" s="347">
        <f t="shared" si="6"/>
        <v>935950.23999999976</v>
      </c>
      <c r="CQ67" s="347">
        <f t="shared" si="6"/>
        <v>784070.59000000067</v>
      </c>
      <c r="CR67" s="347">
        <f t="shared" si="6"/>
        <v>844260.28000000084</v>
      </c>
      <c r="CS67" s="347">
        <f t="shared" si="6"/>
        <v>685888.30999999994</v>
      </c>
      <c r="CT67" s="348">
        <f t="shared" si="2"/>
        <v>11132665.09</v>
      </c>
      <c r="DA67" s="351">
        <f t="shared" si="3"/>
        <v>11132665.09</v>
      </c>
      <c r="DB67" s="351">
        <v>11132665.09</v>
      </c>
      <c r="DC67" s="351">
        <f t="shared" si="4"/>
        <v>0</v>
      </c>
    </row>
    <row r="68" spans="1:107" ht="15.75" x14ac:dyDescent="0.3">
      <c r="A68" s="335" t="s">
        <v>163</v>
      </c>
      <c r="B68" s="344">
        <v>42214.45</v>
      </c>
      <c r="C68" s="344">
        <v>41727.859999999993</v>
      </c>
      <c r="D68" s="344">
        <v>45597.240000000013</v>
      </c>
      <c r="E68" s="344">
        <v>49610.82999999998</v>
      </c>
      <c r="F68" s="344">
        <v>47880.249999999993</v>
      </c>
      <c r="G68" s="344">
        <v>40193.950000000004</v>
      </c>
      <c r="H68" s="344">
        <v>35548.94000000001</v>
      </c>
      <c r="I68" s="344">
        <v>41654.310000000005</v>
      </c>
      <c r="J68" s="344">
        <v>37332.140000000007</v>
      </c>
      <c r="K68" s="344">
        <v>28424.480000000003</v>
      </c>
      <c r="L68" s="344">
        <v>32747.77</v>
      </c>
      <c r="M68" s="344">
        <v>32039.24</v>
      </c>
      <c r="N68" s="376">
        <v>119.72</v>
      </c>
      <c r="O68" s="376">
        <v>119.72</v>
      </c>
      <c r="P68" s="376">
        <v>119.72</v>
      </c>
      <c r="Q68" s="376">
        <v>158.53</v>
      </c>
      <c r="R68" s="376">
        <v>135.88999999999999</v>
      </c>
      <c r="S68" s="376">
        <v>135.88999999999999</v>
      </c>
      <c r="T68" s="376">
        <v>136.83000000000001</v>
      </c>
      <c r="U68" s="376">
        <v>159.63</v>
      </c>
      <c r="V68" s="376">
        <v>136.83000000000001</v>
      </c>
      <c r="W68" s="376">
        <v>156.4</v>
      </c>
      <c r="X68" s="376">
        <v>111.71</v>
      </c>
      <c r="Y68" s="377">
        <v>115.89</v>
      </c>
      <c r="Z68" s="376">
        <v>0</v>
      </c>
      <c r="AA68" s="376">
        <v>0</v>
      </c>
      <c r="AB68" s="376">
        <v>0</v>
      </c>
      <c r="AC68" s="376">
        <v>0</v>
      </c>
      <c r="AD68" s="376">
        <v>0</v>
      </c>
      <c r="AE68" s="376">
        <v>0</v>
      </c>
      <c r="AF68" s="376">
        <v>0</v>
      </c>
      <c r="AG68" s="376">
        <v>0</v>
      </c>
      <c r="AH68" s="376">
        <v>0</v>
      </c>
      <c r="AI68" s="376">
        <v>0</v>
      </c>
      <c r="AJ68" s="376">
        <v>0</v>
      </c>
      <c r="AK68" s="377">
        <v>0</v>
      </c>
      <c r="AL68" s="376">
        <v>0</v>
      </c>
      <c r="AM68" s="376">
        <v>0</v>
      </c>
      <c r="AN68" s="376">
        <v>0</v>
      </c>
      <c r="AO68" s="376">
        <v>0</v>
      </c>
      <c r="AP68" s="376">
        <v>0</v>
      </c>
      <c r="AQ68" s="376">
        <v>0</v>
      </c>
      <c r="AR68" s="376">
        <v>0</v>
      </c>
      <c r="AS68" s="376">
        <v>0</v>
      </c>
      <c r="AT68" s="376">
        <v>0</v>
      </c>
      <c r="AU68" s="376">
        <v>0</v>
      </c>
      <c r="AV68" s="376">
        <v>0</v>
      </c>
      <c r="AW68" s="377">
        <v>0</v>
      </c>
      <c r="AX68" s="376">
        <v>-2577.71</v>
      </c>
      <c r="AY68" s="376">
        <v>-2631.98</v>
      </c>
      <c r="AZ68" s="376">
        <v>-3979.51</v>
      </c>
      <c r="BA68" s="376">
        <v>-5333.26</v>
      </c>
      <c r="BB68" s="376">
        <v>-4857.2700000000004</v>
      </c>
      <c r="BC68" s="376">
        <v>-3802.65</v>
      </c>
      <c r="BD68" s="376">
        <v>-3811.09</v>
      </c>
      <c r="BE68" s="376">
        <v>-3701.82</v>
      </c>
      <c r="BF68" s="376">
        <v>-1999.8500000000001</v>
      </c>
      <c r="BG68" s="376">
        <v>-2139.02</v>
      </c>
      <c r="BH68" s="376">
        <v>-2999.29</v>
      </c>
      <c r="BI68" s="377">
        <v>-2630.5000000000005</v>
      </c>
      <c r="BJ68" s="376">
        <v>0</v>
      </c>
      <c r="BK68" s="376">
        <v>0</v>
      </c>
      <c r="BL68" s="376">
        <v>0</v>
      </c>
      <c r="BM68" s="376">
        <v>0</v>
      </c>
      <c r="BN68" s="376">
        <v>0</v>
      </c>
      <c r="BO68" s="376">
        <v>0</v>
      </c>
      <c r="BP68" s="376">
        <v>0</v>
      </c>
      <c r="BQ68" s="376">
        <v>0</v>
      </c>
      <c r="BR68" s="376">
        <v>0</v>
      </c>
      <c r="BS68" s="376">
        <v>0</v>
      </c>
      <c r="BT68" s="376">
        <v>0</v>
      </c>
      <c r="BU68" s="377">
        <v>0</v>
      </c>
      <c r="BV68" s="376">
        <v>0</v>
      </c>
      <c r="BW68" s="376">
        <v>0</v>
      </c>
      <c r="BX68" s="376">
        <v>0</v>
      </c>
      <c r="BY68" s="376">
        <v>0</v>
      </c>
      <c r="BZ68" s="376">
        <v>0</v>
      </c>
      <c r="CA68" s="376">
        <v>0</v>
      </c>
      <c r="CB68" s="376">
        <v>0</v>
      </c>
      <c r="CC68" s="376">
        <v>0</v>
      </c>
      <c r="CD68" s="376">
        <v>0</v>
      </c>
      <c r="CE68" s="376">
        <v>0</v>
      </c>
      <c r="CF68" s="376">
        <v>0</v>
      </c>
      <c r="CG68" s="377">
        <v>0</v>
      </c>
      <c r="CH68" s="347">
        <f t="shared" si="7"/>
        <v>39756.46</v>
      </c>
      <c r="CI68" s="347">
        <f t="shared" si="7"/>
        <v>39215.599999999991</v>
      </c>
      <c r="CJ68" s="347">
        <f t="shared" si="7"/>
        <v>41737.450000000012</v>
      </c>
      <c r="CK68" s="347">
        <f t="shared" si="6"/>
        <v>44436.099999999977</v>
      </c>
      <c r="CL68" s="347">
        <f t="shared" si="6"/>
        <v>43158.869999999995</v>
      </c>
      <c r="CM68" s="347">
        <f t="shared" si="6"/>
        <v>36527.19</v>
      </c>
      <c r="CN68" s="347">
        <f t="shared" si="6"/>
        <v>31874.680000000011</v>
      </c>
      <c r="CO68" s="347">
        <f t="shared" si="6"/>
        <v>38112.120000000003</v>
      </c>
      <c r="CP68" s="347">
        <f t="shared" si="6"/>
        <v>35469.12000000001</v>
      </c>
      <c r="CQ68" s="347">
        <f t="shared" si="6"/>
        <v>26441.860000000004</v>
      </c>
      <c r="CR68" s="347">
        <f t="shared" si="6"/>
        <v>29860.190000000002</v>
      </c>
      <c r="CS68" s="347">
        <f t="shared" si="6"/>
        <v>29524.63</v>
      </c>
      <c r="CT68" s="348">
        <f t="shared" ref="CT68:CT80" si="8">SUM(CH68:CS68)</f>
        <v>436114.26999999996</v>
      </c>
      <c r="DA68" s="351">
        <f t="shared" ref="DA68:DA80" si="9">+CT68-CZ68</f>
        <v>436114.26999999996</v>
      </c>
      <c r="DB68" s="351">
        <v>436114.26999999996</v>
      </c>
      <c r="DC68" s="351">
        <f t="shared" ref="DC68:DC80" si="10">DA68-DB68</f>
        <v>0</v>
      </c>
    </row>
    <row r="69" spans="1:107" ht="15.75" x14ac:dyDescent="0.3">
      <c r="A69" s="335" t="s">
        <v>164</v>
      </c>
      <c r="B69" s="344">
        <v>60464.12</v>
      </c>
      <c r="C69" s="344">
        <v>57356.339999999982</v>
      </c>
      <c r="D69" s="344">
        <v>63511.070000000022</v>
      </c>
      <c r="E69" s="344">
        <v>69581.470000000016</v>
      </c>
      <c r="F69" s="344">
        <v>72341.410000000018</v>
      </c>
      <c r="G69" s="344">
        <v>60068.869999999974</v>
      </c>
      <c r="H69" s="344">
        <v>55871.360000000015</v>
      </c>
      <c r="I69" s="344">
        <v>52124.929999999986</v>
      </c>
      <c r="J69" s="344">
        <v>63002.17</v>
      </c>
      <c r="K69" s="344">
        <v>43839.679999999993</v>
      </c>
      <c r="L69" s="344">
        <v>40792.680000000008</v>
      </c>
      <c r="M69" s="344">
        <v>40391.220000000008</v>
      </c>
      <c r="N69" s="376">
        <v>-722.37</v>
      </c>
      <c r="O69" s="376">
        <v>-788.2</v>
      </c>
      <c r="P69" s="376">
        <v>-760.96</v>
      </c>
      <c r="Q69" s="376">
        <v>-837.37</v>
      </c>
      <c r="R69" s="376">
        <v>-812.77</v>
      </c>
      <c r="S69" s="376">
        <v>-830</v>
      </c>
      <c r="T69" s="376">
        <v>-796.63</v>
      </c>
      <c r="U69" s="376">
        <v>-717.46</v>
      </c>
      <c r="V69" s="376">
        <v>-749.63</v>
      </c>
      <c r="W69" s="376">
        <v>-664.03</v>
      </c>
      <c r="X69" s="376">
        <v>-603.3900000000001</v>
      </c>
      <c r="Y69" s="377">
        <v>-490.28000000000003</v>
      </c>
      <c r="Z69" s="376">
        <v>0</v>
      </c>
      <c r="AA69" s="376">
        <v>0</v>
      </c>
      <c r="AB69" s="376">
        <v>0</v>
      </c>
      <c r="AC69" s="376">
        <v>0</v>
      </c>
      <c r="AD69" s="376">
        <v>0</v>
      </c>
      <c r="AE69" s="376">
        <v>0</v>
      </c>
      <c r="AF69" s="376">
        <v>0</v>
      </c>
      <c r="AG69" s="376">
        <v>0</v>
      </c>
      <c r="AH69" s="376">
        <v>0</v>
      </c>
      <c r="AI69" s="376">
        <v>0</v>
      </c>
      <c r="AJ69" s="376">
        <v>0</v>
      </c>
      <c r="AK69" s="377">
        <v>0</v>
      </c>
      <c r="AL69" s="376">
        <v>0</v>
      </c>
      <c r="AM69" s="376">
        <v>0</v>
      </c>
      <c r="AN69" s="376">
        <v>0</v>
      </c>
      <c r="AO69" s="376">
        <v>0</v>
      </c>
      <c r="AP69" s="376">
        <v>0</v>
      </c>
      <c r="AQ69" s="376">
        <v>0</v>
      </c>
      <c r="AR69" s="376">
        <v>0</v>
      </c>
      <c r="AS69" s="376">
        <v>0</v>
      </c>
      <c r="AT69" s="376">
        <v>0</v>
      </c>
      <c r="AU69" s="376">
        <v>0</v>
      </c>
      <c r="AV69" s="376">
        <v>0</v>
      </c>
      <c r="AW69" s="377">
        <v>0</v>
      </c>
      <c r="AX69" s="376">
        <v>0</v>
      </c>
      <c r="AY69" s="376">
        <v>0</v>
      </c>
      <c r="AZ69" s="376">
        <v>0</v>
      </c>
      <c r="BA69" s="376">
        <v>0</v>
      </c>
      <c r="BB69" s="376">
        <v>0</v>
      </c>
      <c r="BC69" s="376">
        <v>0</v>
      </c>
      <c r="BD69" s="376">
        <v>0</v>
      </c>
      <c r="BE69" s="376">
        <v>0</v>
      </c>
      <c r="BF69" s="376">
        <v>0</v>
      </c>
      <c r="BG69" s="376">
        <v>0</v>
      </c>
      <c r="BH69" s="376">
        <v>0</v>
      </c>
      <c r="BI69" s="377">
        <v>0</v>
      </c>
      <c r="BJ69" s="376">
        <v>0</v>
      </c>
      <c r="BK69" s="376">
        <v>0</v>
      </c>
      <c r="BL69" s="376">
        <v>0</v>
      </c>
      <c r="BM69" s="376">
        <v>0</v>
      </c>
      <c r="BN69" s="376">
        <v>0</v>
      </c>
      <c r="BO69" s="376">
        <v>0</v>
      </c>
      <c r="BP69" s="376">
        <v>0</v>
      </c>
      <c r="BQ69" s="376">
        <v>0</v>
      </c>
      <c r="BR69" s="376">
        <v>0</v>
      </c>
      <c r="BS69" s="376">
        <v>0</v>
      </c>
      <c r="BT69" s="376">
        <v>0</v>
      </c>
      <c r="BU69" s="377">
        <v>0</v>
      </c>
      <c r="BV69" s="376">
        <v>0</v>
      </c>
      <c r="BW69" s="376">
        <v>0</v>
      </c>
      <c r="BX69" s="376">
        <v>0</v>
      </c>
      <c r="BY69" s="376">
        <v>0</v>
      </c>
      <c r="BZ69" s="376">
        <v>0</v>
      </c>
      <c r="CA69" s="376">
        <v>0</v>
      </c>
      <c r="CB69" s="376">
        <v>0</v>
      </c>
      <c r="CC69" s="376">
        <v>0</v>
      </c>
      <c r="CD69" s="376">
        <v>0</v>
      </c>
      <c r="CE69" s="376">
        <v>0</v>
      </c>
      <c r="CF69" s="376">
        <v>0</v>
      </c>
      <c r="CG69" s="377">
        <v>0</v>
      </c>
      <c r="CH69" s="347">
        <f t="shared" si="7"/>
        <v>59741.75</v>
      </c>
      <c r="CI69" s="347">
        <f t="shared" si="7"/>
        <v>56568.139999999985</v>
      </c>
      <c r="CJ69" s="347">
        <f t="shared" si="7"/>
        <v>62750.110000000022</v>
      </c>
      <c r="CK69" s="347">
        <f t="shared" si="6"/>
        <v>68744.10000000002</v>
      </c>
      <c r="CL69" s="347">
        <f t="shared" si="6"/>
        <v>71528.640000000014</v>
      </c>
      <c r="CM69" s="347">
        <f t="shared" si="6"/>
        <v>59238.869999999974</v>
      </c>
      <c r="CN69" s="347">
        <f t="shared" si="6"/>
        <v>55074.730000000018</v>
      </c>
      <c r="CO69" s="347">
        <f t="shared" si="6"/>
        <v>51407.469999999987</v>
      </c>
      <c r="CP69" s="347">
        <f t="shared" si="6"/>
        <v>62252.54</v>
      </c>
      <c r="CQ69" s="347">
        <f t="shared" si="6"/>
        <v>43175.649999999994</v>
      </c>
      <c r="CR69" s="347">
        <f t="shared" si="6"/>
        <v>40189.290000000008</v>
      </c>
      <c r="CS69" s="347">
        <f t="shared" si="6"/>
        <v>39900.94000000001</v>
      </c>
      <c r="CT69" s="348">
        <f t="shared" si="8"/>
        <v>670572.23000000021</v>
      </c>
      <c r="DA69" s="351">
        <f t="shared" si="9"/>
        <v>670572.23000000021</v>
      </c>
      <c r="DB69" s="351">
        <v>670572.23000000021</v>
      </c>
      <c r="DC69" s="351">
        <f t="shared" si="10"/>
        <v>0</v>
      </c>
    </row>
    <row r="70" spans="1:107" ht="15.75" x14ac:dyDescent="0.3">
      <c r="A70" s="335" t="s">
        <v>165</v>
      </c>
      <c r="B70" s="344">
        <v>28090.850000000002</v>
      </c>
      <c r="C70" s="344">
        <v>25727.809999999994</v>
      </c>
      <c r="D70" s="344">
        <v>27971.619999999992</v>
      </c>
      <c r="E70" s="344">
        <v>30766.559999999998</v>
      </c>
      <c r="F70" s="344">
        <v>31686.079999999994</v>
      </c>
      <c r="G70" s="344">
        <v>30059.420000000002</v>
      </c>
      <c r="H70" s="344">
        <v>27865.329999999994</v>
      </c>
      <c r="I70" s="344">
        <v>27989.05</v>
      </c>
      <c r="J70" s="344">
        <v>30297.780000000002</v>
      </c>
      <c r="K70" s="344">
        <v>22328.229999999996</v>
      </c>
      <c r="L70" s="344">
        <v>20985.160000000003</v>
      </c>
      <c r="M70" s="344">
        <v>21253.85</v>
      </c>
      <c r="N70" s="376">
        <v>0</v>
      </c>
      <c r="O70" s="376">
        <v>0</v>
      </c>
      <c r="P70" s="376">
        <v>0</v>
      </c>
      <c r="Q70" s="376">
        <v>0</v>
      </c>
      <c r="R70" s="376">
        <v>0</v>
      </c>
      <c r="S70" s="376">
        <v>0</v>
      </c>
      <c r="T70" s="376">
        <v>0</v>
      </c>
      <c r="U70" s="376">
        <v>0</v>
      </c>
      <c r="V70" s="376">
        <v>0</v>
      </c>
      <c r="W70" s="376">
        <v>0</v>
      </c>
      <c r="X70" s="376">
        <v>0</v>
      </c>
      <c r="Y70" s="377">
        <v>58.97999999999999</v>
      </c>
      <c r="Z70" s="376">
        <v>0</v>
      </c>
      <c r="AA70" s="376">
        <v>0</v>
      </c>
      <c r="AB70" s="376">
        <v>0</v>
      </c>
      <c r="AC70" s="376">
        <v>0</v>
      </c>
      <c r="AD70" s="376">
        <v>0</v>
      </c>
      <c r="AE70" s="376">
        <v>0</v>
      </c>
      <c r="AF70" s="376">
        <v>0</v>
      </c>
      <c r="AG70" s="376">
        <v>0</v>
      </c>
      <c r="AH70" s="376">
        <v>0</v>
      </c>
      <c r="AI70" s="376">
        <v>0</v>
      </c>
      <c r="AJ70" s="376">
        <v>0</v>
      </c>
      <c r="AK70" s="377">
        <v>0</v>
      </c>
      <c r="AL70" s="376">
        <v>0</v>
      </c>
      <c r="AM70" s="376">
        <v>0</v>
      </c>
      <c r="AN70" s="376">
        <v>0</v>
      </c>
      <c r="AO70" s="376">
        <v>0</v>
      </c>
      <c r="AP70" s="376">
        <v>0</v>
      </c>
      <c r="AQ70" s="376">
        <v>0</v>
      </c>
      <c r="AR70" s="376">
        <v>0</v>
      </c>
      <c r="AS70" s="376">
        <v>0</v>
      </c>
      <c r="AT70" s="376">
        <v>0</v>
      </c>
      <c r="AU70" s="376">
        <v>0</v>
      </c>
      <c r="AV70" s="376">
        <v>0</v>
      </c>
      <c r="AW70" s="377">
        <v>0</v>
      </c>
      <c r="AX70" s="376">
        <v>0</v>
      </c>
      <c r="AY70" s="376">
        <v>0</v>
      </c>
      <c r="AZ70" s="376">
        <v>0</v>
      </c>
      <c r="BA70" s="376">
        <v>0</v>
      </c>
      <c r="BB70" s="376">
        <v>0</v>
      </c>
      <c r="BC70" s="376">
        <v>0</v>
      </c>
      <c r="BD70" s="376">
        <v>0</v>
      </c>
      <c r="BE70" s="376">
        <v>0</v>
      </c>
      <c r="BF70" s="376">
        <v>0</v>
      </c>
      <c r="BG70" s="376">
        <v>0</v>
      </c>
      <c r="BH70" s="376">
        <v>0</v>
      </c>
      <c r="BI70" s="377">
        <v>0</v>
      </c>
      <c r="BJ70" s="376">
        <v>0</v>
      </c>
      <c r="BK70" s="376">
        <v>0</v>
      </c>
      <c r="BL70" s="376">
        <v>0</v>
      </c>
      <c r="BM70" s="376">
        <v>0</v>
      </c>
      <c r="BN70" s="376">
        <v>0</v>
      </c>
      <c r="BO70" s="376">
        <v>0</v>
      </c>
      <c r="BP70" s="376">
        <v>0</v>
      </c>
      <c r="BQ70" s="376">
        <v>0</v>
      </c>
      <c r="BR70" s="376">
        <v>0</v>
      </c>
      <c r="BS70" s="376">
        <v>0</v>
      </c>
      <c r="BT70" s="376">
        <v>0</v>
      </c>
      <c r="BU70" s="377">
        <v>0</v>
      </c>
      <c r="BV70" s="376">
        <v>0</v>
      </c>
      <c r="BW70" s="376">
        <v>0</v>
      </c>
      <c r="BX70" s="376">
        <v>0</v>
      </c>
      <c r="BY70" s="376">
        <v>0</v>
      </c>
      <c r="BZ70" s="376">
        <v>0</v>
      </c>
      <c r="CA70" s="376">
        <v>0</v>
      </c>
      <c r="CB70" s="376">
        <v>0</v>
      </c>
      <c r="CC70" s="376">
        <v>0</v>
      </c>
      <c r="CD70" s="376">
        <v>0</v>
      </c>
      <c r="CE70" s="376">
        <v>0</v>
      </c>
      <c r="CF70" s="376">
        <v>0</v>
      </c>
      <c r="CG70" s="377">
        <v>0</v>
      </c>
      <c r="CH70" s="347">
        <f t="shared" si="7"/>
        <v>28090.850000000002</v>
      </c>
      <c r="CI70" s="347">
        <f t="shared" si="7"/>
        <v>25727.809999999994</v>
      </c>
      <c r="CJ70" s="347">
        <f t="shared" si="7"/>
        <v>27971.619999999992</v>
      </c>
      <c r="CK70" s="347">
        <f t="shared" si="6"/>
        <v>30766.559999999998</v>
      </c>
      <c r="CL70" s="347">
        <f t="shared" si="6"/>
        <v>31686.079999999994</v>
      </c>
      <c r="CM70" s="347">
        <f t="shared" si="6"/>
        <v>30059.420000000002</v>
      </c>
      <c r="CN70" s="347">
        <f t="shared" si="6"/>
        <v>27865.329999999994</v>
      </c>
      <c r="CO70" s="347">
        <f t="shared" si="6"/>
        <v>27989.05</v>
      </c>
      <c r="CP70" s="347">
        <f t="shared" si="6"/>
        <v>30297.780000000002</v>
      </c>
      <c r="CQ70" s="347">
        <f t="shared" si="6"/>
        <v>22328.229999999996</v>
      </c>
      <c r="CR70" s="347">
        <f t="shared" si="6"/>
        <v>20985.160000000003</v>
      </c>
      <c r="CS70" s="347">
        <f t="shared" si="6"/>
        <v>21312.829999999998</v>
      </c>
      <c r="CT70" s="348">
        <f t="shared" si="8"/>
        <v>325080.72000000003</v>
      </c>
      <c r="DA70" s="351">
        <f t="shared" si="9"/>
        <v>325080.72000000003</v>
      </c>
      <c r="DB70" s="351">
        <v>325080.72000000003</v>
      </c>
      <c r="DC70" s="351">
        <f t="shared" si="10"/>
        <v>0</v>
      </c>
    </row>
    <row r="71" spans="1:107" ht="15.75" x14ac:dyDescent="0.3">
      <c r="A71" s="335" t="s">
        <v>166</v>
      </c>
      <c r="B71" s="344">
        <v>24118.28</v>
      </c>
      <c r="C71" s="344">
        <v>24277.919999999998</v>
      </c>
      <c r="D71" s="344">
        <v>24169.260000000002</v>
      </c>
      <c r="E71" s="344">
        <v>26419.320000000007</v>
      </c>
      <c r="F71" s="344">
        <v>26325.07</v>
      </c>
      <c r="G71" s="344">
        <v>25278.57</v>
      </c>
      <c r="H71" s="344">
        <v>21155.670000000002</v>
      </c>
      <c r="I71" s="344">
        <v>24014.93</v>
      </c>
      <c r="J71" s="344">
        <v>23658.690000000002</v>
      </c>
      <c r="K71" s="344">
        <v>19445.75</v>
      </c>
      <c r="L71" s="344">
        <v>20758.320000000003</v>
      </c>
      <c r="M71" s="344">
        <v>19362.830000000002</v>
      </c>
      <c r="N71" s="376">
        <v>0</v>
      </c>
      <c r="O71" s="376">
        <v>-2135.5700000000002</v>
      </c>
      <c r="P71" s="376">
        <v>-5372.68</v>
      </c>
      <c r="Q71" s="376">
        <v>-6590.39</v>
      </c>
      <c r="R71" s="376">
        <v>-6430.28</v>
      </c>
      <c r="S71" s="376">
        <v>-6405.61</v>
      </c>
      <c r="T71" s="376">
        <v>-6299.92</v>
      </c>
      <c r="U71" s="376">
        <v>-6251.13</v>
      </c>
      <c r="V71" s="376">
        <v>-6428.12</v>
      </c>
      <c r="W71" s="376">
        <v>-6548.48</v>
      </c>
      <c r="X71" s="376">
        <v>-6734.19</v>
      </c>
      <c r="Y71" s="377">
        <v>-5313.7</v>
      </c>
      <c r="Z71" s="376">
        <v>0</v>
      </c>
      <c r="AA71" s="376">
        <v>0</v>
      </c>
      <c r="AB71" s="376">
        <v>0</v>
      </c>
      <c r="AC71" s="376">
        <v>0</v>
      </c>
      <c r="AD71" s="376">
        <v>0</v>
      </c>
      <c r="AE71" s="376">
        <v>0</v>
      </c>
      <c r="AF71" s="376">
        <v>0</v>
      </c>
      <c r="AG71" s="376">
        <v>0</v>
      </c>
      <c r="AH71" s="376">
        <v>0</v>
      </c>
      <c r="AI71" s="376">
        <v>0</v>
      </c>
      <c r="AJ71" s="376">
        <v>0</v>
      </c>
      <c r="AK71" s="377">
        <v>0</v>
      </c>
      <c r="AL71" s="376">
        <v>0</v>
      </c>
      <c r="AM71" s="376">
        <v>0</v>
      </c>
      <c r="AN71" s="376">
        <v>0</v>
      </c>
      <c r="AO71" s="376">
        <v>0</v>
      </c>
      <c r="AP71" s="376">
        <v>0</v>
      </c>
      <c r="AQ71" s="376">
        <v>0</v>
      </c>
      <c r="AR71" s="376">
        <v>0</v>
      </c>
      <c r="AS71" s="376">
        <v>0</v>
      </c>
      <c r="AT71" s="376">
        <v>0</v>
      </c>
      <c r="AU71" s="376">
        <v>478.68</v>
      </c>
      <c r="AV71" s="376">
        <v>569.19000000000005</v>
      </c>
      <c r="AW71" s="377">
        <v>292.12</v>
      </c>
      <c r="AX71" s="376">
        <v>0</v>
      </c>
      <c r="AY71" s="376">
        <v>0</v>
      </c>
      <c r="AZ71" s="376">
        <v>0</v>
      </c>
      <c r="BA71" s="376">
        <v>0</v>
      </c>
      <c r="BB71" s="376">
        <v>0</v>
      </c>
      <c r="BC71" s="376">
        <v>0</v>
      </c>
      <c r="BD71" s="376">
        <v>0</v>
      </c>
      <c r="BE71" s="376">
        <v>0</v>
      </c>
      <c r="BF71" s="376">
        <v>0</v>
      </c>
      <c r="BG71" s="376">
        <v>0</v>
      </c>
      <c r="BH71" s="376">
        <v>0</v>
      </c>
      <c r="BI71" s="377">
        <v>0</v>
      </c>
      <c r="BJ71" s="376">
        <v>0</v>
      </c>
      <c r="BK71" s="376">
        <v>0</v>
      </c>
      <c r="BL71" s="376">
        <v>0</v>
      </c>
      <c r="BM71" s="376">
        <v>0</v>
      </c>
      <c r="BN71" s="376">
        <v>0</v>
      </c>
      <c r="BO71" s="376">
        <v>0</v>
      </c>
      <c r="BP71" s="376">
        <v>0</v>
      </c>
      <c r="BQ71" s="376">
        <v>0</v>
      </c>
      <c r="BR71" s="376">
        <v>0</v>
      </c>
      <c r="BS71" s="376">
        <v>0</v>
      </c>
      <c r="BT71" s="376">
        <v>0</v>
      </c>
      <c r="BU71" s="377">
        <v>0</v>
      </c>
      <c r="BV71" s="376">
        <v>0</v>
      </c>
      <c r="BW71" s="376">
        <v>0</v>
      </c>
      <c r="BX71" s="376">
        <v>0</v>
      </c>
      <c r="BY71" s="376">
        <v>0</v>
      </c>
      <c r="BZ71" s="376">
        <v>0</v>
      </c>
      <c r="CA71" s="376">
        <v>0</v>
      </c>
      <c r="CB71" s="376">
        <v>0</v>
      </c>
      <c r="CC71" s="376">
        <v>0</v>
      </c>
      <c r="CD71" s="376">
        <v>0</v>
      </c>
      <c r="CE71" s="376">
        <v>0</v>
      </c>
      <c r="CF71" s="376">
        <v>0</v>
      </c>
      <c r="CG71" s="377">
        <v>0</v>
      </c>
      <c r="CH71" s="347">
        <f t="shared" si="7"/>
        <v>24118.28</v>
      </c>
      <c r="CI71" s="347">
        <f t="shared" si="7"/>
        <v>22142.35</v>
      </c>
      <c r="CJ71" s="347">
        <f t="shared" si="7"/>
        <v>18796.580000000002</v>
      </c>
      <c r="CK71" s="347">
        <f t="shared" si="6"/>
        <v>19828.930000000008</v>
      </c>
      <c r="CL71" s="347">
        <f t="shared" si="6"/>
        <v>19894.79</v>
      </c>
      <c r="CM71" s="347">
        <f t="shared" si="6"/>
        <v>18872.96</v>
      </c>
      <c r="CN71" s="347">
        <f t="shared" si="6"/>
        <v>14855.750000000002</v>
      </c>
      <c r="CO71" s="347">
        <f t="shared" si="6"/>
        <v>17763.8</v>
      </c>
      <c r="CP71" s="347">
        <f t="shared" si="6"/>
        <v>17230.570000000003</v>
      </c>
      <c r="CQ71" s="347">
        <f t="shared" si="6"/>
        <v>13375.95</v>
      </c>
      <c r="CR71" s="347">
        <f t="shared" si="6"/>
        <v>14593.320000000005</v>
      </c>
      <c r="CS71" s="347">
        <f t="shared" si="6"/>
        <v>14341.250000000002</v>
      </c>
      <c r="CT71" s="348">
        <f t="shared" si="8"/>
        <v>215814.53000000003</v>
      </c>
      <c r="DA71" s="351">
        <f t="shared" si="9"/>
        <v>215814.53000000003</v>
      </c>
      <c r="DB71" s="351">
        <v>215814.53000000003</v>
      </c>
      <c r="DC71" s="351">
        <f t="shared" si="10"/>
        <v>0</v>
      </c>
    </row>
    <row r="72" spans="1:107" ht="15.75" x14ac:dyDescent="0.3">
      <c r="A72" s="335" t="s">
        <v>167</v>
      </c>
      <c r="B72" s="344">
        <v>60259.61</v>
      </c>
      <c r="C72" s="344">
        <v>55191.799999999996</v>
      </c>
      <c r="D72" s="344">
        <v>64545.069999999992</v>
      </c>
      <c r="E72" s="344">
        <v>69710.02</v>
      </c>
      <c r="F72" s="344">
        <v>73214.970000000016</v>
      </c>
      <c r="G72" s="344">
        <v>61443.55</v>
      </c>
      <c r="H72" s="344">
        <v>71942.570000000007</v>
      </c>
      <c r="I72" s="344">
        <v>83995.890000000029</v>
      </c>
      <c r="J72" s="344">
        <v>88544.959999999992</v>
      </c>
      <c r="K72" s="344">
        <v>69829.69</v>
      </c>
      <c r="L72" s="344">
        <v>67139.680000000008</v>
      </c>
      <c r="M72" s="344">
        <v>52791.710000000006</v>
      </c>
      <c r="N72" s="376">
        <v>0</v>
      </c>
      <c r="O72" s="376">
        <v>0</v>
      </c>
      <c r="P72" s="376">
        <v>0</v>
      </c>
      <c r="Q72" s="376">
        <v>0</v>
      </c>
      <c r="R72" s="376">
        <v>0</v>
      </c>
      <c r="S72" s="376">
        <v>0</v>
      </c>
      <c r="T72" s="376">
        <v>0</v>
      </c>
      <c r="U72" s="376">
        <v>0</v>
      </c>
      <c r="V72" s="376">
        <v>-2606.59</v>
      </c>
      <c r="W72" s="376">
        <v>-7673.14</v>
      </c>
      <c r="X72" s="376">
        <v>-8932.8700000000008</v>
      </c>
      <c r="Y72" s="377">
        <v>-9967.5200000000023</v>
      </c>
      <c r="Z72" s="376">
        <v>0</v>
      </c>
      <c r="AA72" s="376">
        <v>0</v>
      </c>
      <c r="AB72" s="376">
        <v>0</v>
      </c>
      <c r="AC72" s="376">
        <v>0</v>
      </c>
      <c r="AD72" s="376">
        <v>0</v>
      </c>
      <c r="AE72" s="376">
        <v>0</v>
      </c>
      <c r="AF72" s="376">
        <v>0</v>
      </c>
      <c r="AG72" s="376">
        <v>0</v>
      </c>
      <c r="AH72" s="376">
        <v>0</v>
      </c>
      <c r="AI72" s="376">
        <v>0</v>
      </c>
      <c r="AJ72" s="376">
        <v>0</v>
      </c>
      <c r="AK72" s="377">
        <v>0</v>
      </c>
      <c r="AL72" s="376">
        <v>0</v>
      </c>
      <c r="AM72" s="376">
        <v>0.22</v>
      </c>
      <c r="AN72" s="376">
        <v>0.44</v>
      </c>
      <c r="AO72" s="376">
        <v>0.24</v>
      </c>
      <c r="AP72" s="376">
        <v>0.24</v>
      </c>
      <c r="AQ72" s="376">
        <v>0.24</v>
      </c>
      <c r="AR72" s="376">
        <v>0.48</v>
      </c>
      <c r="AS72" s="376">
        <v>0.24</v>
      </c>
      <c r="AT72" s="376">
        <v>0.24</v>
      </c>
      <c r="AU72" s="376">
        <v>0.47</v>
      </c>
      <c r="AV72" s="376">
        <v>0.24</v>
      </c>
      <c r="AW72" s="377">
        <v>0.2</v>
      </c>
      <c r="AX72" s="376">
        <v>0</v>
      </c>
      <c r="AY72" s="376">
        <v>0</v>
      </c>
      <c r="AZ72" s="376">
        <v>0</v>
      </c>
      <c r="BA72" s="376">
        <v>0</v>
      </c>
      <c r="BB72" s="376">
        <v>0</v>
      </c>
      <c r="BC72" s="376">
        <v>0</v>
      </c>
      <c r="BD72" s="376">
        <v>0</v>
      </c>
      <c r="BE72" s="376">
        <v>0</v>
      </c>
      <c r="BF72" s="376">
        <v>0</v>
      </c>
      <c r="BG72" s="376">
        <v>0</v>
      </c>
      <c r="BH72" s="376">
        <v>0</v>
      </c>
      <c r="BI72" s="377">
        <v>0</v>
      </c>
      <c r="BJ72" s="376">
        <v>-5</v>
      </c>
      <c r="BK72" s="376">
        <v>-5</v>
      </c>
      <c r="BL72" s="376">
        <v>-5</v>
      </c>
      <c r="BM72" s="376">
        <v>-5</v>
      </c>
      <c r="BN72" s="376">
        <v>-5</v>
      </c>
      <c r="BO72" s="376">
        <v>-5</v>
      </c>
      <c r="BP72" s="376">
        <v>-5</v>
      </c>
      <c r="BQ72" s="376">
        <v>-5</v>
      </c>
      <c r="BR72" s="376">
        <v>-5</v>
      </c>
      <c r="BS72" s="376">
        <v>-5</v>
      </c>
      <c r="BT72" s="376">
        <v>-5</v>
      </c>
      <c r="BU72" s="377">
        <v>-5</v>
      </c>
      <c r="BV72" s="376">
        <v>0</v>
      </c>
      <c r="BW72" s="376">
        <v>0</v>
      </c>
      <c r="BX72" s="376">
        <v>0</v>
      </c>
      <c r="BY72" s="376">
        <v>0</v>
      </c>
      <c r="BZ72" s="376">
        <v>0</v>
      </c>
      <c r="CA72" s="376">
        <v>0</v>
      </c>
      <c r="CB72" s="376">
        <v>0</v>
      </c>
      <c r="CC72" s="376">
        <v>0</v>
      </c>
      <c r="CD72" s="376">
        <v>0</v>
      </c>
      <c r="CE72" s="376">
        <v>0</v>
      </c>
      <c r="CF72" s="376">
        <v>0</v>
      </c>
      <c r="CG72" s="377">
        <v>0</v>
      </c>
      <c r="CH72" s="347">
        <f t="shared" si="7"/>
        <v>60254.61</v>
      </c>
      <c r="CI72" s="347">
        <f t="shared" si="7"/>
        <v>55187.02</v>
      </c>
      <c r="CJ72" s="347">
        <f t="shared" si="7"/>
        <v>64540.509999999995</v>
      </c>
      <c r="CK72" s="347">
        <f t="shared" si="6"/>
        <v>69705.260000000009</v>
      </c>
      <c r="CL72" s="347">
        <f t="shared" si="6"/>
        <v>73210.210000000021</v>
      </c>
      <c r="CM72" s="347">
        <f t="shared" si="6"/>
        <v>61438.79</v>
      </c>
      <c r="CN72" s="347">
        <f t="shared" si="6"/>
        <v>71938.05</v>
      </c>
      <c r="CO72" s="347">
        <f t="shared" si="6"/>
        <v>83991.130000000034</v>
      </c>
      <c r="CP72" s="347">
        <f t="shared" si="6"/>
        <v>85933.61</v>
      </c>
      <c r="CQ72" s="347">
        <f t="shared" si="6"/>
        <v>62152.020000000004</v>
      </c>
      <c r="CR72" s="347">
        <f t="shared" si="6"/>
        <v>58202.05</v>
      </c>
      <c r="CS72" s="347">
        <f t="shared" si="6"/>
        <v>42819.39</v>
      </c>
      <c r="CT72" s="348">
        <f t="shared" si="8"/>
        <v>789372.65000000014</v>
      </c>
      <c r="DA72" s="351">
        <f t="shared" si="9"/>
        <v>789372.65000000014</v>
      </c>
      <c r="DB72" s="351">
        <v>789372.65000000014</v>
      </c>
      <c r="DC72" s="351">
        <f t="shared" si="10"/>
        <v>0</v>
      </c>
    </row>
    <row r="73" spans="1:107" ht="15.75" x14ac:dyDescent="0.3">
      <c r="A73" s="335" t="s">
        <v>168</v>
      </c>
      <c r="B73" s="344">
        <v>70696.100000000006</v>
      </c>
      <c r="C73" s="344">
        <v>84250.35000000002</v>
      </c>
      <c r="D73" s="344">
        <v>78432.239999999991</v>
      </c>
      <c r="E73" s="344">
        <v>94652.940000000075</v>
      </c>
      <c r="F73" s="344">
        <v>86027.849999999991</v>
      </c>
      <c r="G73" s="344">
        <v>95632.530000000028</v>
      </c>
      <c r="H73" s="344">
        <v>94018.880000000005</v>
      </c>
      <c r="I73" s="344">
        <v>67138.510000000038</v>
      </c>
      <c r="J73" s="344">
        <v>80869.939999999944</v>
      </c>
      <c r="K73" s="344">
        <v>76777.329999999987</v>
      </c>
      <c r="L73" s="344">
        <v>73195.089999999982</v>
      </c>
      <c r="M73" s="344">
        <v>63540.430000000008</v>
      </c>
      <c r="N73" s="376">
        <v>-1233.8399999999999</v>
      </c>
      <c r="O73" s="376">
        <v>-1338.02</v>
      </c>
      <c r="P73" s="376">
        <v>-1317.13</v>
      </c>
      <c r="Q73" s="376">
        <v>-1415.54</v>
      </c>
      <c r="R73" s="376">
        <v>-1517.6</v>
      </c>
      <c r="S73" s="376">
        <v>-2574.6200000000003</v>
      </c>
      <c r="T73" s="376">
        <v>-1988.4499999999998</v>
      </c>
      <c r="U73" s="376">
        <v>-1567.85</v>
      </c>
      <c r="V73" s="376">
        <v>-1622.94</v>
      </c>
      <c r="W73" s="376">
        <v>-1983.3899999999996</v>
      </c>
      <c r="X73" s="376">
        <v>-1490.5400000000002</v>
      </c>
      <c r="Y73" s="377">
        <v>-1367.5700000000002</v>
      </c>
      <c r="Z73" s="376">
        <v>0</v>
      </c>
      <c r="AA73" s="376">
        <v>0</v>
      </c>
      <c r="AB73" s="376">
        <v>0</v>
      </c>
      <c r="AC73" s="376">
        <v>0</v>
      </c>
      <c r="AD73" s="376">
        <v>0</v>
      </c>
      <c r="AE73" s="376">
        <v>0</v>
      </c>
      <c r="AF73" s="376">
        <v>0</v>
      </c>
      <c r="AG73" s="376">
        <v>0</v>
      </c>
      <c r="AH73" s="376">
        <v>-63.86</v>
      </c>
      <c r="AI73" s="376">
        <v>-100.54</v>
      </c>
      <c r="AJ73" s="376">
        <v>-94.16</v>
      </c>
      <c r="AK73" s="377">
        <v>-67.78</v>
      </c>
      <c r="AL73" s="376">
        <v>0</v>
      </c>
      <c r="AM73" s="376">
        <v>0</v>
      </c>
      <c r="AN73" s="376">
        <v>0</v>
      </c>
      <c r="AO73" s="376">
        <v>0</v>
      </c>
      <c r="AP73" s="376">
        <v>0</v>
      </c>
      <c r="AQ73" s="376">
        <v>0</v>
      </c>
      <c r="AR73" s="376">
        <v>0</v>
      </c>
      <c r="AS73" s="376">
        <v>0</v>
      </c>
      <c r="AT73" s="376">
        <v>0</v>
      </c>
      <c r="AU73" s="376">
        <v>0</v>
      </c>
      <c r="AV73" s="376">
        <v>0</v>
      </c>
      <c r="AW73" s="377">
        <v>0</v>
      </c>
      <c r="AX73" s="376">
        <v>0</v>
      </c>
      <c r="AY73" s="376">
        <v>0</v>
      </c>
      <c r="AZ73" s="376">
        <v>0</v>
      </c>
      <c r="BA73" s="376">
        <v>0</v>
      </c>
      <c r="BB73" s="376">
        <v>0</v>
      </c>
      <c r="BC73" s="376">
        <v>0</v>
      </c>
      <c r="BD73" s="376">
        <v>0</v>
      </c>
      <c r="BE73" s="376">
        <v>0</v>
      </c>
      <c r="BF73" s="376">
        <v>0</v>
      </c>
      <c r="BG73" s="376">
        <v>0</v>
      </c>
      <c r="BH73" s="376">
        <v>0</v>
      </c>
      <c r="BI73" s="377">
        <v>0</v>
      </c>
      <c r="BJ73" s="376">
        <v>0</v>
      </c>
      <c r="BK73" s="376">
        <v>0</v>
      </c>
      <c r="BL73" s="376">
        <v>0</v>
      </c>
      <c r="BM73" s="376">
        <v>0</v>
      </c>
      <c r="BN73" s="376">
        <v>0</v>
      </c>
      <c r="BO73" s="376">
        <v>0</v>
      </c>
      <c r="BP73" s="376">
        <v>0</v>
      </c>
      <c r="BQ73" s="376">
        <v>0</v>
      </c>
      <c r="BR73" s="376">
        <v>0</v>
      </c>
      <c r="BS73" s="376">
        <v>0</v>
      </c>
      <c r="BT73" s="376">
        <v>0</v>
      </c>
      <c r="BU73" s="377">
        <v>0</v>
      </c>
      <c r="BV73" s="376">
        <v>0</v>
      </c>
      <c r="BW73" s="376">
        <v>0</v>
      </c>
      <c r="BX73" s="376">
        <v>0</v>
      </c>
      <c r="BY73" s="376">
        <v>0</v>
      </c>
      <c r="BZ73" s="376">
        <v>0</v>
      </c>
      <c r="CA73" s="376">
        <v>0</v>
      </c>
      <c r="CB73" s="376">
        <v>0</v>
      </c>
      <c r="CC73" s="376">
        <v>0</v>
      </c>
      <c r="CD73" s="376">
        <v>0</v>
      </c>
      <c r="CE73" s="376">
        <v>0</v>
      </c>
      <c r="CF73" s="376">
        <v>0</v>
      </c>
      <c r="CG73" s="377">
        <v>0</v>
      </c>
      <c r="CH73" s="347">
        <f t="shared" si="7"/>
        <v>69462.260000000009</v>
      </c>
      <c r="CI73" s="347">
        <f t="shared" si="7"/>
        <v>82912.330000000016</v>
      </c>
      <c r="CJ73" s="347">
        <f t="shared" si="7"/>
        <v>77115.109999999986</v>
      </c>
      <c r="CK73" s="347">
        <f t="shared" si="6"/>
        <v>93237.400000000081</v>
      </c>
      <c r="CL73" s="347">
        <f t="shared" si="6"/>
        <v>84510.249999999985</v>
      </c>
      <c r="CM73" s="347">
        <f t="shared" si="6"/>
        <v>93057.910000000033</v>
      </c>
      <c r="CN73" s="347">
        <f t="shared" si="6"/>
        <v>92030.430000000008</v>
      </c>
      <c r="CO73" s="347">
        <f t="shared" si="6"/>
        <v>65570.660000000033</v>
      </c>
      <c r="CP73" s="347">
        <f t="shared" si="6"/>
        <v>79183.139999999941</v>
      </c>
      <c r="CQ73" s="347">
        <f t="shared" si="6"/>
        <v>74693.399999999994</v>
      </c>
      <c r="CR73" s="347">
        <f t="shared" si="6"/>
        <v>71610.389999999985</v>
      </c>
      <c r="CS73" s="347">
        <f t="shared" si="6"/>
        <v>62105.080000000009</v>
      </c>
      <c r="CT73" s="348">
        <f t="shared" si="8"/>
        <v>945488.3600000001</v>
      </c>
      <c r="DA73" s="351">
        <f t="shared" si="9"/>
        <v>945488.3600000001</v>
      </c>
      <c r="DB73" s="351">
        <v>945488.3600000001</v>
      </c>
      <c r="DC73" s="351">
        <f t="shared" si="10"/>
        <v>0</v>
      </c>
    </row>
    <row r="74" spans="1:107" ht="15.75" x14ac:dyDescent="0.3">
      <c r="A74" s="335" t="s">
        <v>169</v>
      </c>
      <c r="B74" s="344">
        <v>32096.77</v>
      </c>
      <c r="C74" s="344">
        <v>31062.830000000005</v>
      </c>
      <c r="D74" s="344">
        <v>37184.560000000012</v>
      </c>
      <c r="E74" s="344">
        <v>40699.630000000005</v>
      </c>
      <c r="F74" s="344">
        <v>39526.470000000016</v>
      </c>
      <c r="G74" s="344">
        <v>34008.55999999999</v>
      </c>
      <c r="H74" s="344">
        <v>33725.06</v>
      </c>
      <c r="I74" s="344">
        <v>29090.459999999988</v>
      </c>
      <c r="J74" s="344">
        <v>32495.870000000014</v>
      </c>
      <c r="K74" s="344">
        <v>23654.71</v>
      </c>
      <c r="L74" s="344">
        <v>15828.779999999997</v>
      </c>
      <c r="M74" s="344">
        <v>17359.540000000005</v>
      </c>
      <c r="N74" s="376">
        <v>-18.8</v>
      </c>
      <c r="O74" s="376">
        <v>-68.360000000000014</v>
      </c>
      <c r="P74" s="376">
        <v>59.570000000000007</v>
      </c>
      <c r="Q74" s="376">
        <v>-4.2</v>
      </c>
      <c r="R74" s="376">
        <v>73.77</v>
      </c>
      <c r="S74" s="376">
        <v>-80.400000000000006</v>
      </c>
      <c r="T74" s="376">
        <v>123.56</v>
      </c>
      <c r="U74" s="376">
        <v>-113.09</v>
      </c>
      <c r="V74" s="376">
        <v>-175.18</v>
      </c>
      <c r="W74" s="376">
        <v>-187.85</v>
      </c>
      <c r="X74" s="376">
        <v>-200.59</v>
      </c>
      <c r="Y74" s="377">
        <v>-152.20000000000002</v>
      </c>
      <c r="Z74" s="376">
        <v>0</v>
      </c>
      <c r="AA74" s="376">
        <v>0</v>
      </c>
      <c r="AB74" s="376">
        <v>0</v>
      </c>
      <c r="AC74" s="376">
        <v>0</v>
      </c>
      <c r="AD74" s="376">
        <v>0</v>
      </c>
      <c r="AE74" s="376">
        <v>0</v>
      </c>
      <c r="AF74" s="376">
        <v>0</v>
      </c>
      <c r="AG74" s="376">
        <v>0</v>
      </c>
      <c r="AH74" s="376">
        <v>0</v>
      </c>
      <c r="AI74" s="376">
        <v>0</v>
      </c>
      <c r="AJ74" s="376">
        <v>0</v>
      </c>
      <c r="AK74" s="377">
        <v>0</v>
      </c>
      <c r="AL74" s="376">
        <v>0</v>
      </c>
      <c r="AM74" s="376">
        <v>0</v>
      </c>
      <c r="AN74" s="376">
        <v>0</v>
      </c>
      <c r="AO74" s="376">
        <v>0</v>
      </c>
      <c r="AP74" s="376">
        <v>0</v>
      </c>
      <c r="AQ74" s="376">
        <v>0</v>
      </c>
      <c r="AR74" s="376">
        <v>0</v>
      </c>
      <c r="AS74" s="376">
        <v>0</v>
      </c>
      <c r="AT74" s="376">
        <v>0</v>
      </c>
      <c r="AU74" s="376">
        <v>0</v>
      </c>
      <c r="AV74" s="376">
        <v>0</v>
      </c>
      <c r="AW74" s="377">
        <v>0</v>
      </c>
      <c r="AX74" s="376">
        <v>0</v>
      </c>
      <c r="AY74" s="376">
        <v>0</v>
      </c>
      <c r="AZ74" s="376">
        <v>0</v>
      </c>
      <c r="BA74" s="376">
        <v>0</v>
      </c>
      <c r="BB74" s="376">
        <v>0</v>
      </c>
      <c r="BC74" s="376">
        <v>0</v>
      </c>
      <c r="BD74" s="376">
        <v>0</v>
      </c>
      <c r="BE74" s="376">
        <v>0</v>
      </c>
      <c r="BF74" s="376">
        <v>0</v>
      </c>
      <c r="BG74" s="376">
        <v>0</v>
      </c>
      <c r="BH74" s="376">
        <v>0</v>
      </c>
      <c r="BI74" s="377">
        <v>0</v>
      </c>
      <c r="BJ74" s="376">
        <v>0</v>
      </c>
      <c r="BK74" s="376">
        <v>0</v>
      </c>
      <c r="BL74" s="376">
        <v>0</v>
      </c>
      <c r="BM74" s="376">
        <v>0</v>
      </c>
      <c r="BN74" s="376">
        <v>0</v>
      </c>
      <c r="BO74" s="376">
        <v>0</v>
      </c>
      <c r="BP74" s="376">
        <v>0</v>
      </c>
      <c r="BQ74" s="376">
        <v>0</v>
      </c>
      <c r="BR74" s="376">
        <v>0</v>
      </c>
      <c r="BS74" s="376">
        <v>0</v>
      </c>
      <c r="BT74" s="376">
        <v>0</v>
      </c>
      <c r="BU74" s="377">
        <v>0</v>
      </c>
      <c r="BV74" s="376">
        <v>0</v>
      </c>
      <c r="BW74" s="376">
        <v>0</v>
      </c>
      <c r="BX74" s="376">
        <v>0</v>
      </c>
      <c r="BY74" s="376">
        <v>0</v>
      </c>
      <c r="BZ74" s="376">
        <v>0</v>
      </c>
      <c r="CA74" s="376">
        <v>0</v>
      </c>
      <c r="CB74" s="376">
        <v>0</v>
      </c>
      <c r="CC74" s="376">
        <v>0</v>
      </c>
      <c r="CD74" s="376">
        <v>0</v>
      </c>
      <c r="CE74" s="376">
        <v>0</v>
      </c>
      <c r="CF74" s="376">
        <v>0</v>
      </c>
      <c r="CG74" s="377">
        <v>0</v>
      </c>
      <c r="CH74" s="347">
        <f t="shared" si="7"/>
        <v>32077.97</v>
      </c>
      <c r="CI74" s="347">
        <f t="shared" si="7"/>
        <v>30994.470000000005</v>
      </c>
      <c r="CJ74" s="347">
        <f t="shared" si="7"/>
        <v>37244.130000000012</v>
      </c>
      <c r="CK74" s="347">
        <f t="shared" si="6"/>
        <v>40695.430000000008</v>
      </c>
      <c r="CL74" s="347">
        <f t="shared" si="6"/>
        <v>39600.240000000013</v>
      </c>
      <c r="CM74" s="347">
        <f t="shared" si="6"/>
        <v>33928.159999999989</v>
      </c>
      <c r="CN74" s="347">
        <f t="shared" si="6"/>
        <v>33848.619999999995</v>
      </c>
      <c r="CO74" s="347">
        <f t="shared" si="6"/>
        <v>28977.369999999988</v>
      </c>
      <c r="CP74" s="347">
        <f t="shared" si="6"/>
        <v>32320.690000000013</v>
      </c>
      <c r="CQ74" s="347">
        <f t="shared" si="6"/>
        <v>23466.86</v>
      </c>
      <c r="CR74" s="347">
        <f t="shared" si="6"/>
        <v>15628.189999999997</v>
      </c>
      <c r="CS74" s="347">
        <f t="shared" si="6"/>
        <v>17207.340000000004</v>
      </c>
      <c r="CT74" s="348">
        <f t="shared" si="8"/>
        <v>365989.47000000003</v>
      </c>
      <c r="DA74" s="351">
        <f t="shared" si="9"/>
        <v>365989.47000000003</v>
      </c>
      <c r="DB74" s="351">
        <v>365989.47000000003</v>
      </c>
      <c r="DC74" s="351">
        <f t="shared" si="10"/>
        <v>0</v>
      </c>
    </row>
    <row r="75" spans="1:107" ht="15.75" x14ac:dyDescent="0.3">
      <c r="A75" s="335" t="s">
        <v>170</v>
      </c>
      <c r="B75" s="344">
        <v>44946.43</v>
      </c>
      <c r="C75" s="344">
        <v>40905.080000000016</v>
      </c>
      <c r="D75" s="344">
        <v>45388.420000000027</v>
      </c>
      <c r="E75" s="344">
        <v>51848.859999999993</v>
      </c>
      <c r="F75" s="344">
        <v>50693.81</v>
      </c>
      <c r="G75" s="344">
        <v>49927.66</v>
      </c>
      <c r="H75" s="344">
        <v>48196.850000000006</v>
      </c>
      <c r="I75" s="344">
        <v>44164.900000000009</v>
      </c>
      <c r="J75" s="344">
        <v>44215.199999999997</v>
      </c>
      <c r="K75" s="344">
        <v>37703.89</v>
      </c>
      <c r="L75" s="344">
        <v>41143.739999999991</v>
      </c>
      <c r="M75" s="344">
        <v>36090.450000000004</v>
      </c>
      <c r="N75" s="376">
        <v>-682.2</v>
      </c>
      <c r="O75" s="376">
        <v>-945.84</v>
      </c>
      <c r="P75" s="376">
        <v>-1012.96</v>
      </c>
      <c r="Q75" s="376">
        <v>-1062.56</v>
      </c>
      <c r="R75" s="376">
        <v>-1128.0899999999999</v>
      </c>
      <c r="S75" s="376">
        <v>-1138.18</v>
      </c>
      <c r="T75" s="376">
        <v>-1212.6399999999999</v>
      </c>
      <c r="U75" s="376">
        <v>-1234.8800000000001</v>
      </c>
      <c r="V75" s="376">
        <v>-1244.21</v>
      </c>
      <c r="W75" s="376">
        <v>-1802.29</v>
      </c>
      <c r="X75" s="376">
        <v>-1446.29</v>
      </c>
      <c r="Y75" s="377">
        <v>-1246.31</v>
      </c>
      <c r="Z75" s="376">
        <v>0</v>
      </c>
      <c r="AA75" s="376">
        <v>0</v>
      </c>
      <c r="AB75" s="376">
        <v>0</v>
      </c>
      <c r="AC75" s="376">
        <v>0</v>
      </c>
      <c r="AD75" s="376">
        <v>0</v>
      </c>
      <c r="AE75" s="376">
        <v>0</v>
      </c>
      <c r="AF75" s="376">
        <v>0</v>
      </c>
      <c r="AG75" s="376">
        <v>0</v>
      </c>
      <c r="AH75" s="376">
        <v>0</v>
      </c>
      <c r="AI75" s="376">
        <v>0</v>
      </c>
      <c r="AJ75" s="376">
        <v>0</v>
      </c>
      <c r="AK75" s="377">
        <v>0</v>
      </c>
      <c r="AL75" s="376">
        <v>0</v>
      </c>
      <c r="AM75" s="376">
        <v>0</v>
      </c>
      <c r="AN75" s="376">
        <v>0</v>
      </c>
      <c r="AO75" s="376">
        <v>0</v>
      </c>
      <c r="AP75" s="376">
        <v>0</v>
      </c>
      <c r="AQ75" s="376">
        <v>0</v>
      </c>
      <c r="AR75" s="376">
        <v>0</v>
      </c>
      <c r="AS75" s="376">
        <v>0</v>
      </c>
      <c r="AT75" s="376">
        <v>0</v>
      </c>
      <c r="AU75" s="376">
        <v>0</v>
      </c>
      <c r="AV75" s="376">
        <v>0</v>
      </c>
      <c r="AW75" s="377">
        <v>0</v>
      </c>
      <c r="AX75" s="376">
        <v>0</v>
      </c>
      <c r="AY75" s="376">
        <v>0</v>
      </c>
      <c r="AZ75" s="376">
        <v>0</v>
      </c>
      <c r="BA75" s="376">
        <v>0</v>
      </c>
      <c r="BB75" s="376">
        <v>0</v>
      </c>
      <c r="BC75" s="376">
        <v>0</v>
      </c>
      <c r="BD75" s="376">
        <v>0</v>
      </c>
      <c r="BE75" s="376">
        <v>0</v>
      </c>
      <c r="BF75" s="376">
        <v>0</v>
      </c>
      <c r="BG75" s="376">
        <v>0</v>
      </c>
      <c r="BH75" s="376">
        <v>0</v>
      </c>
      <c r="BI75" s="377">
        <v>0</v>
      </c>
      <c r="BJ75" s="376">
        <v>0</v>
      </c>
      <c r="BK75" s="376">
        <v>0</v>
      </c>
      <c r="BL75" s="376">
        <v>0</v>
      </c>
      <c r="BM75" s="376">
        <v>0</v>
      </c>
      <c r="BN75" s="376">
        <v>0</v>
      </c>
      <c r="BO75" s="376">
        <v>0</v>
      </c>
      <c r="BP75" s="376">
        <v>0</v>
      </c>
      <c r="BQ75" s="376">
        <v>0</v>
      </c>
      <c r="BR75" s="376">
        <v>0</v>
      </c>
      <c r="BS75" s="376">
        <v>0</v>
      </c>
      <c r="BT75" s="376">
        <v>0</v>
      </c>
      <c r="BU75" s="377">
        <v>0</v>
      </c>
      <c r="BV75" s="376">
        <v>0</v>
      </c>
      <c r="BW75" s="376">
        <v>0</v>
      </c>
      <c r="BX75" s="376">
        <v>0</v>
      </c>
      <c r="BY75" s="376">
        <v>0</v>
      </c>
      <c r="BZ75" s="376">
        <v>0</v>
      </c>
      <c r="CA75" s="376">
        <v>0</v>
      </c>
      <c r="CB75" s="376">
        <v>0</v>
      </c>
      <c r="CC75" s="376">
        <v>0</v>
      </c>
      <c r="CD75" s="376">
        <v>0</v>
      </c>
      <c r="CE75" s="376">
        <v>0</v>
      </c>
      <c r="CF75" s="376">
        <v>0</v>
      </c>
      <c r="CG75" s="377">
        <v>0</v>
      </c>
      <c r="CH75" s="347">
        <f t="shared" si="7"/>
        <v>44264.23</v>
      </c>
      <c r="CI75" s="347">
        <f t="shared" si="7"/>
        <v>39959.24000000002</v>
      </c>
      <c r="CJ75" s="347">
        <f t="shared" si="7"/>
        <v>44375.460000000028</v>
      </c>
      <c r="CK75" s="347">
        <f t="shared" si="6"/>
        <v>50786.299999999996</v>
      </c>
      <c r="CL75" s="347">
        <f t="shared" si="6"/>
        <v>49565.72</v>
      </c>
      <c r="CM75" s="347">
        <f t="shared" si="6"/>
        <v>48789.48</v>
      </c>
      <c r="CN75" s="347">
        <f t="shared" si="6"/>
        <v>46984.210000000006</v>
      </c>
      <c r="CO75" s="347">
        <f t="shared" si="6"/>
        <v>42930.020000000011</v>
      </c>
      <c r="CP75" s="347">
        <f t="shared" si="6"/>
        <v>42970.99</v>
      </c>
      <c r="CQ75" s="347">
        <f t="shared" si="6"/>
        <v>35901.599999999999</v>
      </c>
      <c r="CR75" s="347">
        <f t="shared" si="6"/>
        <v>39697.44999999999</v>
      </c>
      <c r="CS75" s="347">
        <f t="shared" si="6"/>
        <v>34844.140000000007</v>
      </c>
      <c r="CT75" s="348">
        <f t="shared" si="8"/>
        <v>521068.84000000008</v>
      </c>
      <c r="DA75" s="351">
        <f t="shared" si="9"/>
        <v>521068.84000000008</v>
      </c>
      <c r="DB75" s="351">
        <v>521068.84000000008</v>
      </c>
      <c r="DC75" s="351">
        <f t="shared" si="10"/>
        <v>0</v>
      </c>
    </row>
    <row r="76" spans="1:107" ht="15.75" x14ac:dyDescent="0.3">
      <c r="A76" s="335" t="s">
        <v>171</v>
      </c>
      <c r="B76" s="344">
        <v>59564.55</v>
      </c>
      <c r="C76" s="344">
        <v>55398.32999999998</v>
      </c>
      <c r="D76" s="344">
        <v>58814.009999999973</v>
      </c>
      <c r="E76" s="344">
        <v>64431.719999999987</v>
      </c>
      <c r="F76" s="344">
        <v>60462.280000000013</v>
      </c>
      <c r="G76" s="344">
        <v>53196.459999999992</v>
      </c>
      <c r="H76" s="344">
        <v>52349.609999999986</v>
      </c>
      <c r="I76" s="344">
        <v>48782.86</v>
      </c>
      <c r="J76" s="344">
        <v>50477.880000000005</v>
      </c>
      <c r="K76" s="344">
        <v>37056.459999999992</v>
      </c>
      <c r="L76" s="344">
        <v>40619.579999999994</v>
      </c>
      <c r="M76" s="344">
        <v>42894.87999999999</v>
      </c>
      <c r="N76" s="376">
        <v>-3541.4199999999996</v>
      </c>
      <c r="O76" s="376">
        <v>-106.01</v>
      </c>
      <c r="P76" s="376">
        <v>-102.39</v>
      </c>
      <c r="Q76" s="376">
        <v>-112.8</v>
      </c>
      <c r="R76" s="376">
        <v>-109.58</v>
      </c>
      <c r="S76" s="376">
        <v>-112.8</v>
      </c>
      <c r="T76" s="376">
        <v>-108.1</v>
      </c>
      <c r="U76" s="376">
        <v>-96.49</v>
      </c>
      <c r="V76" s="376">
        <v>-208.54000000000002</v>
      </c>
      <c r="W76" s="376">
        <v>-97.13</v>
      </c>
      <c r="X76" s="376">
        <v>-85.44</v>
      </c>
      <c r="Y76" s="377">
        <v>-73.77</v>
      </c>
      <c r="Z76" s="376">
        <v>0</v>
      </c>
      <c r="AA76" s="376">
        <v>0</v>
      </c>
      <c r="AB76" s="376">
        <v>0</v>
      </c>
      <c r="AC76" s="376">
        <v>0</v>
      </c>
      <c r="AD76" s="376">
        <v>0</v>
      </c>
      <c r="AE76" s="376">
        <v>0</v>
      </c>
      <c r="AF76" s="376">
        <v>0</v>
      </c>
      <c r="AG76" s="376">
        <v>0</v>
      </c>
      <c r="AH76" s="376">
        <v>0</v>
      </c>
      <c r="AI76" s="376">
        <v>0</v>
      </c>
      <c r="AJ76" s="376">
        <v>0</v>
      </c>
      <c r="AK76" s="377">
        <v>0</v>
      </c>
      <c r="AL76" s="376">
        <v>0</v>
      </c>
      <c r="AM76" s="376">
        <v>0</v>
      </c>
      <c r="AN76" s="376">
        <v>0</v>
      </c>
      <c r="AO76" s="376">
        <v>0</v>
      </c>
      <c r="AP76" s="376">
        <v>0</v>
      </c>
      <c r="AQ76" s="376">
        <v>0</v>
      </c>
      <c r="AR76" s="376">
        <v>0</v>
      </c>
      <c r="AS76" s="376">
        <v>0</v>
      </c>
      <c r="AT76" s="376">
        <v>0</v>
      </c>
      <c r="AU76" s="376">
        <v>0</v>
      </c>
      <c r="AV76" s="376">
        <v>0</v>
      </c>
      <c r="AW76" s="377">
        <v>0</v>
      </c>
      <c r="AX76" s="376">
        <v>0</v>
      </c>
      <c r="AY76" s="376">
        <v>0</v>
      </c>
      <c r="AZ76" s="376">
        <v>0</v>
      </c>
      <c r="BA76" s="376">
        <v>0</v>
      </c>
      <c r="BB76" s="376">
        <v>0</v>
      </c>
      <c r="BC76" s="376">
        <v>0</v>
      </c>
      <c r="BD76" s="376">
        <v>0</v>
      </c>
      <c r="BE76" s="376">
        <v>0</v>
      </c>
      <c r="BF76" s="376">
        <v>0</v>
      </c>
      <c r="BG76" s="376">
        <v>0</v>
      </c>
      <c r="BH76" s="376">
        <v>0</v>
      </c>
      <c r="BI76" s="377">
        <v>0</v>
      </c>
      <c r="BJ76" s="376">
        <v>0</v>
      </c>
      <c r="BK76" s="376">
        <v>0</v>
      </c>
      <c r="BL76" s="376">
        <v>0</v>
      </c>
      <c r="BM76" s="376">
        <v>0</v>
      </c>
      <c r="BN76" s="376">
        <v>0</v>
      </c>
      <c r="BO76" s="376">
        <v>0</v>
      </c>
      <c r="BP76" s="376">
        <v>0</v>
      </c>
      <c r="BQ76" s="376">
        <v>0</v>
      </c>
      <c r="BR76" s="376">
        <v>0</v>
      </c>
      <c r="BS76" s="376">
        <v>0</v>
      </c>
      <c r="BT76" s="376">
        <v>0</v>
      </c>
      <c r="BU76" s="377">
        <v>0</v>
      </c>
      <c r="BV76" s="376">
        <v>0</v>
      </c>
      <c r="BW76" s="376">
        <v>0</v>
      </c>
      <c r="BX76" s="376">
        <v>0</v>
      </c>
      <c r="BY76" s="376">
        <v>0</v>
      </c>
      <c r="BZ76" s="376">
        <v>0</v>
      </c>
      <c r="CA76" s="376">
        <v>0</v>
      </c>
      <c r="CB76" s="376">
        <v>0</v>
      </c>
      <c r="CC76" s="376">
        <v>0</v>
      </c>
      <c r="CD76" s="376">
        <v>0</v>
      </c>
      <c r="CE76" s="376">
        <v>0</v>
      </c>
      <c r="CF76" s="376">
        <v>0</v>
      </c>
      <c r="CG76" s="377">
        <v>0</v>
      </c>
      <c r="CH76" s="347">
        <f t="shared" si="7"/>
        <v>56023.130000000005</v>
      </c>
      <c r="CI76" s="347">
        <f t="shared" si="7"/>
        <v>55292.319999999978</v>
      </c>
      <c r="CJ76" s="347">
        <f t="shared" si="7"/>
        <v>58711.619999999974</v>
      </c>
      <c r="CK76" s="347">
        <f t="shared" si="6"/>
        <v>64318.919999999984</v>
      </c>
      <c r="CL76" s="347">
        <f t="shared" si="6"/>
        <v>60352.700000000012</v>
      </c>
      <c r="CM76" s="347">
        <f t="shared" si="6"/>
        <v>53083.659999999989</v>
      </c>
      <c r="CN76" s="347">
        <f t="shared" si="6"/>
        <v>52241.509999999987</v>
      </c>
      <c r="CO76" s="347">
        <f t="shared" si="6"/>
        <v>48686.37</v>
      </c>
      <c r="CP76" s="347">
        <f t="shared" si="6"/>
        <v>50269.340000000004</v>
      </c>
      <c r="CQ76" s="347">
        <f t="shared" si="6"/>
        <v>36959.329999999994</v>
      </c>
      <c r="CR76" s="347">
        <f t="shared" si="6"/>
        <v>40534.139999999992</v>
      </c>
      <c r="CS76" s="347">
        <f t="shared" si="6"/>
        <v>42821.109999999993</v>
      </c>
      <c r="CT76" s="348">
        <f t="shared" si="8"/>
        <v>619294.14999999991</v>
      </c>
      <c r="DA76" s="351">
        <f t="shared" si="9"/>
        <v>619294.14999999991</v>
      </c>
      <c r="DB76" s="351">
        <v>619294.14999999991</v>
      </c>
      <c r="DC76" s="351">
        <f t="shared" si="10"/>
        <v>0</v>
      </c>
    </row>
    <row r="77" spans="1:107" ht="15.75" x14ac:dyDescent="0.3">
      <c r="A77" s="335" t="s">
        <v>172</v>
      </c>
      <c r="B77" s="344">
        <v>14030.440000000002</v>
      </c>
      <c r="C77" s="344">
        <v>15163.899999999996</v>
      </c>
      <c r="D77" s="344">
        <v>15329.140000000003</v>
      </c>
      <c r="E77" s="344">
        <v>22969.8</v>
      </c>
      <c r="F77" s="344">
        <v>18994.380000000005</v>
      </c>
      <c r="G77" s="344">
        <v>19551.619999999995</v>
      </c>
      <c r="H77" s="344">
        <v>16606.810000000001</v>
      </c>
      <c r="I77" s="344">
        <v>16773.900000000001</v>
      </c>
      <c r="J77" s="344">
        <v>17492.46</v>
      </c>
      <c r="K77" s="344">
        <v>13984.880000000001</v>
      </c>
      <c r="L77" s="344">
        <v>14218.390000000001</v>
      </c>
      <c r="M77" s="344">
        <v>13746.83</v>
      </c>
      <c r="N77" s="376">
        <v>0</v>
      </c>
      <c r="O77" s="376">
        <v>0</v>
      </c>
      <c r="P77" s="376">
        <v>0</v>
      </c>
      <c r="Q77" s="376">
        <v>0</v>
      </c>
      <c r="R77" s="376">
        <v>0</v>
      </c>
      <c r="S77" s="376">
        <v>0</v>
      </c>
      <c r="T77" s="376">
        <v>0</v>
      </c>
      <c r="U77" s="376">
        <v>0</v>
      </c>
      <c r="V77" s="376">
        <v>0</v>
      </c>
      <c r="W77" s="376">
        <v>0</v>
      </c>
      <c r="X77" s="376">
        <v>0</v>
      </c>
      <c r="Y77" s="377">
        <v>0</v>
      </c>
      <c r="Z77" s="376">
        <v>0</v>
      </c>
      <c r="AA77" s="376">
        <v>0</v>
      </c>
      <c r="AB77" s="376">
        <v>0</v>
      </c>
      <c r="AC77" s="376">
        <v>0</v>
      </c>
      <c r="AD77" s="376">
        <v>0</v>
      </c>
      <c r="AE77" s="376">
        <v>0</v>
      </c>
      <c r="AF77" s="376">
        <v>0</v>
      </c>
      <c r="AG77" s="376">
        <v>0</v>
      </c>
      <c r="AH77" s="376">
        <v>0</v>
      </c>
      <c r="AI77" s="376">
        <v>0</v>
      </c>
      <c r="AJ77" s="376">
        <v>0</v>
      </c>
      <c r="AK77" s="377">
        <v>0</v>
      </c>
      <c r="AL77" s="376">
        <v>0</v>
      </c>
      <c r="AM77" s="376">
        <v>0</v>
      </c>
      <c r="AN77" s="376">
        <v>0</v>
      </c>
      <c r="AO77" s="376">
        <v>0</v>
      </c>
      <c r="AP77" s="376">
        <v>0</v>
      </c>
      <c r="AQ77" s="376">
        <v>0</v>
      </c>
      <c r="AR77" s="376">
        <v>0</v>
      </c>
      <c r="AS77" s="376">
        <v>0</v>
      </c>
      <c r="AT77" s="376">
        <v>0</v>
      </c>
      <c r="AU77" s="376">
        <v>0</v>
      </c>
      <c r="AV77" s="376">
        <v>0</v>
      </c>
      <c r="AW77" s="377">
        <v>0</v>
      </c>
      <c r="AX77" s="376">
        <v>0</v>
      </c>
      <c r="AY77" s="376">
        <v>0</v>
      </c>
      <c r="AZ77" s="376">
        <v>0</v>
      </c>
      <c r="BA77" s="376">
        <v>0</v>
      </c>
      <c r="BB77" s="376">
        <v>0</v>
      </c>
      <c r="BC77" s="376">
        <v>0</v>
      </c>
      <c r="BD77" s="376">
        <v>0</v>
      </c>
      <c r="BE77" s="376">
        <v>0</v>
      </c>
      <c r="BF77" s="376">
        <v>0</v>
      </c>
      <c r="BG77" s="376">
        <v>0</v>
      </c>
      <c r="BH77" s="376">
        <v>0</v>
      </c>
      <c r="BI77" s="377">
        <v>0</v>
      </c>
      <c r="BJ77" s="376">
        <v>0</v>
      </c>
      <c r="BK77" s="376">
        <v>0</v>
      </c>
      <c r="BL77" s="376">
        <v>0</v>
      </c>
      <c r="BM77" s="376">
        <v>0</v>
      </c>
      <c r="BN77" s="376">
        <v>0</v>
      </c>
      <c r="BO77" s="376">
        <v>0</v>
      </c>
      <c r="BP77" s="376">
        <v>0</v>
      </c>
      <c r="BQ77" s="376">
        <v>0</v>
      </c>
      <c r="BR77" s="376">
        <v>0</v>
      </c>
      <c r="BS77" s="376">
        <v>0</v>
      </c>
      <c r="BT77" s="376">
        <v>0</v>
      </c>
      <c r="BU77" s="377">
        <v>0</v>
      </c>
      <c r="BV77" s="376">
        <v>0</v>
      </c>
      <c r="BW77" s="376">
        <v>0</v>
      </c>
      <c r="BX77" s="376">
        <v>0</v>
      </c>
      <c r="BY77" s="376">
        <v>0</v>
      </c>
      <c r="BZ77" s="376">
        <v>0</v>
      </c>
      <c r="CA77" s="376">
        <v>0</v>
      </c>
      <c r="CB77" s="376">
        <v>0</v>
      </c>
      <c r="CC77" s="376">
        <v>0</v>
      </c>
      <c r="CD77" s="376">
        <v>0</v>
      </c>
      <c r="CE77" s="376">
        <v>0</v>
      </c>
      <c r="CF77" s="376">
        <v>0</v>
      </c>
      <c r="CG77" s="377">
        <v>0</v>
      </c>
      <c r="CH77" s="347">
        <f t="shared" si="7"/>
        <v>14030.440000000002</v>
      </c>
      <c r="CI77" s="347">
        <f t="shared" si="7"/>
        <v>15163.899999999996</v>
      </c>
      <c r="CJ77" s="347">
        <f t="shared" si="7"/>
        <v>15329.140000000003</v>
      </c>
      <c r="CK77" s="347">
        <f t="shared" si="6"/>
        <v>22969.8</v>
      </c>
      <c r="CL77" s="347">
        <f t="shared" si="6"/>
        <v>18994.380000000005</v>
      </c>
      <c r="CM77" s="347">
        <f t="shared" si="6"/>
        <v>19551.619999999995</v>
      </c>
      <c r="CN77" s="347">
        <f t="shared" si="6"/>
        <v>16606.810000000001</v>
      </c>
      <c r="CO77" s="347">
        <f t="shared" si="6"/>
        <v>16773.900000000001</v>
      </c>
      <c r="CP77" s="347">
        <f t="shared" si="6"/>
        <v>17492.46</v>
      </c>
      <c r="CQ77" s="347">
        <f t="shared" si="6"/>
        <v>13984.880000000001</v>
      </c>
      <c r="CR77" s="347">
        <f t="shared" si="6"/>
        <v>14218.390000000001</v>
      </c>
      <c r="CS77" s="347">
        <f t="shared" si="6"/>
        <v>13746.83</v>
      </c>
      <c r="CT77" s="348">
        <f t="shared" si="8"/>
        <v>198862.55</v>
      </c>
      <c r="DA77" s="351">
        <f t="shared" si="9"/>
        <v>198862.55</v>
      </c>
      <c r="DB77" s="351">
        <v>198862.55</v>
      </c>
      <c r="DC77" s="351">
        <f t="shared" si="10"/>
        <v>0</v>
      </c>
    </row>
    <row r="78" spans="1:107" ht="15.75" x14ac:dyDescent="0.3">
      <c r="A78" s="335" t="s">
        <v>173</v>
      </c>
      <c r="B78" s="344">
        <v>18244</v>
      </c>
      <c r="C78" s="344">
        <v>18890.98</v>
      </c>
      <c r="D78" s="344">
        <v>19880.140000000003</v>
      </c>
      <c r="E78" s="344">
        <v>21444.689999999995</v>
      </c>
      <c r="F78" s="344">
        <v>20903.439999999995</v>
      </c>
      <c r="G78" s="344">
        <v>19655.759999999998</v>
      </c>
      <c r="H78" s="344">
        <v>16940.220000000005</v>
      </c>
      <c r="I78" s="344">
        <v>18778.649999999998</v>
      </c>
      <c r="J78" s="344">
        <v>20573.349999999999</v>
      </c>
      <c r="K78" s="344">
        <v>14439.020000000002</v>
      </c>
      <c r="L78" s="344">
        <v>14426.299999999997</v>
      </c>
      <c r="M78" s="344">
        <v>12856.679999999998</v>
      </c>
      <c r="N78" s="376">
        <v>0</v>
      </c>
      <c r="O78" s="376">
        <v>0</v>
      </c>
      <c r="P78" s="376">
        <v>0</v>
      </c>
      <c r="Q78" s="376">
        <v>0</v>
      </c>
      <c r="R78" s="376">
        <v>0</v>
      </c>
      <c r="S78" s="376">
        <v>0</v>
      </c>
      <c r="T78" s="376">
        <v>0</v>
      </c>
      <c r="U78" s="376">
        <v>0</v>
      </c>
      <c r="V78" s="376">
        <v>0</v>
      </c>
      <c r="W78" s="376">
        <v>0</v>
      </c>
      <c r="X78" s="376">
        <v>0</v>
      </c>
      <c r="Y78" s="377">
        <v>0</v>
      </c>
      <c r="Z78" s="376">
        <v>0</v>
      </c>
      <c r="AA78" s="376">
        <v>0</v>
      </c>
      <c r="AB78" s="376">
        <v>0</v>
      </c>
      <c r="AC78" s="376">
        <v>0</v>
      </c>
      <c r="AD78" s="376">
        <v>0</v>
      </c>
      <c r="AE78" s="376">
        <v>0</v>
      </c>
      <c r="AF78" s="376">
        <v>0</v>
      </c>
      <c r="AG78" s="376">
        <v>0</v>
      </c>
      <c r="AH78" s="376">
        <v>0</v>
      </c>
      <c r="AI78" s="376">
        <v>0</v>
      </c>
      <c r="AJ78" s="376">
        <v>0</v>
      </c>
      <c r="AK78" s="377">
        <v>0</v>
      </c>
      <c r="AL78" s="376">
        <v>0</v>
      </c>
      <c r="AM78" s="376">
        <v>0</v>
      </c>
      <c r="AN78" s="376">
        <v>0</v>
      </c>
      <c r="AO78" s="376">
        <v>0</v>
      </c>
      <c r="AP78" s="376">
        <v>0</v>
      </c>
      <c r="AQ78" s="376">
        <v>0</v>
      </c>
      <c r="AR78" s="376">
        <v>0</v>
      </c>
      <c r="AS78" s="376">
        <v>0</v>
      </c>
      <c r="AT78" s="376">
        <v>-253.33</v>
      </c>
      <c r="AU78" s="376">
        <v>-15.13</v>
      </c>
      <c r="AV78" s="376">
        <v>70.790000000000006</v>
      </c>
      <c r="AW78" s="377">
        <v>17.84</v>
      </c>
      <c r="AX78" s="376">
        <v>0</v>
      </c>
      <c r="AY78" s="376">
        <v>0</v>
      </c>
      <c r="AZ78" s="376">
        <v>0</v>
      </c>
      <c r="BA78" s="376">
        <v>0</v>
      </c>
      <c r="BB78" s="376">
        <v>0</v>
      </c>
      <c r="BC78" s="376">
        <v>0</v>
      </c>
      <c r="BD78" s="376">
        <v>0</v>
      </c>
      <c r="BE78" s="376">
        <v>0</v>
      </c>
      <c r="BF78" s="376">
        <v>0</v>
      </c>
      <c r="BG78" s="376">
        <v>0</v>
      </c>
      <c r="BH78" s="376">
        <v>0</v>
      </c>
      <c r="BI78" s="377">
        <v>22.31</v>
      </c>
      <c r="BJ78" s="376">
        <v>0</v>
      </c>
      <c r="BK78" s="376">
        <v>0</v>
      </c>
      <c r="BL78" s="376">
        <v>0</v>
      </c>
      <c r="BM78" s="376">
        <v>0</v>
      </c>
      <c r="BN78" s="376">
        <v>0</v>
      </c>
      <c r="BO78" s="376">
        <v>0</v>
      </c>
      <c r="BP78" s="376">
        <v>0</v>
      </c>
      <c r="BQ78" s="376">
        <v>0</v>
      </c>
      <c r="BR78" s="376">
        <v>0</v>
      </c>
      <c r="BS78" s="376">
        <v>0</v>
      </c>
      <c r="BT78" s="376">
        <v>0</v>
      </c>
      <c r="BU78" s="377">
        <v>0</v>
      </c>
      <c r="BV78" s="376">
        <v>0</v>
      </c>
      <c r="BW78" s="376">
        <v>0</v>
      </c>
      <c r="BX78" s="376">
        <v>0</v>
      </c>
      <c r="BY78" s="376">
        <v>0</v>
      </c>
      <c r="BZ78" s="376">
        <v>0</v>
      </c>
      <c r="CA78" s="376">
        <v>0</v>
      </c>
      <c r="CB78" s="376">
        <v>0</v>
      </c>
      <c r="CC78" s="376">
        <v>0</v>
      </c>
      <c r="CD78" s="376">
        <v>0</v>
      </c>
      <c r="CE78" s="376">
        <v>0</v>
      </c>
      <c r="CF78" s="376">
        <v>0</v>
      </c>
      <c r="CG78" s="377">
        <v>0</v>
      </c>
      <c r="CH78" s="347">
        <f t="shared" si="7"/>
        <v>18244</v>
      </c>
      <c r="CI78" s="347">
        <f t="shared" si="7"/>
        <v>18890.98</v>
      </c>
      <c r="CJ78" s="347">
        <f t="shared" si="7"/>
        <v>19880.140000000003</v>
      </c>
      <c r="CK78" s="347">
        <f t="shared" si="6"/>
        <v>21444.689999999995</v>
      </c>
      <c r="CL78" s="347">
        <f t="shared" si="6"/>
        <v>20903.439999999995</v>
      </c>
      <c r="CM78" s="347">
        <f t="shared" si="6"/>
        <v>19655.759999999998</v>
      </c>
      <c r="CN78" s="347">
        <f t="shared" si="6"/>
        <v>16940.220000000005</v>
      </c>
      <c r="CO78" s="347">
        <f t="shared" si="6"/>
        <v>18778.649999999998</v>
      </c>
      <c r="CP78" s="347">
        <f t="shared" si="6"/>
        <v>20320.019999999997</v>
      </c>
      <c r="CQ78" s="347">
        <f t="shared" si="6"/>
        <v>14423.890000000003</v>
      </c>
      <c r="CR78" s="347">
        <f t="shared" si="6"/>
        <v>14497.089999999998</v>
      </c>
      <c r="CS78" s="347">
        <f t="shared" si="6"/>
        <v>12896.829999999998</v>
      </c>
      <c r="CT78" s="348">
        <f t="shared" si="8"/>
        <v>216875.71</v>
      </c>
      <c r="DA78" s="351">
        <f t="shared" si="9"/>
        <v>216875.71</v>
      </c>
      <c r="DB78" s="351">
        <v>216875.71</v>
      </c>
      <c r="DC78" s="351">
        <f t="shared" si="10"/>
        <v>0</v>
      </c>
    </row>
    <row r="79" spans="1:107" ht="15.75" x14ac:dyDescent="0.3">
      <c r="A79" s="335" t="s">
        <v>174</v>
      </c>
      <c r="B79" s="344">
        <v>65219.17</v>
      </c>
      <c r="C79" s="344">
        <v>61540.560000000012</v>
      </c>
      <c r="D79" s="344">
        <v>67897.099999999991</v>
      </c>
      <c r="E79" s="344">
        <v>77916.770000000019</v>
      </c>
      <c r="F79" s="344">
        <v>74315.23</v>
      </c>
      <c r="G79" s="344">
        <v>74498.239999999991</v>
      </c>
      <c r="H79" s="344">
        <v>67625.13</v>
      </c>
      <c r="I79" s="344">
        <v>69434.189999999988</v>
      </c>
      <c r="J79" s="344">
        <v>71389.87999999999</v>
      </c>
      <c r="K79" s="344">
        <v>53992.919999999991</v>
      </c>
      <c r="L79" s="344">
        <v>161630.74</v>
      </c>
      <c r="M79" s="344">
        <v>138064.26000000004</v>
      </c>
      <c r="N79" s="376">
        <v>8.6199999999999992</v>
      </c>
      <c r="O79" s="376">
        <v>8.4</v>
      </c>
      <c r="P79" s="376">
        <v>8.6199999999999992</v>
      </c>
      <c r="Q79" s="376">
        <v>9.11</v>
      </c>
      <c r="R79" s="376">
        <v>9.86</v>
      </c>
      <c r="S79" s="376">
        <v>8.8699999999999992</v>
      </c>
      <c r="T79" s="376">
        <v>9.4</v>
      </c>
      <c r="U79" s="376">
        <v>9.65</v>
      </c>
      <c r="V79" s="376">
        <v>9.15</v>
      </c>
      <c r="W79" s="376">
        <v>5579</v>
      </c>
      <c r="X79" s="376">
        <v>-94153.099999999991</v>
      </c>
      <c r="Y79" s="377">
        <v>-81573.250000000015</v>
      </c>
      <c r="Z79" s="376">
        <v>0</v>
      </c>
      <c r="AA79" s="376">
        <v>0</v>
      </c>
      <c r="AB79" s="376">
        <v>0</v>
      </c>
      <c r="AC79" s="376">
        <v>0</v>
      </c>
      <c r="AD79" s="376">
        <v>0</v>
      </c>
      <c r="AE79" s="376">
        <v>0</v>
      </c>
      <c r="AF79" s="376">
        <v>0</v>
      </c>
      <c r="AG79" s="376">
        <v>0</v>
      </c>
      <c r="AH79" s="376">
        <v>0</v>
      </c>
      <c r="AI79" s="376">
        <v>0</v>
      </c>
      <c r="AJ79" s="376">
        <v>0</v>
      </c>
      <c r="AK79" s="377">
        <v>0</v>
      </c>
      <c r="AL79" s="376">
        <v>0</v>
      </c>
      <c r="AM79" s="376">
        <v>0</v>
      </c>
      <c r="AN79" s="376">
        <v>0</v>
      </c>
      <c r="AO79" s="376">
        <v>0</v>
      </c>
      <c r="AP79" s="376">
        <v>0</v>
      </c>
      <c r="AQ79" s="376">
        <v>0</v>
      </c>
      <c r="AR79" s="376">
        <v>0</v>
      </c>
      <c r="AS79" s="376">
        <v>0</v>
      </c>
      <c r="AT79" s="376">
        <v>0</v>
      </c>
      <c r="AU79" s="376">
        <v>0</v>
      </c>
      <c r="AV79" s="376">
        <v>0</v>
      </c>
      <c r="AW79" s="377">
        <v>0</v>
      </c>
      <c r="AX79" s="376">
        <v>0</v>
      </c>
      <c r="AY79" s="376">
        <v>0</v>
      </c>
      <c r="AZ79" s="376">
        <v>0</v>
      </c>
      <c r="BA79" s="376">
        <v>0</v>
      </c>
      <c r="BB79" s="376">
        <v>0</v>
      </c>
      <c r="BC79" s="376">
        <v>0</v>
      </c>
      <c r="BD79" s="376">
        <v>0</v>
      </c>
      <c r="BE79" s="376">
        <v>0</v>
      </c>
      <c r="BF79" s="376">
        <v>0</v>
      </c>
      <c r="BG79" s="376">
        <v>0</v>
      </c>
      <c r="BH79" s="376">
        <v>0</v>
      </c>
      <c r="BI79" s="377">
        <v>0</v>
      </c>
      <c r="BJ79" s="376">
        <v>0</v>
      </c>
      <c r="BK79" s="376">
        <v>0</v>
      </c>
      <c r="BL79" s="376">
        <v>0</v>
      </c>
      <c r="BM79" s="376">
        <v>0</v>
      </c>
      <c r="BN79" s="376">
        <v>0</v>
      </c>
      <c r="BO79" s="376">
        <v>0</v>
      </c>
      <c r="BP79" s="376">
        <v>0</v>
      </c>
      <c r="BQ79" s="376">
        <v>0</v>
      </c>
      <c r="BR79" s="376">
        <v>0</v>
      </c>
      <c r="BS79" s="376">
        <v>0</v>
      </c>
      <c r="BT79" s="376">
        <v>0</v>
      </c>
      <c r="BU79" s="377">
        <v>0</v>
      </c>
      <c r="BV79" s="376">
        <v>0</v>
      </c>
      <c r="BW79" s="376">
        <v>0</v>
      </c>
      <c r="BX79" s="376">
        <v>0</v>
      </c>
      <c r="BY79" s="376">
        <v>0</v>
      </c>
      <c r="BZ79" s="376">
        <v>0</v>
      </c>
      <c r="CA79" s="376">
        <v>0</v>
      </c>
      <c r="CB79" s="376">
        <v>0</v>
      </c>
      <c r="CC79" s="376">
        <v>0</v>
      </c>
      <c r="CD79" s="376">
        <v>0</v>
      </c>
      <c r="CE79" s="376">
        <v>0</v>
      </c>
      <c r="CF79" s="376">
        <v>0</v>
      </c>
      <c r="CG79" s="377">
        <v>0</v>
      </c>
      <c r="CH79" s="347">
        <f t="shared" si="7"/>
        <v>65227.79</v>
      </c>
      <c r="CI79" s="347">
        <f t="shared" si="7"/>
        <v>61548.960000000014</v>
      </c>
      <c r="CJ79" s="347">
        <f t="shared" si="7"/>
        <v>67905.719999999987</v>
      </c>
      <c r="CK79" s="347">
        <f t="shared" si="6"/>
        <v>77925.880000000019</v>
      </c>
      <c r="CL79" s="347">
        <f t="shared" si="6"/>
        <v>74325.09</v>
      </c>
      <c r="CM79" s="347">
        <f t="shared" si="6"/>
        <v>74507.109999999986</v>
      </c>
      <c r="CN79" s="347">
        <f t="shared" si="6"/>
        <v>67634.53</v>
      </c>
      <c r="CO79" s="347">
        <f t="shared" si="6"/>
        <v>69443.839999999982</v>
      </c>
      <c r="CP79" s="347">
        <f t="shared" si="6"/>
        <v>71399.029999999984</v>
      </c>
      <c r="CQ79" s="347">
        <f t="shared" si="6"/>
        <v>59571.919999999991</v>
      </c>
      <c r="CR79" s="347">
        <f t="shared" si="6"/>
        <v>67477.64</v>
      </c>
      <c r="CS79" s="347">
        <f t="shared" si="6"/>
        <v>56491.010000000024</v>
      </c>
      <c r="CT79" s="348">
        <f t="shared" si="8"/>
        <v>813458.52000000014</v>
      </c>
      <c r="CU79" s="356" t="s">
        <v>94</v>
      </c>
      <c r="CV79" s="347">
        <f>CR79</f>
        <v>67477.64</v>
      </c>
      <c r="CW79" s="347">
        <f>'[1]FY 2020 - kWh'!CR79</f>
        <v>239361</v>
      </c>
      <c r="CX79" s="350">
        <f>CV79/CW79</f>
        <v>0.28190741181729689</v>
      </c>
      <c r="CY79" s="347">
        <f>ROUND(CX79*'[1]FY 2020 - kWh'!CY79,2)</f>
        <v>25463.57</v>
      </c>
      <c r="CZ79" s="347">
        <f>(CR79-CY79)+SUM(CS79)</f>
        <v>98505.080000000016</v>
      </c>
      <c r="DA79" s="351">
        <f t="shared" si="9"/>
        <v>714953.44000000018</v>
      </c>
      <c r="DB79" s="351">
        <v>731503.94112019101</v>
      </c>
      <c r="DC79" s="351">
        <f t="shared" si="10"/>
        <v>-16550.501120190835</v>
      </c>
    </row>
    <row r="80" spans="1:107" ht="15.75" x14ac:dyDescent="0.3">
      <c r="A80" s="335" t="s">
        <v>175</v>
      </c>
      <c r="B80" s="344">
        <v>30799.94</v>
      </c>
      <c r="C80" s="344">
        <v>27632.540000000015</v>
      </c>
      <c r="D80" s="344">
        <v>32674.089999999989</v>
      </c>
      <c r="E80" s="344">
        <v>35505.050000000017</v>
      </c>
      <c r="F80" s="344">
        <v>31583.48</v>
      </c>
      <c r="G80" s="344">
        <v>28988.859999999993</v>
      </c>
      <c r="H80" s="344">
        <v>27740.700000000008</v>
      </c>
      <c r="I80" s="344">
        <v>31517.16</v>
      </c>
      <c r="J80" s="344">
        <v>44542.340000000004</v>
      </c>
      <c r="K80" s="344">
        <v>32383.220000000005</v>
      </c>
      <c r="L80" s="344">
        <v>27134.910000000011</v>
      </c>
      <c r="M80" s="344">
        <v>22660.690000000002</v>
      </c>
      <c r="N80" s="376">
        <v>0</v>
      </c>
      <c r="O80" s="376">
        <v>0</v>
      </c>
      <c r="P80" s="376">
        <v>0</v>
      </c>
      <c r="Q80" s="376">
        <v>0</v>
      </c>
      <c r="R80" s="376">
        <v>0</v>
      </c>
      <c r="S80" s="376">
        <v>0</v>
      </c>
      <c r="T80" s="376">
        <v>0</v>
      </c>
      <c r="U80" s="376">
        <v>0</v>
      </c>
      <c r="V80" s="376">
        <v>-5534.01</v>
      </c>
      <c r="W80" s="376">
        <v>-6667.829999999999</v>
      </c>
      <c r="X80" s="376">
        <v>-5744.61</v>
      </c>
      <c r="Y80" s="377">
        <v>-4050.4300000000003</v>
      </c>
      <c r="Z80" s="376">
        <v>0</v>
      </c>
      <c r="AA80" s="376">
        <v>0</v>
      </c>
      <c r="AB80" s="376">
        <v>0</v>
      </c>
      <c r="AC80" s="376">
        <v>0</v>
      </c>
      <c r="AD80" s="376">
        <v>0</v>
      </c>
      <c r="AE80" s="376">
        <v>0</v>
      </c>
      <c r="AF80" s="376">
        <v>0</v>
      </c>
      <c r="AG80" s="376">
        <v>0</v>
      </c>
      <c r="AH80" s="376">
        <v>0</v>
      </c>
      <c r="AI80" s="376">
        <v>0</v>
      </c>
      <c r="AJ80" s="376">
        <v>0</v>
      </c>
      <c r="AK80" s="377">
        <v>0</v>
      </c>
      <c r="AL80" s="376">
        <v>0</v>
      </c>
      <c r="AM80" s="376">
        <v>0</v>
      </c>
      <c r="AN80" s="376">
        <v>0</v>
      </c>
      <c r="AO80" s="376">
        <v>0</v>
      </c>
      <c r="AP80" s="376">
        <v>0</v>
      </c>
      <c r="AQ80" s="376">
        <v>0</v>
      </c>
      <c r="AR80" s="376">
        <v>0</v>
      </c>
      <c r="AS80" s="376">
        <v>0</v>
      </c>
      <c r="AT80" s="376">
        <v>0</v>
      </c>
      <c r="AU80" s="376">
        <v>0</v>
      </c>
      <c r="AV80" s="376">
        <v>0</v>
      </c>
      <c r="AW80" s="377">
        <v>0</v>
      </c>
      <c r="AX80" s="376">
        <v>0</v>
      </c>
      <c r="AY80" s="376">
        <v>0</v>
      </c>
      <c r="AZ80" s="376">
        <v>0</v>
      </c>
      <c r="BA80" s="376">
        <v>0</v>
      </c>
      <c r="BB80" s="376">
        <v>0</v>
      </c>
      <c r="BC80" s="376">
        <v>0</v>
      </c>
      <c r="BD80" s="376">
        <v>0</v>
      </c>
      <c r="BE80" s="376">
        <v>0</v>
      </c>
      <c r="BF80" s="376">
        <v>0</v>
      </c>
      <c r="BG80" s="376">
        <v>0</v>
      </c>
      <c r="BH80" s="376">
        <v>0</v>
      </c>
      <c r="BI80" s="377">
        <v>0</v>
      </c>
      <c r="BJ80" s="376">
        <v>0</v>
      </c>
      <c r="BK80" s="376">
        <v>0</v>
      </c>
      <c r="BL80" s="376">
        <v>0</v>
      </c>
      <c r="BM80" s="376">
        <v>0</v>
      </c>
      <c r="BN80" s="376">
        <v>0</v>
      </c>
      <c r="BO80" s="376">
        <v>0</v>
      </c>
      <c r="BP80" s="376">
        <v>0</v>
      </c>
      <c r="BQ80" s="376">
        <v>0</v>
      </c>
      <c r="BR80" s="376">
        <v>0</v>
      </c>
      <c r="BS80" s="376">
        <v>0</v>
      </c>
      <c r="BT80" s="376">
        <v>0</v>
      </c>
      <c r="BU80" s="377">
        <v>0</v>
      </c>
      <c r="BV80" s="376">
        <v>0</v>
      </c>
      <c r="BW80" s="376">
        <v>0</v>
      </c>
      <c r="BX80" s="376">
        <v>0</v>
      </c>
      <c r="BY80" s="376">
        <v>0</v>
      </c>
      <c r="BZ80" s="376">
        <v>0</v>
      </c>
      <c r="CA80" s="376">
        <v>0</v>
      </c>
      <c r="CB80" s="376">
        <v>0</v>
      </c>
      <c r="CC80" s="376">
        <v>0</v>
      </c>
      <c r="CD80" s="376">
        <v>0</v>
      </c>
      <c r="CE80" s="376">
        <v>0</v>
      </c>
      <c r="CF80" s="376">
        <v>0</v>
      </c>
      <c r="CG80" s="377">
        <v>0</v>
      </c>
      <c r="CH80" s="347">
        <f t="shared" si="7"/>
        <v>30799.94</v>
      </c>
      <c r="CI80" s="347">
        <f t="shared" si="7"/>
        <v>27632.540000000015</v>
      </c>
      <c r="CJ80" s="347">
        <f t="shared" si="7"/>
        <v>32674.089999999989</v>
      </c>
      <c r="CK80" s="347">
        <f t="shared" si="6"/>
        <v>35505.050000000017</v>
      </c>
      <c r="CL80" s="347">
        <f t="shared" si="6"/>
        <v>31583.48</v>
      </c>
      <c r="CM80" s="347">
        <f t="shared" si="6"/>
        <v>28988.859999999993</v>
      </c>
      <c r="CN80" s="347">
        <f t="shared" si="6"/>
        <v>27740.700000000008</v>
      </c>
      <c r="CO80" s="347">
        <f t="shared" si="6"/>
        <v>31517.16</v>
      </c>
      <c r="CP80" s="347">
        <f t="shared" si="6"/>
        <v>39008.33</v>
      </c>
      <c r="CQ80" s="347">
        <f t="shared" si="6"/>
        <v>25715.390000000007</v>
      </c>
      <c r="CR80" s="347">
        <f t="shared" si="6"/>
        <v>21390.30000000001</v>
      </c>
      <c r="CS80" s="347">
        <f t="shared" si="6"/>
        <v>18610.260000000002</v>
      </c>
      <c r="CT80" s="348">
        <f t="shared" si="8"/>
        <v>351166.10000000003</v>
      </c>
      <c r="CU80" s="356" t="s">
        <v>94</v>
      </c>
      <c r="CV80" s="347">
        <f>CR80</f>
        <v>21390.30000000001</v>
      </c>
      <c r="CW80" s="347">
        <f>'[1]FY 2020 - kWh'!CR80</f>
        <v>74551</v>
      </c>
      <c r="CX80" s="350">
        <f>CV80/CW80</f>
        <v>0.28692170460490146</v>
      </c>
      <c r="CY80" s="347">
        <f>ROUND(CX80*'[1]FY 2020 - kWh'!CY80,2)</f>
        <v>6665.19</v>
      </c>
      <c r="CZ80" s="347">
        <f>(CR80-CY80)+SUM(CS80)</f>
        <v>33335.37000000001</v>
      </c>
      <c r="DA80" s="351">
        <f t="shared" si="9"/>
        <v>317830.73000000004</v>
      </c>
      <c r="DB80" s="351">
        <v>325890.64880202821</v>
      </c>
      <c r="DC80" s="351">
        <f t="shared" si="10"/>
        <v>-8059.9188020281726</v>
      </c>
    </row>
    <row r="81" spans="105:107" x14ac:dyDescent="0.25">
      <c r="DA81" s="351">
        <f>SUM(DA3:DA80)</f>
        <v>73107826</v>
      </c>
      <c r="DB81" s="351">
        <f>SUM(DB3:DB80)</f>
        <v>71971126.960859701</v>
      </c>
      <c r="DC81" s="351">
        <f>SUM(DC3:DC80)</f>
        <v>1136699.0391402859</v>
      </c>
    </row>
    <row r="84" spans="105:107" x14ac:dyDescent="0.25">
      <c r="DC84" s="351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09"/>
  <dimension ref="A1:J62"/>
  <sheetViews>
    <sheetView topLeftCell="A46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12.425781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9">
        <f ca="1">TODAY()</f>
        <v>46197</v>
      </c>
      <c r="B3" s="429"/>
      <c r="C3" s="429"/>
      <c r="D3" s="429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</row>
    <row r="8" spans="1:10" s="30" customFormat="1" ht="18" hidden="1" x14ac:dyDescent="0.35">
      <c r="A8" s="193" t="s">
        <v>245</v>
      </c>
      <c r="B8" s="37" t="e">
        <f>'NEO JUN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39">
        <v>30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208" t="e">
        <f>#REF!</f>
        <v>#REF!</v>
      </c>
      <c r="C24" s="193"/>
      <c r="E24" s="58"/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/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278</v>
      </c>
      <c r="C44" s="193"/>
      <c r="D44" s="193"/>
    </row>
    <row r="45" spans="1:4" s="30" customFormat="1" ht="18" x14ac:dyDescent="0.35">
      <c r="A45" s="193"/>
      <c r="B45" s="193" t="s">
        <v>264</v>
      </c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51" t="s">
        <v>265</v>
      </c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282</v>
      </c>
      <c r="C52" s="35"/>
      <c r="D52" s="193"/>
    </row>
    <row r="53" spans="1:4" s="30" customFormat="1" ht="18" x14ac:dyDescent="0.35">
      <c r="A53" s="193"/>
      <c r="B53" s="193" t="s">
        <v>283</v>
      </c>
      <c r="C53" s="35"/>
      <c r="D53" s="193"/>
    </row>
    <row r="54" spans="1:4" s="30" customFormat="1" ht="18" x14ac:dyDescent="0.35">
      <c r="A54" s="193"/>
      <c r="B54" s="193" t="s">
        <v>267</v>
      </c>
      <c r="C54" s="35"/>
      <c r="D54" s="193"/>
    </row>
    <row r="55" spans="1:4" ht="15.75" x14ac:dyDescent="0.25">
      <c r="B55" s="193"/>
      <c r="C55" s="54"/>
    </row>
    <row r="56" spans="1:4" ht="15.75" x14ac:dyDescent="0.25">
      <c r="A56" s="53"/>
      <c r="B56" s="193"/>
    </row>
    <row r="59" spans="1:4" x14ac:dyDescent="0.25">
      <c r="B59" s="55"/>
    </row>
    <row r="60" spans="1:4" x14ac:dyDescent="0.25">
      <c r="B60" s="56"/>
    </row>
    <row r="61" spans="1:4" x14ac:dyDescent="0.25">
      <c r="B61" s="56"/>
    </row>
    <row r="62" spans="1:4" x14ac:dyDescent="0.25">
      <c r="B62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10"/>
  <dimension ref="A1:K185"/>
  <sheetViews>
    <sheetView topLeftCell="A41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9">
        <f ca="1">TODAY()</f>
        <v>46197</v>
      </c>
      <c r="B3" s="429"/>
      <c r="C3" s="429"/>
      <c r="D3" s="429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36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95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96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8"/>
      <c r="B28" s="49"/>
      <c r="C28" s="35"/>
      <c r="D28" s="205"/>
      <c r="E28" s="193"/>
    </row>
    <row r="29" spans="1:11" ht="17.25" customHeight="1" x14ac:dyDescent="0.25">
      <c r="A29" s="46"/>
      <c r="B29" s="50" t="s">
        <v>262</v>
      </c>
      <c r="C29" s="35"/>
      <c r="D29" s="193"/>
      <c r="E29" s="193"/>
    </row>
    <row r="30" spans="1:11" ht="17.25" customHeight="1" x14ac:dyDescent="0.25">
      <c r="A30" s="46"/>
      <c r="B30" s="50"/>
      <c r="C30" s="35"/>
      <c r="D30" s="193"/>
      <c r="E30" s="193"/>
    </row>
    <row r="31" spans="1:11" ht="17.25" customHeight="1" x14ac:dyDescent="0.25">
      <c r="A31" s="46"/>
      <c r="B31" s="50"/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8" x14ac:dyDescent="0.25">
      <c r="A33" s="46"/>
      <c r="B33" s="193" t="s">
        <v>277</v>
      </c>
      <c r="C33" s="35"/>
      <c r="D33" s="193"/>
      <c r="E33" s="193"/>
    </row>
    <row r="34" spans="1:5" ht="17.25" customHeight="1" x14ac:dyDescent="0.25">
      <c r="A34" s="46"/>
      <c r="B34" s="193" t="s">
        <v>278</v>
      </c>
      <c r="C34" s="35"/>
      <c r="D34" s="193"/>
      <c r="E34" s="193"/>
    </row>
    <row r="35" spans="1:5" ht="17.25" customHeight="1" x14ac:dyDescent="0.25">
      <c r="A35" s="46"/>
      <c r="B35" s="193" t="s">
        <v>264</v>
      </c>
      <c r="C35" s="35"/>
      <c r="D35" s="193"/>
      <c r="E35" s="193"/>
    </row>
    <row r="36" spans="1:5" ht="17.25" customHeight="1" x14ac:dyDescent="0.25">
      <c r="A36" s="46"/>
      <c r="B36" s="193"/>
      <c r="C36" s="35"/>
      <c r="D36" s="193"/>
      <c r="E36" s="193"/>
    </row>
    <row r="37" spans="1:5" ht="18" x14ac:dyDescent="0.25">
      <c r="A37" s="46"/>
      <c r="B37" s="193"/>
      <c r="C37" s="35"/>
      <c r="D37" s="193"/>
      <c r="E37" s="193"/>
    </row>
    <row r="38" spans="1:5" ht="18" x14ac:dyDescent="0.25">
      <c r="A38" s="46"/>
      <c r="B38" s="51" t="s">
        <v>265</v>
      </c>
      <c r="C38" s="35"/>
      <c r="D38" s="193"/>
      <c r="E38" s="193"/>
    </row>
    <row r="39" spans="1:5" ht="18" x14ac:dyDescent="0.25">
      <c r="A39" s="46"/>
      <c r="B39" s="193"/>
      <c r="C39" s="35"/>
      <c r="D39" s="193"/>
      <c r="E39" s="193"/>
    </row>
    <row r="40" spans="1:5" ht="17.25" customHeight="1" x14ac:dyDescent="0.25">
      <c r="A40" s="46"/>
      <c r="B40" s="193"/>
      <c r="C40" s="35"/>
      <c r="D40" s="193"/>
      <c r="E40" s="193"/>
    </row>
    <row r="41" spans="1:5" ht="17.25" customHeight="1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 t="s">
        <v>282</v>
      </c>
      <c r="C42" s="35"/>
      <c r="D42" s="193"/>
      <c r="E42" s="193"/>
    </row>
    <row r="43" spans="1:5" ht="18" x14ac:dyDescent="0.35">
      <c r="A43" s="30"/>
      <c r="B43" s="193" t="s">
        <v>283</v>
      </c>
      <c r="C43" s="52"/>
    </row>
    <row r="44" spans="1:5" ht="15.75" x14ac:dyDescent="0.25">
      <c r="B44" s="193" t="s">
        <v>267</v>
      </c>
      <c r="C44" s="54"/>
    </row>
    <row r="45" spans="1:5" x14ac:dyDescent="0.25">
      <c r="C45" s="54"/>
    </row>
    <row r="46" spans="1:5" x14ac:dyDescent="0.25">
      <c r="A46" s="53"/>
      <c r="C46" s="54"/>
    </row>
    <row r="47" spans="1:5" x14ac:dyDescent="0.25">
      <c r="B47" s="55"/>
      <c r="C47" s="54"/>
    </row>
    <row r="48" spans="1:5" x14ac:dyDescent="0.25">
      <c r="B48" s="56"/>
      <c r="C48" s="54"/>
    </row>
    <row r="49" spans="2:3" x14ac:dyDescent="0.25">
      <c r="B49" s="56"/>
      <c r="C49" s="54"/>
    </row>
    <row r="50" spans="2:3" x14ac:dyDescent="0.25">
      <c r="B50" s="56"/>
      <c r="C50" s="54"/>
    </row>
    <row r="51" spans="2:3" x14ac:dyDescent="0.25">
      <c r="C51" s="54"/>
    </row>
    <row r="52" spans="2:3" x14ac:dyDescent="0.25">
      <c r="C52" s="54"/>
    </row>
    <row r="53" spans="2:3" x14ac:dyDescent="0.25">
      <c r="C53" s="54"/>
    </row>
    <row r="54" spans="2:3" x14ac:dyDescent="0.25"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11"/>
  <dimension ref="A1:J62"/>
  <sheetViews>
    <sheetView topLeftCell="A40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12.425781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9">
        <f ca="1">TODAY()</f>
        <v>46197</v>
      </c>
      <c r="B3" s="429"/>
      <c r="C3" s="429"/>
      <c r="D3" s="429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36" t="e">
        <f>#REF!</f>
        <v>#REF!</v>
      </c>
      <c r="C7" s="193"/>
      <c r="D7" s="193"/>
    </row>
    <row r="8" spans="1:10" s="30" customFormat="1" ht="18" hidden="1" x14ac:dyDescent="0.35">
      <c r="A8" s="193" t="s">
        <v>245</v>
      </c>
      <c r="B8" s="37" t="e">
        <f>'NEO JUN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95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97" t="e">
        <f>#REF!</f>
        <v>#REF!</v>
      </c>
      <c r="C24" s="193"/>
      <c r="E24" s="58"/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/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278</v>
      </c>
      <c r="C44" s="193"/>
      <c r="D44" s="193"/>
    </row>
    <row r="45" spans="1:4" s="30" customFormat="1" ht="18" x14ac:dyDescent="0.35">
      <c r="A45" s="193"/>
      <c r="B45" s="193" t="s">
        <v>264</v>
      </c>
      <c r="C45" s="35"/>
      <c r="D45" s="193"/>
    </row>
    <row r="46" spans="1:4" s="30" customFormat="1" ht="18" x14ac:dyDescent="0.35">
      <c r="A46" s="193"/>
      <c r="B46" s="193"/>
      <c r="C46" s="35"/>
      <c r="D46" s="193"/>
    </row>
    <row r="47" spans="1:4" s="30" customFormat="1" ht="18" x14ac:dyDescent="0.35">
      <c r="A47" s="193"/>
      <c r="B47" s="193"/>
      <c r="C47" s="35"/>
      <c r="D47" s="193"/>
    </row>
    <row r="48" spans="1:4" s="30" customFormat="1" ht="18" x14ac:dyDescent="0.35">
      <c r="A48" s="193"/>
      <c r="B48" s="51" t="s">
        <v>265</v>
      </c>
      <c r="C48" s="35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282</v>
      </c>
      <c r="C52" s="35"/>
      <c r="D52" s="193"/>
    </row>
    <row r="53" spans="1:4" s="30" customFormat="1" ht="18" x14ac:dyDescent="0.35">
      <c r="A53" s="193"/>
      <c r="B53" s="193" t="s">
        <v>283</v>
      </c>
      <c r="C53" s="35"/>
      <c r="D53" s="193"/>
    </row>
    <row r="54" spans="1:4" s="30" customFormat="1" ht="18" x14ac:dyDescent="0.35">
      <c r="A54" s="193"/>
      <c r="B54" s="193" t="s">
        <v>267</v>
      </c>
      <c r="C54" s="35"/>
      <c r="D54" s="193"/>
    </row>
    <row r="55" spans="1:4" ht="15.75" x14ac:dyDescent="0.25">
      <c r="B55" s="193"/>
      <c r="C55" s="54"/>
    </row>
    <row r="56" spans="1:4" ht="15.75" x14ac:dyDescent="0.25">
      <c r="A56" s="53"/>
      <c r="B56" s="193"/>
    </row>
    <row r="59" spans="1:4" x14ac:dyDescent="0.25">
      <c r="B59" s="55"/>
    </row>
    <row r="60" spans="1:4" x14ac:dyDescent="0.25">
      <c r="B60" s="56"/>
    </row>
    <row r="61" spans="1:4" x14ac:dyDescent="0.25">
      <c r="B61" s="56"/>
    </row>
    <row r="62" spans="1:4" x14ac:dyDescent="0.25">
      <c r="B62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12"/>
  <dimension ref="A1:K189"/>
  <sheetViews>
    <sheetView topLeftCell="A34" zoomScaleNormal="100" zoomScaleSheetLayoutView="8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7" width="9.140625" style="29"/>
    <col min="8" max="8" width="17.5703125" style="29" bestFit="1" customWidth="1"/>
    <col min="9" max="16384" width="9.140625" style="29"/>
  </cols>
  <sheetData>
    <row r="1" spans="1:11" ht="20.25" x14ac:dyDescent="0.3">
      <c r="A1" s="420" t="s">
        <v>242</v>
      </c>
      <c r="B1" s="420"/>
      <c r="C1" s="420"/>
      <c r="D1" s="420"/>
      <c r="E1" s="31"/>
    </row>
    <row r="2" spans="1:11" ht="20.25" x14ac:dyDescent="0.3">
      <c r="A2" s="420" t="s">
        <v>289</v>
      </c>
      <c r="B2" s="420"/>
      <c r="C2" s="420"/>
      <c r="D2" s="420"/>
      <c r="E2" s="31"/>
    </row>
    <row r="3" spans="1:11" ht="15.75" customHeight="1" x14ac:dyDescent="0.25">
      <c r="A3" s="429">
        <f ca="1">TODAY()</f>
        <v>46197</v>
      </c>
      <c r="B3" s="429"/>
      <c r="C3" s="429"/>
      <c r="D3" s="429"/>
      <c r="E3" s="32"/>
    </row>
    <row r="4" spans="1:11" ht="16.5" customHeight="1" x14ac:dyDescent="0.35">
      <c r="A4" s="296"/>
      <c r="B4" s="296"/>
      <c r="C4" s="33"/>
      <c r="D4" s="30"/>
      <c r="E4" s="30"/>
    </row>
    <row r="5" spans="1:11" ht="16.5" customHeight="1" x14ac:dyDescent="0.25">
      <c r="A5" s="193"/>
      <c r="B5" s="193"/>
      <c r="C5" s="35"/>
      <c r="D5" s="193"/>
      <c r="E5" s="193"/>
      <c r="F5" s="193"/>
      <c r="G5" s="193"/>
      <c r="H5" s="193"/>
      <c r="I5" s="193"/>
      <c r="J5" s="193"/>
      <c r="K5" s="193"/>
    </row>
    <row r="6" spans="1:11" ht="15" customHeight="1" x14ac:dyDescent="0.25">
      <c r="A6" s="32" t="s">
        <v>244</v>
      </c>
      <c r="B6" s="81" t="e">
        <f>#REF!</f>
        <v>#REF!</v>
      </c>
      <c r="C6" s="35"/>
      <c r="D6" s="193"/>
      <c r="E6" s="193"/>
      <c r="F6" s="193"/>
      <c r="G6" s="193"/>
      <c r="H6" s="193"/>
      <c r="I6" s="193"/>
      <c r="J6" s="193"/>
      <c r="K6" s="193"/>
    </row>
    <row r="7" spans="1:11" ht="15.75" hidden="1" x14ac:dyDescent="0.25">
      <c r="A7" s="193" t="s">
        <v>245</v>
      </c>
      <c r="B7" s="37">
        <v>40793</v>
      </c>
      <c r="C7" s="35" t="s">
        <v>246</v>
      </c>
      <c r="D7" s="193"/>
      <c r="E7" s="193"/>
      <c r="F7" s="193"/>
      <c r="G7" s="193"/>
      <c r="H7" s="193"/>
      <c r="I7" s="193"/>
      <c r="J7" s="193"/>
      <c r="K7" s="193"/>
    </row>
    <row r="8" spans="1:11" ht="15.75" x14ac:dyDescent="0.25">
      <c r="A8" s="193" t="s">
        <v>247</v>
      </c>
      <c r="B8" s="82" t="e">
        <f>#REF!</f>
        <v>#REF!</v>
      </c>
      <c r="C8" s="35" t="s">
        <v>248</v>
      </c>
      <c r="D8" s="193"/>
      <c r="E8" s="193"/>
      <c r="F8" s="193"/>
      <c r="G8" s="193"/>
      <c r="H8" s="193"/>
      <c r="I8" s="193"/>
      <c r="J8" s="193"/>
      <c r="K8" s="193"/>
    </row>
    <row r="9" spans="1:11" ht="15.75" x14ac:dyDescent="0.25">
      <c r="A9" s="193" t="s">
        <v>249</v>
      </c>
      <c r="B9" s="95">
        <v>31</v>
      </c>
      <c r="C9" s="35" t="s">
        <v>248</v>
      </c>
      <c r="D9" s="193"/>
      <c r="E9" s="193"/>
      <c r="F9" s="193"/>
      <c r="G9" s="193"/>
      <c r="H9" s="193"/>
      <c r="I9" s="193"/>
      <c r="J9" s="193"/>
      <c r="K9" s="193"/>
    </row>
    <row r="10" spans="1:11" ht="15.75" hidden="1" x14ac:dyDescent="0.25">
      <c r="A10" s="193" t="s">
        <v>250</v>
      </c>
      <c r="B10" s="194"/>
      <c r="C10" s="35" t="s">
        <v>248</v>
      </c>
      <c r="D10" s="193"/>
      <c r="E10" s="193"/>
      <c r="F10" s="193"/>
      <c r="G10" s="193"/>
      <c r="H10" s="193"/>
      <c r="I10" s="193"/>
      <c r="J10" s="193"/>
      <c r="K10" s="193"/>
    </row>
    <row r="11" spans="1:11" ht="16.5" customHeight="1" x14ac:dyDescent="0.25">
      <c r="A11" s="193"/>
      <c r="B11" s="193"/>
      <c r="C11" s="35"/>
      <c r="D11" s="193"/>
      <c r="E11" s="193"/>
      <c r="F11" s="193"/>
      <c r="G11" s="193"/>
      <c r="H11" s="193"/>
      <c r="I11" s="193"/>
      <c r="J11" s="193"/>
      <c r="K11" s="193"/>
    </row>
    <row r="12" spans="1:11" ht="16.5" customHeight="1" x14ac:dyDescent="0.25">
      <c r="A12" s="193"/>
      <c r="B12" s="195"/>
      <c r="C12" s="35"/>
      <c r="D12" s="193"/>
      <c r="E12" s="193"/>
      <c r="F12" s="193"/>
      <c r="G12" s="193"/>
      <c r="H12" s="193"/>
      <c r="I12" s="193"/>
      <c r="J12" s="193"/>
      <c r="K12" s="193"/>
    </row>
    <row r="13" spans="1:11" ht="21" customHeight="1" x14ac:dyDescent="0.25">
      <c r="A13" s="40" t="s">
        <v>251</v>
      </c>
      <c r="B13" s="195"/>
      <c r="C13" s="35"/>
      <c r="D13" s="193"/>
      <c r="E13" s="193"/>
      <c r="F13" s="193"/>
      <c r="G13" s="193"/>
      <c r="H13" s="193"/>
      <c r="I13" s="193"/>
      <c r="J13" s="193"/>
      <c r="K13" s="193"/>
    </row>
    <row r="14" spans="1:11" ht="15.75" x14ac:dyDescent="0.25">
      <c r="A14" s="196" t="s">
        <v>252</v>
      </c>
      <c r="B14" s="96" t="e">
        <f>#REF!</f>
        <v>#REF!</v>
      </c>
      <c r="C14" s="35" t="s">
        <v>246</v>
      </c>
      <c r="D14" s="193"/>
      <c r="E14" s="193"/>
      <c r="F14" s="193"/>
      <c r="G14" s="193"/>
      <c r="H14" s="193"/>
      <c r="I14" s="193"/>
      <c r="J14" s="193"/>
      <c r="K14" s="193"/>
    </row>
    <row r="15" spans="1:11" ht="15.75" x14ac:dyDescent="0.25">
      <c r="A15" s="196" t="s">
        <v>253</v>
      </c>
      <c r="B15" s="207" t="e">
        <f>#REF!</f>
        <v>#REF!</v>
      </c>
      <c r="C15" s="35" t="s">
        <v>246</v>
      </c>
      <c r="D15" s="193"/>
      <c r="E15" s="193"/>
      <c r="F15" s="193"/>
      <c r="G15" s="193"/>
      <c r="H15" s="193"/>
      <c r="I15" s="199"/>
      <c r="J15" s="199"/>
      <c r="K15" s="193"/>
    </row>
    <row r="16" spans="1:11" ht="15.75" x14ac:dyDescent="0.25">
      <c r="A16" s="196" t="s">
        <v>254</v>
      </c>
      <c r="B16" s="199" t="e">
        <f>B15*B14</f>
        <v>#REF!</v>
      </c>
      <c r="C16" s="35"/>
      <c r="D16" s="193"/>
      <c r="E16" s="193"/>
      <c r="F16" s="193"/>
      <c r="G16" s="193"/>
      <c r="H16" s="193"/>
      <c r="I16" s="195"/>
      <c r="J16" s="199"/>
      <c r="K16" s="193"/>
    </row>
    <row r="17" spans="1:11" ht="14.25" customHeight="1" x14ac:dyDescent="0.25">
      <c r="A17" s="196"/>
      <c r="B17" s="199"/>
      <c r="C17" s="35"/>
      <c r="D17" s="193"/>
      <c r="E17" s="193"/>
      <c r="F17" s="193"/>
      <c r="G17" s="193"/>
      <c r="H17" s="193"/>
      <c r="I17" s="195"/>
      <c r="J17" s="199"/>
      <c r="K17" s="193"/>
    </row>
    <row r="18" spans="1:11" ht="16.5" hidden="1" customHeight="1" x14ac:dyDescent="0.25">
      <c r="A18" s="42" t="s">
        <v>255</v>
      </c>
      <c r="B18" s="195"/>
      <c r="C18" s="35"/>
      <c r="D18" s="193"/>
      <c r="E18" s="193"/>
      <c r="F18" s="193"/>
      <c r="G18" s="193"/>
      <c r="H18" s="193"/>
      <c r="I18" s="193"/>
      <c r="J18" s="199"/>
      <c r="K18" s="193"/>
    </row>
    <row r="19" spans="1:11" ht="16.5" hidden="1" customHeight="1" x14ac:dyDescent="0.25">
      <c r="A19" s="196" t="s">
        <v>256</v>
      </c>
      <c r="B19" s="202" t="e">
        <f>B14</f>
        <v>#REF!</v>
      </c>
      <c r="C19" s="35" t="s">
        <v>257</v>
      </c>
      <c r="D19" s="193"/>
      <c r="E19" s="193"/>
      <c r="F19" s="193"/>
      <c r="G19" s="193"/>
      <c r="H19" s="193"/>
      <c r="I19" s="193"/>
      <c r="J19" s="199"/>
      <c r="K19" s="193"/>
    </row>
    <row r="20" spans="1:11" ht="16.5" hidden="1" customHeight="1" x14ac:dyDescent="0.25">
      <c r="A20" s="196" t="s">
        <v>258</v>
      </c>
      <c r="B20" s="199">
        <v>3.5000000000000003E-2</v>
      </c>
      <c r="C20" s="35"/>
      <c r="D20" s="193"/>
      <c r="E20" s="193"/>
      <c r="F20" s="193"/>
      <c r="G20" s="193"/>
      <c r="H20" s="193"/>
      <c r="I20" s="193"/>
      <c r="J20" s="199"/>
      <c r="K20" s="193"/>
    </row>
    <row r="21" spans="1:11" ht="16.5" hidden="1" customHeight="1" x14ac:dyDescent="0.25">
      <c r="A21" s="196" t="s">
        <v>259</v>
      </c>
      <c r="B21" s="203" t="e">
        <f>B19*B20</f>
        <v>#REF!</v>
      </c>
      <c r="C21" s="35"/>
      <c r="D21" s="193"/>
      <c r="E21" s="193"/>
      <c r="F21" s="193"/>
      <c r="G21" s="193"/>
      <c r="H21" s="193"/>
      <c r="I21" s="193"/>
      <c r="J21" s="199"/>
      <c r="K21" s="193"/>
    </row>
    <row r="22" spans="1:11" ht="16.5" customHeight="1" x14ac:dyDescent="0.25">
      <c r="A22" s="193"/>
      <c r="B22" s="43"/>
      <c r="C22" s="35"/>
      <c r="D22" s="193"/>
      <c r="E22" s="193"/>
      <c r="F22" s="193"/>
      <c r="G22" s="193"/>
      <c r="H22" s="193"/>
      <c r="I22" s="193"/>
      <c r="J22" s="193"/>
      <c r="K22" s="193"/>
    </row>
    <row r="23" spans="1:11" ht="15.75" x14ac:dyDescent="0.25">
      <c r="A23" s="44" t="s">
        <v>260</v>
      </c>
      <c r="B23" s="43" t="e">
        <f>B16</f>
        <v>#REF!</v>
      </c>
      <c r="C23" s="35"/>
      <c r="D23" s="193"/>
      <c r="E23" s="193"/>
      <c r="F23" s="193"/>
      <c r="G23" s="193"/>
      <c r="H23" s="193"/>
      <c r="I23" s="199"/>
      <c r="J23" s="193"/>
      <c r="K23" s="193"/>
    </row>
    <row r="24" spans="1:11" ht="16.5" customHeight="1" x14ac:dyDescent="0.25">
      <c r="A24" s="45"/>
      <c r="B24" s="199"/>
      <c r="C24" s="41"/>
      <c r="D24" s="193"/>
      <c r="E24" s="193"/>
      <c r="F24" s="193"/>
      <c r="G24" s="193"/>
      <c r="H24" s="193"/>
      <c r="I24" s="199"/>
      <c r="J24" s="193"/>
      <c r="K24" s="193"/>
    </row>
    <row r="25" spans="1:11" ht="16.5" customHeight="1" x14ac:dyDescent="0.25">
      <c r="A25" s="45"/>
      <c r="B25" s="204"/>
      <c r="C25" s="35"/>
      <c r="D25" s="193"/>
      <c r="E25" s="193"/>
      <c r="F25" s="193"/>
      <c r="G25" s="193"/>
      <c r="H25" s="193"/>
      <c r="I25" s="193"/>
      <c r="J25" s="193"/>
      <c r="K25" s="193"/>
    </row>
    <row r="26" spans="1:11" ht="15.75" x14ac:dyDescent="0.25">
      <c r="A26" s="45" t="s">
        <v>261</v>
      </c>
      <c r="B26" s="204" t="e">
        <f>B6+47</f>
        <v>#REF!</v>
      </c>
      <c r="C26" s="35"/>
      <c r="D26" s="193"/>
      <c r="E26" s="193"/>
      <c r="F26" s="193"/>
      <c r="G26" s="193"/>
      <c r="H26" s="193"/>
      <c r="I26" s="193"/>
      <c r="J26" s="193"/>
      <c r="K26" s="193"/>
    </row>
    <row r="27" spans="1:11" ht="16.5" customHeight="1" x14ac:dyDescent="0.25">
      <c r="A27" s="46"/>
      <c r="B27" s="47"/>
      <c r="C27" s="35"/>
      <c r="D27" s="193"/>
      <c r="E27" s="193"/>
    </row>
    <row r="28" spans="1:11" ht="16.5" customHeight="1" x14ac:dyDescent="0.25">
      <c r="A28" s="46"/>
      <c r="B28" s="47"/>
      <c r="C28" s="35"/>
      <c r="D28" s="193"/>
      <c r="E28" s="193"/>
    </row>
    <row r="29" spans="1:11" ht="16.5" customHeight="1" x14ac:dyDescent="0.25">
      <c r="A29" s="46"/>
      <c r="B29" s="47"/>
      <c r="C29" s="35"/>
      <c r="D29" s="193"/>
      <c r="E29" s="193"/>
    </row>
    <row r="30" spans="1:11" ht="16.5" customHeight="1" x14ac:dyDescent="0.25">
      <c r="A30" s="48"/>
      <c r="B30" s="49"/>
      <c r="C30" s="35"/>
      <c r="D30" s="205"/>
      <c r="E30" s="193"/>
    </row>
    <row r="31" spans="1:11" ht="17.25" customHeight="1" x14ac:dyDescent="0.25">
      <c r="A31" s="46"/>
      <c r="B31" s="50" t="s">
        <v>262</v>
      </c>
      <c r="C31" s="35"/>
      <c r="D31" s="193"/>
      <c r="E31" s="193"/>
    </row>
    <row r="32" spans="1:11" ht="17.25" customHeight="1" x14ac:dyDescent="0.25">
      <c r="A32" s="46"/>
      <c r="B32" s="50"/>
      <c r="C32" s="35"/>
      <c r="D32" s="193"/>
      <c r="E32" s="193"/>
    </row>
    <row r="33" spans="1:5" ht="17.25" customHeight="1" x14ac:dyDescent="0.25">
      <c r="A33" s="46"/>
      <c r="B33" s="50"/>
      <c r="C33" s="35"/>
      <c r="D33" s="193"/>
      <c r="E33" s="193"/>
    </row>
    <row r="34" spans="1:5" ht="17.25" customHeight="1" x14ac:dyDescent="0.25">
      <c r="A34" s="46"/>
      <c r="B34" s="50"/>
      <c r="C34" s="35"/>
      <c r="D34" s="193"/>
      <c r="E34" s="193"/>
    </row>
    <row r="35" spans="1:5" ht="17.25" customHeight="1" x14ac:dyDescent="0.25">
      <c r="A35" s="46"/>
      <c r="B35" s="193" t="s">
        <v>277</v>
      </c>
      <c r="C35" s="35"/>
      <c r="D35" s="193"/>
      <c r="E35" s="193"/>
    </row>
    <row r="36" spans="1:5" ht="17.25" customHeight="1" x14ac:dyDescent="0.25">
      <c r="A36" s="46"/>
      <c r="B36" s="193" t="s">
        <v>278</v>
      </c>
      <c r="C36" s="35"/>
      <c r="D36" s="193"/>
      <c r="E36" s="193"/>
    </row>
    <row r="37" spans="1:5" ht="17.25" customHeight="1" x14ac:dyDescent="0.25">
      <c r="A37" s="46"/>
      <c r="B37" s="193" t="s">
        <v>264</v>
      </c>
      <c r="C37" s="35"/>
      <c r="D37" s="193"/>
      <c r="E37" s="193"/>
    </row>
    <row r="38" spans="1:5" ht="17.25" customHeight="1" x14ac:dyDescent="0.25">
      <c r="A38" s="46"/>
      <c r="B38" s="193"/>
      <c r="C38" s="35"/>
      <c r="D38" s="193"/>
      <c r="E38" s="193"/>
    </row>
    <row r="39" spans="1:5" ht="18" x14ac:dyDescent="0.25">
      <c r="A39" s="46"/>
      <c r="B39" s="193"/>
      <c r="C39" s="35"/>
      <c r="D39" s="193"/>
      <c r="E39" s="193"/>
    </row>
    <row r="40" spans="1:5" ht="17.25" customHeight="1" x14ac:dyDescent="0.25">
      <c r="A40" s="46"/>
      <c r="B40" s="51" t="s">
        <v>265</v>
      </c>
      <c r="C40" s="35"/>
      <c r="D40" s="193"/>
      <c r="E40" s="193"/>
    </row>
    <row r="41" spans="1:5" ht="17.25" customHeight="1" x14ac:dyDescent="0.25">
      <c r="A41" s="46"/>
      <c r="B41" s="193"/>
      <c r="C41" s="35"/>
      <c r="D41" s="193"/>
      <c r="E41" s="193"/>
    </row>
    <row r="42" spans="1:5" ht="17.25" customHeight="1" x14ac:dyDescent="0.25">
      <c r="A42" s="46"/>
      <c r="B42" s="193"/>
      <c r="C42" s="35"/>
      <c r="D42" s="193"/>
      <c r="E42" s="193"/>
    </row>
    <row r="43" spans="1:5" ht="18" x14ac:dyDescent="0.25">
      <c r="A43" s="46"/>
      <c r="B43" s="193"/>
      <c r="C43" s="35"/>
      <c r="D43" s="193"/>
      <c r="E43" s="193"/>
    </row>
    <row r="44" spans="1:5" ht="18" x14ac:dyDescent="0.25">
      <c r="A44" s="46"/>
      <c r="B44" s="193" t="s">
        <v>279</v>
      </c>
      <c r="C44" s="35"/>
      <c r="D44" s="193"/>
      <c r="E44" s="193"/>
    </row>
    <row r="45" spans="1:5" ht="18" x14ac:dyDescent="0.25">
      <c r="A45" s="46"/>
      <c r="B45" s="193" t="s">
        <v>280</v>
      </c>
      <c r="C45" s="35"/>
      <c r="D45" s="193"/>
      <c r="E45" s="193"/>
    </row>
    <row r="46" spans="1:5" ht="17.25" customHeight="1" x14ac:dyDescent="0.25">
      <c r="A46" s="46"/>
      <c r="B46" s="193" t="s">
        <v>281</v>
      </c>
      <c r="C46" s="35"/>
      <c r="D46" s="193"/>
      <c r="E46" s="193"/>
    </row>
    <row r="47" spans="1:5" ht="18" x14ac:dyDescent="0.35">
      <c r="A47" s="30"/>
      <c r="B47" s="30"/>
      <c r="C47" s="52"/>
    </row>
    <row r="48" spans="1:5" x14ac:dyDescent="0.25">
      <c r="A48" s="53"/>
      <c r="C48" s="54"/>
    </row>
    <row r="49" spans="2:3" x14ac:dyDescent="0.25">
      <c r="C49" s="54"/>
    </row>
    <row r="50" spans="2:3" x14ac:dyDescent="0.25">
      <c r="C50" s="54"/>
    </row>
    <row r="51" spans="2:3" x14ac:dyDescent="0.25">
      <c r="B51" s="55"/>
      <c r="C51" s="54"/>
    </row>
    <row r="52" spans="2:3" x14ac:dyDescent="0.25">
      <c r="B52" s="56"/>
      <c r="C52" s="54"/>
    </row>
    <row r="53" spans="2:3" x14ac:dyDescent="0.25">
      <c r="B53" s="56"/>
      <c r="C53" s="54"/>
    </row>
    <row r="54" spans="2:3" x14ac:dyDescent="0.25">
      <c r="B54" s="56"/>
      <c r="C54" s="54"/>
    </row>
    <row r="55" spans="2:3" x14ac:dyDescent="0.25">
      <c r="C55" s="54"/>
    </row>
    <row r="56" spans="2:3" x14ac:dyDescent="0.25">
      <c r="C56" s="54"/>
    </row>
    <row r="57" spans="2:3" x14ac:dyDescent="0.25">
      <c r="C57" s="54"/>
    </row>
    <row r="58" spans="2:3" x14ac:dyDescent="0.25">
      <c r="C58" s="54"/>
    </row>
    <row r="59" spans="2:3" x14ac:dyDescent="0.25">
      <c r="C59" s="54"/>
    </row>
    <row r="60" spans="2:3" x14ac:dyDescent="0.25">
      <c r="C60" s="54"/>
    </row>
    <row r="61" spans="2:3" x14ac:dyDescent="0.25">
      <c r="C61" s="54"/>
    </row>
    <row r="62" spans="2:3" x14ac:dyDescent="0.25">
      <c r="C62" s="54"/>
    </row>
    <row r="63" spans="2:3" x14ac:dyDescent="0.25">
      <c r="C63" s="54"/>
    </row>
    <row r="64" spans="2:3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  <row r="74" spans="3:3" x14ac:dyDescent="0.25">
      <c r="C74" s="54"/>
    </row>
    <row r="75" spans="3:3" x14ac:dyDescent="0.25">
      <c r="C75" s="54"/>
    </row>
    <row r="76" spans="3:3" x14ac:dyDescent="0.25">
      <c r="C76" s="54"/>
    </row>
    <row r="77" spans="3:3" x14ac:dyDescent="0.25">
      <c r="C77" s="54"/>
    </row>
    <row r="78" spans="3:3" x14ac:dyDescent="0.25">
      <c r="C78" s="54"/>
    </row>
    <row r="79" spans="3:3" x14ac:dyDescent="0.25">
      <c r="C79" s="54"/>
    </row>
    <row r="80" spans="3:3" x14ac:dyDescent="0.25">
      <c r="C80" s="54"/>
    </row>
    <row r="81" spans="3:3" x14ac:dyDescent="0.25">
      <c r="C81" s="54"/>
    </row>
    <row r="82" spans="3:3" x14ac:dyDescent="0.25">
      <c r="C82" s="54"/>
    </row>
    <row r="83" spans="3:3" x14ac:dyDescent="0.25">
      <c r="C83" s="54"/>
    </row>
    <row r="84" spans="3:3" x14ac:dyDescent="0.25">
      <c r="C84" s="54"/>
    </row>
    <row r="85" spans="3:3" x14ac:dyDescent="0.25">
      <c r="C85" s="54"/>
    </row>
    <row r="86" spans="3:3" x14ac:dyDescent="0.25">
      <c r="C86" s="54"/>
    </row>
    <row r="87" spans="3:3" x14ac:dyDescent="0.25">
      <c r="C87" s="54"/>
    </row>
    <row r="88" spans="3:3" x14ac:dyDescent="0.25">
      <c r="C88" s="54"/>
    </row>
    <row r="89" spans="3:3" x14ac:dyDescent="0.25">
      <c r="C89" s="54"/>
    </row>
    <row r="90" spans="3:3" x14ac:dyDescent="0.25">
      <c r="C90" s="54"/>
    </row>
    <row r="91" spans="3:3" x14ac:dyDescent="0.25">
      <c r="C91" s="54"/>
    </row>
    <row r="92" spans="3:3" x14ac:dyDescent="0.25">
      <c r="C92" s="54"/>
    </row>
    <row r="93" spans="3:3" x14ac:dyDescent="0.25">
      <c r="C93" s="54"/>
    </row>
    <row r="94" spans="3:3" x14ac:dyDescent="0.25">
      <c r="C94" s="54"/>
    </row>
    <row r="95" spans="3:3" x14ac:dyDescent="0.25">
      <c r="C95" s="54"/>
    </row>
    <row r="96" spans="3:3" x14ac:dyDescent="0.25">
      <c r="C96" s="54"/>
    </row>
    <row r="97" spans="3:3" x14ac:dyDescent="0.25">
      <c r="C97" s="54"/>
    </row>
    <row r="98" spans="3:3" x14ac:dyDescent="0.25">
      <c r="C98" s="54"/>
    </row>
    <row r="99" spans="3:3" x14ac:dyDescent="0.25">
      <c r="C99" s="54"/>
    </row>
    <row r="100" spans="3:3" x14ac:dyDescent="0.25">
      <c r="C100" s="54"/>
    </row>
    <row r="101" spans="3:3" x14ac:dyDescent="0.25">
      <c r="C101" s="54"/>
    </row>
    <row r="102" spans="3:3" x14ac:dyDescent="0.25">
      <c r="C102" s="54"/>
    </row>
    <row r="103" spans="3:3" x14ac:dyDescent="0.25">
      <c r="C103" s="54"/>
    </row>
    <row r="104" spans="3:3" x14ac:dyDescent="0.25">
      <c r="C104" s="54"/>
    </row>
    <row r="105" spans="3:3" x14ac:dyDescent="0.25">
      <c r="C105" s="54"/>
    </row>
    <row r="106" spans="3:3" x14ac:dyDescent="0.25">
      <c r="C106" s="54"/>
    </row>
    <row r="107" spans="3:3" x14ac:dyDescent="0.25">
      <c r="C107" s="54"/>
    </row>
    <row r="108" spans="3:3" x14ac:dyDescent="0.25">
      <c r="C108" s="54"/>
    </row>
    <row r="109" spans="3:3" x14ac:dyDescent="0.25">
      <c r="C109" s="54"/>
    </row>
    <row r="110" spans="3:3" x14ac:dyDescent="0.25">
      <c r="C110" s="54"/>
    </row>
    <row r="111" spans="3:3" x14ac:dyDescent="0.25">
      <c r="C111" s="54"/>
    </row>
    <row r="112" spans="3:3" x14ac:dyDescent="0.25">
      <c r="C112" s="54"/>
    </row>
    <row r="113" spans="3:3" x14ac:dyDescent="0.25">
      <c r="C113" s="54"/>
    </row>
    <row r="114" spans="3:3" x14ac:dyDescent="0.25">
      <c r="C114" s="54"/>
    </row>
    <row r="115" spans="3:3" x14ac:dyDescent="0.25">
      <c r="C115" s="54"/>
    </row>
    <row r="116" spans="3:3" x14ac:dyDescent="0.25">
      <c r="C116" s="54"/>
    </row>
    <row r="117" spans="3:3" x14ac:dyDescent="0.25">
      <c r="C117" s="54"/>
    </row>
    <row r="118" spans="3:3" x14ac:dyDescent="0.25">
      <c r="C118" s="54"/>
    </row>
    <row r="119" spans="3:3" x14ac:dyDescent="0.25">
      <c r="C119" s="54"/>
    </row>
    <row r="120" spans="3:3" x14ac:dyDescent="0.25">
      <c r="C120" s="54"/>
    </row>
    <row r="121" spans="3:3" x14ac:dyDescent="0.25">
      <c r="C121" s="54"/>
    </row>
    <row r="122" spans="3:3" x14ac:dyDescent="0.25">
      <c r="C122" s="54"/>
    </row>
    <row r="123" spans="3:3" x14ac:dyDescent="0.25">
      <c r="C123" s="54"/>
    </row>
    <row r="124" spans="3:3" x14ac:dyDescent="0.25">
      <c r="C124" s="54"/>
    </row>
    <row r="125" spans="3:3" x14ac:dyDescent="0.25">
      <c r="C125" s="54"/>
    </row>
    <row r="126" spans="3:3" x14ac:dyDescent="0.25">
      <c r="C126" s="54"/>
    </row>
    <row r="127" spans="3:3" x14ac:dyDescent="0.25">
      <c r="C127" s="54"/>
    </row>
    <row r="128" spans="3:3" x14ac:dyDescent="0.25">
      <c r="C128" s="54"/>
    </row>
    <row r="129" spans="3:3" x14ac:dyDescent="0.25">
      <c r="C129" s="54"/>
    </row>
    <row r="130" spans="3:3" x14ac:dyDescent="0.25">
      <c r="C130" s="54"/>
    </row>
    <row r="131" spans="3:3" x14ac:dyDescent="0.25">
      <c r="C131" s="54"/>
    </row>
    <row r="132" spans="3:3" x14ac:dyDescent="0.25">
      <c r="C132" s="54"/>
    </row>
    <row r="133" spans="3:3" x14ac:dyDescent="0.25">
      <c r="C133" s="54"/>
    </row>
    <row r="134" spans="3:3" x14ac:dyDescent="0.25">
      <c r="C134" s="54"/>
    </row>
    <row r="135" spans="3:3" x14ac:dyDescent="0.25">
      <c r="C135" s="54"/>
    </row>
    <row r="136" spans="3:3" x14ac:dyDescent="0.25">
      <c r="C136" s="54"/>
    </row>
    <row r="137" spans="3:3" x14ac:dyDescent="0.25">
      <c r="C137" s="54"/>
    </row>
    <row r="138" spans="3:3" x14ac:dyDescent="0.25">
      <c r="C138" s="54"/>
    </row>
    <row r="139" spans="3:3" x14ac:dyDescent="0.25">
      <c r="C139" s="54"/>
    </row>
    <row r="140" spans="3:3" x14ac:dyDescent="0.25">
      <c r="C140" s="54"/>
    </row>
    <row r="141" spans="3:3" x14ac:dyDescent="0.25">
      <c r="C141" s="54"/>
    </row>
    <row r="142" spans="3:3" x14ac:dyDescent="0.25">
      <c r="C142" s="54"/>
    </row>
    <row r="143" spans="3:3" x14ac:dyDescent="0.25">
      <c r="C143" s="54"/>
    </row>
    <row r="144" spans="3:3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  <row r="189" spans="3:3" x14ac:dyDescent="0.25">
      <c r="C189" s="5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13"/>
  <dimension ref="A1:J64"/>
  <sheetViews>
    <sheetView topLeftCell="A49" zoomScaleNormal="100" zoomScaleSheetLayoutView="75" workbookViewId="0">
      <selection activeCell="N30" sqref="N30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3" width="9" style="29" customWidth="1"/>
    <col min="4" max="4" width="12.42578125" style="29" customWidth="1"/>
    <col min="5" max="5" width="11.7109375" style="29" bestFit="1" customWidth="1"/>
    <col min="6" max="16384" width="9.140625" style="29"/>
  </cols>
  <sheetData>
    <row r="1" spans="1:10" ht="20.25" x14ac:dyDescent="0.3">
      <c r="A1" s="420" t="s">
        <v>268</v>
      </c>
      <c r="B1" s="420"/>
      <c r="C1" s="420"/>
      <c r="D1" s="420"/>
      <c r="E1" s="296"/>
    </row>
    <row r="2" spans="1:10" ht="20.25" x14ac:dyDescent="0.3">
      <c r="A2" s="420" t="s">
        <v>289</v>
      </c>
      <c r="B2" s="420"/>
      <c r="C2" s="420"/>
      <c r="D2" s="420"/>
      <c r="E2" s="296"/>
    </row>
    <row r="3" spans="1:10" ht="15.75" x14ac:dyDescent="0.25">
      <c r="A3" s="429">
        <f ca="1">TODAY()</f>
        <v>46197</v>
      </c>
      <c r="B3" s="429"/>
      <c r="C3" s="429"/>
      <c r="D3" s="429"/>
      <c r="E3" s="296"/>
    </row>
    <row r="4" spans="1:10" s="30" customFormat="1" ht="18" x14ac:dyDescent="0.35">
      <c r="A4" s="296"/>
      <c r="B4" s="296"/>
      <c r="C4" s="296"/>
      <c r="D4" s="193"/>
    </row>
    <row r="5" spans="1:10" s="30" customFormat="1" ht="18" x14ac:dyDescent="0.35">
      <c r="A5" s="296"/>
      <c r="B5" s="296"/>
      <c r="C5" s="296"/>
      <c r="D5" s="193"/>
    </row>
    <row r="6" spans="1:10" s="30" customFormat="1" ht="18" x14ac:dyDescent="0.35">
      <c r="A6" s="193"/>
      <c r="B6" s="193"/>
      <c r="C6" s="193"/>
      <c r="D6" s="193"/>
    </row>
    <row r="7" spans="1:10" s="30" customFormat="1" ht="18" x14ac:dyDescent="0.35">
      <c r="A7" s="32" t="s">
        <v>269</v>
      </c>
      <c r="B7" s="81" t="e">
        <f>#REF!</f>
        <v>#REF!</v>
      </c>
      <c r="C7" s="193"/>
      <c r="D7" s="193"/>
    </row>
    <row r="8" spans="1:10" s="30" customFormat="1" ht="18" hidden="1" x14ac:dyDescent="0.35">
      <c r="A8" s="193" t="s">
        <v>245</v>
      </c>
      <c r="B8" s="37" t="e">
        <f>'NEO JUN 2019 (2)'!#REF!</f>
        <v>#REF!</v>
      </c>
      <c r="C8" s="193"/>
      <c r="D8" s="193"/>
    </row>
    <row r="9" spans="1:10" s="30" customFormat="1" ht="18" x14ac:dyDescent="0.35">
      <c r="A9" s="193" t="s">
        <v>247</v>
      </c>
      <c r="B9" s="82" t="e">
        <f>#REF!</f>
        <v>#REF!</v>
      </c>
      <c r="C9" s="193"/>
      <c r="D9" s="193"/>
    </row>
    <row r="10" spans="1:10" s="30" customFormat="1" ht="18" x14ac:dyDescent="0.35">
      <c r="A10" s="193" t="s">
        <v>249</v>
      </c>
      <c r="B10" s="95">
        <v>31</v>
      </c>
      <c r="C10" s="193"/>
      <c r="D10" s="193"/>
    </row>
    <row r="11" spans="1:10" s="30" customFormat="1" ht="18" hidden="1" x14ac:dyDescent="0.35">
      <c r="A11" s="193" t="s">
        <v>250</v>
      </c>
      <c r="B11" s="194"/>
      <c r="C11" s="193" t="s">
        <v>248</v>
      </c>
      <c r="D11" s="193"/>
    </row>
    <row r="12" spans="1:10" s="30" customFormat="1" ht="18" hidden="1" x14ac:dyDescent="0.35">
      <c r="A12" s="193"/>
      <c r="B12" s="193"/>
      <c r="C12" s="193"/>
      <c r="D12" s="193"/>
    </row>
    <row r="13" spans="1:10" s="30" customFormat="1" ht="18" hidden="1" x14ac:dyDescent="0.35">
      <c r="A13" s="42" t="s">
        <v>251</v>
      </c>
      <c r="B13" s="195"/>
      <c r="C13" s="193"/>
      <c r="D13" s="193"/>
    </row>
    <row r="14" spans="1:10" s="30" customFormat="1" ht="18" hidden="1" x14ac:dyDescent="0.35">
      <c r="A14" s="196" t="s">
        <v>252</v>
      </c>
      <c r="B14" s="206" t="e">
        <f>#REF!</f>
        <v>#REF!</v>
      </c>
      <c r="C14" s="193" t="s">
        <v>246</v>
      </c>
      <c r="D14" s="193"/>
    </row>
    <row r="15" spans="1:10" s="30" customFormat="1" ht="18" hidden="1" x14ac:dyDescent="0.35">
      <c r="A15" s="196" t="s">
        <v>253</v>
      </c>
      <c r="B15" s="207" t="e">
        <f>#REF!</f>
        <v>#REF!</v>
      </c>
      <c r="C15" s="193" t="s">
        <v>246</v>
      </c>
      <c r="D15" s="193"/>
      <c r="I15" s="57"/>
      <c r="J15" s="57"/>
    </row>
    <row r="16" spans="1:10" s="30" customFormat="1" ht="18" hidden="1" x14ac:dyDescent="0.35">
      <c r="A16" s="196" t="s">
        <v>254</v>
      </c>
      <c r="B16" s="199" t="e">
        <f>B15*B14</f>
        <v>#REF!</v>
      </c>
      <c r="C16" s="193"/>
      <c r="D16" s="193"/>
      <c r="I16" s="58"/>
      <c r="J16" s="57"/>
    </row>
    <row r="17" spans="1:10" s="30" customFormat="1" ht="18" hidden="1" x14ac:dyDescent="0.35">
      <c r="A17" s="196"/>
      <c r="B17" s="199"/>
      <c r="C17" s="193"/>
      <c r="D17" s="193"/>
      <c r="I17" s="58"/>
      <c r="J17" s="57"/>
    </row>
    <row r="18" spans="1:10" s="30" customFormat="1" ht="18" hidden="1" x14ac:dyDescent="0.35">
      <c r="A18" s="196" t="s">
        <v>252</v>
      </c>
      <c r="B18" s="206" t="e">
        <f>#REF!</f>
        <v>#REF!</v>
      </c>
      <c r="C18" s="193"/>
      <c r="D18" s="193"/>
      <c r="I18" s="58"/>
      <c r="J18" s="57"/>
    </row>
    <row r="19" spans="1:10" s="30" customFormat="1" ht="18" hidden="1" x14ac:dyDescent="0.35">
      <c r="A19" s="196" t="s">
        <v>253</v>
      </c>
      <c r="B19" s="207" t="e">
        <f>#REF!</f>
        <v>#REF!</v>
      </c>
      <c r="C19" s="193"/>
      <c r="D19" s="193"/>
      <c r="I19" s="58"/>
      <c r="J19" s="57"/>
    </row>
    <row r="20" spans="1:10" s="30" customFormat="1" ht="18" hidden="1" x14ac:dyDescent="0.35">
      <c r="A20" s="196" t="s">
        <v>254</v>
      </c>
      <c r="B20" s="199" t="e">
        <f>B19*B18</f>
        <v>#REF!</v>
      </c>
      <c r="C20" s="193"/>
      <c r="D20" s="193"/>
      <c r="I20" s="58"/>
      <c r="J20" s="57"/>
    </row>
    <row r="21" spans="1:10" s="30" customFormat="1" ht="18" hidden="1" x14ac:dyDescent="0.35">
      <c r="A21" s="196"/>
      <c r="B21" s="43"/>
      <c r="C21" s="193"/>
      <c r="D21" s="193"/>
      <c r="I21" s="58"/>
      <c r="J21" s="57"/>
    </row>
    <row r="22" spans="1:10" s="30" customFormat="1" ht="18" x14ac:dyDescent="0.35">
      <c r="A22" s="201"/>
      <c r="B22" s="199"/>
      <c r="C22" s="199"/>
      <c r="D22" s="193"/>
      <c r="J22" s="57"/>
    </row>
    <row r="23" spans="1:10" s="30" customFormat="1" ht="18" x14ac:dyDescent="0.35">
      <c r="A23" s="42" t="s">
        <v>270</v>
      </c>
      <c r="B23" s="199"/>
      <c r="C23" s="193"/>
      <c r="D23" s="193"/>
      <c r="J23" s="57"/>
    </row>
    <row r="24" spans="1:10" s="30" customFormat="1" ht="18" x14ac:dyDescent="0.35">
      <c r="A24" s="196" t="s">
        <v>271</v>
      </c>
      <c r="B24" s="97" t="e">
        <f>#REF!</f>
        <v>#REF!</v>
      </c>
      <c r="C24" s="193"/>
      <c r="E24" s="58"/>
      <c r="J24" s="57"/>
    </row>
    <row r="25" spans="1:10" s="30" customFormat="1" ht="18" x14ac:dyDescent="0.35">
      <c r="A25" s="196" t="s">
        <v>272</v>
      </c>
      <c r="B25" s="208" t="e">
        <f>#REF!</f>
        <v>#REF!</v>
      </c>
      <c r="C25" s="193"/>
      <c r="D25" s="193"/>
      <c r="J25" s="57"/>
    </row>
    <row r="26" spans="1:10" s="30" customFormat="1" ht="18" x14ac:dyDescent="0.35">
      <c r="A26" s="196" t="s">
        <v>259</v>
      </c>
      <c r="B26" s="199" t="e">
        <f>B24*B25</f>
        <v>#REF!</v>
      </c>
      <c r="C26" s="193"/>
      <c r="D26" s="193"/>
      <c r="E26" s="58"/>
      <c r="J26" s="57"/>
    </row>
    <row r="27" spans="1:10" s="30" customFormat="1" ht="18" x14ac:dyDescent="0.35">
      <c r="A27" s="196" t="s">
        <v>273</v>
      </c>
      <c r="B27" s="209">
        <v>0.01</v>
      </c>
      <c r="C27" s="193"/>
      <c r="D27" s="193"/>
      <c r="J27" s="57"/>
    </row>
    <row r="28" spans="1:10" s="30" customFormat="1" ht="18" x14ac:dyDescent="0.35">
      <c r="A28" s="196" t="s">
        <v>274</v>
      </c>
      <c r="B28" s="209" t="e">
        <f>B27*B24</f>
        <v>#REF!</v>
      </c>
      <c r="C28" s="193"/>
      <c r="D28" s="193"/>
      <c r="J28" s="57"/>
    </row>
    <row r="29" spans="1:10" s="30" customFormat="1" ht="18" x14ac:dyDescent="0.35">
      <c r="A29" s="44"/>
      <c r="B29" s="203"/>
      <c r="C29" s="193"/>
      <c r="D29" s="193"/>
    </row>
    <row r="30" spans="1:10" s="30" customFormat="1" ht="18" x14ac:dyDescent="0.35">
      <c r="A30" s="193"/>
      <c r="B30" s="199"/>
      <c r="C30" s="193"/>
      <c r="D30" s="193"/>
    </row>
    <row r="31" spans="1:10" s="30" customFormat="1" ht="18" x14ac:dyDescent="0.35">
      <c r="A31" s="44" t="s">
        <v>260</v>
      </c>
      <c r="B31" s="43" t="e">
        <f>(+B26-B28)</f>
        <v>#REF!</v>
      </c>
      <c r="C31" s="193"/>
      <c r="D31" s="193"/>
      <c r="I31" s="57"/>
    </row>
    <row r="32" spans="1:10" s="30" customFormat="1" ht="18" x14ac:dyDescent="0.35">
      <c r="A32" s="45"/>
      <c r="B32" s="210"/>
      <c r="C32" s="199"/>
      <c r="D32" s="193"/>
      <c r="I32" s="57"/>
    </row>
    <row r="33" spans="1:4" s="30" customFormat="1" ht="18" x14ac:dyDescent="0.35">
      <c r="A33" s="45"/>
      <c r="B33" s="199"/>
      <c r="C33" s="193"/>
      <c r="D33" s="193"/>
    </row>
    <row r="34" spans="1:4" s="30" customFormat="1" ht="18" x14ac:dyDescent="0.35">
      <c r="A34" s="45" t="s">
        <v>261</v>
      </c>
      <c r="B34" s="204" t="e">
        <f>B7+47</f>
        <v>#REF!</v>
      </c>
      <c r="C34" s="193"/>
      <c r="D34" s="193"/>
    </row>
    <row r="35" spans="1:4" s="30" customFormat="1" ht="18" x14ac:dyDescent="0.35">
      <c r="A35" s="45"/>
      <c r="B35" s="204"/>
      <c r="C35" s="193"/>
      <c r="D35" s="193"/>
    </row>
    <row r="36" spans="1:4" s="30" customFormat="1" ht="18" x14ac:dyDescent="0.35">
      <c r="A36" s="45"/>
      <c r="B36" s="204"/>
      <c r="C36" s="193"/>
      <c r="D36" s="193"/>
    </row>
    <row r="37" spans="1:4" s="30" customFormat="1" ht="18" x14ac:dyDescent="0.35">
      <c r="A37" s="193"/>
      <c r="B37" s="199"/>
      <c r="C37" s="193"/>
      <c r="D37" s="193"/>
    </row>
    <row r="38" spans="1:4" s="30" customFormat="1" ht="18" x14ac:dyDescent="0.35">
      <c r="A38" s="44"/>
      <c r="B38" s="211"/>
      <c r="C38" s="193"/>
      <c r="D38" s="205"/>
    </row>
    <row r="39" spans="1:4" s="30" customFormat="1" ht="18" x14ac:dyDescent="0.35">
      <c r="A39" s="193"/>
      <c r="B39" s="50" t="s">
        <v>262</v>
      </c>
      <c r="C39" s="193"/>
      <c r="D39" s="193"/>
    </row>
    <row r="40" spans="1:4" s="30" customFormat="1" ht="18" x14ac:dyDescent="0.35">
      <c r="A40" s="193"/>
      <c r="B40" s="50"/>
      <c r="C40" s="193"/>
      <c r="D40" s="193"/>
    </row>
    <row r="41" spans="1:4" s="30" customFormat="1" ht="18" x14ac:dyDescent="0.35">
      <c r="A41" s="193"/>
      <c r="B41" s="50"/>
      <c r="C41" s="193"/>
      <c r="D41" s="193"/>
    </row>
    <row r="42" spans="1:4" s="30" customFormat="1" ht="18" x14ac:dyDescent="0.35">
      <c r="A42" s="193"/>
      <c r="B42" s="50"/>
      <c r="C42" s="193"/>
      <c r="D42" s="193"/>
    </row>
    <row r="43" spans="1:4" s="30" customFormat="1" ht="18" x14ac:dyDescent="0.35">
      <c r="A43" s="193"/>
      <c r="B43" s="193" t="s">
        <v>277</v>
      </c>
      <c r="C43" s="193"/>
      <c r="D43" s="193"/>
    </row>
    <row r="44" spans="1:4" s="30" customFormat="1" ht="18" x14ac:dyDescent="0.35">
      <c r="A44" s="193"/>
      <c r="B44" s="193" t="s">
        <v>278</v>
      </c>
      <c r="C44" s="193"/>
      <c r="D44" s="193"/>
    </row>
    <row r="45" spans="1:4" s="30" customFormat="1" ht="18" x14ac:dyDescent="0.35">
      <c r="A45" s="193"/>
      <c r="B45" s="193" t="s">
        <v>264</v>
      </c>
      <c r="C45" s="193"/>
      <c r="D45" s="193"/>
    </row>
    <row r="46" spans="1:4" s="30" customFormat="1" ht="18" x14ac:dyDescent="0.35">
      <c r="A46" s="193"/>
      <c r="B46" s="193"/>
      <c r="C46" s="193"/>
      <c r="D46" s="193"/>
    </row>
    <row r="47" spans="1:4" s="30" customFormat="1" ht="18" x14ac:dyDescent="0.35">
      <c r="A47" s="193"/>
      <c r="B47" s="193"/>
      <c r="C47" s="193"/>
      <c r="D47" s="193"/>
    </row>
    <row r="48" spans="1:4" s="30" customFormat="1" ht="18" x14ac:dyDescent="0.35">
      <c r="A48" s="193"/>
      <c r="B48" s="51" t="s">
        <v>265</v>
      </c>
      <c r="C48" s="193"/>
      <c r="D48" s="193"/>
    </row>
    <row r="49" spans="1:4" s="30" customFormat="1" ht="18" x14ac:dyDescent="0.35">
      <c r="A49" s="193"/>
      <c r="B49" s="193"/>
      <c r="C49" s="35"/>
      <c r="D49" s="193"/>
    </row>
    <row r="50" spans="1:4" s="30" customFormat="1" ht="18" x14ac:dyDescent="0.35">
      <c r="A50" s="193"/>
      <c r="B50" s="193"/>
      <c r="C50" s="35"/>
      <c r="D50" s="193"/>
    </row>
    <row r="51" spans="1:4" s="30" customFormat="1" ht="18" x14ac:dyDescent="0.35">
      <c r="A51" s="193"/>
      <c r="B51" s="193"/>
      <c r="C51" s="35"/>
      <c r="D51" s="193"/>
    </row>
    <row r="52" spans="1:4" s="30" customFormat="1" ht="18" x14ac:dyDescent="0.35">
      <c r="A52" s="193"/>
      <c r="B52" s="193" t="s">
        <v>282</v>
      </c>
      <c r="C52" s="35"/>
      <c r="D52" s="193"/>
    </row>
    <row r="53" spans="1:4" s="30" customFormat="1" ht="18" x14ac:dyDescent="0.35">
      <c r="A53" s="193"/>
      <c r="B53" s="193" t="s">
        <v>283</v>
      </c>
      <c r="C53" s="35"/>
      <c r="D53" s="193"/>
    </row>
    <row r="54" spans="1:4" s="30" customFormat="1" ht="18" x14ac:dyDescent="0.35">
      <c r="A54" s="193"/>
      <c r="B54" s="193" t="s">
        <v>267</v>
      </c>
      <c r="C54" s="35"/>
      <c r="D54" s="193"/>
    </row>
    <row r="55" spans="1:4" s="30" customFormat="1" ht="18" x14ac:dyDescent="0.35">
      <c r="A55" s="193"/>
      <c r="B55" s="193"/>
      <c r="C55" s="35"/>
      <c r="D55" s="193"/>
    </row>
    <row r="56" spans="1:4" s="30" customFormat="1" ht="18" x14ac:dyDescent="0.35">
      <c r="A56" s="193"/>
      <c r="B56" s="193"/>
      <c r="C56" s="35"/>
      <c r="D56" s="193"/>
    </row>
    <row r="57" spans="1:4" ht="15.75" x14ac:dyDescent="0.25">
      <c r="B57" s="193"/>
      <c r="C57" s="54"/>
    </row>
    <row r="58" spans="1:4" ht="15.75" x14ac:dyDescent="0.25">
      <c r="A58" s="53"/>
      <c r="B58" s="193"/>
    </row>
    <row r="61" spans="1:4" x14ac:dyDescent="0.25">
      <c r="B61" s="55"/>
    </row>
    <row r="62" spans="1:4" x14ac:dyDescent="0.25">
      <c r="B62" s="56"/>
    </row>
    <row r="63" spans="1:4" x14ac:dyDescent="0.25">
      <c r="B63" s="56"/>
    </row>
    <row r="64" spans="1:4" x14ac:dyDescent="0.25">
      <c r="B64" s="56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28"/>
  <dimension ref="A1:D42"/>
  <sheetViews>
    <sheetView topLeftCell="A31" workbookViewId="0">
      <selection activeCell="P13" sqref="P13"/>
    </sheetView>
  </sheetViews>
  <sheetFormatPr defaultColWidth="9.140625" defaultRowHeight="15" x14ac:dyDescent="0.25"/>
  <cols>
    <col min="1" max="1" width="49.42578125" style="29" customWidth="1"/>
    <col min="2" max="2" width="26" style="29" customWidth="1"/>
    <col min="3" max="3" width="11.85546875" style="29" customWidth="1"/>
    <col min="4" max="4" width="4.4257812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1">
        <f ca="1">TODAY()</f>
        <v>46197</v>
      </c>
      <c r="B4" s="432"/>
      <c r="C4" s="432"/>
      <c r="D4" s="432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36" t="e">
        <f>#REF!</f>
        <v>#REF!</v>
      </c>
      <c r="C7" s="52"/>
      <c r="D7" s="30"/>
    </row>
    <row r="8" spans="1:4" ht="18" x14ac:dyDescent="0.35">
      <c r="A8" s="193" t="s">
        <v>247</v>
      </c>
      <c r="B8" s="99" t="e">
        <f>#REF!</f>
        <v>#REF!</v>
      </c>
      <c r="C8" s="52" t="s">
        <v>248</v>
      </c>
      <c r="D8" s="30"/>
    </row>
    <row r="9" spans="1:4" ht="18" x14ac:dyDescent="0.35">
      <c r="A9" s="193" t="s">
        <v>249</v>
      </c>
      <c r="B9" s="39">
        <v>31</v>
      </c>
      <c r="C9" s="52" t="s">
        <v>248</v>
      </c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100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4" ht="15.75" x14ac:dyDescent="0.25">
      <c r="A17" s="45"/>
      <c r="B17" s="204"/>
      <c r="C17" s="35"/>
      <c r="D17" s="216"/>
    </row>
    <row r="18" spans="1:4" ht="15.75" x14ac:dyDescent="0.25">
      <c r="A18" s="45" t="s">
        <v>261</v>
      </c>
      <c r="B18" s="204" t="e">
        <f>B7+47</f>
        <v>#REF!</v>
      </c>
      <c r="C18" s="54"/>
      <c r="D18" s="193"/>
    </row>
    <row r="19" spans="1:4" ht="15.75" x14ac:dyDescent="0.25">
      <c r="A19" s="193"/>
      <c r="B19" s="199"/>
      <c r="C19" s="35"/>
      <c r="D19" s="193"/>
    </row>
    <row r="20" spans="1:4" ht="15.75" x14ac:dyDescent="0.25">
      <c r="A20" s="193"/>
      <c r="B20" s="199"/>
      <c r="C20" s="35"/>
      <c r="D20" s="193"/>
    </row>
    <row r="21" spans="1:4" ht="15.75" x14ac:dyDescent="0.25">
      <c r="A21" s="193"/>
      <c r="B21" s="199"/>
      <c r="C21" s="35"/>
      <c r="D21" s="193"/>
    </row>
    <row r="22" spans="1:4" ht="15.75" x14ac:dyDescent="0.25">
      <c r="A22" s="32"/>
      <c r="B22" s="32" t="s">
        <v>262</v>
      </c>
      <c r="C22" s="32"/>
      <c r="D22" s="32"/>
    </row>
    <row r="23" spans="1:4" ht="15.75" x14ac:dyDescent="0.25">
      <c r="A23" s="32"/>
      <c r="B23" s="32"/>
      <c r="C23" s="32"/>
      <c r="D23" s="32"/>
    </row>
    <row r="24" spans="1:4" ht="15.75" x14ac:dyDescent="0.25">
      <c r="A24" s="32"/>
      <c r="B24" s="32"/>
      <c r="C24" s="32"/>
      <c r="D24" s="32"/>
    </row>
    <row r="25" spans="1:4" ht="15.75" x14ac:dyDescent="0.25">
      <c r="A25" s="193"/>
      <c r="B25" s="32"/>
      <c r="C25" s="35"/>
      <c r="D25" s="35"/>
    </row>
    <row r="26" spans="1:4" ht="15.75" x14ac:dyDescent="0.25">
      <c r="A26" s="193"/>
      <c r="B26" s="32" t="s">
        <v>277</v>
      </c>
      <c r="C26" s="35"/>
      <c r="D26" s="35"/>
    </row>
    <row r="27" spans="1:4" ht="15.75" x14ac:dyDescent="0.25">
      <c r="A27" s="193"/>
      <c r="B27" s="32" t="s">
        <v>278</v>
      </c>
      <c r="C27" s="35"/>
      <c r="D27" s="35"/>
    </row>
    <row r="28" spans="1:4" ht="15.75" x14ac:dyDescent="0.25">
      <c r="A28" s="193"/>
      <c r="B28" s="32" t="s">
        <v>302</v>
      </c>
      <c r="C28" s="35"/>
      <c r="D28" s="35"/>
    </row>
    <row r="29" spans="1:4" ht="15.75" x14ac:dyDescent="0.25">
      <c r="A29" s="193"/>
      <c r="B29" s="32"/>
      <c r="C29" s="35"/>
      <c r="D29" s="35"/>
    </row>
    <row r="30" spans="1:4" ht="15.75" x14ac:dyDescent="0.25">
      <c r="A30" s="193"/>
      <c r="B30" s="32" t="s">
        <v>265</v>
      </c>
      <c r="C30" s="35"/>
      <c r="D30" s="35"/>
    </row>
    <row r="31" spans="1:4" ht="15.75" x14ac:dyDescent="0.25">
      <c r="A31" s="193"/>
      <c r="B31" s="193"/>
      <c r="C31" s="35"/>
      <c r="D31" s="35"/>
    </row>
    <row r="32" spans="1:4" ht="15.75" x14ac:dyDescent="0.25">
      <c r="A32" s="193"/>
      <c r="B32" s="193"/>
      <c r="C32" s="35"/>
      <c r="D32" s="35"/>
    </row>
    <row r="33" spans="1:4" ht="15.75" x14ac:dyDescent="0.25">
      <c r="A33" s="193"/>
      <c r="C33" s="35"/>
      <c r="D33" s="193"/>
    </row>
    <row r="34" spans="1:4" ht="15.75" x14ac:dyDescent="0.25">
      <c r="A34" s="193"/>
      <c r="B34" s="193" t="s">
        <v>279</v>
      </c>
      <c r="C34" s="35"/>
      <c r="D34" s="193"/>
    </row>
    <row r="35" spans="1:4" ht="15.75" x14ac:dyDescent="0.25">
      <c r="A35" s="193"/>
      <c r="B35" s="193" t="s">
        <v>280</v>
      </c>
      <c r="C35" s="35"/>
      <c r="D35" s="193"/>
    </row>
    <row r="36" spans="1:4" ht="15.75" x14ac:dyDescent="0.25">
      <c r="B36" s="193" t="s">
        <v>281</v>
      </c>
      <c r="C36" s="54"/>
    </row>
    <row r="37" spans="1:4" x14ac:dyDescent="0.25">
      <c r="A37" s="53"/>
      <c r="C37" s="54"/>
    </row>
    <row r="38" spans="1:4" ht="15.75" x14ac:dyDescent="0.25">
      <c r="A38" s="193"/>
      <c r="B38" s="193"/>
      <c r="C38" s="35"/>
      <c r="D38" s="193"/>
    </row>
    <row r="39" spans="1:4" ht="15.75" x14ac:dyDescent="0.25">
      <c r="B39" s="32"/>
      <c r="C39" s="62"/>
      <c r="D39" s="62"/>
    </row>
    <row r="40" spans="1:4" x14ac:dyDescent="0.25">
      <c r="A40" s="437"/>
      <c r="B40" s="437"/>
      <c r="C40" s="437"/>
    </row>
    <row r="41" spans="1:4" x14ac:dyDescent="0.25">
      <c r="A41" s="437"/>
      <c r="B41" s="437"/>
      <c r="C41" s="437"/>
    </row>
    <row r="42" spans="1:4" x14ac:dyDescent="0.25">
      <c r="A42" s="62"/>
    </row>
  </sheetData>
  <mergeCells count="4">
    <mergeCell ref="A2:D2"/>
    <mergeCell ref="A3:D3"/>
    <mergeCell ref="A4:D4"/>
    <mergeCell ref="A40:C41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29"/>
  <dimension ref="A1:E41"/>
  <sheetViews>
    <sheetView topLeftCell="A10" workbookViewId="0">
      <selection activeCell="P13" sqref="P13"/>
    </sheetView>
  </sheetViews>
  <sheetFormatPr defaultColWidth="9.140625" defaultRowHeight="15" x14ac:dyDescent="0.25"/>
  <cols>
    <col min="1" max="1" width="47.85546875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8">
        <f ca="1">TODAY()</f>
        <v>46197</v>
      </c>
      <c r="B4" s="438"/>
      <c r="C4" s="438"/>
      <c r="D4" s="438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81" t="e">
        <f>#REF!</f>
        <v>#REF!</v>
      </c>
      <c r="C7" s="62"/>
      <c r="D7" s="62"/>
    </row>
    <row r="8" spans="1:4" ht="15.75" x14ac:dyDescent="0.25">
      <c r="A8" s="193" t="s">
        <v>247</v>
      </c>
      <c r="B8" s="102" t="e">
        <f>#REF!</f>
        <v>#REF!</v>
      </c>
      <c r="C8" s="62"/>
      <c r="D8" s="62"/>
    </row>
    <row r="9" spans="1:4" ht="15.75" x14ac:dyDescent="0.25">
      <c r="A9" s="193" t="s">
        <v>249</v>
      </c>
      <c r="B9" s="95">
        <v>31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97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5" ht="15.75" x14ac:dyDescent="0.25">
      <c r="A17" s="193"/>
      <c r="B17" s="66"/>
      <c r="C17" s="62"/>
      <c r="D17" s="62"/>
    </row>
    <row r="18" spans="1:5" ht="15.75" x14ac:dyDescent="0.25">
      <c r="A18" s="44" t="s">
        <v>260</v>
      </c>
      <c r="B18" s="43" t="e">
        <f>+B15</f>
        <v>#REF!</v>
      </c>
      <c r="C18" s="62"/>
      <c r="D18" s="62"/>
    </row>
    <row r="19" spans="1:5" ht="15.75" x14ac:dyDescent="0.25">
      <c r="A19" s="45"/>
      <c r="B19" s="74"/>
      <c r="C19" s="66"/>
      <c r="D19" s="62"/>
    </row>
    <row r="20" spans="1:5" x14ac:dyDescent="0.25">
      <c r="A20" s="73"/>
      <c r="B20" s="66"/>
      <c r="C20" s="62"/>
      <c r="D20" s="62"/>
    </row>
    <row r="21" spans="1:5" ht="15.75" x14ac:dyDescent="0.25">
      <c r="A21" s="45" t="s">
        <v>261</v>
      </c>
      <c r="B21" s="204" t="e">
        <f>B7+47</f>
        <v>#REF!</v>
      </c>
      <c r="C21" s="62"/>
      <c r="D21" s="62"/>
    </row>
    <row r="22" spans="1:5" x14ac:dyDescent="0.25">
      <c r="A22" s="62"/>
      <c r="B22" s="66"/>
      <c r="C22" s="62"/>
      <c r="D22" s="62"/>
    </row>
    <row r="24" spans="1:5" ht="15.75" x14ac:dyDescent="0.25">
      <c r="A24" s="32"/>
      <c r="B24" s="32" t="s">
        <v>262</v>
      </c>
      <c r="C24" s="32"/>
      <c r="D24" s="32"/>
      <c r="E24" s="32"/>
    </row>
    <row r="25" spans="1:5" ht="15.75" x14ac:dyDescent="0.25">
      <c r="A25" s="193"/>
      <c r="B25" s="32"/>
      <c r="C25" s="35"/>
      <c r="D25" s="35"/>
    </row>
    <row r="26" spans="1:5" ht="15.75" x14ac:dyDescent="0.25">
      <c r="A26" s="193"/>
      <c r="B26" s="32"/>
      <c r="C26" s="35"/>
      <c r="D26" s="35"/>
    </row>
    <row r="27" spans="1:5" ht="15.75" x14ac:dyDescent="0.25">
      <c r="A27" s="193"/>
      <c r="B27" s="32" t="s">
        <v>277</v>
      </c>
      <c r="C27" s="35"/>
      <c r="D27" s="35"/>
    </row>
    <row r="28" spans="1:5" ht="15.75" x14ac:dyDescent="0.25">
      <c r="A28" s="193"/>
      <c r="B28" s="32" t="s">
        <v>278</v>
      </c>
      <c r="C28" s="35"/>
      <c r="D28" s="35"/>
    </row>
    <row r="29" spans="1:5" ht="15.75" x14ac:dyDescent="0.25">
      <c r="A29" s="193"/>
      <c r="B29" s="32" t="s">
        <v>302</v>
      </c>
      <c r="C29" s="35"/>
      <c r="D29" s="35"/>
    </row>
    <row r="30" spans="1:5" ht="15.75" x14ac:dyDescent="0.25">
      <c r="A30" s="193"/>
      <c r="B30" s="32"/>
      <c r="C30" s="35"/>
      <c r="D30" s="35"/>
    </row>
    <row r="31" spans="1:5" ht="15.75" x14ac:dyDescent="0.25">
      <c r="A31" s="193"/>
      <c r="B31" s="32" t="s">
        <v>265</v>
      </c>
      <c r="C31" s="35"/>
      <c r="D31" s="35"/>
    </row>
    <row r="32" spans="1:5" ht="15.75" x14ac:dyDescent="0.25">
      <c r="A32" s="193"/>
      <c r="B32" s="193"/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C34" s="35"/>
      <c r="D34" s="193"/>
    </row>
    <row r="35" spans="1:4" ht="15.75" x14ac:dyDescent="0.25">
      <c r="A35" s="193"/>
      <c r="B35" s="193" t="s">
        <v>306</v>
      </c>
      <c r="C35" s="35"/>
      <c r="D35" s="193"/>
    </row>
    <row r="36" spans="1:4" ht="15.75" x14ac:dyDescent="0.25">
      <c r="B36" s="193" t="s">
        <v>267</v>
      </c>
      <c r="C36" s="62"/>
      <c r="D36" s="62"/>
    </row>
    <row r="37" spans="1:4" ht="15.75" x14ac:dyDescent="0.25">
      <c r="B37" s="193"/>
      <c r="C37" s="62"/>
      <c r="D37" s="62"/>
    </row>
    <row r="38" spans="1:4" x14ac:dyDescent="0.25">
      <c r="A38" s="101" t="s">
        <v>307</v>
      </c>
    </row>
    <row r="39" spans="1:4" x14ac:dyDescent="0.25">
      <c r="A39" s="101" t="s">
        <v>308</v>
      </c>
    </row>
    <row r="40" spans="1:4" x14ac:dyDescent="0.25">
      <c r="A40" s="62"/>
    </row>
    <row r="41" spans="1:4" x14ac:dyDescent="0.25">
      <c r="A41" s="53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30"/>
  <dimension ref="A1:D40"/>
  <sheetViews>
    <sheetView workbookViewId="0">
      <selection activeCell="P13" sqref="P13"/>
    </sheetView>
  </sheetViews>
  <sheetFormatPr defaultColWidth="9.140625" defaultRowHeight="15" x14ac:dyDescent="0.25"/>
  <cols>
    <col min="1" max="1" width="49.42578125" style="29" customWidth="1"/>
    <col min="2" max="2" width="26" style="29" customWidth="1"/>
    <col min="3" max="3" width="14.5703125" style="29" customWidth="1"/>
    <col min="4" max="4" width="30.4257812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1">
        <f ca="1">TODAY()</f>
        <v>46197</v>
      </c>
      <c r="B4" s="432"/>
      <c r="C4" s="432"/>
      <c r="D4" s="432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36" t="e">
        <f>#REF!</f>
        <v>#REF!</v>
      </c>
      <c r="C7" s="52"/>
      <c r="D7" s="30"/>
    </row>
    <row r="8" spans="1:4" ht="18" x14ac:dyDescent="0.35">
      <c r="A8" s="193" t="s">
        <v>247</v>
      </c>
      <c r="B8" s="99" t="e">
        <f>#REF!</f>
        <v>#REF!</v>
      </c>
      <c r="C8" s="52" t="s">
        <v>248</v>
      </c>
      <c r="D8" s="30"/>
    </row>
    <row r="9" spans="1:4" ht="18" x14ac:dyDescent="0.35">
      <c r="A9" s="193" t="s">
        <v>249</v>
      </c>
      <c r="B9" s="39">
        <v>30</v>
      </c>
      <c r="C9" s="52" t="s">
        <v>248</v>
      </c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100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4" ht="15.75" x14ac:dyDescent="0.25">
      <c r="A17" s="45"/>
      <c r="B17" s="204"/>
      <c r="C17" s="35"/>
      <c r="D17" s="216"/>
    </row>
    <row r="18" spans="1:4" ht="15.75" x14ac:dyDescent="0.25">
      <c r="A18" s="45" t="s">
        <v>261</v>
      </c>
      <c r="B18" s="204" t="e">
        <f>B7+47</f>
        <v>#REF!</v>
      </c>
      <c r="C18" s="54"/>
      <c r="D18" s="193"/>
    </row>
    <row r="19" spans="1:4" ht="15.75" x14ac:dyDescent="0.25">
      <c r="A19" s="193"/>
      <c r="B19" s="199"/>
      <c r="C19" s="35"/>
      <c r="D19" s="193"/>
    </row>
    <row r="20" spans="1:4" ht="15.75" x14ac:dyDescent="0.25">
      <c r="A20" s="193"/>
      <c r="B20" s="199"/>
      <c r="C20" s="35"/>
      <c r="D20" s="193"/>
    </row>
    <row r="21" spans="1:4" ht="15.75" x14ac:dyDescent="0.25">
      <c r="A21" s="193"/>
      <c r="B21" s="199"/>
      <c r="C21" s="35"/>
      <c r="D21" s="193"/>
    </row>
    <row r="22" spans="1:4" ht="15.75" x14ac:dyDescent="0.25">
      <c r="A22" s="32"/>
      <c r="B22" s="32" t="s">
        <v>262</v>
      </c>
      <c r="C22" s="32"/>
      <c r="D22" s="32"/>
    </row>
    <row r="23" spans="1:4" ht="15.75" x14ac:dyDescent="0.25">
      <c r="A23" s="32"/>
      <c r="B23" s="32"/>
      <c r="C23" s="32"/>
      <c r="D23" s="32"/>
    </row>
    <row r="24" spans="1:4" ht="15.75" x14ac:dyDescent="0.25">
      <c r="A24" s="193"/>
      <c r="B24" s="32"/>
      <c r="C24" s="35"/>
      <c r="D24" s="35"/>
    </row>
    <row r="25" spans="1:4" ht="15.75" x14ac:dyDescent="0.25">
      <c r="A25" s="193"/>
      <c r="B25" s="32" t="s">
        <v>277</v>
      </c>
      <c r="C25" s="35"/>
      <c r="D25" s="35"/>
    </row>
    <row r="26" spans="1:4" ht="15.75" x14ac:dyDescent="0.25">
      <c r="A26" s="193"/>
      <c r="B26" s="32" t="s">
        <v>278</v>
      </c>
      <c r="C26" s="35"/>
      <c r="D26" s="35"/>
    </row>
    <row r="27" spans="1:4" ht="15.75" x14ac:dyDescent="0.25">
      <c r="A27" s="193"/>
      <c r="B27" s="32" t="s">
        <v>302</v>
      </c>
      <c r="C27" s="35"/>
      <c r="D27" s="35"/>
    </row>
    <row r="28" spans="1:4" ht="15.75" x14ac:dyDescent="0.25">
      <c r="A28" s="193"/>
      <c r="B28" s="32"/>
      <c r="C28" s="35"/>
      <c r="D28" s="35"/>
    </row>
    <row r="29" spans="1:4" ht="15.75" x14ac:dyDescent="0.25">
      <c r="A29" s="193"/>
      <c r="B29" s="32" t="s">
        <v>265</v>
      </c>
      <c r="C29" s="35"/>
      <c r="D29" s="35"/>
    </row>
    <row r="30" spans="1:4" ht="15.75" x14ac:dyDescent="0.25">
      <c r="A30" s="193"/>
      <c r="B30" s="193"/>
      <c r="C30" s="35"/>
      <c r="D30" s="35"/>
    </row>
    <row r="31" spans="1:4" ht="15.75" x14ac:dyDescent="0.25">
      <c r="A31" s="193"/>
      <c r="B31" s="193"/>
      <c r="C31" s="35"/>
      <c r="D31" s="35"/>
    </row>
    <row r="32" spans="1:4" ht="15.75" x14ac:dyDescent="0.25">
      <c r="A32" s="193"/>
      <c r="B32" s="193" t="s">
        <v>282</v>
      </c>
      <c r="C32" s="35"/>
      <c r="D32" s="193"/>
    </row>
    <row r="33" spans="1:4" ht="15.75" x14ac:dyDescent="0.25">
      <c r="A33" s="193"/>
      <c r="B33" s="193" t="s">
        <v>283</v>
      </c>
      <c r="C33" s="35"/>
      <c r="D33" s="193"/>
    </row>
    <row r="34" spans="1:4" ht="15.75" x14ac:dyDescent="0.25">
      <c r="B34" s="193" t="s">
        <v>267</v>
      </c>
      <c r="C34" s="54"/>
    </row>
    <row r="35" spans="1:4" x14ac:dyDescent="0.25">
      <c r="A35" s="53"/>
      <c r="C35" s="54"/>
    </row>
    <row r="36" spans="1:4" ht="15.75" x14ac:dyDescent="0.25">
      <c r="A36" s="193"/>
      <c r="B36" s="193"/>
      <c r="C36" s="35"/>
      <c r="D36" s="193"/>
    </row>
    <row r="37" spans="1:4" ht="15.75" x14ac:dyDescent="0.25">
      <c r="B37" s="32"/>
      <c r="C37" s="62"/>
      <c r="D37" s="62"/>
    </row>
    <row r="38" spans="1:4" x14ac:dyDescent="0.25">
      <c r="A38" s="437"/>
      <c r="B38" s="437"/>
      <c r="C38" s="437"/>
    </row>
    <row r="39" spans="1:4" x14ac:dyDescent="0.25">
      <c r="A39" s="437"/>
      <c r="B39" s="437"/>
      <c r="C39" s="437"/>
    </row>
    <row r="40" spans="1:4" x14ac:dyDescent="0.25">
      <c r="A40" s="62"/>
    </row>
  </sheetData>
  <mergeCells count="4">
    <mergeCell ref="A2:D2"/>
    <mergeCell ref="A3:D3"/>
    <mergeCell ref="A4:D4"/>
    <mergeCell ref="A38:C39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31"/>
  <dimension ref="A1:E41"/>
  <sheetViews>
    <sheetView workbookViewId="0">
      <selection activeCell="P13" sqref="P13"/>
    </sheetView>
  </sheetViews>
  <sheetFormatPr defaultColWidth="9.140625" defaultRowHeight="15" x14ac:dyDescent="0.25"/>
  <cols>
    <col min="1" max="1" width="47.85546875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8">
        <f ca="1">TODAY()</f>
        <v>46197</v>
      </c>
      <c r="B4" s="438"/>
      <c r="C4" s="438"/>
      <c r="D4" s="438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81" t="e">
        <f>#REF!</f>
        <v>#REF!</v>
      </c>
      <c r="C7" s="62"/>
      <c r="D7" s="62"/>
    </row>
    <row r="8" spans="1:4" ht="15.75" x14ac:dyDescent="0.25">
      <c r="A8" s="193" t="s">
        <v>247</v>
      </c>
      <c r="B8" s="102" t="e">
        <f>#REF!</f>
        <v>#REF!</v>
      </c>
      <c r="C8" s="62"/>
      <c r="D8" s="62"/>
    </row>
    <row r="9" spans="1:4" ht="15.75" x14ac:dyDescent="0.25">
      <c r="A9" s="193" t="s">
        <v>249</v>
      </c>
      <c r="B9" s="95">
        <v>30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97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5" ht="15.75" x14ac:dyDescent="0.25">
      <c r="A17" s="193"/>
      <c r="B17" s="66"/>
      <c r="C17" s="62"/>
      <c r="D17" s="62"/>
    </row>
    <row r="18" spans="1:5" ht="15.75" x14ac:dyDescent="0.25">
      <c r="A18" s="44" t="s">
        <v>260</v>
      </c>
      <c r="B18" s="43" t="e">
        <f>+B15</f>
        <v>#REF!</v>
      </c>
      <c r="C18" s="62"/>
      <c r="D18" s="62"/>
    </row>
    <row r="19" spans="1:5" ht="15.75" x14ac:dyDescent="0.25">
      <c r="A19" s="45"/>
      <c r="B19" s="74"/>
      <c r="C19" s="66"/>
      <c r="D19" s="62"/>
    </row>
    <row r="20" spans="1:5" x14ac:dyDescent="0.25">
      <c r="A20" s="73"/>
      <c r="B20" s="66"/>
      <c r="C20" s="62"/>
      <c r="D20" s="62"/>
    </row>
    <row r="21" spans="1:5" ht="15.75" x14ac:dyDescent="0.25">
      <c r="A21" s="45" t="s">
        <v>261</v>
      </c>
      <c r="B21" s="204" t="e">
        <f>B7+47</f>
        <v>#REF!</v>
      </c>
      <c r="C21" s="62"/>
      <c r="D21" s="62"/>
    </row>
    <row r="22" spans="1:5" x14ac:dyDescent="0.25">
      <c r="A22" s="62"/>
      <c r="B22" s="66"/>
      <c r="C22" s="62"/>
      <c r="D22" s="62"/>
    </row>
    <row r="24" spans="1:5" ht="15.75" x14ac:dyDescent="0.25">
      <c r="A24" s="32"/>
      <c r="B24" s="32" t="s">
        <v>262</v>
      </c>
      <c r="C24" s="32"/>
      <c r="D24" s="32"/>
      <c r="E24" s="32"/>
    </row>
    <row r="25" spans="1:5" ht="15.75" x14ac:dyDescent="0.25">
      <c r="A25" s="193"/>
      <c r="B25" s="32"/>
      <c r="C25" s="35"/>
      <c r="D25" s="35"/>
    </row>
    <row r="26" spans="1:5" ht="15.75" x14ac:dyDescent="0.25">
      <c r="A26" s="193"/>
      <c r="B26" s="32"/>
      <c r="C26" s="35"/>
      <c r="D26" s="35"/>
    </row>
    <row r="27" spans="1:5" ht="15.75" x14ac:dyDescent="0.25">
      <c r="A27" s="193"/>
      <c r="B27" s="32" t="s">
        <v>277</v>
      </c>
      <c r="C27" s="35"/>
      <c r="D27" s="35"/>
    </row>
    <row r="28" spans="1:5" ht="15.75" x14ac:dyDescent="0.25">
      <c r="A28" s="193"/>
      <c r="B28" s="32" t="s">
        <v>309</v>
      </c>
      <c r="C28" s="35"/>
      <c r="D28" s="35"/>
    </row>
    <row r="29" spans="1:5" ht="15.75" x14ac:dyDescent="0.25">
      <c r="A29" s="193"/>
      <c r="B29" s="32" t="s">
        <v>310</v>
      </c>
      <c r="C29" s="35"/>
      <c r="D29" s="35"/>
    </row>
    <row r="30" spans="1:5" ht="15.75" x14ac:dyDescent="0.25">
      <c r="A30" s="193"/>
      <c r="B30" s="32"/>
      <c r="C30" s="35"/>
      <c r="D30" s="35"/>
    </row>
    <row r="31" spans="1:5" ht="15.75" x14ac:dyDescent="0.25">
      <c r="A31" s="193"/>
      <c r="B31" s="32" t="s">
        <v>265</v>
      </c>
      <c r="C31" s="35"/>
      <c r="D31" s="35"/>
    </row>
    <row r="32" spans="1:5" ht="15.75" x14ac:dyDescent="0.25">
      <c r="A32" s="193"/>
      <c r="B32" s="193"/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B34" s="193" t="s">
        <v>282</v>
      </c>
      <c r="C34" s="35"/>
      <c r="D34" s="193"/>
    </row>
    <row r="35" spans="1:4" ht="15.75" x14ac:dyDescent="0.25">
      <c r="A35" s="193"/>
      <c r="B35" s="193" t="s">
        <v>283</v>
      </c>
      <c r="C35" s="35"/>
      <c r="D35" s="193"/>
    </row>
    <row r="36" spans="1:4" ht="15.75" x14ac:dyDescent="0.25">
      <c r="B36" s="193" t="s">
        <v>267</v>
      </c>
      <c r="C36" s="62"/>
      <c r="D36" s="62"/>
    </row>
    <row r="37" spans="1:4" ht="15.75" x14ac:dyDescent="0.25">
      <c r="B37" s="193"/>
      <c r="C37" s="62"/>
      <c r="D37" s="62"/>
    </row>
    <row r="38" spans="1:4" x14ac:dyDescent="0.25">
      <c r="A38" s="101" t="s">
        <v>307</v>
      </c>
    </row>
    <row r="39" spans="1:4" x14ac:dyDescent="0.25">
      <c r="A39" s="101" t="s">
        <v>308</v>
      </c>
    </row>
    <row r="40" spans="1:4" x14ac:dyDescent="0.25">
      <c r="A40" s="62"/>
    </row>
    <row r="41" spans="1:4" x14ac:dyDescent="0.25">
      <c r="A41" s="53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32">
    <pageSetUpPr fitToPage="1"/>
  </sheetPr>
  <dimension ref="A1:D41"/>
  <sheetViews>
    <sheetView workbookViewId="0">
      <selection activeCell="P13" sqref="P13"/>
    </sheetView>
  </sheetViews>
  <sheetFormatPr defaultColWidth="9.140625" defaultRowHeight="15" x14ac:dyDescent="0.25"/>
  <cols>
    <col min="1" max="1" width="50.42578125" style="29" customWidth="1"/>
    <col min="2" max="2" width="26" style="29" customWidth="1"/>
    <col min="3" max="3" width="10" style="29" customWidth="1"/>
    <col min="4" max="4" width="11.570312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1">
        <f ca="1">TODAY()</f>
        <v>46197</v>
      </c>
      <c r="B4" s="432"/>
      <c r="C4" s="432"/>
      <c r="D4" s="432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36" t="e">
        <f>#REF!</f>
        <v>#REF!</v>
      </c>
      <c r="C7" s="52"/>
      <c r="D7" s="30"/>
    </row>
    <row r="8" spans="1:4" ht="18" x14ac:dyDescent="0.35">
      <c r="A8" s="193" t="s">
        <v>247</v>
      </c>
      <c r="B8" s="99" t="e">
        <f>#REF!</f>
        <v>#REF!</v>
      </c>
      <c r="C8" s="52" t="s">
        <v>248</v>
      </c>
      <c r="D8" s="30"/>
    </row>
    <row r="9" spans="1:4" ht="18" x14ac:dyDescent="0.35">
      <c r="A9" s="193" t="s">
        <v>249</v>
      </c>
      <c r="B9" s="39">
        <v>31</v>
      </c>
      <c r="C9" s="52" t="s">
        <v>248</v>
      </c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100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4" ht="15.75" x14ac:dyDescent="0.25">
      <c r="A17" s="45"/>
      <c r="B17" s="204"/>
      <c r="C17" s="35"/>
      <c r="D17" s="216"/>
    </row>
    <row r="18" spans="1:4" ht="15.75" x14ac:dyDescent="0.25">
      <c r="A18" s="45" t="s">
        <v>261</v>
      </c>
      <c r="B18" s="204" t="e">
        <f>B7+47</f>
        <v>#REF!</v>
      </c>
      <c r="C18" s="54"/>
      <c r="D18" s="193"/>
    </row>
    <row r="19" spans="1:4" ht="15.75" x14ac:dyDescent="0.25">
      <c r="A19" s="193"/>
      <c r="B19" s="199"/>
      <c r="C19" s="35"/>
      <c r="D19" s="193"/>
    </row>
    <row r="20" spans="1:4" ht="15.75" x14ac:dyDescent="0.25">
      <c r="A20" s="193"/>
      <c r="B20" s="199"/>
      <c r="C20" s="35"/>
      <c r="D20" s="193"/>
    </row>
    <row r="21" spans="1:4" ht="15.75" x14ac:dyDescent="0.25">
      <c r="A21" s="193"/>
      <c r="B21" s="199"/>
      <c r="C21" s="35"/>
      <c r="D21" s="193"/>
    </row>
    <row r="22" spans="1:4" ht="15.75" x14ac:dyDescent="0.25">
      <c r="A22" s="439" t="s">
        <v>262</v>
      </c>
      <c r="B22" s="439"/>
      <c r="C22" s="439"/>
      <c r="D22" s="439"/>
    </row>
    <row r="23" spans="1:4" ht="15.75" x14ac:dyDescent="0.25">
      <c r="A23" s="297"/>
      <c r="B23" s="297"/>
      <c r="C23" s="297"/>
      <c r="D23" s="297"/>
    </row>
    <row r="24" spans="1:4" ht="15.75" x14ac:dyDescent="0.25">
      <c r="A24" s="193"/>
      <c r="B24" s="32"/>
      <c r="C24" s="35"/>
      <c r="D24" s="35"/>
    </row>
    <row r="25" spans="1:4" ht="15.75" x14ac:dyDescent="0.25">
      <c r="A25" s="193"/>
      <c r="B25" s="32" t="s">
        <v>277</v>
      </c>
      <c r="C25" s="35"/>
      <c r="D25" s="35"/>
    </row>
    <row r="26" spans="1:4" ht="15.75" x14ac:dyDescent="0.25">
      <c r="A26" s="193"/>
      <c r="B26" s="32" t="s">
        <v>309</v>
      </c>
      <c r="C26" s="35"/>
      <c r="D26" s="35"/>
    </row>
    <row r="27" spans="1:4" ht="15.75" x14ac:dyDescent="0.25">
      <c r="A27" s="193"/>
      <c r="B27" s="32" t="s">
        <v>310</v>
      </c>
      <c r="C27" s="35"/>
      <c r="D27" s="35"/>
    </row>
    <row r="28" spans="1:4" ht="15.75" x14ac:dyDescent="0.25">
      <c r="A28" s="193"/>
      <c r="B28" s="32"/>
      <c r="C28" s="35"/>
      <c r="D28" s="35"/>
    </row>
    <row r="29" spans="1:4" ht="15.75" x14ac:dyDescent="0.25">
      <c r="A29" s="193"/>
      <c r="B29" s="32" t="s">
        <v>265</v>
      </c>
      <c r="C29" s="35"/>
      <c r="D29" s="35"/>
    </row>
    <row r="30" spans="1:4" ht="15.75" x14ac:dyDescent="0.25">
      <c r="A30" s="193"/>
      <c r="B30" s="193"/>
      <c r="C30" s="35"/>
      <c r="D30" s="35"/>
    </row>
    <row r="31" spans="1:4" ht="15.75" x14ac:dyDescent="0.25">
      <c r="A31" s="193"/>
      <c r="B31" s="193"/>
      <c r="C31" s="35"/>
      <c r="D31" s="35"/>
    </row>
    <row r="32" spans="1:4" ht="15.75" x14ac:dyDescent="0.25">
      <c r="A32" s="193"/>
      <c r="B32" s="193" t="s">
        <v>282</v>
      </c>
      <c r="C32" s="35"/>
      <c r="D32" s="193"/>
    </row>
    <row r="33" spans="1:4" ht="15.75" x14ac:dyDescent="0.25">
      <c r="A33" s="193"/>
      <c r="B33" s="193" t="s">
        <v>283</v>
      </c>
      <c r="C33" s="35"/>
      <c r="D33" s="193"/>
    </row>
    <row r="34" spans="1:4" ht="15.75" x14ac:dyDescent="0.25">
      <c r="A34" s="193"/>
      <c r="B34" s="193" t="s">
        <v>267</v>
      </c>
      <c r="C34" s="35"/>
      <c r="D34" s="193"/>
    </row>
    <row r="35" spans="1:4" x14ac:dyDescent="0.25">
      <c r="C35" s="54"/>
    </row>
    <row r="36" spans="1:4" x14ac:dyDescent="0.25">
      <c r="A36" s="53"/>
      <c r="C36" s="54"/>
    </row>
    <row r="37" spans="1:4" ht="15.75" x14ac:dyDescent="0.25">
      <c r="A37" s="193"/>
      <c r="B37" s="193"/>
      <c r="C37" s="35"/>
      <c r="D37" s="193"/>
    </row>
    <row r="38" spans="1:4" ht="15.75" x14ac:dyDescent="0.25">
      <c r="B38" s="32"/>
      <c r="C38" s="62"/>
      <c r="D38" s="62"/>
    </row>
    <row r="39" spans="1:4" x14ac:dyDescent="0.25">
      <c r="A39" s="62" t="s">
        <v>307</v>
      </c>
    </row>
    <row r="40" spans="1:4" x14ac:dyDescent="0.25">
      <c r="A40" s="62" t="s">
        <v>308</v>
      </c>
    </row>
    <row r="41" spans="1:4" x14ac:dyDescent="0.25">
      <c r="A41" s="53"/>
    </row>
  </sheetData>
  <mergeCells count="4">
    <mergeCell ref="A2:D2"/>
    <mergeCell ref="A3:D3"/>
    <mergeCell ref="A4:D4"/>
    <mergeCell ref="A22:D22"/>
  </mergeCells>
  <pageMargins left="0.7" right="0.7" top="0.75" bottom="0.75" header="0.3" footer="0.3"/>
  <pageSetup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46FB-AF89-4A5D-96DF-2659C966BCC5}">
  <dimension ref="A1:CR81"/>
  <sheetViews>
    <sheetView zoomScaleNormal="100" workbookViewId="0">
      <pane xSplit="1" ySplit="2" topLeftCell="CD66" activePane="bottomRight" state="frozen"/>
      <selection pane="topRight" activeCell="EM81" sqref="EM81"/>
      <selection pane="bottomLeft" activeCell="EM81" sqref="EM81"/>
      <selection pane="bottomRight" activeCell="EM81" sqref="EM81"/>
    </sheetView>
  </sheetViews>
  <sheetFormatPr defaultColWidth="9.140625" defaultRowHeight="15" x14ac:dyDescent="0.25"/>
  <cols>
    <col min="1" max="13" width="14.42578125" style="335" customWidth="1"/>
    <col min="14" max="14" width="10.7109375" style="337" bestFit="1" customWidth="1"/>
    <col min="15" max="20" width="9.5703125" style="337" bestFit="1" customWidth="1"/>
    <col min="21" max="23" width="10.7109375" style="337" bestFit="1" customWidth="1"/>
    <col min="24" max="24" width="13.28515625" style="337" bestFit="1" customWidth="1"/>
    <col min="25" max="25" width="11.7109375" style="337" bestFit="1" customWidth="1"/>
    <col min="26" max="30" width="8.7109375" style="337" bestFit="1" customWidth="1"/>
    <col min="31" max="31" width="9.5703125" style="337" bestFit="1" customWidth="1"/>
    <col min="32" max="32" width="10" style="337" bestFit="1" customWidth="1"/>
    <col min="33" max="36" width="10.7109375" style="337" bestFit="1" customWidth="1"/>
    <col min="37" max="37" width="11.7109375" style="337" bestFit="1" customWidth="1"/>
    <col min="38" max="38" width="8.7109375" style="337" bestFit="1" customWidth="1"/>
    <col min="39" max="61" width="9.5703125" style="337" bestFit="1" customWidth="1"/>
    <col min="62" max="73" width="10" style="337" bestFit="1" customWidth="1"/>
    <col min="74" max="80" width="11.42578125" style="337" bestFit="1" customWidth="1"/>
    <col min="81" max="81" width="12.5703125" style="337" bestFit="1" customWidth="1"/>
    <col min="82" max="82" width="13.42578125" style="337" bestFit="1" customWidth="1"/>
    <col min="83" max="84" width="12.5703125" style="337" bestFit="1" customWidth="1"/>
    <col min="85" max="85" width="11.42578125" style="337" bestFit="1" customWidth="1"/>
    <col min="86" max="86" width="12.5703125" style="337" bestFit="1" customWidth="1"/>
    <col min="87" max="87" width="9.140625" style="337"/>
    <col min="88" max="88" width="12.5703125" style="337" customWidth="1"/>
    <col min="89" max="89" width="15.5703125" style="337" customWidth="1"/>
    <col min="90" max="90" width="18.85546875" style="337" customWidth="1"/>
    <col min="91" max="91" width="11.7109375" style="337" customWidth="1"/>
    <col min="92" max="92" width="11.42578125" style="337" bestFit="1" customWidth="1"/>
    <col min="93" max="93" width="16" style="337" customWidth="1"/>
    <col min="94" max="94" width="14.42578125" style="337" customWidth="1"/>
    <col min="95" max="95" width="15.5703125" style="337" customWidth="1"/>
    <col min="96" max="96" width="8.7109375" style="337" bestFit="1" customWidth="1"/>
    <col min="97" max="16384" width="9.140625" style="337"/>
  </cols>
  <sheetData>
    <row r="1" spans="1:96" x14ac:dyDescent="0.25">
      <c r="B1" s="335" t="s">
        <v>63</v>
      </c>
      <c r="C1" s="335" t="s">
        <v>63</v>
      </c>
      <c r="D1" s="335" t="s">
        <v>63</v>
      </c>
      <c r="E1" s="335" t="s">
        <v>63</v>
      </c>
      <c r="F1" s="335" t="s">
        <v>63</v>
      </c>
      <c r="G1" s="335" t="s">
        <v>63</v>
      </c>
      <c r="H1" s="335" t="s">
        <v>63</v>
      </c>
      <c r="I1" s="335" t="s">
        <v>63</v>
      </c>
      <c r="J1" s="335" t="s">
        <v>63</v>
      </c>
      <c r="K1" s="335" t="s">
        <v>63</v>
      </c>
      <c r="L1" s="335" t="s">
        <v>63</v>
      </c>
      <c r="M1" s="335" t="s">
        <v>63</v>
      </c>
      <c r="N1" s="335" t="s">
        <v>64</v>
      </c>
      <c r="O1" s="335" t="s">
        <v>64</v>
      </c>
      <c r="P1" s="335" t="s">
        <v>64</v>
      </c>
      <c r="Q1" s="335" t="s">
        <v>64</v>
      </c>
      <c r="R1" s="335" t="s">
        <v>64</v>
      </c>
      <c r="S1" s="335" t="s">
        <v>64</v>
      </c>
      <c r="T1" s="335" t="s">
        <v>64</v>
      </c>
      <c r="U1" s="335" t="s">
        <v>64</v>
      </c>
      <c r="V1" s="335" t="s">
        <v>64</v>
      </c>
      <c r="W1" s="335" t="s">
        <v>64</v>
      </c>
      <c r="X1" s="335" t="s">
        <v>64</v>
      </c>
      <c r="Y1" s="336" t="s">
        <v>64</v>
      </c>
      <c r="Z1" s="335" t="s">
        <v>65</v>
      </c>
      <c r="AA1" s="335" t="s">
        <v>65</v>
      </c>
      <c r="AB1" s="335" t="s">
        <v>65</v>
      </c>
      <c r="AC1" s="335" t="s">
        <v>65</v>
      </c>
      <c r="AD1" s="335" t="s">
        <v>65</v>
      </c>
      <c r="AE1" s="335" t="s">
        <v>65</v>
      </c>
      <c r="AF1" s="335" t="s">
        <v>65</v>
      </c>
      <c r="AG1" s="335" t="s">
        <v>65</v>
      </c>
      <c r="AH1" s="335" t="s">
        <v>65</v>
      </c>
      <c r="AI1" s="335" t="s">
        <v>65</v>
      </c>
      <c r="AJ1" s="335" t="s">
        <v>65</v>
      </c>
      <c r="AK1" s="336" t="s">
        <v>65</v>
      </c>
      <c r="AL1" s="335" t="s">
        <v>66</v>
      </c>
      <c r="AM1" s="335" t="s">
        <v>66</v>
      </c>
      <c r="AN1" s="335" t="s">
        <v>66</v>
      </c>
      <c r="AO1" s="335" t="s">
        <v>66</v>
      </c>
      <c r="AP1" s="335" t="s">
        <v>66</v>
      </c>
      <c r="AQ1" s="335" t="s">
        <v>66</v>
      </c>
      <c r="AR1" s="335" t="s">
        <v>66</v>
      </c>
      <c r="AS1" s="335" t="s">
        <v>66</v>
      </c>
      <c r="AT1" s="335" t="s">
        <v>66</v>
      </c>
      <c r="AU1" s="335" t="s">
        <v>66</v>
      </c>
      <c r="AV1" s="335" t="s">
        <v>66</v>
      </c>
      <c r="AW1" s="336" t="s">
        <v>66</v>
      </c>
      <c r="AX1" s="335" t="s">
        <v>67</v>
      </c>
      <c r="AY1" s="335" t="s">
        <v>67</v>
      </c>
      <c r="AZ1" s="335" t="s">
        <v>67</v>
      </c>
      <c r="BA1" s="335" t="s">
        <v>67</v>
      </c>
      <c r="BB1" s="335" t="s">
        <v>67</v>
      </c>
      <c r="BC1" s="335" t="s">
        <v>67</v>
      </c>
      <c r="BD1" s="335" t="s">
        <v>67</v>
      </c>
      <c r="BE1" s="335" t="s">
        <v>67</v>
      </c>
      <c r="BF1" s="335" t="s">
        <v>67</v>
      </c>
      <c r="BG1" s="335" t="s">
        <v>67</v>
      </c>
      <c r="BH1" s="335" t="s">
        <v>67</v>
      </c>
      <c r="BI1" s="336" t="s">
        <v>67</v>
      </c>
      <c r="BJ1" s="335" t="s">
        <v>68</v>
      </c>
      <c r="BK1" s="335" t="s">
        <v>68</v>
      </c>
      <c r="BL1" s="335" t="s">
        <v>68</v>
      </c>
      <c r="BM1" s="335" t="s">
        <v>68</v>
      </c>
      <c r="BN1" s="335" t="s">
        <v>68</v>
      </c>
      <c r="BO1" s="335" t="s">
        <v>68</v>
      </c>
      <c r="BP1" s="335" t="s">
        <v>68</v>
      </c>
      <c r="BQ1" s="335" t="s">
        <v>68</v>
      </c>
      <c r="BR1" s="335" t="s">
        <v>68</v>
      </c>
      <c r="BS1" s="335" t="s">
        <v>68</v>
      </c>
      <c r="BT1" s="335" t="s">
        <v>68</v>
      </c>
      <c r="BU1" s="336" t="s">
        <v>68</v>
      </c>
      <c r="BV1" s="335" t="s">
        <v>181</v>
      </c>
    </row>
    <row r="2" spans="1:96" s="343" customFormat="1" ht="45" x14ac:dyDescent="0.25">
      <c r="A2" s="361" t="s">
        <v>70</v>
      </c>
      <c r="B2" s="361" t="s">
        <v>71</v>
      </c>
      <c r="C2" s="361" t="s">
        <v>72</v>
      </c>
      <c r="D2" s="361" t="s">
        <v>73</v>
      </c>
      <c r="E2" s="361" t="s">
        <v>74</v>
      </c>
      <c r="F2" s="361" t="s">
        <v>75</v>
      </c>
      <c r="G2" s="361" t="s">
        <v>76</v>
      </c>
      <c r="H2" s="361" t="s">
        <v>77</v>
      </c>
      <c r="I2" s="361" t="s">
        <v>78</v>
      </c>
      <c r="J2" s="361" t="s">
        <v>79</v>
      </c>
      <c r="K2" s="361" t="s">
        <v>80</v>
      </c>
      <c r="L2" s="361" t="s">
        <v>81</v>
      </c>
      <c r="M2" s="361" t="s">
        <v>82</v>
      </c>
      <c r="N2" s="378" t="s">
        <v>71</v>
      </c>
      <c r="O2" s="378" t="s">
        <v>72</v>
      </c>
      <c r="P2" s="378" t="s">
        <v>73</v>
      </c>
      <c r="Q2" s="378" t="s">
        <v>74</v>
      </c>
      <c r="R2" s="378" t="s">
        <v>75</v>
      </c>
      <c r="S2" s="378" t="s">
        <v>76</v>
      </c>
      <c r="T2" s="378" t="s">
        <v>77</v>
      </c>
      <c r="U2" s="378" t="s">
        <v>78</v>
      </c>
      <c r="V2" s="378" t="s">
        <v>79</v>
      </c>
      <c r="W2" s="378" t="s">
        <v>80</v>
      </c>
      <c r="X2" s="378" t="s">
        <v>81</v>
      </c>
      <c r="Y2" s="379" t="s">
        <v>82</v>
      </c>
      <c r="Z2" s="378" t="s">
        <v>71</v>
      </c>
      <c r="AA2" s="378" t="s">
        <v>72</v>
      </c>
      <c r="AB2" s="378" t="s">
        <v>73</v>
      </c>
      <c r="AC2" s="378" t="s">
        <v>74</v>
      </c>
      <c r="AD2" s="378" t="s">
        <v>75</v>
      </c>
      <c r="AE2" s="378" t="s">
        <v>76</v>
      </c>
      <c r="AF2" s="378" t="s">
        <v>77</v>
      </c>
      <c r="AG2" s="378" t="s">
        <v>78</v>
      </c>
      <c r="AH2" s="378" t="s">
        <v>79</v>
      </c>
      <c r="AI2" s="378" t="s">
        <v>80</v>
      </c>
      <c r="AJ2" s="378" t="s">
        <v>81</v>
      </c>
      <c r="AK2" s="379" t="s">
        <v>82</v>
      </c>
      <c r="AL2" s="378" t="s">
        <v>71</v>
      </c>
      <c r="AM2" s="378" t="s">
        <v>72</v>
      </c>
      <c r="AN2" s="378" t="s">
        <v>73</v>
      </c>
      <c r="AO2" s="378" t="s">
        <v>74</v>
      </c>
      <c r="AP2" s="378" t="s">
        <v>75</v>
      </c>
      <c r="AQ2" s="378" t="s">
        <v>76</v>
      </c>
      <c r="AR2" s="378" t="s">
        <v>77</v>
      </c>
      <c r="AS2" s="378" t="s">
        <v>78</v>
      </c>
      <c r="AT2" s="378" t="s">
        <v>79</v>
      </c>
      <c r="AU2" s="378" t="s">
        <v>80</v>
      </c>
      <c r="AV2" s="378" t="s">
        <v>81</v>
      </c>
      <c r="AW2" s="379" t="s">
        <v>82</v>
      </c>
      <c r="AX2" s="378" t="s">
        <v>71</v>
      </c>
      <c r="AY2" s="378" t="s">
        <v>72</v>
      </c>
      <c r="AZ2" s="378" t="s">
        <v>73</v>
      </c>
      <c r="BA2" s="378" t="s">
        <v>74</v>
      </c>
      <c r="BB2" s="378" t="s">
        <v>75</v>
      </c>
      <c r="BC2" s="378" t="s">
        <v>76</v>
      </c>
      <c r="BD2" s="378" t="s">
        <v>77</v>
      </c>
      <c r="BE2" s="378" t="s">
        <v>78</v>
      </c>
      <c r="BF2" s="378" t="s">
        <v>79</v>
      </c>
      <c r="BG2" s="378" t="s">
        <v>80</v>
      </c>
      <c r="BH2" s="378" t="s">
        <v>81</v>
      </c>
      <c r="BI2" s="379" t="s">
        <v>82</v>
      </c>
      <c r="BJ2" s="378" t="s">
        <v>71</v>
      </c>
      <c r="BK2" s="378" t="s">
        <v>72</v>
      </c>
      <c r="BL2" s="378" t="s">
        <v>73</v>
      </c>
      <c r="BM2" s="378" t="s">
        <v>74</v>
      </c>
      <c r="BN2" s="378" t="s">
        <v>75</v>
      </c>
      <c r="BO2" s="378" t="s">
        <v>76</v>
      </c>
      <c r="BP2" s="378" t="s">
        <v>77</v>
      </c>
      <c r="BQ2" s="378" t="s">
        <v>78</v>
      </c>
      <c r="BR2" s="378" t="s">
        <v>79</v>
      </c>
      <c r="BS2" s="378" t="s">
        <v>80</v>
      </c>
      <c r="BT2" s="378" t="s">
        <v>81</v>
      </c>
      <c r="BU2" s="379" t="s">
        <v>82</v>
      </c>
      <c r="BV2" s="343" t="s">
        <v>71</v>
      </c>
      <c r="BW2" s="343" t="s">
        <v>72</v>
      </c>
      <c r="BX2" s="343" t="s">
        <v>73</v>
      </c>
      <c r="BY2" s="343" t="s">
        <v>74</v>
      </c>
      <c r="BZ2" s="343" t="s">
        <v>75</v>
      </c>
      <c r="CA2" s="343" t="s">
        <v>76</v>
      </c>
      <c r="CB2" s="343" t="s">
        <v>77</v>
      </c>
      <c r="CC2" s="343" t="s">
        <v>78</v>
      </c>
      <c r="CD2" s="343" t="s">
        <v>79</v>
      </c>
      <c r="CE2" s="343" t="s">
        <v>80</v>
      </c>
      <c r="CF2" s="343" t="s">
        <v>81</v>
      </c>
      <c r="CG2" s="343" t="s">
        <v>82</v>
      </c>
      <c r="CH2" s="364" t="s">
        <v>83</v>
      </c>
      <c r="CI2" s="343" t="s">
        <v>84</v>
      </c>
      <c r="CJ2" s="343" t="s">
        <v>85</v>
      </c>
      <c r="CK2" s="343" t="s">
        <v>86</v>
      </c>
      <c r="CL2" s="343" t="s">
        <v>87</v>
      </c>
      <c r="CM2" s="343" t="s">
        <v>88</v>
      </c>
      <c r="CN2" s="343" t="s">
        <v>89</v>
      </c>
      <c r="CO2" s="343" t="s">
        <v>90</v>
      </c>
      <c r="CP2" s="343" t="s">
        <v>91</v>
      </c>
      <c r="CQ2" s="343" t="s">
        <v>92</v>
      </c>
    </row>
    <row r="3" spans="1:96" ht="15.75" x14ac:dyDescent="0.3">
      <c r="A3" s="335" t="s">
        <v>93</v>
      </c>
      <c r="B3" s="344">
        <v>11379.850000000002</v>
      </c>
      <c r="C3" s="344">
        <v>12168.700000000003</v>
      </c>
      <c r="D3" s="344">
        <v>11389.479999999998</v>
      </c>
      <c r="E3" s="344">
        <v>12227.97</v>
      </c>
      <c r="F3" s="344">
        <v>12141.7</v>
      </c>
      <c r="G3" s="344">
        <v>11381.95</v>
      </c>
      <c r="H3" s="344">
        <v>10863.520000000002</v>
      </c>
      <c r="I3" s="344">
        <v>10931.239999999998</v>
      </c>
      <c r="J3" s="344">
        <v>11044.399999999998</v>
      </c>
      <c r="K3" s="344">
        <v>12006.079999999998</v>
      </c>
      <c r="L3" s="344">
        <v>12199.85</v>
      </c>
      <c r="M3" s="344">
        <v>12618.89</v>
      </c>
      <c r="N3" s="380">
        <v>0</v>
      </c>
      <c r="O3" s="380">
        <v>0</v>
      </c>
      <c r="P3" s="380">
        <v>0</v>
      </c>
      <c r="Q3" s="380">
        <v>0</v>
      </c>
      <c r="R3" s="380">
        <v>0</v>
      </c>
      <c r="S3" s="380">
        <v>0</v>
      </c>
      <c r="T3" s="380">
        <v>0</v>
      </c>
      <c r="U3" s="380">
        <v>0</v>
      </c>
      <c r="V3" s="380">
        <v>0</v>
      </c>
      <c r="W3" s="380">
        <v>0</v>
      </c>
      <c r="X3" s="380">
        <v>0</v>
      </c>
      <c r="Y3" s="381">
        <v>-512.51</v>
      </c>
      <c r="Z3" s="380">
        <v>0</v>
      </c>
      <c r="AA3" s="380">
        <v>0</v>
      </c>
      <c r="AB3" s="380">
        <v>0</v>
      </c>
      <c r="AC3" s="380">
        <v>0</v>
      </c>
      <c r="AD3" s="380">
        <v>0</v>
      </c>
      <c r="AE3" s="380">
        <v>0</v>
      </c>
      <c r="AF3" s="380">
        <v>0</v>
      </c>
      <c r="AG3" s="380">
        <v>0</v>
      </c>
      <c r="AH3" s="380">
        <v>0</v>
      </c>
      <c r="AI3" s="380">
        <v>0</v>
      </c>
      <c r="AJ3" s="380">
        <v>0</v>
      </c>
      <c r="AK3" s="381">
        <v>-80.63</v>
      </c>
      <c r="AL3" s="380">
        <v>0</v>
      </c>
      <c r="AM3" s="380">
        <v>0</v>
      </c>
      <c r="AN3" s="380">
        <v>0</v>
      </c>
      <c r="AO3" s="380">
        <v>0</v>
      </c>
      <c r="AP3" s="380">
        <v>0</v>
      </c>
      <c r="AQ3" s="380">
        <v>0</v>
      </c>
      <c r="AR3" s="380">
        <v>0</v>
      </c>
      <c r="AS3" s="380">
        <v>0</v>
      </c>
      <c r="AT3" s="380">
        <v>0</v>
      </c>
      <c r="AU3" s="380">
        <v>0</v>
      </c>
      <c r="AV3" s="380">
        <v>0</v>
      </c>
      <c r="AW3" s="381">
        <v>0</v>
      </c>
      <c r="AX3" s="380">
        <v>0</v>
      </c>
      <c r="AY3" s="380">
        <v>0</v>
      </c>
      <c r="AZ3" s="380">
        <v>0</v>
      </c>
      <c r="BA3" s="380">
        <v>0</v>
      </c>
      <c r="BB3" s="380">
        <v>0</v>
      </c>
      <c r="BC3" s="380">
        <v>0</v>
      </c>
      <c r="BD3" s="380">
        <v>0</v>
      </c>
      <c r="BE3" s="380">
        <v>0</v>
      </c>
      <c r="BF3" s="380">
        <v>0</v>
      </c>
      <c r="BG3" s="380">
        <v>0</v>
      </c>
      <c r="BH3" s="380">
        <v>0</v>
      </c>
      <c r="BI3" s="381">
        <v>0</v>
      </c>
      <c r="BJ3" s="380">
        <v>0</v>
      </c>
      <c r="BK3" s="380">
        <v>0</v>
      </c>
      <c r="BL3" s="380">
        <v>0</v>
      </c>
      <c r="BM3" s="380">
        <v>0</v>
      </c>
      <c r="BN3" s="380">
        <v>0</v>
      </c>
      <c r="BO3" s="380">
        <v>0</v>
      </c>
      <c r="BP3" s="380">
        <v>0</v>
      </c>
      <c r="BQ3" s="380">
        <v>0</v>
      </c>
      <c r="BR3" s="380">
        <v>0</v>
      </c>
      <c r="BS3" s="380">
        <v>0</v>
      </c>
      <c r="BT3" s="380">
        <v>0</v>
      </c>
      <c r="BU3" s="381">
        <v>60.32</v>
      </c>
      <c r="BV3" s="347">
        <f>B3+N3+Z3+AL3+AX3+BJ3</f>
        <v>11379.850000000002</v>
      </c>
      <c r="BW3" s="347">
        <f t="shared" ref="BW3:CG18" si="0">C3+O3+AA3+AM3+AY3+BK3</f>
        <v>12168.700000000003</v>
      </c>
      <c r="BX3" s="347">
        <f t="shared" si="0"/>
        <v>11389.479999999998</v>
      </c>
      <c r="BY3" s="347">
        <f t="shared" si="0"/>
        <v>12227.97</v>
      </c>
      <c r="BZ3" s="347">
        <f t="shared" si="0"/>
        <v>12141.7</v>
      </c>
      <c r="CA3" s="347">
        <f t="shared" si="0"/>
        <v>11381.95</v>
      </c>
      <c r="CB3" s="347">
        <f t="shared" si="0"/>
        <v>10863.520000000002</v>
      </c>
      <c r="CC3" s="347">
        <f t="shared" si="0"/>
        <v>10931.239999999998</v>
      </c>
      <c r="CD3" s="347">
        <f t="shared" si="0"/>
        <v>11044.399999999998</v>
      </c>
      <c r="CE3" s="347">
        <f t="shared" si="0"/>
        <v>12006.079999999998</v>
      </c>
      <c r="CF3" s="347">
        <f t="shared" si="0"/>
        <v>12199.85</v>
      </c>
      <c r="CG3" s="347">
        <f t="shared" si="0"/>
        <v>12086.07</v>
      </c>
      <c r="CH3" s="348">
        <f>SUM(BV3:CG3)</f>
        <v>139820.81</v>
      </c>
      <c r="CO3" s="351">
        <f>+CH3-CN3</f>
        <v>139820.81</v>
      </c>
      <c r="CP3" s="351">
        <v>139760.49</v>
      </c>
      <c r="CQ3" s="351">
        <f>CO3-CP3</f>
        <v>60.320000000006985</v>
      </c>
    </row>
    <row r="4" spans="1:96" ht="15.75" x14ac:dyDescent="0.3">
      <c r="A4" s="335" t="s">
        <v>95</v>
      </c>
      <c r="B4" s="344">
        <v>40133.759999999995</v>
      </c>
      <c r="C4" s="344">
        <v>40475.419999999991</v>
      </c>
      <c r="D4" s="344">
        <v>39092.14</v>
      </c>
      <c r="E4" s="344">
        <v>35071.32</v>
      </c>
      <c r="F4" s="344">
        <v>38421.210000000006</v>
      </c>
      <c r="G4" s="344">
        <v>29649.94</v>
      </c>
      <c r="H4" s="344">
        <v>28791.369999999995</v>
      </c>
      <c r="I4" s="344">
        <v>28604.260000000006</v>
      </c>
      <c r="J4" s="344">
        <v>29999.64</v>
      </c>
      <c r="K4" s="344">
        <v>34369.009999999995</v>
      </c>
      <c r="L4" s="344">
        <v>34676.97</v>
      </c>
      <c r="M4" s="344">
        <v>34589.85</v>
      </c>
      <c r="N4" s="380">
        <v>0</v>
      </c>
      <c r="O4" s="380">
        <v>0</v>
      </c>
      <c r="P4" s="380">
        <v>0</v>
      </c>
      <c r="Q4" s="380">
        <v>0</v>
      </c>
      <c r="R4" s="380">
        <v>0</v>
      </c>
      <c r="S4" s="380">
        <v>0</v>
      </c>
      <c r="T4" s="380">
        <v>-4.1900000000000004</v>
      </c>
      <c r="U4" s="380">
        <v>-2.0699999999999998</v>
      </c>
      <c r="V4" s="380">
        <v>-2.0699999999999998</v>
      </c>
      <c r="W4" s="380">
        <v>-2.2400000000000002</v>
      </c>
      <c r="X4" s="380">
        <v>-4.5</v>
      </c>
      <c r="Y4" s="381">
        <v>-6.73</v>
      </c>
      <c r="Z4" s="380">
        <v>0</v>
      </c>
      <c r="AA4" s="380">
        <v>0</v>
      </c>
      <c r="AB4" s="380">
        <v>0</v>
      </c>
      <c r="AC4" s="380">
        <v>0</v>
      </c>
      <c r="AD4" s="380">
        <v>0</v>
      </c>
      <c r="AE4" s="380">
        <v>0</v>
      </c>
      <c r="AF4" s="380">
        <v>0</v>
      </c>
      <c r="AG4" s="380">
        <v>0</v>
      </c>
      <c r="AH4" s="380">
        <v>0</v>
      </c>
      <c r="AI4" s="380">
        <v>0</v>
      </c>
      <c r="AJ4" s="380">
        <v>0</v>
      </c>
      <c r="AK4" s="381">
        <v>0</v>
      </c>
      <c r="AL4" s="380">
        <v>-108.39</v>
      </c>
      <c r="AM4" s="380">
        <v>-140.54</v>
      </c>
      <c r="AN4" s="380">
        <v>-124.47</v>
      </c>
      <c r="AO4" s="380">
        <v>-138.4</v>
      </c>
      <c r="AP4" s="380">
        <v>-124.37</v>
      </c>
      <c r="AQ4" s="380">
        <v>-110.33</v>
      </c>
      <c r="AR4" s="380">
        <v>-83.49</v>
      </c>
      <c r="AS4" s="380">
        <v>-73.06</v>
      </c>
      <c r="AT4" s="380">
        <v>-81.39</v>
      </c>
      <c r="AU4" s="380">
        <v>-96.32</v>
      </c>
      <c r="AV4" s="380">
        <v>-89.59</v>
      </c>
      <c r="AW4" s="381">
        <v>-147.82</v>
      </c>
      <c r="AX4" s="380">
        <v>0</v>
      </c>
      <c r="AY4" s="380">
        <v>0</v>
      </c>
      <c r="AZ4" s="380">
        <v>0</v>
      </c>
      <c r="BA4" s="380">
        <v>0</v>
      </c>
      <c r="BB4" s="380">
        <v>0</v>
      </c>
      <c r="BC4" s="380">
        <v>0</v>
      </c>
      <c r="BD4" s="380">
        <v>0</v>
      </c>
      <c r="BE4" s="380">
        <v>0</v>
      </c>
      <c r="BF4" s="380">
        <v>0</v>
      </c>
      <c r="BG4" s="380">
        <v>0</v>
      </c>
      <c r="BH4" s="380">
        <v>0</v>
      </c>
      <c r="BI4" s="381">
        <v>0</v>
      </c>
      <c r="BJ4" s="380">
        <v>0</v>
      </c>
      <c r="BK4" s="380">
        <v>0</v>
      </c>
      <c r="BL4" s="380">
        <v>0</v>
      </c>
      <c r="BM4" s="380">
        <v>0</v>
      </c>
      <c r="BN4" s="380">
        <v>0</v>
      </c>
      <c r="BO4" s="380">
        <v>0</v>
      </c>
      <c r="BP4" s="380">
        <v>0</v>
      </c>
      <c r="BQ4" s="380">
        <v>0</v>
      </c>
      <c r="BR4" s="380">
        <v>0</v>
      </c>
      <c r="BS4" s="380">
        <v>0</v>
      </c>
      <c r="BT4" s="380">
        <v>0</v>
      </c>
      <c r="BU4" s="381">
        <v>0</v>
      </c>
      <c r="BV4" s="347">
        <f t="shared" ref="BV4:CG38" si="1">B4+N4+Z4+AL4+AX4+BJ4</f>
        <v>40025.369999999995</v>
      </c>
      <c r="BW4" s="347">
        <f t="shared" si="0"/>
        <v>40334.87999999999</v>
      </c>
      <c r="BX4" s="347">
        <f t="shared" si="0"/>
        <v>38967.67</v>
      </c>
      <c r="BY4" s="347">
        <f t="shared" si="0"/>
        <v>34932.92</v>
      </c>
      <c r="BZ4" s="347">
        <f t="shared" si="0"/>
        <v>38296.840000000004</v>
      </c>
      <c r="CA4" s="347">
        <f t="shared" si="0"/>
        <v>29539.609999999997</v>
      </c>
      <c r="CB4" s="347">
        <f t="shared" si="0"/>
        <v>28703.689999999995</v>
      </c>
      <c r="CC4" s="347">
        <f t="shared" si="0"/>
        <v>28529.130000000005</v>
      </c>
      <c r="CD4" s="347">
        <f t="shared" si="0"/>
        <v>29916.18</v>
      </c>
      <c r="CE4" s="347">
        <f t="shared" si="0"/>
        <v>34270.449999999997</v>
      </c>
      <c r="CF4" s="347">
        <f t="shared" si="0"/>
        <v>34582.880000000005</v>
      </c>
      <c r="CG4" s="347">
        <f t="shared" si="0"/>
        <v>34435.299999999996</v>
      </c>
      <c r="CH4" s="348">
        <f t="shared" ref="CH4:CH67" si="2">SUM(BV4:CG4)</f>
        <v>412534.92</v>
      </c>
      <c r="CO4" s="351">
        <f t="shared" ref="CO4:CO67" si="3">+CH4-CN4</f>
        <v>412534.92</v>
      </c>
      <c r="CP4" s="351">
        <v>412534.92</v>
      </c>
      <c r="CQ4" s="351">
        <f t="shared" ref="CQ4:CQ67" si="4">CO4-CP4</f>
        <v>0</v>
      </c>
    </row>
    <row r="5" spans="1:96" ht="15.75" x14ac:dyDescent="0.3">
      <c r="A5" s="335" t="s">
        <v>97</v>
      </c>
      <c r="B5" s="344">
        <v>50925.45999999997</v>
      </c>
      <c r="C5" s="344">
        <v>52019.840000000004</v>
      </c>
      <c r="D5" s="344">
        <v>48875.400000000031</v>
      </c>
      <c r="E5" s="344">
        <v>49086.14</v>
      </c>
      <c r="F5" s="344">
        <v>56495.679999999971</v>
      </c>
      <c r="G5" s="344">
        <v>50084.50999999998</v>
      </c>
      <c r="H5" s="344">
        <v>48787.8</v>
      </c>
      <c r="I5" s="344">
        <v>50054.579999999987</v>
      </c>
      <c r="J5" s="344">
        <v>49659.099999999991</v>
      </c>
      <c r="K5" s="344">
        <v>53437.279999999992</v>
      </c>
      <c r="L5" s="344">
        <v>56213.550000000163</v>
      </c>
      <c r="M5" s="344">
        <v>57751.17</v>
      </c>
      <c r="N5" s="380">
        <v>6.62</v>
      </c>
      <c r="O5" s="380">
        <v>3.01</v>
      </c>
      <c r="P5" s="380">
        <v>5.01</v>
      </c>
      <c r="Q5" s="380">
        <v>2.61</v>
      </c>
      <c r="R5" s="380">
        <v>3.4</v>
      </c>
      <c r="S5" s="380">
        <v>6.23</v>
      </c>
      <c r="T5" s="380">
        <v>8.5500000000000007</v>
      </c>
      <c r="U5" s="380">
        <v>12.31</v>
      </c>
      <c r="V5" s="380">
        <v>-32.729999999999997</v>
      </c>
      <c r="W5" s="380">
        <v>154.81</v>
      </c>
      <c r="X5" s="380">
        <v>226.74</v>
      </c>
      <c r="Y5" s="381">
        <v>111.90000000000002</v>
      </c>
      <c r="Z5" s="380">
        <v>0</v>
      </c>
      <c r="AA5" s="380">
        <v>0</v>
      </c>
      <c r="AB5" s="380">
        <v>0</v>
      </c>
      <c r="AC5" s="380">
        <v>0</v>
      </c>
      <c r="AD5" s="380">
        <v>0</v>
      </c>
      <c r="AE5" s="380">
        <v>0</v>
      </c>
      <c r="AF5" s="380">
        <v>0</v>
      </c>
      <c r="AG5" s="380">
        <v>0</v>
      </c>
      <c r="AH5" s="380">
        <v>0</v>
      </c>
      <c r="AI5" s="380">
        <v>0</v>
      </c>
      <c r="AJ5" s="380">
        <v>0</v>
      </c>
      <c r="AK5" s="381">
        <v>0</v>
      </c>
      <c r="AL5" s="380">
        <v>0</v>
      </c>
      <c r="AM5" s="380">
        <v>0</v>
      </c>
      <c r="AN5" s="380">
        <v>0</v>
      </c>
      <c r="AO5" s="380">
        <v>0</v>
      </c>
      <c r="AP5" s="380">
        <v>0</v>
      </c>
      <c r="AQ5" s="380">
        <v>0</v>
      </c>
      <c r="AR5" s="380">
        <v>0</v>
      </c>
      <c r="AS5" s="380">
        <v>0</v>
      </c>
      <c r="AT5" s="380">
        <v>0</v>
      </c>
      <c r="AU5" s="380">
        <v>0</v>
      </c>
      <c r="AV5" s="380">
        <v>0</v>
      </c>
      <c r="AW5" s="381">
        <v>132.56</v>
      </c>
      <c r="AX5" s="380">
        <v>0</v>
      </c>
      <c r="AY5" s="380">
        <v>0</v>
      </c>
      <c r="AZ5" s="380">
        <v>0</v>
      </c>
      <c r="BA5" s="380">
        <v>0</v>
      </c>
      <c r="BB5" s="380">
        <v>0</v>
      </c>
      <c r="BC5" s="380">
        <v>0</v>
      </c>
      <c r="BD5" s="380">
        <v>0</v>
      </c>
      <c r="BE5" s="380">
        <v>0</v>
      </c>
      <c r="BF5" s="380">
        <v>0</v>
      </c>
      <c r="BG5" s="380">
        <v>0</v>
      </c>
      <c r="BH5" s="380">
        <v>0</v>
      </c>
      <c r="BI5" s="381">
        <v>0</v>
      </c>
      <c r="BJ5" s="380">
        <v>0</v>
      </c>
      <c r="BK5" s="380">
        <v>0</v>
      </c>
      <c r="BL5" s="380">
        <v>0</v>
      </c>
      <c r="BM5" s="380">
        <v>0</v>
      </c>
      <c r="BN5" s="380">
        <v>0</v>
      </c>
      <c r="BO5" s="380">
        <v>0</v>
      </c>
      <c r="BP5" s="380">
        <v>0</v>
      </c>
      <c r="BQ5" s="380">
        <v>0</v>
      </c>
      <c r="BR5" s="380">
        <v>0</v>
      </c>
      <c r="BS5" s="380">
        <v>0</v>
      </c>
      <c r="BT5" s="380">
        <v>0</v>
      </c>
      <c r="BU5" s="381">
        <v>0</v>
      </c>
      <c r="BV5" s="347">
        <f t="shared" si="1"/>
        <v>50932.079999999973</v>
      </c>
      <c r="BW5" s="347">
        <f t="shared" si="0"/>
        <v>52022.850000000006</v>
      </c>
      <c r="BX5" s="347">
        <f t="shared" si="0"/>
        <v>48880.410000000033</v>
      </c>
      <c r="BY5" s="347">
        <f t="shared" si="0"/>
        <v>49088.75</v>
      </c>
      <c r="BZ5" s="347">
        <f t="shared" si="0"/>
        <v>56499.079999999973</v>
      </c>
      <c r="CA5" s="347">
        <f t="shared" si="0"/>
        <v>50090.739999999983</v>
      </c>
      <c r="CB5" s="347">
        <f t="shared" si="0"/>
        <v>48796.350000000006</v>
      </c>
      <c r="CC5" s="347">
        <f t="shared" si="0"/>
        <v>50066.889999999985</v>
      </c>
      <c r="CD5" s="347">
        <f t="shared" si="0"/>
        <v>49626.369999999988</v>
      </c>
      <c r="CE5" s="347">
        <f t="shared" si="0"/>
        <v>53592.089999999989</v>
      </c>
      <c r="CF5" s="347">
        <f t="shared" si="0"/>
        <v>56440.290000000161</v>
      </c>
      <c r="CG5" s="347">
        <f t="shared" si="0"/>
        <v>57995.63</v>
      </c>
      <c r="CH5" s="348">
        <f t="shared" si="2"/>
        <v>624031.53000000014</v>
      </c>
      <c r="CO5" s="351">
        <f t="shared" si="3"/>
        <v>624031.53000000014</v>
      </c>
      <c r="CP5" s="351">
        <v>624031.53000000014</v>
      </c>
      <c r="CQ5" s="351">
        <f t="shared" si="4"/>
        <v>0</v>
      </c>
    </row>
    <row r="6" spans="1:96" ht="15.75" x14ac:dyDescent="0.3">
      <c r="A6" s="335" t="s">
        <v>98</v>
      </c>
      <c r="B6" s="344">
        <v>24252.149999999994</v>
      </c>
      <c r="C6" s="344">
        <v>28592.530000000002</v>
      </c>
      <c r="D6" s="344">
        <v>28911.399999999998</v>
      </c>
      <c r="E6" s="344">
        <v>31737.140000000007</v>
      </c>
      <c r="F6" s="344">
        <v>21381.06</v>
      </c>
      <c r="G6" s="344">
        <v>21493.580000000005</v>
      </c>
      <c r="H6" s="344">
        <v>22847.47</v>
      </c>
      <c r="I6" s="344">
        <v>23464.659999999996</v>
      </c>
      <c r="J6" s="344">
        <v>21360.799999999992</v>
      </c>
      <c r="K6" s="344">
        <v>23890.139999999992</v>
      </c>
      <c r="L6" s="344">
        <v>32339.72</v>
      </c>
      <c r="M6" s="344">
        <v>27322.63</v>
      </c>
      <c r="N6" s="380">
        <v>0</v>
      </c>
      <c r="O6" s="380">
        <v>0</v>
      </c>
      <c r="P6" s="380">
        <v>0</v>
      </c>
      <c r="Q6" s="380">
        <v>0</v>
      </c>
      <c r="R6" s="380">
        <v>0</v>
      </c>
      <c r="S6" s="380">
        <v>0</v>
      </c>
      <c r="T6" s="380">
        <v>0</v>
      </c>
      <c r="U6" s="380">
        <v>0</v>
      </c>
      <c r="V6" s="380">
        <v>0</v>
      </c>
      <c r="W6" s="380">
        <v>0</v>
      </c>
      <c r="X6" s="380">
        <v>0</v>
      </c>
      <c r="Y6" s="381">
        <v>-613.11999999999989</v>
      </c>
      <c r="Z6" s="380">
        <v>0</v>
      </c>
      <c r="AA6" s="380">
        <v>0</v>
      </c>
      <c r="AB6" s="380">
        <v>0</v>
      </c>
      <c r="AC6" s="380">
        <v>0</v>
      </c>
      <c r="AD6" s="380">
        <v>0</v>
      </c>
      <c r="AE6" s="380">
        <v>0</v>
      </c>
      <c r="AF6" s="380">
        <v>0</v>
      </c>
      <c r="AG6" s="380">
        <v>0</v>
      </c>
      <c r="AH6" s="380">
        <v>0</v>
      </c>
      <c r="AI6" s="380">
        <v>0</v>
      </c>
      <c r="AJ6" s="380">
        <v>0</v>
      </c>
      <c r="AK6" s="381">
        <v>0</v>
      </c>
      <c r="AL6" s="380">
        <v>0</v>
      </c>
      <c r="AM6" s="380">
        <v>0</v>
      </c>
      <c r="AN6" s="380">
        <v>0</v>
      </c>
      <c r="AO6" s="380">
        <v>0</v>
      </c>
      <c r="AP6" s="380">
        <v>0</v>
      </c>
      <c r="AQ6" s="380">
        <v>0</v>
      </c>
      <c r="AR6" s="380">
        <v>0</v>
      </c>
      <c r="AS6" s="380">
        <v>0</v>
      </c>
      <c r="AT6" s="380">
        <v>0</v>
      </c>
      <c r="AU6" s="380">
        <v>0</v>
      </c>
      <c r="AV6" s="380">
        <v>0</v>
      </c>
      <c r="AW6" s="381">
        <v>-38.090000000000003</v>
      </c>
      <c r="AX6" s="380">
        <v>0</v>
      </c>
      <c r="AY6" s="380">
        <v>0</v>
      </c>
      <c r="AZ6" s="380">
        <v>0</v>
      </c>
      <c r="BA6" s="380">
        <v>0</v>
      </c>
      <c r="BB6" s="380">
        <v>0</v>
      </c>
      <c r="BC6" s="380">
        <v>0</v>
      </c>
      <c r="BD6" s="380">
        <v>0</v>
      </c>
      <c r="BE6" s="380">
        <v>0</v>
      </c>
      <c r="BF6" s="380">
        <v>0</v>
      </c>
      <c r="BG6" s="380">
        <v>0</v>
      </c>
      <c r="BH6" s="380">
        <v>0</v>
      </c>
      <c r="BI6" s="381">
        <v>0</v>
      </c>
      <c r="BJ6" s="380">
        <v>0</v>
      </c>
      <c r="BK6" s="380">
        <v>0</v>
      </c>
      <c r="BL6" s="380">
        <v>0</v>
      </c>
      <c r="BM6" s="380">
        <v>0</v>
      </c>
      <c r="BN6" s="380">
        <v>0</v>
      </c>
      <c r="BO6" s="380">
        <v>0</v>
      </c>
      <c r="BP6" s="380">
        <v>0</v>
      </c>
      <c r="BQ6" s="380">
        <v>0</v>
      </c>
      <c r="BR6" s="380">
        <v>0</v>
      </c>
      <c r="BS6" s="380">
        <v>0</v>
      </c>
      <c r="BT6" s="380">
        <v>0</v>
      </c>
      <c r="BU6" s="381">
        <v>0</v>
      </c>
      <c r="BV6" s="347">
        <f t="shared" si="1"/>
        <v>24252.149999999994</v>
      </c>
      <c r="BW6" s="347">
        <f t="shared" si="0"/>
        <v>28592.530000000002</v>
      </c>
      <c r="BX6" s="347">
        <f t="shared" si="0"/>
        <v>28911.399999999998</v>
      </c>
      <c r="BY6" s="347">
        <f t="shared" si="0"/>
        <v>31737.140000000007</v>
      </c>
      <c r="BZ6" s="347">
        <f t="shared" si="0"/>
        <v>21381.06</v>
      </c>
      <c r="CA6" s="347">
        <f t="shared" si="0"/>
        <v>21493.580000000005</v>
      </c>
      <c r="CB6" s="347">
        <f t="shared" si="0"/>
        <v>22847.47</v>
      </c>
      <c r="CC6" s="347">
        <f t="shared" si="0"/>
        <v>23464.659999999996</v>
      </c>
      <c r="CD6" s="347">
        <f t="shared" si="0"/>
        <v>21360.799999999992</v>
      </c>
      <c r="CE6" s="347">
        <f t="shared" si="0"/>
        <v>23890.139999999992</v>
      </c>
      <c r="CF6" s="347">
        <f t="shared" si="0"/>
        <v>32339.72</v>
      </c>
      <c r="CG6" s="347">
        <f t="shared" si="0"/>
        <v>26671.420000000002</v>
      </c>
      <c r="CH6" s="348">
        <f t="shared" si="2"/>
        <v>306942.07</v>
      </c>
      <c r="CO6" s="351">
        <f t="shared" si="3"/>
        <v>306942.07</v>
      </c>
      <c r="CP6" s="351">
        <v>306942.07</v>
      </c>
      <c r="CQ6" s="351">
        <f t="shared" si="4"/>
        <v>0</v>
      </c>
    </row>
    <row r="7" spans="1:96" ht="15.75" x14ac:dyDescent="0.3">
      <c r="A7" s="335" t="s">
        <v>100</v>
      </c>
      <c r="B7" s="344">
        <v>17620.259999999995</v>
      </c>
      <c r="C7" s="344">
        <v>19443.939999999995</v>
      </c>
      <c r="D7" s="344">
        <v>18630.63</v>
      </c>
      <c r="E7" s="344">
        <v>18295.410000000007</v>
      </c>
      <c r="F7" s="344">
        <v>19540.670000000006</v>
      </c>
      <c r="G7" s="344">
        <v>18548.930000000004</v>
      </c>
      <c r="H7" s="344">
        <v>18890.119999999995</v>
      </c>
      <c r="I7" s="344">
        <v>31373.800000000007</v>
      </c>
      <c r="J7" s="344">
        <v>30532.390000000003</v>
      </c>
      <c r="K7" s="344">
        <v>26116.379999999997</v>
      </c>
      <c r="L7" s="344">
        <v>24838.29</v>
      </c>
      <c r="M7" s="344">
        <v>25832.9</v>
      </c>
      <c r="N7" s="380">
        <v>0</v>
      </c>
      <c r="O7" s="380">
        <v>0</v>
      </c>
      <c r="P7" s="380">
        <v>0</v>
      </c>
      <c r="Q7" s="380">
        <v>0</v>
      </c>
      <c r="R7" s="380">
        <v>0</v>
      </c>
      <c r="S7" s="380">
        <v>0</v>
      </c>
      <c r="T7" s="380">
        <v>0</v>
      </c>
      <c r="U7" s="380">
        <v>0</v>
      </c>
      <c r="V7" s="380">
        <v>-9.57</v>
      </c>
      <c r="W7" s="380">
        <v>-10.039999999999999</v>
      </c>
      <c r="X7" s="380">
        <v>1094.04</v>
      </c>
      <c r="Y7" s="381">
        <v>1363.1999999999989</v>
      </c>
      <c r="Z7" s="380">
        <v>0</v>
      </c>
      <c r="AA7" s="380">
        <v>0</v>
      </c>
      <c r="AB7" s="380">
        <v>0</v>
      </c>
      <c r="AC7" s="380">
        <v>0</v>
      </c>
      <c r="AD7" s="380">
        <v>0</v>
      </c>
      <c r="AE7" s="380">
        <v>0</v>
      </c>
      <c r="AF7" s="380">
        <v>0</v>
      </c>
      <c r="AG7" s="380">
        <v>0</v>
      </c>
      <c r="AH7" s="380">
        <v>0</v>
      </c>
      <c r="AI7" s="380">
        <v>0</v>
      </c>
      <c r="AJ7" s="380">
        <v>0</v>
      </c>
      <c r="AK7" s="381">
        <v>0</v>
      </c>
      <c r="AL7" s="380">
        <v>0</v>
      </c>
      <c r="AM7" s="380">
        <v>0</v>
      </c>
      <c r="AN7" s="380">
        <v>0</v>
      </c>
      <c r="AO7" s="380">
        <v>46.31</v>
      </c>
      <c r="AP7" s="380">
        <v>-46.32</v>
      </c>
      <c r="AQ7" s="380">
        <v>0</v>
      </c>
      <c r="AR7" s="380">
        <v>91.25</v>
      </c>
      <c r="AS7" s="380">
        <v>-91.25</v>
      </c>
      <c r="AT7" s="380">
        <v>0</v>
      </c>
      <c r="AU7" s="380">
        <v>0</v>
      </c>
      <c r="AV7" s="380">
        <v>0</v>
      </c>
      <c r="AW7" s="381">
        <v>0</v>
      </c>
      <c r="AX7" s="380">
        <v>0</v>
      </c>
      <c r="AY7" s="380">
        <v>0</v>
      </c>
      <c r="AZ7" s="380">
        <v>0</v>
      </c>
      <c r="BA7" s="380">
        <v>0</v>
      </c>
      <c r="BB7" s="380">
        <v>0</v>
      </c>
      <c r="BC7" s="380">
        <v>0</v>
      </c>
      <c r="BD7" s="380">
        <v>0</v>
      </c>
      <c r="BE7" s="380">
        <v>0</v>
      </c>
      <c r="BF7" s="380">
        <v>0</v>
      </c>
      <c r="BG7" s="380">
        <v>0</v>
      </c>
      <c r="BH7" s="380">
        <v>0</v>
      </c>
      <c r="BI7" s="381">
        <v>0</v>
      </c>
      <c r="BJ7" s="380">
        <v>0</v>
      </c>
      <c r="BK7" s="380">
        <v>0</v>
      </c>
      <c r="BL7" s="380">
        <v>0</v>
      </c>
      <c r="BM7" s="380">
        <v>0</v>
      </c>
      <c r="BN7" s="380">
        <v>0</v>
      </c>
      <c r="BO7" s="380">
        <v>0</v>
      </c>
      <c r="BP7" s="380">
        <v>0</v>
      </c>
      <c r="BQ7" s="380">
        <v>0</v>
      </c>
      <c r="BR7" s="380">
        <v>0</v>
      </c>
      <c r="BS7" s="380">
        <v>0</v>
      </c>
      <c r="BT7" s="380">
        <v>0</v>
      </c>
      <c r="BU7" s="381">
        <v>0</v>
      </c>
      <c r="BV7" s="347">
        <f t="shared" si="1"/>
        <v>17620.259999999995</v>
      </c>
      <c r="BW7" s="347">
        <f t="shared" si="0"/>
        <v>19443.939999999995</v>
      </c>
      <c r="BX7" s="347">
        <f t="shared" si="0"/>
        <v>18630.63</v>
      </c>
      <c r="BY7" s="347">
        <f t="shared" si="0"/>
        <v>18341.720000000008</v>
      </c>
      <c r="BZ7" s="347">
        <f t="shared" si="0"/>
        <v>19494.350000000006</v>
      </c>
      <c r="CA7" s="347">
        <f t="shared" si="0"/>
        <v>18548.930000000004</v>
      </c>
      <c r="CB7" s="347">
        <f t="shared" si="0"/>
        <v>18981.369999999995</v>
      </c>
      <c r="CC7" s="347">
        <f t="shared" si="0"/>
        <v>31282.550000000007</v>
      </c>
      <c r="CD7" s="347">
        <f t="shared" si="0"/>
        <v>30522.820000000003</v>
      </c>
      <c r="CE7" s="347">
        <f t="shared" si="0"/>
        <v>26106.339999999997</v>
      </c>
      <c r="CF7" s="347">
        <f t="shared" si="0"/>
        <v>25932.33</v>
      </c>
      <c r="CG7" s="347">
        <f t="shared" si="0"/>
        <v>27196.1</v>
      </c>
      <c r="CH7" s="348">
        <f t="shared" si="2"/>
        <v>272101.33999999997</v>
      </c>
      <c r="CI7" s="353" t="s">
        <v>99</v>
      </c>
      <c r="CJ7" s="347">
        <f>CG7</f>
        <v>27196.1</v>
      </c>
      <c r="CK7" s="347">
        <f>'[1]FY 2021 - kWh'!CG7</f>
        <v>99893</v>
      </c>
      <c r="CL7" s="350">
        <f>CJ7/CK7</f>
        <v>0.27225230997166966</v>
      </c>
      <c r="CM7" s="347">
        <f>ROUND(CL7*'[1]FY 2021 - kWh'!CM7,2)</f>
        <v>18668.07</v>
      </c>
      <c r="CN7" s="347">
        <f>(CG7-CM7)</f>
        <v>8528.0299999999988</v>
      </c>
      <c r="CO7" s="351">
        <f t="shared" si="3"/>
        <v>263573.30999999994</v>
      </c>
      <c r="CP7" s="351">
        <v>253433.27135755256</v>
      </c>
      <c r="CQ7" s="351">
        <f t="shared" si="4"/>
        <v>10140.038642447384</v>
      </c>
      <c r="CR7" s="382" t="s">
        <v>182</v>
      </c>
    </row>
    <row r="8" spans="1:96" ht="15.75" x14ac:dyDescent="0.3">
      <c r="A8" s="335" t="s">
        <v>101</v>
      </c>
      <c r="B8" s="344">
        <v>18877.709999999995</v>
      </c>
      <c r="C8" s="344">
        <v>18839.46</v>
      </c>
      <c r="D8" s="344">
        <v>21983.430000000004</v>
      </c>
      <c r="E8" s="344">
        <v>20694.810000000001</v>
      </c>
      <c r="F8" s="344">
        <v>21408.370000000003</v>
      </c>
      <c r="G8" s="344">
        <v>20552.339999999997</v>
      </c>
      <c r="H8" s="344">
        <v>20249.59</v>
      </c>
      <c r="I8" s="344">
        <v>22753.789999999997</v>
      </c>
      <c r="J8" s="344">
        <v>23133.610000000011</v>
      </c>
      <c r="K8" s="344">
        <v>25083.69999999999</v>
      </c>
      <c r="L8" s="344">
        <v>25508.3</v>
      </c>
      <c r="M8" s="344">
        <v>25333.9</v>
      </c>
      <c r="N8" s="380">
        <v>0</v>
      </c>
      <c r="O8" s="380">
        <v>0</v>
      </c>
      <c r="P8" s="380">
        <v>0</v>
      </c>
      <c r="Q8" s="380">
        <v>0</v>
      </c>
      <c r="R8" s="380">
        <v>0</v>
      </c>
      <c r="S8" s="380">
        <v>0</v>
      </c>
      <c r="T8" s="380">
        <v>0</v>
      </c>
      <c r="U8" s="380">
        <v>0</v>
      </c>
      <c r="V8" s="380">
        <v>0</v>
      </c>
      <c r="W8" s="380">
        <v>0</v>
      </c>
      <c r="X8" s="380">
        <v>0</v>
      </c>
      <c r="Y8" s="381">
        <v>-33.619999999999997</v>
      </c>
      <c r="Z8" s="380">
        <v>0</v>
      </c>
      <c r="AA8" s="380">
        <v>0</v>
      </c>
      <c r="AB8" s="380">
        <v>0</v>
      </c>
      <c r="AC8" s="380">
        <v>0</v>
      </c>
      <c r="AD8" s="380">
        <v>-385.43</v>
      </c>
      <c r="AE8" s="380">
        <v>-1336.75</v>
      </c>
      <c r="AF8" s="380">
        <v>-1444.71</v>
      </c>
      <c r="AG8" s="380">
        <v>-1507.22</v>
      </c>
      <c r="AH8" s="380">
        <v>-1331.1</v>
      </c>
      <c r="AI8" s="380">
        <v>-1423.37</v>
      </c>
      <c r="AJ8" s="380">
        <v>-1507.76</v>
      </c>
      <c r="AK8" s="381">
        <v>-1448.53</v>
      </c>
      <c r="AL8" s="380">
        <v>-52.61</v>
      </c>
      <c r="AM8" s="380">
        <v>-65.64</v>
      </c>
      <c r="AN8" s="380">
        <v>-65.83</v>
      </c>
      <c r="AO8" s="380">
        <v>-62.2</v>
      </c>
      <c r="AP8" s="380">
        <v>-63.19</v>
      </c>
      <c r="AQ8" s="380">
        <v>-61.96</v>
      </c>
      <c r="AR8" s="380">
        <v>-53.22</v>
      </c>
      <c r="AS8" s="380">
        <v>-57.19</v>
      </c>
      <c r="AT8" s="380">
        <v>-56.97</v>
      </c>
      <c r="AU8" s="380">
        <v>-63.83</v>
      </c>
      <c r="AV8" s="380">
        <v>-71.69</v>
      </c>
      <c r="AW8" s="381">
        <v>-64.3</v>
      </c>
      <c r="AX8" s="380">
        <v>0</v>
      </c>
      <c r="AY8" s="380">
        <v>0</v>
      </c>
      <c r="AZ8" s="380">
        <v>0</v>
      </c>
      <c r="BA8" s="380">
        <v>0</v>
      </c>
      <c r="BB8" s="380">
        <v>0</v>
      </c>
      <c r="BC8" s="380">
        <v>0</v>
      </c>
      <c r="BD8" s="380">
        <v>0</v>
      </c>
      <c r="BE8" s="380">
        <v>0</v>
      </c>
      <c r="BF8" s="380">
        <v>0</v>
      </c>
      <c r="BG8" s="380">
        <v>0</v>
      </c>
      <c r="BH8" s="380">
        <v>0</v>
      </c>
      <c r="BI8" s="381">
        <v>0</v>
      </c>
      <c r="BJ8" s="380">
        <v>0</v>
      </c>
      <c r="BK8" s="380">
        <v>0</v>
      </c>
      <c r="BL8" s="380">
        <v>0</v>
      </c>
      <c r="BM8" s="380">
        <v>0</v>
      </c>
      <c r="BN8" s="380">
        <v>0</v>
      </c>
      <c r="BO8" s="380">
        <v>0</v>
      </c>
      <c r="BP8" s="380">
        <v>0</v>
      </c>
      <c r="BQ8" s="380">
        <v>0</v>
      </c>
      <c r="BR8" s="380">
        <v>0</v>
      </c>
      <c r="BS8" s="380">
        <v>0</v>
      </c>
      <c r="BT8" s="380">
        <v>0</v>
      </c>
      <c r="BU8" s="381">
        <v>0</v>
      </c>
      <c r="BV8" s="347">
        <f t="shared" si="1"/>
        <v>18825.099999999995</v>
      </c>
      <c r="BW8" s="347">
        <f t="shared" si="0"/>
        <v>18773.82</v>
      </c>
      <c r="BX8" s="347">
        <f t="shared" si="0"/>
        <v>21917.600000000002</v>
      </c>
      <c r="BY8" s="347">
        <f t="shared" si="0"/>
        <v>20632.61</v>
      </c>
      <c r="BZ8" s="347">
        <f t="shared" si="0"/>
        <v>20959.750000000004</v>
      </c>
      <c r="CA8" s="347">
        <f t="shared" si="0"/>
        <v>19153.629999999997</v>
      </c>
      <c r="CB8" s="347">
        <f t="shared" si="0"/>
        <v>18751.66</v>
      </c>
      <c r="CC8" s="347">
        <f t="shared" si="0"/>
        <v>21189.379999999997</v>
      </c>
      <c r="CD8" s="347">
        <f t="shared" si="0"/>
        <v>21745.540000000012</v>
      </c>
      <c r="CE8" s="347">
        <f t="shared" si="0"/>
        <v>23596.499999999989</v>
      </c>
      <c r="CF8" s="347">
        <f t="shared" si="0"/>
        <v>23928.850000000002</v>
      </c>
      <c r="CG8" s="347">
        <f t="shared" si="0"/>
        <v>23787.450000000004</v>
      </c>
      <c r="CH8" s="348">
        <f t="shared" si="2"/>
        <v>253261.89000000004</v>
      </c>
      <c r="CO8" s="351">
        <f t="shared" si="3"/>
        <v>253261.89000000004</v>
      </c>
      <c r="CP8" s="351">
        <v>253261.89000000004</v>
      </c>
      <c r="CQ8" s="351">
        <f t="shared" si="4"/>
        <v>0</v>
      </c>
    </row>
    <row r="9" spans="1:96" ht="15.75" x14ac:dyDescent="0.3">
      <c r="A9" s="335" t="s">
        <v>102</v>
      </c>
      <c r="B9" s="344">
        <v>137804.93999999992</v>
      </c>
      <c r="C9" s="344">
        <v>100355.91000000009</v>
      </c>
      <c r="D9" s="344">
        <v>99531.48</v>
      </c>
      <c r="E9" s="344">
        <v>88012.299999999974</v>
      </c>
      <c r="F9" s="344">
        <v>110718.30000000002</v>
      </c>
      <c r="G9" s="344">
        <v>92484.559999999939</v>
      </c>
      <c r="H9" s="344">
        <v>96636.789999999979</v>
      </c>
      <c r="I9" s="344">
        <v>125830.39999999995</v>
      </c>
      <c r="J9" s="344">
        <v>121184.71999999999</v>
      </c>
      <c r="K9" s="344">
        <v>138922.62000000005</v>
      </c>
      <c r="L9" s="344">
        <v>151204.55000000002</v>
      </c>
      <c r="M9" s="344">
        <v>160969.87</v>
      </c>
      <c r="N9" s="380">
        <v>0</v>
      </c>
      <c r="O9" s="380">
        <v>0</v>
      </c>
      <c r="P9" s="380">
        <v>0</v>
      </c>
      <c r="Q9" s="380">
        <v>0</v>
      </c>
      <c r="R9" s="380">
        <v>0</v>
      </c>
      <c r="S9" s="380">
        <v>0</v>
      </c>
      <c r="T9" s="380">
        <v>0</v>
      </c>
      <c r="U9" s="380">
        <v>0</v>
      </c>
      <c r="V9" s="380">
        <v>-75.5</v>
      </c>
      <c r="W9" s="380">
        <v>-4420.5499999999993</v>
      </c>
      <c r="X9" s="380">
        <v>-9508.92</v>
      </c>
      <c r="Y9" s="381">
        <v>-12559.25</v>
      </c>
      <c r="Z9" s="380">
        <v>0</v>
      </c>
      <c r="AA9" s="380">
        <v>0</v>
      </c>
      <c r="AB9" s="380">
        <v>-155.18</v>
      </c>
      <c r="AC9" s="380">
        <v>-74.22</v>
      </c>
      <c r="AD9" s="380">
        <v>-80.040000000000006</v>
      </c>
      <c r="AE9" s="380">
        <v>5.6200000000000045</v>
      </c>
      <c r="AF9" s="380">
        <v>6.4500000000000028</v>
      </c>
      <c r="AG9" s="380">
        <v>25.460000000000008</v>
      </c>
      <c r="AH9" s="380">
        <v>22.35</v>
      </c>
      <c r="AI9" s="380">
        <v>17.019999999999996</v>
      </c>
      <c r="AJ9" s="380">
        <v>17.920000000000002</v>
      </c>
      <c r="AK9" s="381">
        <v>2.8999999999999915</v>
      </c>
      <c r="AL9" s="380">
        <v>0</v>
      </c>
      <c r="AM9" s="380">
        <v>0</v>
      </c>
      <c r="AN9" s="380">
        <v>0</v>
      </c>
      <c r="AO9" s="380">
        <v>0</v>
      </c>
      <c r="AP9" s="380">
        <v>0</v>
      </c>
      <c r="AQ9" s="380">
        <v>0</v>
      </c>
      <c r="AR9" s="380">
        <v>0</v>
      </c>
      <c r="AS9" s="380">
        <v>0</v>
      </c>
      <c r="AT9" s="380">
        <v>0</v>
      </c>
      <c r="AU9" s="380">
        <v>0</v>
      </c>
      <c r="AV9" s="380">
        <v>-96.31</v>
      </c>
      <c r="AW9" s="381">
        <v>-1133.2</v>
      </c>
      <c r="AX9" s="380">
        <v>0</v>
      </c>
      <c r="AY9" s="380">
        <v>0</v>
      </c>
      <c r="AZ9" s="380">
        <v>0</v>
      </c>
      <c r="BA9" s="380">
        <v>0</v>
      </c>
      <c r="BB9" s="380">
        <v>0</v>
      </c>
      <c r="BC9" s="380">
        <v>0</v>
      </c>
      <c r="BD9" s="380">
        <v>0</v>
      </c>
      <c r="BE9" s="380">
        <v>0</v>
      </c>
      <c r="BF9" s="380">
        <v>0</v>
      </c>
      <c r="BG9" s="380">
        <v>0</v>
      </c>
      <c r="BH9" s="380">
        <v>0</v>
      </c>
      <c r="BI9" s="381">
        <v>0</v>
      </c>
      <c r="BJ9" s="380">
        <v>0</v>
      </c>
      <c r="BK9" s="380">
        <v>0</v>
      </c>
      <c r="BL9" s="380">
        <v>0</v>
      </c>
      <c r="BM9" s="380">
        <v>0</v>
      </c>
      <c r="BN9" s="380">
        <v>0</v>
      </c>
      <c r="BO9" s="380">
        <v>0</v>
      </c>
      <c r="BP9" s="380">
        <v>0</v>
      </c>
      <c r="BQ9" s="380">
        <v>0</v>
      </c>
      <c r="BR9" s="380">
        <v>0</v>
      </c>
      <c r="BS9" s="380">
        <v>0</v>
      </c>
      <c r="BT9" s="380">
        <v>0</v>
      </c>
      <c r="BU9" s="381">
        <v>0</v>
      </c>
      <c r="BV9" s="347">
        <f t="shared" si="1"/>
        <v>137804.93999999992</v>
      </c>
      <c r="BW9" s="347">
        <f t="shared" si="0"/>
        <v>100355.91000000009</v>
      </c>
      <c r="BX9" s="347">
        <f t="shared" si="0"/>
        <v>99376.3</v>
      </c>
      <c r="BY9" s="347">
        <f t="shared" si="0"/>
        <v>87938.079999999973</v>
      </c>
      <c r="BZ9" s="347">
        <f t="shared" si="0"/>
        <v>110638.26000000002</v>
      </c>
      <c r="CA9" s="347">
        <f t="shared" si="0"/>
        <v>92490.179999999935</v>
      </c>
      <c r="CB9" s="347">
        <f t="shared" si="0"/>
        <v>96643.239999999976</v>
      </c>
      <c r="CC9" s="347">
        <f t="shared" si="0"/>
        <v>125855.85999999996</v>
      </c>
      <c r="CD9" s="347">
        <f t="shared" si="0"/>
        <v>121131.56999999999</v>
      </c>
      <c r="CE9" s="347">
        <f t="shared" si="0"/>
        <v>134519.09000000005</v>
      </c>
      <c r="CF9" s="347">
        <f t="shared" si="0"/>
        <v>141617.24000000002</v>
      </c>
      <c r="CG9" s="347">
        <f t="shared" si="0"/>
        <v>147280.31999999998</v>
      </c>
      <c r="CH9" s="348">
        <f t="shared" si="2"/>
        <v>1395650.99</v>
      </c>
      <c r="CO9" s="351">
        <f t="shared" si="3"/>
        <v>1395650.99</v>
      </c>
      <c r="CP9" s="351">
        <v>1395650.99</v>
      </c>
      <c r="CQ9" s="351">
        <f t="shared" si="4"/>
        <v>0</v>
      </c>
    </row>
    <row r="10" spans="1:96" ht="15.75" x14ac:dyDescent="0.3">
      <c r="A10" s="335" t="s">
        <v>103</v>
      </c>
      <c r="B10" s="344">
        <v>20552.690000000002</v>
      </c>
      <c r="C10" s="344">
        <v>19773.490000000002</v>
      </c>
      <c r="D10" s="344">
        <v>28675.529999999992</v>
      </c>
      <c r="E10" s="344">
        <v>20198.55999999999</v>
      </c>
      <c r="F10" s="344">
        <v>19642.88</v>
      </c>
      <c r="G10" s="344">
        <v>17022.470000000005</v>
      </c>
      <c r="H10" s="344">
        <v>19222.53999999999</v>
      </c>
      <c r="I10" s="344">
        <v>19908.680000000004</v>
      </c>
      <c r="J10" s="344">
        <v>19665.159999999996</v>
      </c>
      <c r="K10" s="344">
        <v>19679.030000000002</v>
      </c>
      <c r="L10" s="344">
        <v>22507.94</v>
      </c>
      <c r="M10" s="344">
        <v>23080.959999999999</v>
      </c>
      <c r="N10" s="380">
        <v>0</v>
      </c>
      <c r="O10" s="380">
        <v>0</v>
      </c>
      <c r="P10" s="380">
        <v>0</v>
      </c>
      <c r="Q10" s="380">
        <v>0</v>
      </c>
      <c r="R10" s="380">
        <v>0</v>
      </c>
      <c r="S10" s="380">
        <v>0</v>
      </c>
      <c r="T10" s="380">
        <v>0</v>
      </c>
      <c r="U10" s="380">
        <v>0</v>
      </c>
      <c r="V10" s="380">
        <v>0</v>
      </c>
      <c r="W10" s="380">
        <v>0</v>
      </c>
      <c r="X10" s="380">
        <v>54</v>
      </c>
      <c r="Y10" s="381">
        <v>212.84</v>
      </c>
      <c r="Z10" s="380">
        <v>0</v>
      </c>
      <c r="AA10" s="380">
        <v>0</v>
      </c>
      <c r="AB10" s="380">
        <v>0</v>
      </c>
      <c r="AC10" s="380">
        <v>0</v>
      </c>
      <c r="AD10" s="380">
        <v>0</v>
      </c>
      <c r="AE10" s="380">
        <v>0</v>
      </c>
      <c r="AF10" s="380">
        <v>0</v>
      </c>
      <c r="AG10" s="380">
        <v>0</v>
      </c>
      <c r="AH10" s="380">
        <v>0</v>
      </c>
      <c r="AI10" s="380">
        <v>0</v>
      </c>
      <c r="AJ10" s="380">
        <v>0</v>
      </c>
      <c r="AK10" s="381">
        <v>12.77</v>
      </c>
      <c r="AL10" s="380">
        <v>0</v>
      </c>
      <c r="AM10" s="380">
        <v>0</v>
      </c>
      <c r="AN10" s="380">
        <v>0</v>
      </c>
      <c r="AO10" s="380">
        <v>0</v>
      </c>
      <c r="AP10" s="380">
        <v>0</v>
      </c>
      <c r="AQ10" s="380">
        <v>0.22</v>
      </c>
      <c r="AR10" s="380">
        <v>1.25</v>
      </c>
      <c r="AS10" s="380">
        <v>1.05</v>
      </c>
      <c r="AT10" s="380">
        <v>1.25</v>
      </c>
      <c r="AU10" s="380">
        <v>1.35</v>
      </c>
      <c r="AV10" s="380">
        <v>1.1200000000000001</v>
      </c>
      <c r="AW10" s="381">
        <v>1.1200000000000001</v>
      </c>
      <c r="AX10" s="380">
        <v>-4392.03</v>
      </c>
      <c r="AY10" s="380">
        <v>-4502.53</v>
      </c>
      <c r="AZ10" s="380">
        <v>-4613.2</v>
      </c>
      <c r="BA10" s="380">
        <v>-4804.21</v>
      </c>
      <c r="BB10" s="380">
        <v>-4921.17</v>
      </c>
      <c r="BC10" s="380">
        <v>-4563.28</v>
      </c>
      <c r="BD10" s="380">
        <v>-4990.63</v>
      </c>
      <c r="BE10" s="380">
        <v>-4863.62</v>
      </c>
      <c r="BF10" s="380">
        <v>-5231.66</v>
      </c>
      <c r="BG10" s="380">
        <v>-4765.17</v>
      </c>
      <c r="BH10" s="380">
        <v>-5283.2</v>
      </c>
      <c r="BI10" s="381">
        <v>-5439.46</v>
      </c>
      <c r="BJ10" s="380">
        <v>0</v>
      </c>
      <c r="BK10" s="380">
        <v>0</v>
      </c>
      <c r="BL10" s="380">
        <v>0</v>
      </c>
      <c r="BM10" s="380">
        <v>0</v>
      </c>
      <c r="BN10" s="380">
        <v>0</v>
      </c>
      <c r="BO10" s="380">
        <v>0</v>
      </c>
      <c r="BP10" s="380">
        <v>0</v>
      </c>
      <c r="BQ10" s="380">
        <v>0</v>
      </c>
      <c r="BR10" s="380">
        <v>0</v>
      </c>
      <c r="BS10" s="380">
        <v>0</v>
      </c>
      <c r="BT10" s="380">
        <v>0</v>
      </c>
      <c r="BU10" s="381">
        <v>0</v>
      </c>
      <c r="BV10" s="347">
        <f t="shared" si="1"/>
        <v>16160.660000000003</v>
      </c>
      <c r="BW10" s="347">
        <f t="shared" si="0"/>
        <v>15270.960000000003</v>
      </c>
      <c r="BX10" s="347">
        <f t="shared" si="0"/>
        <v>24062.329999999991</v>
      </c>
      <c r="BY10" s="347">
        <f t="shared" si="0"/>
        <v>15394.349999999991</v>
      </c>
      <c r="BZ10" s="347">
        <f t="shared" si="0"/>
        <v>14721.710000000001</v>
      </c>
      <c r="CA10" s="347">
        <f t="shared" si="0"/>
        <v>12459.410000000007</v>
      </c>
      <c r="CB10" s="347">
        <f t="shared" si="0"/>
        <v>14233.159999999989</v>
      </c>
      <c r="CC10" s="347">
        <f t="shared" si="0"/>
        <v>15046.110000000004</v>
      </c>
      <c r="CD10" s="347">
        <f t="shared" si="0"/>
        <v>14434.749999999996</v>
      </c>
      <c r="CE10" s="347">
        <f t="shared" si="0"/>
        <v>14915.210000000001</v>
      </c>
      <c r="CF10" s="347">
        <f t="shared" si="0"/>
        <v>17279.859999999997</v>
      </c>
      <c r="CG10" s="347">
        <f t="shared" si="0"/>
        <v>17868.23</v>
      </c>
      <c r="CH10" s="348">
        <f t="shared" si="2"/>
        <v>191846.73999999996</v>
      </c>
      <c r="CO10" s="351">
        <f t="shared" si="3"/>
        <v>191846.73999999996</v>
      </c>
      <c r="CP10" s="351">
        <v>191846.73999999996</v>
      </c>
      <c r="CQ10" s="351">
        <f t="shared" si="4"/>
        <v>0</v>
      </c>
    </row>
    <row r="11" spans="1:96" ht="15.75" x14ac:dyDescent="0.3">
      <c r="A11" s="335" t="s">
        <v>104</v>
      </c>
      <c r="B11" s="344">
        <v>58003.080000000024</v>
      </c>
      <c r="C11" s="344">
        <v>59200.55</v>
      </c>
      <c r="D11" s="344">
        <v>62097.75</v>
      </c>
      <c r="E11" s="344">
        <v>57166.009999999973</v>
      </c>
      <c r="F11" s="344">
        <v>56019.509999999987</v>
      </c>
      <c r="G11" s="344">
        <v>50285.37000000001</v>
      </c>
      <c r="H11" s="344">
        <v>51456.069999999992</v>
      </c>
      <c r="I11" s="344">
        <v>54671.249999999993</v>
      </c>
      <c r="J11" s="344">
        <v>53967.940000000031</v>
      </c>
      <c r="K11" s="344">
        <v>55126.469999999979</v>
      </c>
      <c r="L11" s="344">
        <v>72659.009999999966</v>
      </c>
      <c r="M11" s="344">
        <v>70750.259999999995</v>
      </c>
      <c r="N11" s="380">
        <v>0</v>
      </c>
      <c r="O11" s="380">
        <v>0</v>
      </c>
      <c r="P11" s="380">
        <v>0</v>
      </c>
      <c r="Q11" s="380">
        <v>0</v>
      </c>
      <c r="R11" s="380">
        <v>0</v>
      </c>
      <c r="S11" s="380">
        <v>-922.49</v>
      </c>
      <c r="T11" s="380">
        <v>-1837.94</v>
      </c>
      <c r="U11" s="380">
        <v>-964.54</v>
      </c>
      <c r="V11" s="380">
        <v>-1180.95</v>
      </c>
      <c r="W11" s="380">
        <v>-509.83</v>
      </c>
      <c r="X11" s="380">
        <v>-572.98</v>
      </c>
      <c r="Y11" s="381">
        <v>-816.02</v>
      </c>
      <c r="Z11" s="380">
        <v>0</v>
      </c>
      <c r="AA11" s="380">
        <v>0</v>
      </c>
      <c r="AB11" s="380">
        <v>0</v>
      </c>
      <c r="AC11" s="380">
        <v>0</v>
      </c>
      <c r="AD11" s="380">
        <v>0</v>
      </c>
      <c r="AE11" s="380">
        <v>0</v>
      </c>
      <c r="AF11" s="380">
        <v>0</v>
      </c>
      <c r="AG11" s="380">
        <v>0</v>
      </c>
      <c r="AH11" s="380">
        <v>0</v>
      </c>
      <c r="AI11" s="380">
        <v>0</v>
      </c>
      <c r="AJ11" s="380">
        <v>0</v>
      </c>
      <c r="AK11" s="381">
        <v>0</v>
      </c>
      <c r="AL11" s="380">
        <v>0</v>
      </c>
      <c r="AM11" s="380">
        <v>0</v>
      </c>
      <c r="AN11" s="380">
        <v>0</v>
      </c>
      <c r="AO11" s="380">
        <v>0</v>
      </c>
      <c r="AP11" s="380">
        <v>0</v>
      </c>
      <c r="AQ11" s="380">
        <v>0</v>
      </c>
      <c r="AR11" s="380">
        <v>0</v>
      </c>
      <c r="AS11" s="380">
        <v>0</v>
      </c>
      <c r="AT11" s="380">
        <v>0</v>
      </c>
      <c r="AU11" s="380">
        <v>0</v>
      </c>
      <c r="AV11" s="380">
        <v>0</v>
      </c>
      <c r="AW11" s="381">
        <v>-69.42</v>
      </c>
      <c r="AX11" s="380">
        <v>0</v>
      </c>
      <c r="AY11" s="380">
        <v>0</v>
      </c>
      <c r="AZ11" s="380">
        <v>0</v>
      </c>
      <c r="BA11" s="380">
        <v>0</v>
      </c>
      <c r="BB11" s="380">
        <v>0</v>
      </c>
      <c r="BC11" s="380">
        <v>0</v>
      </c>
      <c r="BD11" s="380">
        <v>0</v>
      </c>
      <c r="BE11" s="380">
        <v>0</v>
      </c>
      <c r="BF11" s="380">
        <v>0</v>
      </c>
      <c r="BG11" s="380">
        <v>0</v>
      </c>
      <c r="BH11" s="380">
        <v>0</v>
      </c>
      <c r="BI11" s="381">
        <v>0</v>
      </c>
      <c r="BJ11" s="380">
        <v>0</v>
      </c>
      <c r="BK11" s="380">
        <v>0</v>
      </c>
      <c r="BL11" s="380">
        <v>0</v>
      </c>
      <c r="BM11" s="380">
        <v>0</v>
      </c>
      <c r="BN11" s="380">
        <v>0</v>
      </c>
      <c r="BO11" s="380">
        <v>0</v>
      </c>
      <c r="BP11" s="380">
        <v>0</v>
      </c>
      <c r="BQ11" s="380">
        <v>0</v>
      </c>
      <c r="BR11" s="380">
        <v>0</v>
      </c>
      <c r="BS11" s="380">
        <v>0</v>
      </c>
      <c r="BT11" s="380">
        <v>0</v>
      </c>
      <c r="BU11" s="381">
        <v>0</v>
      </c>
      <c r="BV11" s="347">
        <f t="shared" si="1"/>
        <v>58003.080000000024</v>
      </c>
      <c r="BW11" s="347">
        <f t="shared" si="0"/>
        <v>59200.55</v>
      </c>
      <c r="BX11" s="347">
        <f t="shared" si="0"/>
        <v>62097.75</v>
      </c>
      <c r="BY11" s="347">
        <f t="shared" si="0"/>
        <v>57166.009999999973</v>
      </c>
      <c r="BZ11" s="347">
        <f t="shared" si="0"/>
        <v>56019.509999999987</v>
      </c>
      <c r="CA11" s="347">
        <f t="shared" si="0"/>
        <v>49362.880000000012</v>
      </c>
      <c r="CB11" s="347">
        <f t="shared" si="0"/>
        <v>49618.12999999999</v>
      </c>
      <c r="CC11" s="347">
        <f t="shared" si="0"/>
        <v>53706.709999999992</v>
      </c>
      <c r="CD11" s="347">
        <f t="shared" si="0"/>
        <v>52786.990000000034</v>
      </c>
      <c r="CE11" s="347">
        <f t="shared" si="0"/>
        <v>54616.639999999978</v>
      </c>
      <c r="CF11" s="347">
        <f t="shared" si="0"/>
        <v>72086.02999999997</v>
      </c>
      <c r="CG11" s="347">
        <f t="shared" si="0"/>
        <v>69864.819999999992</v>
      </c>
      <c r="CH11" s="348">
        <f t="shared" si="2"/>
        <v>694529.1</v>
      </c>
      <c r="CO11" s="351">
        <f t="shared" si="3"/>
        <v>694529.1</v>
      </c>
      <c r="CP11" s="351">
        <v>694529.1</v>
      </c>
      <c r="CQ11" s="351">
        <f t="shared" si="4"/>
        <v>0</v>
      </c>
    </row>
    <row r="12" spans="1:96" ht="15.75" x14ac:dyDescent="0.3">
      <c r="A12" s="335" t="s">
        <v>105</v>
      </c>
      <c r="B12" s="344">
        <v>21360.620000000003</v>
      </c>
      <c r="C12" s="344">
        <v>22901.270000000004</v>
      </c>
      <c r="D12" s="344">
        <v>23936.14</v>
      </c>
      <c r="E12" s="344">
        <v>24284.18</v>
      </c>
      <c r="F12" s="344">
        <v>26225.600000000002</v>
      </c>
      <c r="G12" s="344">
        <v>23016.410000000007</v>
      </c>
      <c r="H12" s="344">
        <v>24629.699999999997</v>
      </c>
      <c r="I12" s="344">
        <v>82800.94</v>
      </c>
      <c r="J12" s="344">
        <v>73816.599999999991</v>
      </c>
      <c r="K12" s="344">
        <v>71431.47</v>
      </c>
      <c r="L12" s="344">
        <v>82875.840000000011</v>
      </c>
      <c r="M12" s="344">
        <v>84000.51</v>
      </c>
      <c r="N12" s="380">
        <v>-154.58000000000001</v>
      </c>
      <c r="O12" s="380">
        <v>-736.81</v>
      </c>
      <c r="P12" s="380">
        <v>0</v>
      </c>
      <c r="Q12" s="380">
        <v>0</v>
      </c>
      <c r="R12" s="380">
        <v>-2.02</v>
      </c>
      <c r="S12" s="380">
        <v>0</v>
      </c>
      <c r="T12" s="380">
        <v>-1476.6200000000001</v>
      </c>
      <c r="U12" s="380">
        <v>21.71</v>
      </c>
      <c r="V12" s="380">
        <v>-15.76</v>
      </c>
      <c r="W12" s="380">
        <v>969.51</v>
      </c>
      <c r="X12" s="380">
        <v>1196.49</v>
      </c>
      <c r="Y12" s="381">
        <v>25612.739999999998</v>
      </c>
      <c r="Z12" s="380">
        <v>0</v>
      </c>
      <c r="AA12" s="380">
        <v>0</v>
      </c>
      <c r="AB12" s="380">
        <v>0</v>
      </c>
      <c r="AC12" s="380">
        <v>0</v>
      </c>
      <c r="AD12" s="380">
        <v>0</v>
      </c>
      <c r="AE12" s="380">
        <v>0</v>
      </c>
      <c r="AF12" s="380">
        <v>0</v>
      </c>
      <c r="AG12" s="380">
        <v>-59297.2</v>
      </c>
      <c r="AH12" s="380">
        <v>-54197.2</v>
      </c>
      <c r="AI12" s="380">
        <v>-50837.2</v>
      </c>
      <c r="AJ12" s="380">
        <v>-60227.199999999997</v>
      </c>
      <c r="AK12" s="381">
        <v>-84487.2</v>
      </c>
      <c r="AL12" s="380">
        <v>0</v>
      </c>
      <c r="AM12" s="380">
        <v>0</v>
      </c>
      <c r="AN12" s="380">
        <v>0</v>
      </c>
      <c r="AO12" s="380">
        <v>0</v>
      </c>
      <c r="AP12" s="380">
        <v>0</v>
      </c>
      <c r="AQ12" s="380">
        <v>0</v>
      </c>
      <c r="AR12" s="380">
        <v>0</v>
      </c>
      <c r="AS12" s="380">
        <v>0</v>
      </c>
      <c r="AT12" s="380">
        <v>0</v>
      </c>
      <c r="AU12" s="380">
        <v>0</v>
      </c>
      <c r="AV12" s="380">
        <v>0</v>
      </c>
      <c r="AW12" s="381">
        <v>0</v>
      </c>
      <c r="AX12" s="380">
        <v>0</v>
      </c>
      <c r="AY12" s="380">
        <v>0</v>
      </c>
      <c r="AZ12" s="380">
        <v>0</v>
      </c>
      <c r="BA12" s="380">
        <v>0</v>
      </c>
      <c r="BB12" s="380">
        <v>0</v>
      </c>
      <c r="BC12" s="380">
        <v>0</v>
      </c>
      <c r="BD12" s="380">
        <v>0</v>
      </c>
      <c r="BE12" s="380">
        <v>0</v>
      </c>
      <c r="BF12" s="380">
        <v>0</v>
      </c>
      <c r="BG12" s="380">
        <v>0</v>
      </c>
      <c r="BH12" s="380">
        <v>0</v>
      </c>
      <c r="BI12" s="381">
        <v>0</v>
      </c>
      <c r="BJ12" s="380">
        <v>0</v>
      </c>
      <c r="BK12" s="380">
        <v>0</v>
      </c>
      <c r="BL12" s="380">
        <v>0</v>
      </c>
      <c r="BM12" s="380">
        <v>0</v>
      </c>
      <c r="BN12" s="380">
        <v>0</v>
      </c>
      <c r="BO12" s="380">
        <v>0</v>
      </c>
      <c r="BP12" s="380">
        <v>0</v>
      </c>
      <c r="BQ12" s="380">
        <v>0</v>
      </c>
      <c r="BR12" s="380">
        <v>0</v>
      </c>
      <c r="BS12" s="380">
        <v>0</v>
      </c>
      <c r="BT12" s="380">
        <v>0</v>
      </c>
      <c r="BU12" s="381">
        <v>0</v>
      </c>
      <c r="BV12" s="347">
        <f t="shared" si="1"/>
        <v>21206.04</v>
      </c>
      <c r="BW12" s="347">
        <f t="shared" si="0"/>
        <v>22164.460000000003</v>
      </c>
      <c r="BX12" s="347">
        <f t="shared" si="0"/>
        <v>23936.14</v>
      </c>
      <c r="BY12" s="347">
        <f t="shared" si="0"/>
        <v>24284.18</v>
      </c>
      <c r="BZ12" s="347">
        <f t="shared" si="0"/>
        <v>26223.58</v>
      </c>
      <c r="CA12" s="347">
        <f t="shared" si="0"/>
        <v>23016.410000000007</v>
      </c>
      <c r="CB12" s="347">
        <f t="shared" si="0"/>
        <v>23153.079999999998</v>
      </c>
      <c r="CC12" s="347">
        <f t="shared" si="0"/>
        <v>23525.450000000012</v>
      </c>
      <c r="CD12" s="347">
        <f t="shared" si="0"/>
        <v>19603.64</v>
      </c>
      <c r="CE12" s="347">
        <f t="shared" si="0"/>
        <v>21563.78</v>
      </c>
      <c r="CF12" s="347">
        <f t="shared" si="0"/>
        <v>23845.130000000019</v>
      </c>
      <c r="CG12" s="347">
        <f t="shared" si="0"/>
        <v>25126.050000000003</v>
      </c>
      <c r="CH12" s="348">
        <f t="shared" si="2"/>
        <v>277647.94000000006</v>
      </c>
      <c r="CO12" s="351">
        <f t="shared" si="3"/>
        <v>277647.94000000006</v>
      </c>
      <c r="CP12" s="351">
        <v>277647.94</v>
      </c>
      <c r="CQ12" s="351">
        <f t="shared" si="4"/>
        <v>0</v>
      </c>
    </row>
    <row r="13" spans="1:96" ht="15.75" x14ac:dyDescent="0.3">
      <c r="A13" s="335" t="s">
        <v>106</v>
      </c>
      <c r="B13" s="344">
        <v>330604.94999999995</v>
      </c>
      <c r="C13" s="344">
        <v>338881.25000000017</v>
      </c>
      <c r="D13" s="344">
        <v>342529.8299999999</v>
      </c>
      <c r="E13" s="344">
        <v>334223.47000000003</v>
      </c>
      <c r="F13" s="344">
        <v>330525.05000000005</v>
      </c>
      <c r="G13" s="344">
        <v>303070.61</v>
      </c>
      <c r="H13" s="344">
        <v>305064.3499999998</v>
      </c>
      <c r="I13" s="344">
        <v>315554.89000000013</v>
      </c>
      <c r="J13" s="344">
        <v>307819.71000000014</v>
      </c>
      <c r="K13" s="344">
        <v>339801.07000000012</v>
      </c>
      <c r="L13" s="344">
        <v>371486.8600000001</v>
      </c>
      <c r="M13" s="344">
        <v>366824.97</v>
      </c>
      <c r="N13" s="380">
        <v>-834.82</v>
      </c>
      <c r="O13" s="380">
        <v>-921.73</v>
      </c>
      <c r="P13" s="380">
        <v>-1029.44</v>
      </c>
      <c r="Q13" s="380">
        <v>-1136.26</v>
      </c>
      <c r="R13" s="380">
        <v>-705.82</v>
      </c>
      <c r="S13" s="380">
        <v>-1472.32</v>
      </c>
      <c r="T13" s="380">
        <v>-1787.17</v>
      </c>
      <c r="U13" s="380">
        <v>-1779.29</v>
      </c>
      <c r="V13" s="380">
        <v>-2348.44</v>
      </c>
      <c r="W13" s="380">
        <v>-905.95999999999992</v>
      </c>
      <c r="X13" s="380">
        <v>-2377.71</v>
      </c>
      <c r="Y13" s="381">
        <v>-8153.6999999999989</v>
      </c>
      <c r="Z13" s="380">
        <v>0</v>
      </c>
      <c r="AA13" s="380">
        <v>0</v>
      </c>
      <c r="AB13" s="380">
        <v>252.4</v>
      </c>
      <c r="AC13" s="380">
        <v>-200.17</v>
      </c>
      <c r="AD13" s="380">
        <v>-430.96</v>
      </c>
      <c r="AE13" s="380">
        <v>472.48</v>
      </c>
      <c r="AF13" s="380">
        <v>0</v>
      </c>
      <c r="AG13" s="380">
        <v>0</v>
      </c>
      <c r="AH13" s="380">
        <v>0</v>
      </c>
      <c r="AI13" s="380">
        <v>0</v>
      </c>
      <c r="AJ13" s="380">
        <v>0</v>
      </c>
      <c r="AK13" s="381">
        <v>0</v>
      </c>
      <c r="AL13" s="380">
        <v>0</v>
      </c>
      <c r="AM13" s="380">
        <v>78.849999999999994</v>
      </c>
      <c r="AN13" s="380">
        <v>-78.849999999999994</v>
      </c>
      <c r="AO13" s="380">
        <v>0</v>
      </c>
      <c r="AP13" s="380">
        <v>0</v>
      </c>
      <c r="AQ13" s="380">
        <v>-5647.41</v>
      </c>
      <c r="AR13" s="380">
        <v>5744.14</v>
      </c>
      <c r="AS13" s="380">
        <v>-62.21</v>
      </c>
      <c r="AT13" s="380">
        <v>415.67</v>
      </c>
      <c r="AU13" s="380">
        <v>-351.7</v>
      </c>
      <c r="AV13" s="380">
        <v>-8991.17</v>
      </c>
      <c r="AW13" s="381">
        <v>-8683.76</v>
      </c>
      <c r="AX13" s="380">
        <v>0</v>
      </c>
      <c r="AY13" s="380">
        <v>0</v>
      </c>
      <c r="AZ13" s="380">
        <v>0</v>
      </c>
      <c r="BA13" s="380">
        <v>0</v>
      </c>
      <c r="BB13" s="380">
        <v>0</v>
      </c>
      <c r="BC13" s="380">
        <v>0</v>
      </c>
      <c r="BD13" s="380">
        <v>0</v>
      </c>
      <c r="BE13" s="380">
        <v>0</v>
      </c>
      <c r="BF13" s="380">
        <v>0</v>
      </c>
      <c r="BG13" s="380">
        <v>0</v>
      </c>
      <c r="BH13" s="380">
        <v>0</v>
      </c>
      <c r="BI13" s="381">
        <v>0</v>
      </c>
      <c r="BJ13" s="380">
        <v>82189.33</v>
      </c>
      <c r="BK13" s="380">
        <v>83978.959999999992</v>
      </c>
      <c r="BL13" s="380">
        <v>58000.020000000004</v>
      </c>
      <c r="BM13" s="380">
        <v>43411.93</v>
      </c>
      <c r="BN13" s="380">
        <v>45330.79</v>
      </c>
      <c r="BO13" s="380">
        <v>62493.37</v>
      </c>
      <c r="BP13" s="380">
        <v>59172.56</v>
      </c>
      <c r="BQ13" s="380">
        <v>42137.23</v>
      </c>
      <c r="BR13" s="380">
        <v>45288.719999999994</v>
      </c>
      <c r="BS13" s="380">
        <v>44178.83</v>
      </c>
      <c r="BT13" s="380">
        <v>45812.06</v>
      </c>
      <c r="BU13" s="381">
        <v>78121.78</v>
      </c>
      <c r="BV13" s="347">
        <f t="shared" si="1"/>
        <v>411959.45999999996</v>
      </c>
      <c r="BW13" s="347">
        <f t="shared" si="0"/>
        <v>422017.33000000019</v>
      </c>
      <c r="BX13" s="347">
        <f t="shared" si="0"/>
        <v>399673.95999999996</v>
      </c>
      <c r="BY13" s="347">
        <f t="shared" si="0"/>
        <v>376298.97000000003</v>
      </c>
      <c r="BZ13" s="347">
        <f t="shared" si="0"/>
        <v>374719.06</v>
      </c>
      <c r="CA13" s="347">
        <f t="shared" si="0"/>
        <v>358916.73</v>
      </c>
      <c r="CB13" s="347">
        <f t="shared" si="0"/>
        <v>368193.87999999983</v>
      </c>
      <c r="CC13" s="347">
        <f t="shared" si="0"/>
        <v>355850.62000000011</v>
      </c>
      <c r="CD13" s="347">
        <f t="shared" si="0"/>
        <v>351175.66000000009</v>
      </c>
      <c r="CE13" s="347">
        <f t="shared" si="0"/>
        <v>382722.24000000011</v>
      </c>
      <c r="CF13" s="347">
        <f t="shared" si="0"/>
        <v>405930.0400000001</v>
      </c>
      <c r="CG13" s="347">
        <f t="shared" si="0"/>
        <v>428109.28999999992</v>
      </c>
      <c r="CH13" s="348">
        <f t="shared" si="2"/>
        <v>4635567.24</v>
      </c>
      <c r="CO13" s="351">
        <f t="shared" si="3"/>
        <v>4635567.24</v>
      </c>
      <c r="CP13" s="351">
        <v>3945451.6599999997</v>
      </c>
      <c r="CQ13" s="351">
        <f t="shared" si="4"/>
        <v>690115.58000000054</v>
      </c>
    </row>
    <row r="14" spans="1:96" ht="15.75" x14ac:dyDescent="0.3">
      <c r="A14" s="335" t="s">
        <v>107</v>
      </c>
      <c r="B14" s="344">
        <v>35616.250000000015</v>
      </c>
      <c r="C14" s="344">
        <v>43297.779999999984</v>
      </c>
      <c r="D14" s="344">
        <v>39267.12000000001</v>
      </c>
      <c r="E14" s="344">
        <v>41890.49</v>
      </c>
      <c r="F14" s="344">
        <v>42460.91</v>
      </c>
      <c r="G14" s="344">
        <v>39572.5</v>
      </c>
      <c r="H14" s="344">
        <v>38169.189999999995</v>
      </c>
      <c r="I14" s="344">
        <v>42093.770000000004</v>
      </c>
      <c r="J14" s="344">
        <v>44430.020000000011</v>
      </c>
      <c r="K14" s="344">
        <v>46272.61</v>
      </c>
      <c r="L14" s="344">
        <v>46682.759999999973</v>
      </c>
      <c r="M14" s="344">
        <v>51481.23</v>
      </c>
      <c r="N14" s="380">
        <v>0</v>
      </c>
      <c r="O14" s="380">
        <v>0</v>
      </c>
      <c r="P14" s="380">
        <v>0</v>
      </c>
      <c r="Q14" s="380">
        <v>0</v>
      </c>
      <c r="R14" s="380">
        <v>0</v>
      </c>
      <c r="S14" s="380">
        <v>0</v>
      </c>
      <c r="T14" s="380">
        <v>0</v>
      </c>
      <c r="U14" s="380">
        <v>0</v>
      </c>
      <c r="V14" s="380">
        <v>0</v>
      </c>
      <c r="W14" s="380">
        <v>0</v>
      </c>
      <c r="X14" s="380">
        <v>0</v>
      </c>
      <c r="Y14" s="381">
        <v>-88.06</v>
      </c>
      <c r="Z14" s="380">
        <v>0</v>
      </c>
      <c r="AA14" s="380">
        <v>0</v>
      </c>
      <c r="AB14" s="380">
        <v>0</v>
      </c>
      <c r="AC14" s="380">
        <v>0</v>
      </c>
      <c r="AD14" s="380">
        <v>0</v>
      </c>
      <c r="AE14" s="380">
        <v>0</v>
      </c>
      <c r="AF14" s="380">
        <v>0</v>
      </c>
      <c r="AG14" s="380">
        <v>0</v>
      </c>
      <c r="AH14" s="380">
        <v>0</v>
      </c>
      <c r="AI14" s="380">
        <v>0</v>
      </c>
      <c r="AJ14" s="380">
        <v>0</v>
      </c>
      <c r="AK14" s="381">
        <v>0</v>
      </c>
      <c r="AL14" s="380">
        <v>24.41</v>
      </c>
      <c r="AM14" s="380">
        <v>-195.33</v>
      </c>
      <c r="AN14" s="380">
        <v>-219.76</v>
      </c>
      <c r="AO14" s="380">
        <v>-195.05</v>
      </c>
      <c r="AP14" s="380">
        <v>-463.24</v>
      </c>
      <c r="AQ14" s="380">
        <v>-219.43</v>
      </c>
      <c r="AR14" s="380">
        <v>-574.02</v>
      </c>
      <c r="AS14" s="380">
        <v>0</v>
      </c>
      <c r="AT14" s="380">
        <v>-26.1</v>
      </c>
      <c r="AU14" s="380">
        <v>-634.29999999999995</v>
      </c>
      <c r="AV14" s="380">
        <v>623.25</v>
      </c>
      <c r="AW14" s="381">
        <v>6.8599999999999994</v>
      </c>
      <c r="AX14" s="380">
        <v>0</v>
      </c>
      <c r="AY14" s="380">
        <v>0</v>
      </c>
      <c r="AZ14" s="380">
        <v>0</v>
      </c>
      <c r="BA14" s="380">
        <v>0</v>
      </c>
      <c r="BB14" s="380">
        <v>0</v>
      </c>
      <c r="BC14" s="380">
        <v>0</v>
      </c>
      <c r="BD14" s="380">
        <v>0</v>
      </c>
      <c r="BE14" s="380">
        <v>0</v>
      </c>
      <c r="BF14" s="380">
        <v>0</v>
      </c>
      <c r="BG14" s="380">
        <v>0</v>
      </c>
      <c r="BH14" s="380">
        <v>0</v>
      </c>
      <c r="BI14" s="381">
        <v>13.68</v>
      </c>
      <c r="BJ14" s="380">
        <v>0</v>
      </c>
      <c r="BK14" s="380">
        <v>0</v>
      </c>
      <c r="BL14" s="380">
        <v>0</v>
      </c>
      <c r="BM14" s="380">
        <v>0</v>
      </c>
      <c r="BN14" s="380">
        <v>0</v>
      </c>
      <c r="BO14" s="380">
        <v>0</v>
      </c>
      <c r="BP14" s="380">
        <v>0</v>
      </c>
      <c r="BQ14" s="380">
        <v>0</v>
      </c>
      <c r="BR14" s="380">
        <v>0</v>
      </c>
      <c r="BS14" s="380">
        <v>0</v>
      </c>
      <c r="BT14" s="380">
        <v>0</v>
      </c>
      <c r="BU14" s="381">
        <v>0</v>
      </c>
      <c r="BV14" s="347">
        <f t="shared" si="1"/>
        <v>35640.660000000018</v>
      </c>
      <c r="BW14" s="347">
        <f t="shared" si="0"/>
        <v>43102.449999999983</v>
      </c>
      <c r="BX14" s="347">
        <f t="shared" si="0"/>
        <v>39047.360000000008</v>
      </c>
      <c r="BY14" s="347">
        <f t="shared" si="0"/>
        <v>41695.439999999995</v>
      </c>
      <c r="BZ14" s="347">
        <f t="shared" si="0"/>
        <v>41997.670000000006</v>
      </c>
      <c r="CA14" s="347">
        <f t="shared" si="0"/>
        <v>39353.07</v>
      </c>
      <c r="CB14" s="347">
        <f t="shared" si="0"/>
        <v>37595.17</v>
      </c>
      <c r="CC14" s="347">
        <f t="shared" si="0"/>
        <v>42093.770000000004</v>
      </c>
      <c r="CD14" s="347">
        <f t="shared" si="0"/>
        <v>44403.920000000013</v>
      </c>
      <c r="CE14" s="347">
        <f t="shared" si="0"/>
        <v>45638.31</v>
      </c>
      <c r="CF14" s="347">
        <f t="shared" si="0"/>
        <v>47306.009999999973</v>
      </c>
      <c r="CG14" s="347">
        <f t="shared" si="0"/>
        <v>51413.710000000006</v>
      </c>
      <c r="CH14" s="348">
        <f t="shared" si="2"/>
        <v>509287.54</v>
      </c>
      <c r="CO14" s="351">
        <f t="shared" si="3"/>
        <v>509287.54</v>
      </c>
      <c r="CP14" s="351">
        <v>509287.54</v>
      </c>
      <c r="CQ14" s="351">
        <f t="shared" si="4"/>
        <v>0</v>
      </c>
    </row>
    <row r="15" spans="1:96" ht="15.75" x14ac:dyDescent="0.3">
      <c r="A15" s="335" t="s">
        <v>108</v>
      </c>
      <c r="B15" s="344">
        <v>262664.46999999986</v>
      </c>
      <c r="C15" s="344">
        <v>272599.64999999997</v>
      </c>
      <c r="D15" s="344">
        <v>276809.76000000013</v>
      </c>
      <c r="E15" s="344">
        <v>285736.0300000002</v>
      </c>
      <c r="F15" s="344">
        <v>266401.06</v>
      </c>
      <c r="G15" s="344">
        <v>254158.63999999998</v>
      </c>
      <c r="H15" s="344">
        <v>242512.34000000008</v>
      </c>
      <c r="I15" s="344">
        <v>249769.42999999996</v>
      </c>
      <c r="J15" s="344">
        <v>261041.30000000013</v>
      </c>
      <c r="K15" s="344">
        <v>287857.04000000004</v>
      </c>
      <c r="L15" s="344">
        <v>288905.13000000006</v>
      </c>
      <c r="M15" s="344">
        <v>426145.35</v>
      </c>
      <c r="N15" s="380">
        <v>0</v>
      </c>
      <c r="O15" s="380">
        <v>-409.33</v>
      </c>
      <c r="P15" s="380">
        <v>-3220.8</v>
      </c>
      <c r="Q15" s="380">
        <v>-3109.87</v>
      </c>
      <c r="R15" s="380">
        <v>-28.730000000000004</v>
      </c>
      <c r="S15" s="380">
        <v>21.340000000000003</v>
      </c>
      <c r="T15" s="380">
        <v>322.01</v>
      </c>
      <c r="U15" s="380">
        <v>208.32</v>
      </c>
      <c r="V15" s="380">
        <v>319.94</v>
      </c>
      <c r="W15" s="380">
        <v>-5960.6900000000005</v>
      </c>
      <c r="X15" s="380">
        <v>4418.0399999999991</v>
      </c>
      <c r="Y15" s="381">
        <v>1393.0599999999997</v>
      </c>
      <c r="Z15" s="380">
        <v>0</v>
      </c>
      <c r="AA15" s="380">
        <v>0</v>
      </c>
      <c r="AB15" s="380">
        <v>0</v>
      </c>
      <c r="AC15" s="380">
        <v>0</v>
      </c>
      <c r="AD15" s="380">
        <v>0</v>
      </c>
      <c r="AE15" s="380">
        <v>0</v>
      </c>
      <c r="AF15" s="380">
        <v>13733.07</v>
      </c>
      <c r="AG15" s="380">
        <v>0</v>
      </c>
      <c r="AH15" s="380">
        <v>0</v>
      </c>
      <c r="AI15" s="380">
        <v>0</v>
      </c>
      <c r="AJ15" s="380">
        <v>-123.86</v>
      </c>
      <c r="AK15" s="381">
        <v>-128389.12999999999</v>
      </c>
      <c r="AL15" s="380">
        <v>0</v>
      </c>
      <c r="AM15" s="380">
        <v>0</v>
      </c>
      <c r="AN15" s="380">
        <v>0</v>
      </c>
      <c r="AO15" s="380">
        <v>0</v>
      </c>
      <c r="AP15" s="380">
        <v>0</v>
      </c>
      <c r="AQ15" s="380">
        <v>-98.32</v>
      </c>
      <c r="AR15" s="380">
        <v>-96.03</v>
      </c>
      <c r="AS15" s="380">
        <v>-91.85</v>
      </c>
      <c r="AT15" s="380">
        <v>-98.12</v>
      </c>
      <c r="AU15" s="380">
        <v>-105.3</v>
      </c>
      <c r="AV15" s="380">
        <v>-109.78</v>
      </c>
      <c r="AW15" s="381">
        <v>456.72</v>
      </c>
      <c r="AX15" s="380">
        <v>0</v>
      </c>
      <c r="AY15" s="380">
        <v>0</v>
      </c>
      <c r="AZ15" s="380">
        <v>0</v>
      </c>
      <c r="BA15" s="380">
        <v>0</v>
      </c>
      <c r="BB15" s="380">
        <v>0</v>
      </c>
      <c r="BC15" s="380">
        <v>0</v>
      </c>
      <c r="BD15" s="380">
        <v>0</v>
      </c>
      <c r="BE15" s="380">
        <v>0</v>
      </c>
      <c r="BF15" s="380">
        <v>0</v>
      </c>
      <c r="BG15" s="380">
        <v>0</v>
      </c>
      <c r="BH15" s="380">
        <v>0</v>
      </c>
      <c r="BI15" s="381">
        <v>0</v>
      </c>
      <c r="BJ15" s="380">
        <v>0</v>
      </c>
      <c r="BK15" s="380">
        <v>0</v>
      </c>
      <c r="BL15" s="380">
        <v>0</v>
      </c>
      <c r="BM15" s="380">
        <v>0</v>
      </c>
      <c r="BN15" s="380">
        <v>0</v>
      </c>
      <c r="BO15" s="380">
        <v>0</v>
      </c>
      <c r="BP15" s="380">
        <v>0</v>
      </c>
      <c r="BQ15" s="380">
        <v>0</v>
      </c>
      <c r="BR15" s="380">
        <v>0</v>
      </c>
      <c r="BS15" s="380">
        <v>0</v>
      </c>
      <c r="BT15" s="380">
        <v>0</v>
      </c>
      <c r="BU15" s="381">
        <v>0</v>
      </c>
      <c r="BV15" s="347">
        <f t="shared" si="1"/>
        <v>262664.46999999986</v>
      </c>
      <c r="BW15" s="347">
        <f t="shared" si="0"/>
        <v>272190.31999999995</v>
      </c>
      <c r="BX15" s="347">
        <f t="shared" si="0"/>
        <v>273588.96000000014</v>
      </c>
      <c r="BY15" s="347">
        <f t="shared" si="0"/>
        <v>282626.16000000021</v>
      </c>
      <c r="BZ15" s="347">
        <f t="shared" si="0"/>
        <v>266372.33</v>
      </c>
      <c r="CA15" s="347">
        <f t="shared" si="0"/>
        <v>254081.65999999997</v>
      </c>
      <c r="CB15" s="347">
        <f t="shared" si="0"/>
        <v>256471.3900000001</v>
      </c>
      <c r="CC15" s="347">
        <f t="shared" si="0"/>
        <v>249885.89999999997</v>
      </c>
      <c r="CD15" s="347">
        <f t="shared" si="0"/>
        <v>261263.12000000014</v>
      </c>
      <c r="CE15" s="347">
        <f t="shared" si="0"/>
        <v>281791.05000000005</v>
      </c>
      <c r="CF15" s="347">
        <f t="shared" si="0"/>
        <v>293089.53000000003</v>
      </c>
      <c r="CG15" s="347">
        <f t="shared" si="0"/>
        <v>299605.99999999994</v>
      </c>
      <c r="CH15" s="348">
        <f t="shared" si="2"/>
        <v>3253630.8900000006</v>
      </c>
      <c r="CO15" s="351">
        <f t="shared" si="3"/>
        <v>3253630.8900000006</v>
      </c>
      <c r="CP15" s="351">
        <v>3253630.8900000006</v>
      </c>
      <c r="CQ15" s="351">
        <f t="shared" si="4"/>
        <v>0</v>
      </c>
    </row>
    <row r="16" spans="1:96" ht="15.75" x14ac:dyDescent="0.3">
      <c r="A16" s="335" t="s">
        <v>109</v>
      </c>
      <c r="B16" s="344">
        <v>29322.1</v>
      </c>
      <c r="C16" s="344">
        <v>27553.44000000001</v>
      </c>
      <c r="D16" s="344">
        <v>28596.310000000012</v>
      </c>
      <c r="E16" s="344">
        <v>29468.499999999993</v>
      </c>
      <c r="F16" s="344">
        <v>28338.78999999999</v>
      </c>
      <c r="G16" s="344">
        <v>29106.76999999999</v>
      </c>
      <c r="H16" s="344">
        <v>25815.439999999995</v>
      </c>
      <c r="I16" s="344">
        <v>24705.71000000001</v>
      </c>
      <c r="J16" s="344">
        <v>24993.339999999997</v>
      </c>
      <c r="K16" s="344">
        <v>27247.800000000007</v>
      </c>
      <c r="L16" s="344">
        <v>29669.96999999999</v>
      </c>
      <c r="M16" s="344">
        <v>30330.55</v>
      </c>
      <c r="N16" s="380">
        <v>0</v>
      </c>
      <c r="O16" s="380">
        <v>0</v>
      </c>
      <c r="P16" s="380">
        <v>0</v>
      </c>
      <c r="Q16" s="380">
        <v>0</v>
      </c>
      <c r="R16" s="380">
        <v>0</v>
      </c>
      <c r="S16" s="380">
        <v>0</v>
      </c>
      <c r="T16" s="380">
        <v>0</v>
      </c>
      <c r="U16" s="380">
        <v>0</v>
      </c>
      <c r="V16" s="380">
        <v>0</v>
      </c>
      <c r="W16" s="380">
        <v>0</v>
      </c>
      <c r="X16" s="380">
        <v>-230.72</v>
      </c>
      <c r="Y16" s="381">
        <v>11331.949999999999</v>
      </c>
      <c r="Z16" s="380">
        <v>0</v>
      </c>
      <c r="AA16" s="380">
        <v>0</v>
      </c>
      <c r="AB16" s="380">
        <v>0</v>
      </c>
      <c r="AC16" s="380">
        <v>0</v>
      </c>
      <c r="AD16" s="380">
        <v>0</v>
      </c>
      <c r="AE16" s="380">
        <v>0</v>
      </c>
      <c r="AF16" s="380">
        <v>0</v>
      </c>
      <c r="AG16" s="380">
        <v>0</v>
      </c>
      <c r="AH16" s="380">
        <v>0</v>
      </c>
      <c r="AI16" s="380">
        <v>0</v>
      </c>
      <c r="AJ16" s="380">
        <v>0</v>
      </c>
      <c r="AK16" s="381">
        <v>0</v>
      </c>
      <c r="AL16" s="380">
        <v>-120.04</v>
      </c>
      <c r="AM16" s="380">
        <v>-152.58000000000001</v>
      </c>
      <c r="AN16" s="380">
        <v>-140.54</v>
      </c>
      <c r="AO16" s="380">
        <v>-156.07</v>
      </c>
      <c r="AP16" s="380">
        <v>-146.43</v>
      </c>
      <c r="AQ16" s="380">
        <v>-134.41</v>
      </c>
      <c r="AR16" s="380">
        <v>-138.38999999999999</v>
      </c>
      <c r="AS16" s="380">
        <v>-129.41999999999999</v>
      </c>
      <c r="AT16" s="380">
        <v>-142.13999999999999</v>
      </c>
      <c r="AU16" s="380">
        <v>-151.41</v>
      </c>
      <c r="AV16" s="380">
        <v>-154.55000000000001</v>
      </c>
      <c r="AW16" s="381">
        <v>-154.1</v>
      </c>
      <c r="AX16" s="380">
        <v>0</v>
      </c>
      <c r="AY16" s="380">
        <v>0</v>
      </c>
      <c r="AZ16" s="380">
        <v>0</v>
      </c>
      <c r="BA16" s="380">
        <v>0</v>
      </c>
      <c r="BB16" s="380">
        <v>0</v>
      </c>
      <c r="BC16" s="380">
        <v>0</v>
      </c>
      <c r="BD16" s="380">
        <v>0</v>
      </c>
      <c r="BE16" s="380">
        <v>0</v>
      </c>
      <c r="BF16" s="380">
        <v>0</v>
      </c>
      <c r="BG16" s="380">
        <v>0</v>
      </c>
      <c r="BH16" s="380">
        <v>0</v>
      </c>
      <c r="BI16" s="381">
        <v>0</v>
      </c>
      <c r="BJ16" s="380">
        <v>0</v>
      </c>
      <c r="BK16" s="380">
        <v>0</v>
      </c>
      <c r="BL16" s="380">
        <v>0</v>
      </c>
      <c r="BM16" s="380">
        <v>0</v>
      </c>
      <c r="BN16" s="380">
        <v>0</v>
      </c>
      <c r="BO16" s="380">
        <v>0</v>
      </c>
      <c r="BP16" s="380">
        <v>0</v>
      </c>
      <c r="BQ16" s="380">
        <v>0</v>
      </c>
      <c r="BR16" s="380">
        <v>0</v>
      </c>
      <c r="BS16" s="380">
        <v>0</v>
      </c>
      <c r="BT16" s="380">
        <v>0</v>
      </c>
      <c r="BU16" s="381">
        <v>0</v>
      </c>
      <c r="BV16" s="347">
        <f t="shared" si="1"/>
        <v>29202.059999999998</v>
      </c>
      <c r="BW16" s="347">
        <f t="shared" si="0"/>
        <v>27400.860000000008</v>
      </c>
      <c r="BX16" s="347">
        <f t="shared" si="0"/>
        <v>28455.770000000011</v>
      </c>
      <c r="BY16" s="347">
        <f t="shared" si="0"/>
        <v>29312.429999999993</v>
      </c>
      <c r="BZ16" s="347">
        <f t="shared" si="0"/>
        <v>28192.35999999999</v>
      </c>
      <c r="CA16" s="347">
        <f t="shared" si="0"/>
        <v>28972.35999999999</v>
      </c>
      <c r="CB16" s="347">
        <f t="shared" si="0"/>
        <v>25677.049999999996</v>
      </c>
      <c r="CC16" s="347">
        <f t="shared" si="0"/>
        <v>24576.290000000012</v>
      </c>
      <c r="CD16" s="347">
        <f t="shared" si="0"/>
        <v>24851.199999999997</v>
      </c>
      <c r="CE16" s="347">
        <f t="shared" si="0"/>
        <v>27096.390000000007</v>
      </c>
      <c r="CF16" s="347">
        <f t="shared" si="0"/>
        <v>29284.69999999999</v>
      </c>
      <c r="CG16" s="347">
        <f t="shared" si="0"/>
        <v>41508.400000000001</v>
      </c>
      <c r="CH16" s="348">
        <f t="shared" si="2"/>
        <v>344529.87000000005</v>
      </c>
      <c r="CI16" s="353" t="s">
        <v>99</v>
      </c>
      <c r="CJ16" s="347">
        <f>CG16</f>
        <v>41508.400000000001</v>
      </c>
      <c r="CK16" s="347">
        <f>'[1]FY 2021 - kWh'!CG16</f>
        <v>179226</v>
      </c>
      <c r="CL16" s="350">
        <f>CJ16/CK16</f>
        <v>0.23159809402653633</v>
      </c>
      <c r="CM16" s="347">
        <f>ROUND(CL16*'[1]FY 2021 - kWh'!CM16,2)</f>
        <v>25011.200000000001</v>
      </c>
      <c r="CN16" s="347">
        <f>(CG16-CM16)</f>
        <v>16497.2</v>
      </c>
      <c r="CO16" s="351">
        <f t="shared" si="3"/>
        <v>328032.67000000004</v>
      </c>
      <c r="CP16" s="351">
        <v>309765.14330186474</v>
      </c>
      <c r="CQ16" s="351">
        <f t="shared" si="4"/>
        <v>18267.526698135305</v>
      </c>
      <c r="CR16" s="382" t="s">
        <v>182</v>
      </c>
    </row>
    <row r="17" spans="1:96" ht="15.75" x14ac:dyDescent="0.3">
      <c r="A17" s="335" t="s">
        <v>110</v>
      </c>
      <c r="B17" s="344">
        <v>44226.54</v>
      </c>
      <c r="C17" s="344">
        <v>43680.66</v>
      </c>
      <c r="D17" s="344">
        <v>48456.549999999996</v>
      </c>
      <c r="E17" s="344">
        <v>48261.419999999984</v>
      </c>
      <c r="F17" s="344">
        <v>44302.829999999994</v>
      </c>
      <c r="G17" s="344">
        <v>40079.1</v>
      </c>
      <c r="H17" s="344">
        <v>45345.49</v>
      </c>
      <c r="I17" s="344">
        <v>40087.949999999997</v>
      </c>
      <c r="J17" s="344">
        <v>41544.11</v>
      </c>
      <c r="K17" s="344">
        <v>44124.76</v>
      </c>
      <c r="L17" s="344">
        <v>143528.85999999996</v>
      </c>
      <c r="M17" s="344">
        <v>162889.59</v>
      </c>
      <c r="N17" s="380">
        <v>0</v>
      </c>
      <c r="O17" s="380">
        <v>0</v>
      </c>
      <c r="P17" s="380">
        <v>0</v>
      </c>
      <c r="Q17" s="380">
        <v>0</v>
      </c>
      <c r="R17" s="380">
        <v>0</v>
      </c>
      <c r="S17" s="380">
        <v>0</v>
      </c>
      <c r="T17" s="380">
        <v>0</v>
      </c>
      <c r="U17" s="380">
        <v>0</v>
      </c>
      <c r="V17" s="380">
        <v>0</v>
      </c>
      <c r="W17" s="380">
        <v>565.59</v>
      </c>
      <c r="X17" s="380">
        <v>-99148.849999999991</v>
      </c>
      <c r="Y17" s="381">
        <v>-103137.57</v>
      </c>
      <c r="Z17" s="380">
        <v>0</v>
      </c>
      <c r="AA17" s="380">
        <v>0</v>
      </c>
      <c r="AB17" s="380">
        <v>0</v>
      </c>
      <c r="AC17" s="380">
        <v>0</v>
      </c>
      <c r="AD17" s="380">
        <v>0</v>
      </c>
      <c r="AE17" s="380">
        <v>0</v>
      </c>
      <c r="AF17" s="380">
        <v>0</v>
      </c>
      <c r="AG17" s="380">
        <v>0</v>
      </c>
      <c r="AH17" s="380">
        <v>0</v>
      </c>
      <c r="AI17" s="380">
        <v>0</v>
      </c>
      <c r="AJ17" s="380">
        <v>0</v>
      </c>
      <c r="AK17" s="381">
        <v>0</v>
      </c>
      <c r="AL17" s="380">
        <v>0</v>
      </c>
      <c r="AM17" s="380">
        <v>0</v>
      </c>
      <c r="AN17" s="380">
        <v>0</v>
      </c>
      <c r="AO17" s="380">
        <v>0</v>
      </c>
      <c r="AP17" s="380">
        <v>0</v>
      </c>
      <c r="AQ17" s="380">
        <v>0</v>
      </c>
      <c r="AR17" s="380">
        <v>0</v>
      </c>
      <c r="AS17" s="380">
        <v>0</v>
      </c>
      <c r="AT17" s="380">
        <v>0</v>
      </c>
      <c r="AU17" s="380">
        <v>0</v>
      </c>
      <c r="AV17" s="380">
        <v>0</v>
      </c>
      <c r="AW17" s="381">
        <v>0</v>
      </c>
      <c r="AX17" s="380">
        <v>0</v>
      </c>
      <c r="AY17" s="380">
        <v>0</v>
      </c>
      <c r="AZ17" s="380">
        <v>0</v>
      </c>
      <c r="BA17" s="380">
        <v>0</v>
      </c>
      <c r="BB17" s="380">
        <v>0</v>
      </c>
      <c r="BC17" s="380">
        <v>0</v>
      </c>
      <c r="BD17" s="380">
        <v>0</v>
      </c>
      <c r="BE17" s="380">
        <v>0</v>
      </c>
      <c r="BF17" s="380">
        <v>0</v>
      </c>
      <c r="BG17" s="380">
        <v>0</v>
      </c>
      <c r="BH17" s="380">
        <v>0</v>
      </c>
      <c r="BI17" s="381">
        <v>-16.190000000000001</v>
      </c>
      <c r="BJ17" s="380">
        <v>0</v>
      </c>
      <c r="BK17" s="380">
        <v>0</v>
      </c>
      <c r="BL17" s="380">
        <v>0</v>
      </c>
      <c r="BM17" s="380">
        <v>0</v>
      </c>
      <c r="BN17" s="380">
        <v>0</v>
      </c>
      <c r="BO17" s="380">
        <v>0</v>
      </c>
      <c r="BP17" s="380">
        <v>0</v>
      </c>
      <c r="BQ17" s="380">
        <v>0</v>
      </c>
      <c r="BR17" s="380">
        <v>0</v>
      </c>
      <c r="BS17" s="380">
        <v>0</v>
      </c>
      <c r="BT17" s="380">
        <v>0</v>
      </c>
      <c r="BU17" s="381">
        <v>104.41</v>
      </c>
      <c r="BV17" s="347">
        <f t="shared" si="1"/>
        <v>44226.54</v>
      </c>
      <c r="BW17" s="347">
        <f t="shared" si="0"/>
        <v>43680.66</v>
      </c>
      <c r="BX17" s="347">
        <f t="shared" si="0"/>
        <v>48456.549999999996</v>
      </c>
      <c r="BY17" s="347">
        <f t="shared" si="0"/>
        <v>48261.419999999984</v>
      </c>
      <c r="BZ17" s="347">
        <f t="shared" si="0"/>
        <v>44302.829999999994</v>
      </c>
      <c r="CA17" s="347">
        <f t="shared" si="0"/>
        <v>40079.1</v>
      </c>
      <c r="CB17" s="347">
        <f t="shared" si="0"/>
        <v>45345.49</v>
      </c>
      <c r="CC17" s="347">
        <f t="shared" si="0"/>
        <v>40087.949999999997</v>
      </c>
      <c r="CD17" s="347">
        <f t="shared" si="0"/>
        <v>41544.11</v>
      </c>
      <c r="CE17" s="347">
        <f t="shared" si="0"/>
        <v>44690.35</v>
      </c>
      <c r="CF17" s="347">
        <f t="shared" si="0"/>
        <v>44380.009999999966</v>
      </c>
      <c r="CG17" s="347">
        <f t="shared" si="0"/>
        <v>59840.239999999991</v>
      </c>
      <c r="CH17" s="348">
        <f t="shared" si="2"/>
        <v>544895.24999999988</v>
      </c>
      <c r="CO17" s="351">
        <f t="shared" si="3"/>
        <v>544895.24999999988</v>
      </c>
      <c r="CP17" s="351">
        <v>544790.83999999985</v>
      </c>
      <c r="CQ17" s="351">
        <f t="shared" si="4"/>
        <v>104.4100000000326</v>
      </c>
    </row>
    <row r="18" spans="1:96" ht="15.75" x14ac:dyDescent="0.3">
      <c r="A18" s="335" t="s">
        <v>111</v>
      </c>
      <c r="B18" s="344">
        <v>385750.85000000027</v>
      </c>
      <c r="C18" s="344">
        <v>386926.32000000012</v>
      </c>
      <c r="D18" s="344">
        <v>382385.35000000009</v>
      </c>
      <c r="E18" s="344">
        <v>387228.49000000011</v>
      </c>
      <c r="F18" s="344">
        <v>386058.64000000013</v>
      </c>
      <c r="G18" s="344">
        <v>354811.1700000001</v>
      </c>
      <c r="H18" s="344">
        <v>363360.27000000008</v>
      </c>
      <c r="I18" s="344">
        <v>347345.89000000025</v>
      </c>
      <c r="J18" s="344">
        <v>360163.03000000119</v>
      </c>
      <c r="K18" s="344">
        <v>390397.4800000001</v>
      </c>
      <c r="L18" s="344">
        <v>1682416.9699999995</v>
      </c>
      <c r="M18" s="344">
        <v>445959.61</v>
      </c>
      <c r="N18" s="380">
        <v>0</v>
      </c>
      <c r="O18" s="380">
        <v>0</v>
      </c>
      <c r="P18" s="380">
        <v>0</v>
      </c>
      <c r="Q18" s="380">
        <v>0</v>
      </c>
      <c r="R18" s="380">
        <v>0</v>
      </c>
      <c r="S18" s="380">
        <v>0</v>
      </c>
      <c r="T18" s="380">
        <v>-267.45999999999998</v>
      </c>
      <c r="U18" s="380">
        <v>-203.16</v>
      </c>
      <c r="V18" s="380">
        <v>-297.83</v>
      </c>
      <c r="W18" s="380">
        <v>2092.58</v>
      </c>
      <c r="X18" s="380">
        <v>-1272612.19</v>
      </c>
      <c r="Y18" s="381">
        <v>-28550.83</v>
      </c>
      <c r="Z18" s="380">
        <v>0</v>
      </c>
      <c r="AA18" s="380">
        <v>0</v>
      </c>
      <c r="AB18" s="380">
        <v>955.63</v>
      </c>
      <c r="AC18" s="380">
        <v>898.65</v>
      </c>
      <c r="AD18" s="380">
        <v>926.74</v>
      </c>
      <c r="AE18" s="380">
        <v>1010.99</v>
      </c>
      <c r="AF18" s="380">
        <v>876.71</v>
      </c>
      <c r="AG18" s="380">
        <v>1022.81</v>
      </c>
      <c r="AH18" s="380">
        <v>184.27999999999997</v>
      </c>
      <c r="AI18" s="380">
        <v>1066.22</v>
      </c>
      <c r="AJ18" s="380">
        <v>1050.6000000000001</v>
      </c>
      <c r="AK18" s="381">
        <v>1189.9899999999998</v>
      </c>
      <c r="AL18" s="380">
        <v>102.82000000000001</v>
      </c>
      <c r="AM18" s="380">
        <v>94.57</v>
      </c>
      <c r="AN18" s="380">
        <v>100.79</v>
      </c>
      <c r="AO18" s="380">
        <v>94.28</v>
      </c>
      <c r="AP18" s="380">
        <v>98.690000000000012</v>
      </c>
      <c r="AQ18" s="380">
        <v>100.7</v>
      </c>
      <c r="AR18" s="380">
        <v>100.84</v>
      </c>
      <c r="AS18" s="380">
        <v>56.76</v>
      </c>
      <c r="AT18" s="380">
        <v>44.260000000000005</v>
      </c>
      <c r="AU18" s="380">
        <v>60.929999999999993</v>
      </c>
      <c r="AV18" s="380">
        <v>56.439999999999991</v>
      </c>
      <c r="AW18" s="381">
        <v>2.470000000000006</v>
      </c>
      <c r="AX18" s="380">
        <v>-407.55</v>
      </c>
      <c r="AY18" s="380">
        <v>-403.52</v>
      </c>
      <c r="AZ18" s="380">
        <v>-409.55</v>
      </c>
      <c r="BA18" s="380">
        <v>-383.12</v>
      </c>
      <c r="BB18" s="380">
        <v>-393.15</v>
      </c>
      <c r="BC18" s="380">
        <v>-391.14</v>
      </c>
      <c r="BD18" s="380">
        <v>-348.6</v>
      </c>
      <c r="BE18" s="380">
        <v>-375.74</v>
      </c>
      <c r="BF18" s="380">
        <v>-363.21</v>
      </c>
      <c r="BG18" s="380">
        <v>-479.36</v>
      </c>
      <c r="BH18" s="380">
        <v>-526.4</v>
      </c>
      <c r="BI18" s="381">
        <v>-497.29</v>
      </c>
      <c r="BJ18" s="380">
        <v>0</v>
      </c>
      <c r="BK18" s="380">
        <v>0</v>
      </c>
      <c r="BL18" s="380">
        <v>0</v>
      </c>
      <c r="BM18" s="380">
        <v>0</v>
      </c>
      <c r="BN18" s="380">
        <v>0</v>
      </c>
      <c r="BO18" s="380">
        <v>0</v>
      </c>
      <c r="BP18" s="380">
        <v>0</v>
      </c>
      <c r="BQ18" s="380">
        <v>0</v>
      </c>
      <c r="BR18" s="380">
        <v>0</v>
      </c>
      <c r="BS18" s="380">
        <v>0</v>
      </c>
      <c r="BT18" s="380">
        <v>0</v>
      </c>
      <c r="BU18" s="381">
        <v>0</v>
      </c>
      <c r="BV18" s="347">
        <f t="shared" si="1"/>
        <v>385446.12000000029</v>
      </c>
      <c r="BW18" s="347">
        <f t="shared" si="0"/>
        <v>386617.37000000011</v>
      </c>
      <c r="BX18" s="347">
        <f t="shared" si="0"/>
        <v>383032.22000000009</v>
      </c>
      <c r="BY18" s="347">
        <f t="shared" si="0"/>
        <v>387838.30000000016</v>
      </c>
      <c r="BZ18" s="347">
        <f t="shared" si="0"/>
        <v>386690.9200000001</v>
      </c>
      <c r="CA18" s="347">
        <f t="shared" si="0"/>
        <v>355531.72000000009</v>
      </c>
      <c r="CB18" s="347">
        <f t="shared" si="0"/>
        <v>363721.76000000013</v>
      </c>
      <c r="CC18" s="347">
        <f t="shared" si="0"/>
        <v>347846.56000000029</v>
      </c>
      <c r="CD18" s="347">
        <f t="shared" si="0"/>
        <v>359730.53000000119</v>
      </c>
      <c r="CE18" s="347">
        <f t="shared" si="0"/>
        <v>393137.85000000009</v>
      </c>
      <c r="CF18" s="347">
        <f t="shared" si="0"/>
        <v>410385.41999999952</v>
      </c>
      <c r="CG18" s="347">
        <f t="shared" si="0"/>
        <v>418103.94999999995</v>
      </c>
      <c r="CH18" s="348">
        <f t="shared" si="2"/>
        <v>4578082.7200000025</v>
      </c>
      <c r="CO18" s="351">
        <f t="shared" si="3"/>
        <v>4578082.7200000025</v>
      </c>
      <c r="CP18" s="351">
        <v>4582837.3200000022</v>
      </c>
      <c r="CQ18" s="351">
        <f t="shared" si="4"/>
        <v>-4754.5999999996275</v>
      </c>
    </row>
    <row r="19" spans="1:96" ht="15.75" x14ac:dyDescent="0.3">
      <c r="A19" s="335" t="s">
        <v>112</v>
      </c>
      <c r="B19" s="344">
        <v>89397.220000000016</v>
      </c>
      <c r="C19" s="344">
        <v>87171.06</v>
      </c>
      <c r="D19" s="344">
        <v>92470.139999999985</v>
      </c>
      <c r="E19" s="344">
        <v>93818.430000000008</v>
      </c>
      <c r="F19" s="344">
        <v>92709.84</v>
      </c>
      <c r="G19" s="344">
        <v>96825.29</v>
      </c>
      <c r="H19" s="344">
        <v>87940.799999999974</v>
      </c>
      <c r="I19" s="344">
        <v>87532.530000000013</v>
      </c>
      <c r="J19" s="344">
        <v>87731.92</v>
      </c>
      <c r="K19" s="344">
        <v>93933.959999999963</v>
      </c>
      <c r="L19" s="344">
        <v>101348.93999999997</v>
      </c>
      <c r="M19" s="344">
        <v>103644.35</v>
      </c>
      <c r="N19" s="380">
        <v>0</v>
      </c>
      <c r="O19" s="380">
        <v>0</v>
      </c>
      <c r="P19" s="380">
        <v>0</v>
      </c>
      <c r="Q19" s="380">
        <v>0</v>
      </c>
      <c r="R19" s="380">
        <v>0</v>
      </c>
      <c r="S19" s="380">
        <v>0</v>
      </c>
      <c r="T19" s="380">
        <v>0</v>
      </c>
      <c r="U19" s="380">
        <v>0</v>
      </c>
      <c r="V19" s="380">
        <v>0</v>
      </c>
      <c r="W19" s="380">
        <v>0</v>
      </c>
      <c r="X19" s="380">
        <v>-416.24</v>
      </c>
      <c r="Y19" s="381">
        <v>496.34000000000003</v>
      </c>
      <c r="Z19" s="380">
        <v>0</v>
      </c>
      <c r="AA19" s="380">
        <v>0</v>
      </c>
      <c r="AB19" s="380">
        <v>0</v>
      </c>
      <c r="AC19" s="380">
        <v>0</v>
      </c>
      <c r="AD19" s="380">
        <v>0</v>
      </c>
      <c r="AE19" s="380">
        <v>0</v>
      </c>
      <c r="AF19" s="380">
        <v>0</v>
      </c>
      <c r="AG19" s="380">
        <v>0</v>
      </c>
      <c r="AH19" s="380">
        <v>0</v>
      </c>
      <c r="AI19" s="380">
        <v>0</v>
      </c>
      <c r="AJ19" s="380">
        <v>0</v>
      </c>
      <c r="AK19" s="381">
        <v>0</v>
      </c>
      <c r="AL19" s="380">
        <v>0</v>
      </c>
      <c r="AM19" s="380">
        <v>0</v>
      </c>
      <c r="AN19" s="380">
        <v>0</v>
      </c>
      <c r="AO19" s="380">
        <v>0</v>
      </c>
      <c r="AP19" s="380">
        <v>0</v>
      </c>
      <c r="AQ19" s="380">
        <v>0</v>
      </c>
      <c r="AR19" s="380">
        <v>0</v>
      </c>
      <c r="AS19" s="380">
        <v>0</v>
      </c>
      <c r="AT19" s="380">
        <v>0</v>
      </c>
      <c r="AU19" s="380">
        <v>0</v>
      </c>
      <c r="AV19" s="380">
        <v>0</v>
      </c>
      <c r="AW19" s="381">
        <v>0</v>
      </c>
      <c r="AX19" s="380">
        <v>0</v>
      </c>
      <c r="AY19" s="380">
        <v>0</v>
      </c>
      <c r="AZ19" s="380">
        <v>0</v>
      </c>
      <c r="BA19" s="380">
        <v>0</v>
      </c>
      <c r="BB19" s="380">
        <v>0</v>
      </c>
      <c r="BC19" s="380">
        <v>0</v>
      </c>
      <c r="BD19" s="380">
        <v>0</v>
      </c>
      <c r="BE19" s="380">
        <v>0</v>
      </c>
      <c r="BF19" s="380">
        <v>0</v>
      </c>
      <c r="BG19" s="380">
        <v>0</v>
      </c>
      <c r="BH19" s="380">
        <v>0</v>
      </c>
      <c r="BI19" s="381">
        <v>0</v>
      </c>
      <c r="BJ19" s="380">
        <v>0</v>
      </c>
      <c r="BK19" s="380">
        <v>0</v>
      </c>
      <c r="BL19" s="380">
        <v>0</v>
      </c>
      <c r="BM19" s="380">
        <v>0</v>
      </c>
      <c r="BN19" s="380">
        <v>0</v>
      </c>
      <c r="BO19" s="380">
        <v>0</v>
      </c>
      <c r="BP19" s="380">
        <v>0</v>
      </c>
      <c r="BQ19" s="380">
        <v>0</v>
      </c>
      <c r="BR19" s="380">
        <v>0</v>
      </c>
      <c r="BS19" s="380">
        <v>0</v>
      </c>
      <c r="BT19" s="380">
        <v>0</v>
      </c>
      <c r="BU19" s="381">
        <v>0</v>
      </c>
      <c r="BV19" s="347">
        <f t="shared" si="1"/>
        <v>89397.220000000016</v>
      </c>
      <c r="BW19" s="347">
        <f t="shared" si="1"/>
        <v>87171.06</v>
      </c>
      <c r="BX19" s="347">
        <f t="shared" si="1"/>
        <v>92470.139999999985</v>
      </c>
      <c r="BY19" s="347">
        <f t="shared" si="1"/>
        <v>93818.430000000008</v>
      </c>
      <c r="BZ19" s="347">
        <f t="shared" si="1"/>
        <v>92709.84</v>
      </c>
      <c r="CA19" s="347">
        <f t="shared" si="1"/>
        <v>96825.29</v>
      </c>
      <c r="CB19" s="347">
        <f t="shared" si="1"/>
        <v>87940.799999999974</v>
      </c>
      <c r="CC19" s="347">
        <f t="shared" si="1"/>
        <v>87532.530000000013</v>
      </c>
      <c r="CD19" s="347">
        <f t="shared" si="1"/>
        <v>87731.92</v>
      </c>
      <c r="CE19" s="347">
        <f t="shared" si="1"/>
        <v>93933.959999999963</v>
      </c>
      <c r="CF19" s="347">
        <f t="shared" si="1"/>
        <v>100932.69999999997</v>
      </c>
      <c r="CG19" s="347">
        <f t="shared" si="1"/>
        <v>104140.69</v>
      </c>
      <c r="CH19" s="348">
        <f t="shared" si="2"/>
        <v>1114604.58</v>
      </c>
      <c r="CO19" s="351">
        <f t="shared" si="3"/>
        <v>1114604.58</v>
      </c>
      <c r="CP19" s="351">
        <v>1114604.58</v>
      </c>
      <c r="CQ19" s="351">
        <f t="shared" si="4"/>
        <v>0</v>
      </c>
    </row>
    <row r="20" spans="1:96" ht="15.75" x14ac:dyDescent="0.3">
      <c r="A20" s="335" t="s">
        <v>113</v>
      </c>
      <c r="B20" s="344">
        <v>52813.15</v>
      </c>
      <c r="C20" s="344">
        <v>62813.999999999993</v>
      </c>
      <c r="D20" s="344">
        <v>64290.350000000006</v>
      </c>
      <c r="E20" s="344">
        <v>62287.11</v>
      </c>
      <c r="F20" s="344">
        <v>58859.500000000007</v>
      </c>
      <c r="G20" s="344">
        <v>53075.91</v>
      </c>
      <c r="H20" s="344">
        <v>51095.429999999993</v>
      </c>
      <c r="I20" s="344">
        <v>56543.680000000015</v>
      </c>
      <c r="J20" s="344">
        <v>54660.149999999987</v>
      </c>
      <c r="K20" s="344">
        <v>58527.199999999975</v>
      </c>
      <c r="L20" s="344">
        <v>63469.44999999999</v>
      </c>
      <c r="M20" s="344">
        <v>63682.39</v>
      </c>
      <c r="N20" s="380">
        <v>0</v>
      </c>
      <c r="O20" s="380">
        <v>0</v>
      </c>
      <c r="P20" s="380">
        <v>0</v>
      </c>
      <c r="Q20" s="380">
        <v>0</v>
      </c>
      <c r="R20" s="380">
        <v>0</v>
      </c>
      <c r="S20" s="380">
        <v>0</v>
      </c>
      <c r="T20" s="380">
        <v>-27.14</v>
      </c>
      <c r="U20" s="380">
        <v>292.13</v>
      </c>
      <c r="V20" s="380">
        <v>304.16999999999996</v>
      </c>
      <c r="W20" s="380">
        <v>439.42</v>
      </c>
      <c r="X20" s="380">
        <v>73.27000000000001</v>
      </c>
      <c r="Y20" s="381">
        <v>-2058.36</v>
      </c>
      <c r="Z20" s="380">
        <v>0</v>
      </c>
      <c r="AA20" s="380">
        <v>0</v>
      </c>
      <c r="AB20" s="380">
        <v>0</v>
      </c>
      <c r="AC20" s="380">
        <v>0</v>
      </c>
      <c r="AD20" s="380">
        <v>0</v>
      </c>
      <c r="AE20" s="380">
        <v>0</v>
      </c>
      <c r="AF20" s="380">
        <v>0</v>
      </c>
      <c r="AG20" s="380">
        <v>0</v>
      </c>
      <c r="AH20" s="380">
        <v>0</v>
      </c>
      <c r="AI20" s="380">
        <v>0</v>
      </c>
      <c r="AJ20" s="380">
        <v>0</v>
      </c>
      <c r="AK20" s="381">
        <v>0</v>
      </c>
      <c r="AL20" s="380">
        <v>0</v>
      </c>
      <c r="AM20" s="380">
        <v>0</v>
      </c>
      <c r="AN20" s="380">
        <v>0</v>
      </c>
      <c r="AO20" s="380">
        <v>0</v>
      </c>
      <c r="AP20" s="380">
        <v>0</v>
      </c>
      <c r="AQ20" s="380">
        <v>0</v>
      </c>
      <c r="AR20" s="380">
        <v>0</v>
      </c>
      <c r="AS20" s="380">
        <v>0</v>
      </c>
      <c r="AT20" s="380">
        <v>0</v>
      </c>
      <c r="AU20" s="380">
        <v>0</v>
      </c>
      <c r="AV20" s="380">
        <v>0</v>
      </c>
      <c r="AW20" s="381">
        <v>0</v>
      </c>
      <c r="AX20" s="380">
        <v>0</v>
      </c>
      <c r="AY20" s="380">
        <v>0</v>
      </c>
      <c r="AZ20" s="380">
        <v>0</v>
      </c>
      <c r="BA20" s="380">
        <v>0</v>
      </c>
      <c r="BB20" s="380">
        <v>0</v>
      </c>
      <c r="BC20" s="380">
        <v>0</v>
      </c>
      <c r="BD20" s="380">
        <v>0</v>
      </c>
      <c r="BE20" s="380">
        <v>0</v>
      </c>
      <c r="BF20" s="380">
        <v>0</v>
      </c>
      <c r="BG20" s="380">
        <v>0</v>
      </c>
      <c r="BH20" s="380">
        <v>0</v>
      </c>
      <c r="BI20" s="381">
        <v>0</v>
      </c>
      <c r="BJ20" s="380">
        <v>0</v>
      </c>
      <c r="BK20" s="380">
        <v>0</v>
      </c>
      <c r="BL20" s="380">
        <v>0</v>
      </c>
      <c r="BM20" s="380">
        <v>0</v>
      </c>
      <c r="BN20" s="380">
        <v>0</v>
      </c>
      <c r="BO20" s="380">
        <v>0</v>
      </c>
      <c r="BP20" s="380">
        <v>0</v>
      </c>
      <c r="BQ20" s="380">
        <v>0</v>
      </c>
      <c r="BR20" s="380">
        <v>0</v>
      </c>
      <c r="BS20" s="380">
        <v>0</v>
      </c>
      <c r="BT20" s="380">
        <v>0</v>
      </c>
      <c r="BU20" s="381">
        <v>0</v>
      </c>
      <c r="BV20" s="347">
        <f t="shared" si="1"/>
        <v>52813.15</v>
      </c>
      <c r="BW20" s="347">
        <f t="shared" si="1"/>
        <v>62813.999999999993</v>
      </c>
      <c r="BX20" s="347">
        <f t="shared" si="1"/>
        <v>64290.350000000006</v>
      </c>
      <c r="BY20" s="347">
        <f t="shared" si="1"/>
        <v>62287.11</v>
      </c>
      <c r="BZ20" s="347">
        <f t="shared" si="1"/>
        <v>58859.500000000007</v>
      </c>
      <c r="CA20" s="347">
        <f t="shared" si="1"/>
        <v>53075.91</v>
      </c>
      <c r="CB20" s="347">
        <f t="shared" si="1"/>
        <v>51068.289999999994</v>
      </c>
      <c r="CC20" s="347">
        <f t="shared" si="1"/>
        <v>56835.810000000012</v>
      </c>
      <c r="CD20" s="347">
        <f t="shared" si="1"/>
        <v>54964.319999999985</v>
      </c>
      <c r="CE20" s="347">
        <f t="shared" si="1"/>
        <v>58966.619999999974</v>
      </c>
      <c r="CF20" s="347">
        <f t="shared" si="1"/>
        <v>63542.719999999987</v>
      </c>
      <c r="CG20" s="347">
        <f t="shared" si="1"/>
        <v>61624.03</v>
      </c>
      <c r="CH20" s="348">
        <f t="shared" si="2"/>
        <v>701141.80999999994</v>
      </c>
      <c r="CO20" s="351">
        <f t="shared" si="3"/>
        <v>701141.80999999994</v>
      </c>
      <c r="CP20" s="351">
        <v>701141.80999999994</v>
      </c>
      <c r="CQ20" s="351">
        <f t="shared" si="4"/>
        <v>0</v>
      </c>
    </row>
    <row r="21" spans="1:96" ht="15.75" x14ac:dyDescent="0.3">
      <c r="A21" s="335" t="s">
        <v>114</v>
      </c>
      <c r="B21" s="344">
        <v>24823.88</v>
      </c>
      <c r="C21" s="344">
        <v>24812.989999999998</v>
      </c>
      <c r="D21" s="344">
        <v>25339.03</v>
      </c>
      <c r="E21" s="344">
        <v>14756.84</v>
      </c>
      <c r="F21" s="344">
        <v>15305.790000000005</v>
      </c>
      <c r="G21" s="344">
        <v>12840.700000000003</v>
      </c>
      <c r="H21" s="344">
        <v>13506.529999999999</v>
      </c>
      <c r="I21" s="344">
        <v>12656.590000000002</v>
      </c>
      <c r="J21" s="344">
        <v>14369.58</v>
      </c>
      <c r="K21" s="344">
        <v>15471.680000000002</v>
      </c>
      <c r="L21" s="344">
        <v>16356.580000000004</v>
      </c>
      <c r="M21" s="344">
        <v>17062.39</v>
      </c>
      <c r="N21" s="380">
        <v>0</v>
      </c>
      <c r="O21" s="380">
        <v>0</v>
      </c>
      <c r="P21" s="380">
        <v>0</v>
      </c>
      <c r="Q21" s="380">
        <v>0</v>
      </c>
      <c r="R21" s="380">
        <v>0</v>
      </c>
      <c r="S21" s="380">
        <v>0</v>
      </c>
      <c r="T21" s="380">
        <v>0</v>
      </c>
      <c r="U21" s="380">
        <v>0</v>
      </c>
      <c r="V21" s="380">
        <v>0</v>
      </c>
      <c r="W21" s="380">
        <v>0</v>
      </c>
      <c r="X21" s="380">
        <v>0</v>
      </c>
      <c r="Y21" s="381">
        <v>187.41</v>
      </c>
      <c r="Z21" s="380">
        <v>0</v>
      </c>
      <c r="AA21" s="380">
        <v>0</v>
      </c>
      <c r="AB21" s="380">
        <v>0</v>
      </c>
      <c r="AC21" s="380">
        <v>0</v>
      </c>
      <c r="AD21" s="380">
        <v>0</v>
      </c>
      <c r="AE21" s="380">
        <v>0</v>
      </c>
      <c r="AF21" s="380">
        <v>0</v>
      </c>
      <c r="AG21" s="380">
        <v>0</v>
      </c>
      <c r="AH21" s="380">
        <v>0</v>
      </c>
      <c r="AI21" s="380">
        <v>0</v>
      </c>
      <c r="AJ21" s="380">
        <v>1085.49</v>
      </c>
      <c r="AK21" s="381">
        <v>1158.04</v>
      </c>
      <c r="AL21" s="380">
        <v>0</v>
      </c>
      <c r="AM21" s="380">
        <v>0</v>
      </c>
      <c r="AN21" s="380">
        <v>0</v>
      </c>
      <c r="AO21" s="380">
        <v>0</v>
      </c>
      <c r="AP21" s="380">
        <v>0</v>
      </c>
      <c r="AQ21" s="380">
        <v>0</v>
      </c>
      <c r="AR21" s="380">
        <v>0</v>
      </c>
      <c r="AS21" s="380">
        <v>0</v>
      </c>
      <c r="AT21" s="380">
        <v>0</v>
      </c>
      <c r="AU21" s="380">
        <v>0</v>
      </c>
      <c r="AV21" s="380">
        <v>0</v>
      </c>
      <c r="AW21" s="381">
        <v>0</v>
      </c>
      <c r="AX21" s="380">
        <v>0</v>
      </c>
      <c r="AY21" s="380">
        <v>0</v>
      </c>
      <c r="AZ21" s="380">
        <v>0</v>
      </c>
      <c r="BA21" s="380">
        <v>0</v>
      </c>
      <c r="BB21" s="380">
        <v>0</v>
      </c>
      <c r="BC21" s="380">
        <v>0</v>
      </c>
      <c r="BD21" s="380">
        <v>0</v>
      </c>
      <c r="BE21" s="380">
        <v>0</v>
      </c>
      <c r="BF21" s="380">
        <v>0</v>
      </c>
      <c r="BG21" s="380">
        <v>0</v>
      </c>
      <c r="BH21" s="380">
        <v>0</v>
      </c>
      <c r="BI21" s="381">
        <v>0</v>
      </c>
      <c r="BJ21" s="380">
        <v>0</v>
      </c>
      <c r="BK21" s="380">
        <v>0</v>
      </c>
      <c r="BL21" s="380">
        <v>0</v>
      </c>
      <c r="BM21" s="380">
        <v>0</v>
      </c>
      <c r="BN21" s="380">
        <v>0</v>
      </c>
      <c r="BO21" s="380">
        <v>0</v>
      </c>
      <c r="BP21" s="380">
        <v>0</v>
      </c>
      <c r="BQ21" s="380">
        <v>0</v>
      </c>
      <c r="BR21" s="380">
        <v>0</v>
      </c>
      <c r="BS21" s="380">
        <v>0</v>
      </c>
      <c r="BT21" s="380">
        <v>0</v>
      </c>
      <c r="BU21" s="381">
        <v>0</v>
      </c>
      <c r="BV21" s="347">
        <f t="shared" si="1"/>
        <v>24823.88</v>
      </c>
      <c r="BW21" s="347">
        <f t="shared" si="1"/>
        <v>24812.989999999998</v>
      </c>
      <c r="BX21" s="347">
        <f t="shared" si="1"/>
        <v>25339.03</v>
      </c>
      <c r="BY21" s="347">
        <f t="shared" si="1"/>
        <v>14756.84</v>
      </c>
      <c r="BZ21" s="347">
        <f t="shared" si="1"/>
        <v>15305.790000000005</v>
      </c>
      <c r="CA21" s="347">
        <f t="shared" si="1"/>
        <v>12840.700000000003</v>
      </c>
      <c r="CB21" s="347">
        <f t="shared" si="1"/>
        <v>13506.529999999999</v>
      </c>
      <c r="CC21" s="347">
        <f t="shared" si="1"/>
        <v>12656.590000000002</v>
      </c>
      <c r="CD21" s="347">
        <f t="shared" si="1"/>
        <v>14369.58</v>
      </c>
      <c r="CE21" s="347">
        <f t="shared" si="1"/>
        <v>15471.680000000002</v>
      </c>
      <c r="CF21" s="347">
        <f t="shared" si="1"/>
        <v>17442.070000000003</v>
      </c>
      <c r="CG21" s="347">
        <f t="shared" si="1"/>
        <v>18407.84</v>
      </c>
      <c r="CH21" s="348">
        <f t="shared" si="2"/>
        <v>209733.52</v>
      </c>
      <c r="CI21" s="355" t="s">
        <v>129</v>
      </c>
      <c r="CJ21" s="347">
        <f>CD21</f>
        <v>14369.58</v>
      </c>
      <c r="CK21" s="347">
        <f>'[1]FY 2021 - kWh'!CD21</f>
        <v>60382</v>
      </c>
      <c r="CL21" s="350">
        <f>CJ21/CK21</f>
        <v>0.23797787420092081</v>
      </c>
      <c r="CM21" s="347">
        <f>ROUND(CL21*'[1]FY 2021 - kWh'!CM21,2)</f>
        <v>5744.79</v>
      </c>
      <c r="CN21" s="347">
        <f>(CD21-CM21)+SUM(CE21:CG21)</f>
        <v>59946.380000000012</v>
      </c>
      <c r="CO21" s="351">
        <f t="shared" si="3"/>
        <v>149787.13999999998</v>
      </c>
      <c r="CP21" s="351">
        <v>152667.14411678977</v>
      </c>
      <c r="CQ21" s="351">
        <f t="shared" si="4"/>
        <v>-2880.0041167897871</v>
      </c>
      <c r="CR21" s="355" t="s">
        <v>183</v>
      </c>
    </row>
    <row r="22" spans="1:96" ht="15.75" x14ac:dyDescent="0.3">
      <c r="A22" s="335" t="s">
        <v>115</v>
      </c>
      <c r="B22" s="344">
        <v>19329.369999999995</v>
      </c>
      <c r="C22" s="344">
        <v>17362.239999999998</v>
      </c>
      <c r="D22" s="344">
        <v>19292.790000000005</v>
      </c>
      <c r="E22" s="344">
        <v>17506.670000000002</v>
      </c>
      <c r="F22" s="344">
        <v>14840.970000000003</v>
      </c>
      <c r="G22" s="344">
        <v>14267.230000000001</v>
      </c>
      <c r="H22" s="344">
        <v>12772.09</v>
      </c>
      <c r="I22" s="344">
        <v>14549.08</v>
      </c>
      <c r="J22" s="344">
        <v>14884.82</v>
      </c>
      <c r="K22" s="344">
        <v>16513.650000000001</v>
      </c>
      <c r="L22" s="344">
        <v>18634.079999999998</v>
      </c>
      <c r="M22" s="344">
        <v>17746.43</v>
      </c>
      <c r="N22" s="380">
        <v>0</v>
      </c>
      <c r="O22" s="380">
        <v>0</v>
      </c>
      <c r="P22" s="380">
        <v>0</v>
      </c>
      <c r="Q22" s="380">
        <v>0</v>
      </c>
      <c r="R22" s="380">
        <v>0</v>
      </c>
      <c r="S22" s="380">
        <v>0</v>
      </c>
      <c r="T22" s="380">
        <v>0</v>
      </c>
      <c r="U22" s="380">
        <v>0</v>
      </c>
      <c r="V22" s="380">
        <v>0</v>
      </c>
      <c r="W22" s="380">
        <v>0</v>
      </c>
      <c r="X22" s="380">
        <v>0</v>
      </c>
      <c r="Y22" s="381">
        <v>229.68</v>
      </c>
      <c r="Z22" s="380">
        <v>0</v>
      </c>
      <c r="AA22" s="380">
        <v>0</v>
      </c>
      <c r="AB22" s="380">
        <v>0</v>
      </c>
      <c r="AC22" s="380">
        <v>0</v>
      </c>
      <c r="AD22" s="380">
        <v>0</v>
      </c>
      <c r="AE22" s="380">
        <v>0</v>
      </c>
      <c r="AF22" s="380">
        <v>0</v>
      </c>
      <c r="AG22" s="380">
        <v>0</v>
      </c>
      <c r="AH22" s="380">
        <v>0</v>
      </c>
      <c r="AI22" s="380">
        <v>0</v>
      </c>
      <c r="AJ22" s="380">
        <v>0</v>
      </c>
      <c r="AK22" s="381">
        <v>0</v>
      </c>
      <c r="AL22" s="380">
        <v>0</v>
      </c>
      <c r="AM22" s="380">
        <v>0</v>
      </c>
      <c r="AN22" s="380">
        <v>0</v>
      </c>
      <c r="AO22" s="380">
        <v>0</v>
      </c>
      <c r="AP22" s="380">
        <v>0</v>
      </c>
      <c r="AQ22" s="380">
        <v>0</v>
      </c>
      <c r="AR22" s="380">
        <v>0</v>
      </c>
      <c r="AS22" s="380">
        <v>0</v>
      </c>
      <c r="AT22" s="380">
        <v>0</v>
      </c>
      <c r="AU22" s="380">
        <v>0</v>
      </c>
      <c r="AV22" s="380">
        <v>0</v>
      </c>
      <c r="AW22" s="381">
        <v>0</v>
      </c>
      <c r="AX22" s="380">
        <v>0</v>
      </c>
      <c r="AY22" s="380">
        <v>0</v>
      </c>
      <c r="AZ22" s="380">
        <v>0</v>
      </c>
      <c r="BA22" s="380">
        <v>0</v>
      </c>
      <c r="BB22" s="380">
        <v>0</v>
      </c>
      <c r="BC22" s="380">
        <v>0</v>
      </c>
      <c r="BD22" s="380">
        <v>0</v>
      </c>
      <c r="BE22" s="380">
        <v>0</v>
      </c>
      <c r="BF22" s="380">
        <v>0</v>
      </c>
      <c r="BG22" s="380">
        <v>0</v>
      </c>
      <c r="BH22" s="380">
        <v>0</v>
      </c>
      <c r="BI22" s="381">
        <v>0</v>
      </c>
      <c r="BJ22" s="380">
        <v>0</v>
      </c>
      <c r="BK22" s="380">
        <v>0</v>
      </c>
      <c r="BL22" s="380">
        <v>0</v>
      </c>
      <c r="BM22" s="380">
        <v>0</v>
      </c>
      <c r="BN22" s="380">
        <v>0</v>
      </c>
      <c r="BO22" s="380">
        <v>0</v>
      </c>
      <c r="BP22" s="380">
        <v>0</v>
      </c>
      <c r="BQ22" s="380">
        <v>0</v>
      </c>
      <c r="BR22" s="380">
        <v>0</v>
      </c>
      <c r="BS22" s="380">
        <v>0</v>
      </c>
      <c r="BT22" s="380">
        <v>0</v>
      </c>
      <c r="BU22" s="381">
        <v>0</v>
      </c>
      <c r="BV22" s="347">
        <f t="shared" si="1"/>
        <v>19329.369999999995</v>
      </c>
      <c r="BW22" s="347">
        <f t="shared" si="1"/>
        <v>17362.239999999998</v>
      </c>
      <c r="BX22" s="347">
        <f t="shared" si="1"/>
        <v>19292.790000000005</v>
      </c>
      <c r="BY22" s="347">
        <f t="shared" si="1"/>
        <v>17506.670000000002</v>
      </c>
      <c r="BZ22" s="347">
        <f t="shared" si="1"/>
        <v>14840.970000000003</v>
      </c>
      <c r="CA22" s="347">
        <f t="shared" si="1"/>
        <v>14267.230000000001</v>
      </c>
      <c r="CB22" s="347">
        <f t="shared" si="1"/>
        <v>12772.09</v>
      </c>
      <c r="CC22" s="347">
        <f t="shared" si="1"/>
        <v>14549.08</v>
      </c>
      <c r="CD22" s="347">
        <f t="shared" si="1"/>
        <v>14884.82</v>
      </c>
      <c r="CE22" s="347">
        <f t="shared" si="1"/>
        <v>16513.650000000001</v>
      </c>
      <c r="CF22" s="347">
        <f t="shared" si="1"/>
        <v>18634.079999999998</v>
      </c>
      <c r="CG22" s="347">
        <f t="shared" si="1"/>
        <v>17976.11</v>
      </c>
      <c r="CH22" s="348">
        <f t="shared" si="2"/>
        <v>197929.09999999998</v>
      </c>
      <c r="CO22" s="351">
        <f t="shared" si="3"/>
        <v>197929.09999999998</v>
      </c>
      <c r="CP22" s="351">
        <v>197929.09999999998</v>
      </c>
      <c r="CQ22" s="351">
        <f t="shared" si="4"/>
        <v>0</v>
      </c>
    </row>
    <row r="23" spans="1:96" ht="15.75" x14ac:dyDescent="0.3">
      <c r="A23" s="335" t="s">
        <v>116</v>
      </c>
      <c r="B23" s="344">
        <v>43630.51</v>
      </c>
      <c r="C23" s="344">
        <v>38305.090000000026</v>
      </c>
      <c r="D23" s="344">
        <v>41018.49000000002</v>
      </c>
      <c r="E23" s="344">
        <v>38132.340000000011</v>
      </c>
      <c r="F23" s="344">
        <v>39081.909999999989</v>
      </c>
      <c r="G23" s="344">
        <v>35463.009999999987</v>
      </c>
      <c r="H23" s="344">
        <v>35447</v>
      </c>
      <c r="I23" s="344">
        <v>36244.399999999994</v>
      </c>
      <c r="J23" s="344">
        <v>36082.990000000013</v>
      </c>
      <c r="K23" s="344">
        <v>40719.540000000008</v>
      </c>
      <c r="L23" s="344">
        <v>41327.590000000004</v>
      </c>
      <c r="M23" s="344">
        <v>44622.79</v>
      </c>
      <c r="N23" s="380">
        <v>0</v>
      </c>
      <c r="O23" s="380">
        <v>0</v>
      </c>
      <c r="P23" s="380">
        <v>0</v>
      </c>
      <c r="Q23" s="380">
        <v>-20.21</v>
      </c>
      <c r="R23" s="380">
        <v>-4.18</v>
      </c>
      <c r="S23" s="380">
        <v>-3.38</v>
      </c>
      <c r="T23" s="380">
        <v>734.94999999999993</v>
      </c>
      <c r="U23" s="380">
        <v>786.26</v>
      </c>
      <c r="V23" s="380">
        <v>-231.31</v>
      </c>
      <c r="W23" s="380">
        <v>165.3</v>
      </c>
      <c r="X23" s="380">
        <v>3495.8900000000003</v>
      </c>
      <c r="Y23" s="381">
        <v>337.15999999999997</v>
      </c>
      <c r="Z23" s="380">
        <v>0</v>
      </c>
      <c r="AA23" s="380">
        <v>0</v>
      </c>
      <c r="AB23" s="380">
        <v>0</v>
      </c>
      <c r="AC23" s="380">
        <v>0</v>
      </c>
      <c r="AD23" s="380">
        <v>0</v>
      </c>
      <c r="AE23" s="380">
        <v>0</v>
      </c>
      <c r="AF23" s="380">
        <v>0</v>
      </c>
      <c r="AG23" s="380">
        <v>0</v>
      </c>
      <c r="AH23" s="380">
        <v>0</v>
      </c>
      <c r="AI23" s="380">
        <v>0</v>
      </c>
      <c r="AJ23" s="380">
        <v>0</v>
      </c>
      <c r="AK23" s="381">
        <v>0</v>
      </c>
      <c r="AL23" s="380">
        <v>0</v>
      </c>
      <c r="AM23" s="380">
        <v>0</v>
      </c>
      <c r="AN23" s="380">
        <v>0</v>
      </c>
      <c r="AO23" s="380">
        <v>0</v>
      </c>
      <c r="AP23" s="380">
        <v>0</v>
      </c>
      <c r="AQ23" s="380">
        <v>-130.38</v>
      </c>
      <c r="AR23" s="380">
        <v>-291.83</v>
      </c>
      <c r="AS23" s="380">
        <v>-301.41000000000003</v>
      </c>
      <c r="AT23" s="380">
        <v>-289.95999999999998</v>
      </c>
      <c r="AU23" s="380">
        <v>-320.31</v>
      </c>
      <c r="AV23" s="380">
        <v>-335.1</v>
      </c>
      <c r="AW23" s="381">
        <v>-331.3</v>
      </c>
      <c r="AX23" s="380">
        <v>0</v>
      </c>
      <c r="AY23" s="380">
        <v>0</v>
      </c>
      <c r="AZ23" s="380">
        <v>0</v>
      </c>
      <c r="BA23" s="380">
        <v>0</v>
      </c>
      <c r="BB23" s="380">
        <v>0</v>
      </c>
      <c r="BC23" s="380">
        <v>0</v>
      </c>
      <c r="BD23" s="380">
        <v>0</v>
      </c>
      <c r="BE23" s="380">
        <v>0</v>
      </c>
      <c r="BF23" s="380">
        <v>0</v>
      </c>
      <c r="BG23" s="380">
        <v>0</v>
      </c>
      <c r="BH23" s="380">
        <v>0</v>
      </c>
      <c r="BI23" s="381">
        <v>0</v>
      </c>
      <c r="BJ23" s="380">
        <v>0</v>
      </c>
      <c r="BK23" s="380">
        <v>0</v>
      </c>
      <c r="BL23" s="380">
        <v>0</v>
      </c>
      <c r="BM23" s="380">
        <v>0</v>
      </c>
      <c r="BN23" s="380">
        <v>0</v>
      </c>
      <c r="BO23" s="380">
        <v>0</v>
      </c>
      <c r="BP23" s="380">
        <v>0</v>
      </c>
      <c r="BQ23" s="380">
        <v>0</v>
      </c>
      <c r="BR23" s="380">
        <v>0</v>
      </c>
      <c r="BS23" s="380">
        <v>0</v>
      </c>
      <c r="BT23" s="380">
        <v>0</v>
      </c>
      <c r="BU23" s="381">
        <v>0</v>
      </c>
      <c r="BV23" s="347">
        <f t="shared" si="1"/>
        <v>43630.51</v>
      </c>
      <c r="BW23" s="347">
        <f t="shared" si="1"/>
        <v>38305.090000000026</v>
      </c>
      <c r="BX23" s="347">
        <f t="shared" si="1"/>
        <v>41018.49000000002</v>
      </c>
      <c r="BY23" s="347">
        <f t="shared" si="1"/>
        <v>38112.130000000012</v>
      </c>
      <c r="BZ23" s="347">
        <f t="shared" si="1"/>
        <v>39077.729999999989</v>
      </c>
      <c r="CA23" s="347">
        <f t="shared" si="1"/>
        <v>35329.249999999993</v>
      </c>
      <c r="CB23" s="347">
        <f t="shared" si="1"/>
        <v>35890.119999999995</v>
      </c>
      <c r="CC23" s="347">
        <f t="shared" si="1"/>
        <v>36729.249999999993</v>
      </c>
      <c r="CD23" s="347">
        <f t="shared" si="1"/>
        <v>35561.720000000016</v>
      </c>
      <c r="CE23" s="347">
        <f t="shared" si="1"/>
        <v>40564.530000000013</v>
      </c>
      <c r="CF23" s="347">
        <f t="shared" si="1"/>
        <v>44488.380000000005</v>
      </c>
      <c r="CG23" s="347">
        <f t="shared" si="1"/>
        <v>44628.65</v>
      </c>
      <c r="CH23" s="348">
        <f t="shared" si="2"/>
        <v>473335.85000000015</v>
      </c>
      <c r="CI23" s="356" t="s">
        <v>94</v>
      </c>
      <c r="CJ23" s="347">
        <f>CF23</f>
        <v>44488.380000000005</v>
      </c>
      <c r="CK23" s="347">
        <f>'[1]FY 2021 - kWh'!CF23</f>
        <v>185616</v>
      </c>
      <c r="CL23" s="350">
        <f>CJ23/CK23</f>
        <v>0.23967966123610035</v>
      </c>
      <c r="CM23" s="347">
        <f>ROUND(CL23*'[1]FY 2021 - kWh'!CM23,2)</f>
        <v>29555.38</v>
      </c>
      <c r="CN23" s="347">
        <f>(CF23-CM23)+SUM(CG23)</f>
        <v>59561.650000000009</v>
      </c>
      <c r="CO23" s="351">
        <f t="shared" si="3"/>
        <v>413774.20000000013</v>
      </c>
      <c r="CP23" s="351">
        <v>399209.1050526895</v>
      </c>
      <c r="CQ23" s="351">
        <f t="shared" si="4"/>
        <v>14565.09494731063</v>
      </c>
      <c r="CR23" s="356" t="s">
        <v>184</v>
      </c>
    </row>
    <row r="24" spans="1:96" ht="15.75" x14ac:dyDescent="0.3">
      <c r="A24" s="335" t="s">
        <v>117</v>
      </c>
      <c r="B24" s="344">
        <v>39674.330000000009</v>
      </c>
      <c r="C24" s="344">
        <v>41208.709999999992</v>
      </c>
      <c r="D24" s="344">
        <v>42220.820000000014</v>
      </c>
      <c r="E24" s="344">
        <v>43820.36</v>
      </c>
      <c r="F24" s="344">
        <v>38659.05999999999</v>
      </c>
      <c r="G24" s="344">
        <v>38425.980000000003</v>
      </c>
      <c r="H24" s="344">
        <v>37040.44</v>
      </c>
      <c r="I24" s="344">
        <v>37515.61</v>
      </c>
      <c r="J24" s="344">
        <v>38544.639999999992</v>
      </c>
      <c r="K24" s="344">
        <v>41507.520000000004</v>
      </c>
      <c r="L24" s="344">
        <v>44572.87000000001</v>
      </c>
      <c r="M24" s="344">
        <v>45654.59</v>
      </c>
      <c r="N24" s="380">
        <v>0</v>
      </c>
      <c r="O24" s="380">
        <v>0</v>
      </c>
      <c r="P24" s="380">
        <v>0</v>
      </c>
      <c r="Q24" s="380">
        <v>0</v>
      </c>
      <c r="R24" s="380">
        <v>0</v>
      </c>
      <c r="S24" s="380">
        <v>0</v>
      </c>
      <c r="T24" s="380">
        <v>-249.39</v>
      </c>
      <c r="U24" s="380">
        <v>-81.92</v>
      </c>
      <c r="V24" s="380">
        <v>-97.6</v>
      </c>
      <c r="W24" s="380">
        <v>-64.3</v>
      </c>
      <c r="X24" s="380">
        <v>529.80000000000007</v>
      </c>
      <c r="Y24" s="381">
        <v>3173.9700000000003</v>
      </c>
      <c r="Z24" s="380">
        <v>0</v>
      </c>
      <c r="AA24" s="380">
        <v>0</v>
      </c>
      <c r="AB24" s="380">
        <v>0</v>
      </c>
      <c r="AC24" s="380">
        <v>0</v>
      </c>
      <c r="AD24" s="380">
        <v>0</v>
      </c>
      <c r="AE24" s="380">
        <v>0</v>
      </c>
      <c r="AF24" s="380">
        <v>0</v>
      </c>
      <c r="AG24" s="380">
        <v>-79.33</v>
      </c>
      <c r="AH24" s="380">
        <v>-85.59</v>
      </c>
      <c r="AI24" s="380">
        <v>-89.6</v>
      </c>
      <c r="AJ24" s="380">
        <v>-112.67</v>
      </c>
      <c r="AK24" s="381">
        <v>-107.99999999999999</v>
      </c>
      <c r="AL24" s="380">
        <v>0</v>
      </c>
      <c r="AM24" s="380">
        <v>0</v>
      </c>
      <c r="AN24" s="380">
        <v>0</v>
      </c>
      <c r="AO24" s="380">
        <v>0</v>
      </c>
      <c r="AP24" s="380">
        <v>0</v>
      </c>
      <c r="AQ24" s="380">
        <v>0</v>
      </c>
      <c r="AR24" s="380">
        <v>0</v>
      </c>
      <c r="AS24" s="380">
        <v>0</v>
      </c>
      <c r="AT24" s="380">
        <v>0</v>
      </c>
      <c r="AU24" s="380">
        <v>0</v>
      </c>
      <c r="AV24" s="380">
        <v>181.45</v>
      </c>
      <c r="AW24" s="381">
        <v>-179.19</v>
      </c>
      <c r="AX24" s="380">
        <v>-9.61</v>
      </c>
      <c r="AY24" s="380">
        <v>-13.05</v>
      </c>
      <c r="AZ24" s="380">
        <v>-11.65</v>
      </c>
      <c r="BA24" s="380">
        <v>-12.64</v>
      </c>
      <c r="BB24" s="380">
        <v>-10.63</v>
      </c>
      <c r="BC24" s="380">
        <v>-10.220000000000001</v>
      </c>
      <c r="BD24" s="380">
        <v>-10.23</v>
      </c>
      <c r="BE24" s="380">
        <v>-8.57</v>
      </c>
      <c r="BF24" s="380">
        <v>-8.75</v>
      </c>
      <c r="BG24" s="380">
        <v>-9.86</v>
      </c>
      <c r="BH24" s="380">
        <v>-10.98</v>
      </c>
      <c r="BI24" s="381">
        <v>-11.43</v>
      </c>
      <c r="BJ24" s="380">
        <v>0</v>
      </c>
      <c r="BK24" s="380">
        <v>0</v>
      </c>
      <c r="BL24" s="380">
        <v>0</v>
      </c>
      <c r="BM24" s="380">
        <v>0</v>
      </c>
      <c r="BN24" s="380">
        <v>0</v>
      </c>
      <c r="BO24" s="380">
        <v>0</v>
      </c>
      <c r="BP24" s="380">
        <v>0</v>
      </c>
      <c r="BQ24" s="380">
        <v>0</v>
      </c>
      <c r="BR24" s="380">
        <v>0</v>
      </c>
      <c r="BS24" s="380">
        <v>0</v>
      </c>
      <c r="BT24" s="380">
        <v>0</v>
      </c>
      <c r="BU24" s="381">
        <v>0</v>
      </c>
      <c r="BV24" s="347">
        <f t="shared" si="1"/>
        <v>39664.720000000008</v>
      </c>
      <c r="BW24" s="347">
        <f t="shared" si="1"/>
        <v>41195.659999999989</v>
      </c>
      <c r="BX24" s="347">
        <f t="shared" si="1"/>
        <v>42209.170000000013</v>
      </c>
      <c r="BY24" s="347">
        <f t="shared" si="1"/>
        <v>43807.72</v>
      </c>
      <c r="BZ24" s="347">
        <f t="shared" si="1"/>
        <v>38648.429999999993</v>
      </c>
      <c r="CA24" s="347">
        <f t="shared" si="1"/>
        <v>38415.760000000002</v>
      </c>
      <c r="CB24" s="347">
        <f t="shared" si="1"/>
        <v>36780.82</v>
      </c>
      <c r="CC24" s="347">
        <f t="shared" si="1"/>
        <v>37345.79</v>
      </c>
      <c r="CD24" s="347">
        <f t="shared" si="1"/>
        <v>38352.699999999997</v>
      </c>
      <c r="CE24" s="347">
        <f t="shared" si="1"/>
        <v>41343.760000000002</v>
      </c>
      <c r="CF24" s="347">
        <f t="shared" si="1"/>
        <v>45160.470000000008</v>
      </c>
      <c r="CG24" s="347">
        <f t="shared" si="1"/>
        <v>48529.939999999995</v>
      </c>
      <c r="CH24" s="348">
        <f t="shared" si="2"/>
        <v>491454.94000000006</v>
      </c>
      <c r="CO24" s="351">
        <f t="shared" si="3"/>
        <v>491454.94000000006</v>
      </c>
      <c r="CP24" s="351">
        <v>491454.94000000006</v>
      </c>
      <c r="CQ24" s="351">
        <f t="shared" si="4"/>
        <v>0</v>
      </c>
    </row>
    <row r="25" spans="1:96" ht="15.75" x14ac:dyDescent="0.3">
      <c r="A25" s="335" t="s">
        <v>119</v>
      </c>
      <c r="B25" s="344">
        <v>47321.829999999987</v>
      </c>
      <c r="C25" s="344">
        <v>48357.160000000025</v>
      </c>
      <c r="D25" s="344">
        <v>46480.789999999986</v>
      </c>
      <c r="E25" s="344">
        <v>47927.769999999982</v>
      </c>
      <c r="F25" s="344">
        <v>41014.949999999997</v>
      </c>
      <c r="G25" s="344">
        <v>42212.91</v>
      </c>
      <c r="H25" s="344">
        <v>44528.23000000001</v>
      </c>
      <c r="I25" s="344">
        <v>43918.12000000001</v>
      </c>
      <c r="J25" s="344">
        <v>42662.96</v>
      </c>
      <c r="K25" s="344">
        <v>45677.259999999973</v>
      </c>
      <c r="L25" s="344">
        <v>47952.939999999981</v>
      </c>
      <c r="M25" s="344">
        <v>49124.47</v>
      </c>
      <c r="N25" s="380">
        <v>0</v>
      </c>
      <c r="O25" s="380">
        <v>223.83</v>
      </c>
      <c r="P25" s="380">
        <v>197.68</v>
      </c>
      <c r="Q25" s="380">
        <v>247.89</v>
      </c>
      <c r="R25" s="380">
        <v>206.24</v>
      </c>
      <c r="S25" s="380">
        <v>150.69</v>
      </c>
      <c r="T25" s="380">
        <v>161.27000000000001</v>
      </c>
      <c r="U25" s="380">
        <v>-1005.81</v>
      </c>
      <c r="V25" s="380">
        <v>-837.71</v>
      </c>
      <c r="W25" s="380">
        <v>21.06</v>
      </c>
      <c r="X25" s="380">
        <v>18.989999999999998</v>
      </c>
      <c r="Y25" s="381">
        <v>-202.01</v>
      </c>
      <c r="Z25" s="380">
        <v>0</v>
      </c>
      <c r="AA25" s="380">
        <v>0</v>
      </c>
      <c r="AB25" s="380">
        <v>0</v>
      </c>
      <c r="AC25" s="380">
        <v>0</v>
      </c>
      <c r="AD25" s="380">
        <v>0</v>
      </c>
      <c r="AE25" s="380">
        <v>0</v>
      </c>
      <c r="AF25" s="380">
        <v>0</v>
      </c>
      <c r="AG25" s="380">
        <v>0</v>
      </c>
      <c r="AH25" s="380">
        <v>10.43</v>
      </c>
      <c r="AI25" s="380">
        <v>17.93</v>
      </c>
      <c r="AJ25" s="380">
        <v>74.16</v>
      </c>
      <c r="AK25" s="381">
        <v>159.05000000000001</v>
      </c>
      <c r="AL25" s="380">
        <v>0</v>
      </c>
      <c r="AM25" s="380">
        <v>0</v>
      </c>
      <c r="AN25" s="380">
        <v>0</v>
      </c>
      <c r="AO25" s="380">
        <v>0</v>
      </c>
      <c r="AP25" s="380">
        <v>0</v>
      </c>
      <c r="AQ25" s="380">
        <v>0</v>
      </c>
      <c r="AR25" s="380">
        <v>0</v>
      </c>
      <c r="AS25" s="380">
        <v>0</v>
      </c>
      <c r="AT25" s="380">
        <v>0</v>
      </c>
      <c r="AU25" s="380">
        <v>0</v>
      </c>
      <c r="AV25" s="380">
        <v>0</v>
      </c>
      <c r="AW25" s="381">
        <v>-130.80000000000001</v>
      </c>
      <c r="AX25" s="380">
        <v>0</v>
      </c>
      <c r="AY25" s="380">
        <v>0</v>
      </c>
      <c r="AZ25" s="380">
        <v>0</v>
      </c>
      <c r="BA25" s="380">
        <v>0</v>
      </c>
      <c r="BB25" s="380">
        <v>0</v>
      </c>
      <c r="BC25" s="380">
        <v>0</v>
      </c>
      <c r="BD25" s="380">
        <v>0</v>
      </c>
      <c r="BE25" s="380">
        <v>0</v>
      </c>
      <c r="BF25" s="380">
        <v>0</v>
      </c>
      <c r="BG25" s="380">
        <v>0</v>
      </c>
      <c r="BH25" s="380">
        <v>0</v>
      </c>
      <c r="BI25" s="381">
        <v>0</v>
      </c>
      <c r="BJ25" s="380">
        <v>0</v>
      </c>
      <c r="BK25" s="380">
        <v>0</v>
      </c>
      <c r="BL25" s="380">
        <v>0</v>
      </c>
      <c r="BM25" s="380">
        <v>0</v>
      </c>
      <c r="BN25" s="380">
        <v>0</v>
      </c>
      <c r="BO25" s="380">
        <v>0</v>
      </c>
      <c r="BP25" s="380">
        <v>0</v>
      </c>
      <c r="BQ25" s="380">
        <v>0</v>
      </c>
      <c r="BR25" s="380">
        <v>0</v>
      </c>
      <c r="BS25" s="380">
        <v>0</v>
      </c>
      <c r="BT25" s="380">
        <v>0</v>
      </c>
      <c r="BU25" s="381">
        <v>0</v>
      </c>
      <c r="BV25" s="347">
        <f t="shared" si="1"/>
        <v>47321.829999999987</v>
      </c>
      <c r="BW25" s="347">
        <f t="shared" si="1"/>
        <v>48580.990000000027</v>
      </c>
      <c r="BX25" s="347">
        <f t="shared" si="1"/>
        <v>46678.469999999987</v>
      </c>
      <c r="BY25" s="347">
        <f t="shared" si="1"/>
        <v>48175.659999999982</v>
      </c>
      <c r="BZ25" s="347">
        <f t="shared" si="1"/>
        <v>41221.189999999995</v>
      </c>
      <c r="CA25" s="347">
        <f t="shared" si="1"/>
        <v>42363.600000000006</v>
      </c>
      <c r="CB25" s="347">
        <f t="shared" si="1"/>
        <v>44689.500000000007</v>
      </c>
      <c r="CC25" s="347">
        <f t="shared" si="1"/>
        <v>42912.310000000012</v>
      </c>
      <c r="CD25" s="347">
        <f t="shared" si="1"/>
        <v>41835.68</v>
      </c>
      <c r="CE25" s="347">
        <f t="shared" si="1"/>
        <v>45716.249999999971</v>
      </c>
      <c r="CF25" s="347">
        <f t="shared" si="1"/>
        <v>48046.089999999982</v>
      </c>
      <c r="CG25" s="347">
        <f t="shared" si="1"/>
        <v>48950.71</v>
      </c>
      <c r="CH25" s="348">
        <f t="shared" si="2"/>
        <v>546492.27999999991</v>
      </c>
      <c r="CO25" s="351">
        <f t="shared" si="3"/>
        <v>546492.27999999991</v>
      </c>
      <c r="CP25" s="351">
        <v>546492.27999999991</v>
      </c>
      <c r="CQ25" s="351">
        <f t="shared" si="4"/>
        <v>0</v>
      </c>
    </row>
    <row r="26" spans="1:96" ht="15.75" x14ac:dyDescent="0.3">
      <c r="A26" s="335" t="s">
        <v>120</v>
      </c>
      <c r="B26" s="344">
        <v>17918.190000000002</v>
      </c>
      <c r="C26" s="344">
        <v>17473.3</v>
      </c>
      <c r="D26" s="344">
        <v>18092.469999999998</v>
      </c>
      <c r="E26" s="344">
        <v>17404.469999999994</v>
      </c>
      <c r="F26" s="344">
        <v>17045.170000000002</v>
      </c>
      <c r="G26" s="344">
        <v>16035.669999999998</v>
      </c>
      <c r="H26" s="344">
        <v>16894.77</v>
      </c>
      <c r="I26" s="344">
        <v>18164.169999999998</v>
      </c>
      <c r="J26" s="344">
        <v>17272.049999999996</v>
      </c>
      <c r="K26" s="344">
        <v>18426.580000000005</v>
      </c>
      <c r="L26" s="344">
        <v>19636.989999999998</v>
      </c>
      <c r="M26" s="344">
        <v>18613.689999999999</v>
      </c>
      <c r="N26" s="380">
        <v>0</v>
      </c>
      <c r="O26" s="380">
        <v>0</v>
      </c>
      <c r="P26" s="380">
        <v>0</v>
      </c>
      <c r="Q26" s="380">
        <v>0</v>
      </c>
      <c r="R26" s="380">
        <v>0</v>
      </c>
      <c r="S26" s="380">
        <v>0</v>
      </c>
      <c r="T26" s="380">
        <v>0</v>
      </c>
      <c r="U26" s="380">
        <v>0</v>
      </c>
      <c r="V26" s="380">
        <v>0</v>
      </c>
      <c r="W26" s="380">
        <v>0</v>
      </c>
      <c r="X26" s="380">
        <v>0</v>
      </c>
      <c r="Y26" s="381">
        <v>-1725.9</v>
      </c>
      <c r="Z26" s="380">
        <v>0</v>
      </c>
      <c r="AA26" s="380">
        <v>0</v>
      </c>
      <c r="AB26" s="380">
        <v>0</v>
      </c>
      <c r="AC26" s="380">
        <v>0</v>
      </c>
      <c r="AD26" s="380">
        <v>0</v>
      </c>
      <c r="AE26" s="380">
        <v>0</v>
      </c>
      <c r="AF26" s="380">
        <v>0</v>
      </c>
      <c r="AG26" s="380">
        <v>0</v>
      </c>
      <c r="AH26" s="380">
        <v>0</v>
      </c>
      <c r="AI26" s="380">
        <v>0</v>
      </c>
      <c r="AJ26" s="380">
        <v>0</v>
      </c>
      <c r="AK26" s="381">
        <v>0</v>
      </c>
      <c r="AL26" s="380">
        <v>0</v>
      </c>
      <c r="AM26" s="380">
        <v>0</v>
      </c>
      <c r="AN26" s="380">
        <v>0</v>
      </c>
      <c r="AO26" s="380">
        <v>0</v>
      </c>
      <c r="AP26" s="380">
        <v>0</v>
      </c>
      <c r="AQ26" s="380">
        <v>0</v>
      </c>
      <c r="AR26" s="380">
        <v>0</v>
      </c>
      <c r="AS26" s="380">
        <v>0</v>
      </c>
      <c r="AT26" s="380">
        <v>0</v>
      </c>
      <c r="AU26" s="380">
        <v>0</v>
      </c>
      <c r="AV26" s="380">
        <v>0</v>
      </c>
      <c r="AW26" s="381">
        <v>114.02</v>
      </c>
      <c r="AX26" s="380">
        <v>0</v>
      </c>
      <c r="AY26" s="380">
        <v>0</v>
      </c>
      <c r="AZ26" s="380">
        <v>0</v>
      </c>
      <c r="BA26" s="380">
        <v>0</v>
      </c>
      <c r="BB26" s="380">
        <v>0</v>
      </c>
      <c r="BC26" s="380">
        <v>0</v>
      </c>
      <c r="BD26" s="380">
        <v>0</v>
      </c>
      <c r="BE26" s="380">
        <v>0</v>
      </c>
      <c r="BF26" s="380">
        <v>0</v>
      </c>
      <c r="BG26" s="380">
        <v>0</v>
      </c>
      <c r="BH26" s="380">
        <v>0</v>
      </c>
      <c r="BI26" s="381">
        <v>-30.02</v>
      </c>
      <c r="BJ26" s="380">
        <v>0</v>
      </c>
      <c r="BK26" s="380">
        <v>0</v>
      </c>
      <c r="BL26" s="380">
        <v>0</v>
      </c>
      <c r="BM26" s="380">
        <v>0</v>
      </c>
      <c r="BN26" s="380">
        <v>0</v>
      </c>
      <c r="BO26" s="380">
        <v>0</v>
      </c>
      <c r="BP26" s="380">
        <v>0</v>
      </c>
      <c r="BQ26" s="380">
        <v>0</v>
      </c>
      <c r="BR26" s="380">
        <v>0</v>
      </c>
      <c r="BS26" s="380">
        <v>0</v>
      </c>
      <c r="BT26" s="380">
        <v>0</v>
      </c>
      <c r="BU26" s="381">
        <v>0</v>
      </c>
      <c r="BV26" s="347">
        <f t="shared" si="1"/>
        <v>17918.190000000002</v>
      </c>
      <c r="BW26" s="347">
        <f t="shared" si="1"/>
        <v>17473.3</v>
      </c>
      <c r="BX26" s="347">
        <f t="shared" si="1"/>
        <v>18092.469999999998</v>
      </c>
      <c r="BY26" s="347">
        <f t="shared" si="1"/>
        <v>17404.469999999994</v>
      </c>
      <c r="BZ26" s="347">
        <f t="shared" si="1"/>
        <v>17045.170000000002</v>
      </c>
      <c r="CA26" s="347">
        <f t="shared" si="1"/>
        <v>16035.669999999998</v>
      </c>
      <c r="CB26" s="347">
        <f t="shared" si="1"/>
        <v>16894.77</v>
      </c>
      <c r="CC26" s="347">
        <f t="shared" si="1"/>
        <v>18164.169999999998</v>
      </c>
      <c r="CD26" s="347">
        <f t="shared" si="1"/>
        <v>17272.049999999996</v>
      </c>
      <c r="CE26" s="347">
        <f t="shared" si="1"/>
        <v>18426.580000000005</v>
      </c>
      <c r="CF26" s="347">
        <f t="shared" si="1"/>
        <v>19636.989999999998</v>
      </c>
      <c r="CG26" s="347">
        <f t="shared" si="1"/>
        <v>16971.789999999997</v>
      </c>
      <c r="CH26" s="348">
        <f t="shared" si="2"/>
        <v>211335.62</v>
      </c>
      <c r="CO26" s="351">
        <f t="shared" si="3"/>
        <v>211335.62</v>
      </c>
      <c r="CP26" s="351">
        <v>211335.62</v>
      </c>
      <c r="CQ26" s="351">
        <f t="shared" si="4"/>
        <v>0</v>
      </c>
    </row>
    <row r="27" spans="1:96" ht="15.75" x14ac:dyDescent="0.3">
      <c r="A27" s="335" t="s">
        <v>121</v>
      </c>
      <c r="B27" s="344">
        <v>3055.0599999999995</v>
      </c>
      <c r="C27" s="344">
        <v>2885.2099999999996</v>
      </c>
      <c r="D27" s="344">
        <v>3228.52</v>
      </c>
      <c r="E27" s="344">
        <v>3619.6500000000005</v>
      </c>
      <c r="F27" s="344">
        <v>4145.9699999999993</v>
      </c>
      <c r="G27" s="344">
        <v>3989.3599999999997</v>
      </c>
      <c r="H27" s="344">
        <v>3607.51</v>
      </c>
      <c r="I27" s="344">
        <v>3615.0199999999995</v>
      </c>
      <c r="J27" s="344">
        <v>4402.4100000000008</v>
      </c>
      <c r="K27" s="344">
        <v>17410.300000000007</v>
      </c>
      <c r="L27" s="344">
        <v>17558.909999999996</v>
      </c>
      <c r="M27" s="344">
        <v>4485.88</v>
      </c>
      <c r="N27" s="380">
        <v>0</v>
      </c>
      <c r="O27" s="380">
        <v>0</v>
      </c>
      <c r="P27" s="380">
        <v>0</v>
      </c>
      <c r="Q27" s="380">
        <v>0</v>
      </c>
      <c r="R27" s="380">
        <v>0</v>
      </c>
      <c r="S27" s="380">
        <v>0</v>
      </c>
      <c r="T27" s="380">
        <v>0</v>
      </c>
      <c r="U27" s="380">
        <v>0</v>
      </c>
      <c r="V27" s="380">
        <v>0</v>
      </c>
      <c r="W27" s="380">
        <v>-150.97</v>
      </c>
      <c r="X27" s="380">
        <v>-127.9</v>
      </c>
      <c r="Y27" s="381">
        <v>-136.4</v>
      </c>
      <c r="Z27" s="380">
        <v>0</v>
      </c>
      <c r="AA27" s="380">
        <v>0</v>
      </c>
      <c r="AB27" s="380">
        <v>0</v>
      </c>
      <c r="AC27" s="380">
        <v>0</v>
      </c>
      <c r="AD27" s="380">
        <v>0</v>
      </c>
      <c r="AE27" s="380">
        <v>0</v>
      </c>
      <c r="AF27" s="380">
        <v>0</v>
      </c>
      <c r="AG27" s="380">
        <v>0</v>
      </c>
      <c r="AH27" s="380">
        <v>0</v>
      </c>
      <c r="AI27" s="380">
        <v>-13341.15</v>
      </c>
      <c r="AJ27" s="380">
        <v>-13404.31</v>
      </c>
      <c r="AK27" s="381">
        <v>-256.95000000000005</v>
      </c>
      <c r="AL27" s="380">
        <v>0</v>
      </c>
      <c r="AM27" s="380">
        <v>0</v>
      </c>
      <c r="AN27" s="380">
        <v>0</v>
      </c>
      <c r="AO27" s="380">
        <v>0</v>
      </c>
      <c r="AP27" s="380">
        <v>0</v>
      </c>
      <c r="AQ27" s="380">
        <v>0</v>
      </c>
      <c r="AR27" s="380">
        <v>0</v>
      </c>
      <c r="AS27" s="380">
        <v>0</v>
      </c>
      <c r="AT27" s="380">
        <v>0</v>
      </c>
      <c r="AU27" s="380">
        <v>0</v>
      </c>
      <c r="AV27" s="380">
        <v>0</v>
      </c>
      <c r="AW27" s="381">
        <v>0</v>
      </c>
      <c r="AX27" s="380">
        <v>0</v>
      </c>
      <c r="AY27" s="380">
        <v>0</v>
      </c>
      <c r="AZ27" s="380">
        <v>0</v>
      </c>
      <c r="BA27" s="380">
        <v>0</v>
      </c>
      <c r="BB27" s="380">
        <v>0</v>
      </c>
      <c r="BC27" s="380">
        <v>0</v>
      </c>
      <c r="BD27" s="380">
        <v>0</v>
      </c>
      <c r="BE27" s="380">
        <v>0</v>
      </c>
      <c r="BF27" s="380">
        <v>0</v>
      </c>
      <c r="BG27" s="380">
        <v>0</v>
      </c>
      <c r="BH27" s="380">
        <v>0</v>
      </c>
      <c r="BI27" s="381">
        <v>0</v>
      </c>
      <c r="BJ27" s="380">
        <v>0</v>
      </c>
      <c r="BK27" s="380">
        <v>0</v>
      </c>
      <c r="BL27" s="380">
        <v>0</v>
      </c>
      <c r="BM27" s="380">
        <v>0</v>
      </c>
      <c r="BN27" s="380">
        <v>0</v>
      </c>
      <c r="BO27" s="380">
        <v>0</v>
      </c>
      <c r="BP27" s="380">
        <v>0</v>
      </c>
      <c r="BQ27" s="380">
        <v>0</v>
      </c>
      <c r="BR27" s="380">
        <v>0</v>
      </c>
      <c r="BS27" s="380">
        <v>0</v>
      </c>
      <c r="BT27" s="380">
        <v>0</v>
      </c>
      <c r="BU27" s="381">
        <v>0</v>
      </c>
      <c r="BV27" s="347">
        <f t="shared" si="1"/>
        <v>3055.0599999999995</v>
      </c>
      <c r="BW27" s="347">
        <f t="shared" si="1"/>
        <v>2885.2099999999996</v>
      </c>
      <c r="BX27" s="347">
        <f t="shared" si="1"/>
        <v>3228.52</v>
      </c>
      <c r="BY27" s="347">
        <f t="shared" si="1"/>
        <v>3619.6500000000005</v>
      </c>
      <c r="BZ27" s="347">
        <f t="shared" si="1"/>
        <v>4145.9699999999993</v>
      </c>
      <c r="CA27" s="347">
        <f t="shared" si="1"/>
        <v>3989.3599999999997</v>
      </c>
      <c r="CB27" s="347">
        <f t="shared" si="1"/>
        <v>3607.51</v>
      </c>
      <c r="CC27" s="347">
        <f t="shared" si="1"/>
        <v>3615.0199999999995</v>
      </c>
      <c r="CD27" s="347">
        <f t="shared" si="1"/>
        <v>4402.4100000000008</v>
      </c>
      <c r="CE27" s="347">
        <f t="shared" si="1"/>
        <v>3918.1800000000057</v>
      </c>
      <c r="CF27" s="347">
        <f t="shared" si="1"/>
        <v>4026.6999999999953</v>
      </c>
      <c r="CG27" s="347">
        <f t="shared" si="1"/>
        <v>4092.5300000000007</v>
      </c>
      <c r="CH27" s="348">
        <f t="shared" si="2"/>
        <v>44586.12</v>
      </c>
      <c r="CO27" s="351">
        <f t="shared" si="3"/>
        <v>44586.12</v>
      </c>
      <c r="CP27" s="351">
        <v>44586.12</v>
      </c>
      <c r="CQ27" s="351">
        <f t="shared" si="4"/>
        <v>0</v>
      </c>
    </row>
    <row r="28" spans="1:96" ht="15.75" x14ac:dyDescent="0.3">
      <c r="A28" s="335" t="s">
        <v>122</v>
      </c>
      <c r="B28" s="344">
        <v>35339.450000000004</v>
      </c>
      <c r="C28" s="344">
        <v>37082.26</v>
      </c>
      <c r="D28" s="344">
        <v>33385.759999999995</v>
      </c>
      <c r="E28" s="344">
        <v>32869.639999999992</v>
      </c>
      <c r="F28" s="344">
        <v>34073.99</v>
      </c>
      <c r="G28" s="344">
        <v>41604.219999999994</v>
      </c>
      <c r="H28" s="344">
        <v>35759.659999999989</v>
      </c>
      <c r="I28" s="344">
        <v>38900.439999999995</v>
      </c>
      <c r="J28" s="344">
        <v>41056.75</v>
      </c>
      <c r="K28" s="344">
        <v>42192.929999999993</v>
      </c>
      <c r="L28" s="344">
        <v>45690.629999999983</v>
      </c>
      <c r="M28" s="344">
        <v>43614.03</v>
      </c>
      <c r="N28" s="380">
        <v>-70.069999999999993</v>
      </c>
      <c r="O28" s="380">
        <v>-77.5</v>
      </c>
      <c r="P28" s="380">
        <v>-69.66</v>
      </c>
      <c r="Q28" s="380">
        <v>-72.2</v>
      </c>
      <c r="R28" s="380">
        <v>-77.03</v>
      </c>
      <c r="S28" s="380">
        <v>-83.78</v>
      </c>
      <c r="T28" s="380">
        <v>-47.38</v>
      </c>
      <c r="U28" s="380">
        <v>-61.16</v>
      </c>
      <c r="V28" s="380">
        <v>-63.46</v>
      </c>
      <c r="W28" s="380">
        <v>-68.55</v>
      </c>
      <c r="X28" s="380">
        <v>-69.2</v>
      </c>
      <c r="Y28" s="381">
        <v>343.71999999999997</v>
      </c>
      <c r="Z28" s="380">
        <v>0</v>
      </c>
      <c r="AA28" s="380">
        <v>0</v>
      </c>
      <c r="AB28" s="380">
        <v>0</v>
      </c>
      <c r="AC28" s="380">
        <v>0</v>
      </c>
      <c r="AD28" s="380">
        <v>0</v>
      </c>
      <c r="AE28" s="380">
        <v>0</v>
      </c>
      <c r="AF28" s="380">
        <v>0</v>
      </c>
      <c r="AG28" s="380">
        <v>0</v>
      </c>
      <c r="AH28" s="380">
        <v>-135.9</v>
      </c>
      <c r="AI28" s="380">
        <v>-164.86</v>
      </c>
      <c r="AJ28" s="380">
        <v>-183.9</v>
      </c>
      <c r="AK28" s="381">
        <v>-198.46</v>
      </c>
      <c r="AL28" s="380">
        <v>38.770000000000003</v>
      </c>
      <c r="AM28" s="380">
        <v>143.69</v>
      </c>
      <c r="AN28" s="380">
        <v>236.14</v>
      </c>
      <c r="AO28" s="380">
        <v>7.2</v>
      </c>
      <c r="AP28" s="380">
        <v>-14.39</v>
      </c>
      <c r="AQ28" s="380">
        <v>7.19</v>
      </c>
      <c r="AR28" s="380">
        <v>0</v>
      </c>
      <c r="AS28" s="380">
        <v>-7.71</v>
      </c>
      <c r="AT28" s="380">
        <v>161.28</v>
      </c>
      <c r="AU28" s="380">
        <v>-181.09</v>
      </c>
      <c r="AV28" s="380">
        <v>26.39</v>
      </c>
      <c r="AW28" s="381">
        <v>75.88000000000001</v>
      </c>
      <c r="AX28" s="380">
        <v>0</v>
      </c>
      <c r="AY28" s="380">
        <v>0</v>
      </c>
      <c r="AZ28" s="380">
        <v>0</v>
      </c>
      <c r="BA28" s="380">
        <v>0</v>
      </c>
      <c r="BB28" s="380">
        <v>0</v>
      </c>
      <c r="BC28" s="380">
        <v>0</v>
      </c>
      <c r="BD28" s="380">
        <v>0</v>
      </c>
      <c r="BE28" s="380">
        <v>0</v>
      </c>
      <c r="BF28" s="380">
        <v>0</v>
      </c>
      <c r="BG28" s="380">
        <v>0</v>
      </c>
      <c r="BH28" s="380">
        <v>0</v>
      </c>
      <c r="BI28" s="381">
        <v>0</v>
      </c>
      <c r="BJ28" s="380">
        <v>0</v>
      </c>
      <c r="BK28" s="380">
        <v>0</v>
      </c>
      <c r="BL28" s="380">
        <v>0</v>
      </c>
      <c r="BM28" s="380">
        <v>0</v>
      </c>
      <c r="BN28" s="380">
        <v>0</v>
      </c>
      <c r="BO28" s="380">
        <v>0</v>
      </c>
      <c r="BP28" s="380">
        <v>0</v>
      </c>
      <c r="BQ28" s="380">
        <v>0</v>
      </c>
      <c r="BR28" s="380">
        <v>0</v>
      </c>
      <c r="BS28" s="380">
        <v>0</v>
      </c>
      <c r="BT28" s="380">
        <v>0</v>
      </c>
      <c r="BU28" s="381">
        <v>0</v>
      </c>
      <c r="BV28" s="347">
        <f t="shared" si="1"/>
        <v>35308.15</v>
      </c>
      <c r="BW28" s="347">
        <f t="shared" si="1"/>
        <v>37148.450000000004</v>
      </c>
      <c r="BX28" s="347">
        <f t="shared" si="1"/>
        <v>33552.239999999991</v>
      </c>
      <c r="BY28" s="347">
        <f t="shared" si="1"/>
        <v>32804.639999999992</v>
      </c>
      <c r="BZ28" s="347">
        <f t="shared" si="1"/>
        <v>33982.57</v>
      </c>
      <c r="CA28" s="347">
        <f t="shared" si="1"/>
        <v>41527.629999999997</v>
      </c>
      <c r="CB28" s="347">
        <f t="shared" si="1"/>
        <v>35712.279999999992</v>
      </c>
      <c r="CC28" s="347">
        <f t="shared" si="1"/>
        <v>38831.569999999992</v>
      </c>
      <c r="CD28" s="347">
        <f t="shared" si="1"/>
        <v>41018.67</v>
      </c>
      <c r="CE28" s="347">
        <f t="shared" si="1"/>
        <v>41778.429999999993</v>
      </c>
      <c r="CF28" s="347">
        <f t="shared" si="1"/>
        <v>45463.919999999984</v>
      </c>
      <c r="CG28" s="347">
        <f t="shared" si="1"/>
        <v>43835.17</v>
      </c>
      <c r="CH28" s="348">
        <f t="shared" si="2"/>
        <v>460963.71999999991</v>
      </c>
      <c r="CO28" s="351">
        <f t="shared" si="3"/>
        <v>460963.71999999991</v>
      </c>
      <c r="CP28" s="351">
        <v>460963.71999999991</v>
      </c>
      <c r="CQ28" s="351">
        <f t="shared" si="4"/>
        <v>0</v>
      </c>
    </row>
    <row r="29" spans="1:96" ht="15.75" x14ac:dyDescent="0.3">
      <c r="A29" s="335" t="s">
        <v>123</v>
      </c>
      <c r="B29" s="344">
        <v>90749.87</v>
      </c>
      <c r="C29" s="344">
        <v>78546.709999999992</v>
      </c>
      <c r="D29" s="344">
        <v>74300.01999999999</v>
      </c>
      <c r="E29" s="344">
        <v>77857.650000000023</v>
      </c>
      <c r="F29" s="344">
        <v>78109.159999999989</v>
      </c>
      <c r="G29" s="344">
        <v>67362.880000000019</v>
      </c>
      <c r="H29" s="344">
        <v>63193.820000000007</v>
      </c>
      <c r="I29" s="344">
        <v>70086.250000000015</v>
      </c>
      <c r="J29" s="344">
        <v>68690.489999999976</v>
      </c>
      <c r="K29" s="344">
        <v>76934.810000000012</v>
      </c>
      <c r="L29" s="344">
        <v>77833.819999999992</v>
      </c>
      <c r="M29" s="344">
        <v>86975.91</v>
      </c>
      <c r="N29" s="380">
        <v>0</v>
      </c>
      <c r="O29" s="380">
        <v>0</v>
      </c>
      <c r="P29" s="380">
        <v>0</v>
      </c>
      <c r="Q29" s="380">
        <v>0</v>
      </c>
      <c r="R29" s="380">
        <v>0</v>
      </c>
      <c r="S29" s="380">
        <v>0</v>
      </c>
      <c r="T29" s="380">
        <v>0</v>
      </c>
      <c r="U29" s="380">
        <v>0</v>
      </c>
      <c r="V29" s="380">
        <v>0</v>
      </c>
      <c r="W29" s="380">
        <v>0</v>
      </c>
      <c r="X29" s="380">
        <v>712.07</v>
      </c>
      <c r="Y29" s="381">
        <v>-1826.38</v>
      </c>
      <c r="Z29" s="380">
        <v>0</v>
      </c>
      <c r="AA29" s="380">
        <v>0</v>
      </c>
      <c r="AB29" s="380">
        <v>0</v>
      </c>
      <c r="AC29" s="380">
        <v>0</v>
      </c>
      <c r="AD29" s="380">
        <v>0</v>
      </c>
      <c r="AE29" s="380">
        <v>0</v>
      </c>
      <c r="AF29" s="380">
        <v>0</v>
      </c>
      <c r="AG29" s="380">
        <v>0</v>
      </c>
      <c r="AH29" s="380">
        <v>0</v>
      </c>
      <c r="AI29" s="380">
        <v>0</v>
      </c>
      <c r="AJ29" s="380">
        <v>0</v>
      </c>
      <c r="AK29" s="381">
        <v>0</v>
      </c>
      <c r="AL29" s="380">
        <v>0</v>
      </c>
      <c r="AM29" s="380">
        <v>0</v>
      </c>
      <c r="AN29" s="380">
        <v>0</v>
      </c>
      <c r="AO29" s="380">
        <v>0</v>
      </c>
      <c r="AP29" s="380">
        <v>0</v>
      </c>
      <c r="AQ29" s="380">
        <v>0</v>
      </c>
      <c r="AR29" s="380">
        <v>0</v>
      </c>
      <c r="AS29" s="380">
        <v>0</v>
      </c>
      <c r="AT29" s="380">
        <v>45.93</v>
      </c>
      <c r="AU29" s="380">
        <v>53.77</v>
      </c>
      <c r="AV29" s="380">
        <v>49.28</v>
      </c>
      <c r="AW29" s="381">
        <v>559.78</v>
      </c>
      <c r="AX29" s="380">
        <v>0</v>
      </c>
      <c r="AY29" s="380">
        <v>0</v>
      </c>
      <c r="AZ29" s="380">
        <v>0</v>
      </c>
      <c r="BA29" s="380">
        <v>0</v>
      </c>
      <c r="BB29" s="380">
        <v>0</v>
      </c>
      <c r="BC29" s="380">
        <v>0</v>
      </c>
      <c r="BD29" s="380">
        <v>0</v>
      </c>
      <c r="BE29" s="380">
        <v>0</v>
      </c>
      <c r="BF29" s="380">
        <v>0</v>
      </c>
      <c r="BG29" s="380">
        <v>0</v>
      </c>
      <c r="BH29" s="380">
        <v>0</v>
      </c>
      <c r="BI29" s="381">
        <v>0</v>
      </c>
      <c r="BJ29" s="380">
        <v>0</v>
      </c>
      <c r="BK29" s="380">
        <v>0</v>
      </c>
      <c r="BL29" s="380">
        <v>0</v>
      </c>
      <c r="BM29" s="380">
        <v>0</v>
      </c>
      <c r="BN29" s="380">
        <v>0</v>
      </c>
      <c r="BO29" s="380">
        <v>0</v>
      </c>
      <c r="BP29" s="380">
        <v>0</v>
      </c>
      <c r="BQ29" s="380">
        <v>0</v>
      </c>
      <c r="BR29" s="380">
        <v>0</v>
      </c>
      <c r="BS29" s="380">
        <v>0</v>
      </c>
      <c r="BT29" s="380">
        <v>0</v>
      </c>
      <c r="BU29" s="381">
        <v>0</v>
      </c>
      <c r="BV29" s="347">
        <f t="shared" si="1"/>
        <v>90749.87</v>
      </c>
      <c r="BW29" s="347">
        <f t="shared" si="1"/>
        <v>78546.709999999992</v>
      </c>
      <c r="BX29" s="347">
        <f t="shared" si="1"/>
        <v>74300.01999999999</v>
      </c>
      <c r="BY29" s="347">
        <f t="shared" si="1"/>
        <v>77857.650000000023</v>
      </c>
      <c r="BZ29" s="347">
        <f t="shared" si="1"/>
        <v>78109.159999999989</v>
      </c>
      <c r="CA29" s="347">
        <f t="shared" si="1"/>
        <v>67362.880000000019</v>
      </c>
      <c r="CB29" s="347">
        <f t="shared" si="1"/>
        <v>63193.820000000007</v>
      </c>
      <c r="CC29" s="347">
        <f t="shared" si="1"/>
        <v>70086.250000000015</v>
      </c>
      <c r="CD29" s="347">
        <f t="shared" si="1"/>
        <v>68736.419999999969</v>
      </c>
      <c r="CE29" s="347">
        <f t="shared" si="1"/>
        <v>76988.580000000016</v>
      </c>
      <c r="CF29" s="347">
        <f t="shared" si="1"/>
        <v>78595.17</v>
      </c>
      <c r="CG29" s="347">
        <f t="shared" si="1"/>
        <v>85709.31</v>
      </c>
      <c r="CH29" s="348">
        <f t="shared" si="2"/>
        <v>910235.83999999985</v>
      </c>
      <c r="CI29" s="356" t="s">
        <v>94</v>
      </c>
      <c r="CJ29" s="347">
        <f>CF29</f>
        <v>78595.17</v>
      </c>
      <c r="CK29" s="347">
        <f>'[1]FY 2021 - kWh'!CF29</f>
        <v>304593</v>
      </c>
      <c r="CL29" s="350">
        <f>CJ29/CK29</f>
        <v>0.25803340851562578</v>
      </c>
      <c r="CM29" s="347">
        <f>ROUND(CL29*'[1]FY 2021 - kWh'!CM29,2)</f>
        <v>-11016.99</v>
      </c>
      <c r="CN29" s="347">
        <f>(CF29-CM29)+SUM(CG29)</f>
        <v>175321.47</v>
      </c>
      <c r="CO29" s="351">
        <f t="shared" si="3"/>
        <v>734914.36999999988</v>
      </c>
      <c r="CP29" s="351">
        <v>679333.33595660643</v>
      </c>
      <c r="CQ29" s="351">
        <f t="shared" si="4"/>
        <v>55581.034043393447</v>
      </c>
      <c r="CR29" s="356" t="s">
        <v>184</v>
      </c>
    </row>
    <row r="30" spans="1:96" ht="15.75" x14ac:dyDescent="0.3">
      <c r="A30" s="335" t="s">
        <v>124</v>
      </c>
      <c r="B30" s="344">
        <v>24974.53</v>
      </c>
      <c r="C30" s="344">
        <v>15168.480000000001</v>
      </c>
      <c r="D30" s="344">
        <v>26030.250000000007</v>
      </c>
      <c r="E30" s="344">
        <v>14430.760000000002</v>
      </c>
      <c r="F30" s="344">
        <v>14979.340000000011</v>
      </c>
      <c r="G30" s="344">
        <v>20120.84</v>
      </c>
      <c r="H30" s="344">
        <v>14449.069999999996</v>
      </c>
      <c r="I30" s="344">
        <v>14273.12</v>
      </c>
      <c r="J30" s="344">
        <v>16306.669999999998</v>
      </c>
      <c r="K30" s="344">
        <v>17674.630000000005</v>
      </c>
      <c r="L30" s="344">
        <v>20582.619999999995</v>
      </c>
      <c r="M30" s="344">
        <v>20456.77</v>
      </c>
      <c r="N30" s="380">
        <v>-10974.09</v>
      </c>
      <c r="O30" s="380">
        <v>-2048.88</v>
      </c>
      <c r="P30" s="380">
        <v>-4344.5399999999991</v>
      </c>
      <c r="Q30" s="380">
        <v>1372.04</v>
      </c>
      <c r="R30" s="380">
        <v>1462.3</v>
      </c>
      <c r="S30" s="380">
        <v>-4186.3599999999997</v>
      </c>
      <c r="T30" s="380">
        <v>0</v>
      </c>
      <c r="U30" s="380">
        <v>3191.66</v>
      </c>
      <c r="V30" s="380">
        <v>-356.96</v>
      </c>
      <c r="W30" s="380">
        <v>174.73</v>
      </c>
      <c r="X30" s="380">
        <v>89.58</v>
      </c>
      <c r="Y30" s="381">
        <v>808.66</v>
      </c>
      <c r="Z30" s="380">
        <v>0</v>
      </c>
      <c r="AA30" s="380">
        <v>0</v>
      </c>
      <c r="AB30" s="380">
        <v>0</v>
      </c>
      <c r="AC30" s="380">
        <v>0</v>
      </c>
      <c r="AD30" s="380">
        <v>-20.059999999999999</v>
      </c>
      <c r="AE30" s="380">
        <v>0</v>
      </c>
      <c r="AF30" s="380">
        <v>0</v>
      </c>
      <c r="AG30" s="380">
        <v>0</v>
      </c>
      <c r="AH30" s="380">
        <v>0</v>
      </c>
      <c r="AI30" s="380">
        <v>0</v>
      </c>
      <c r="AJ30" s="380">
        <v>-0.83000000000000007</v>
      </c>
      <c r="AK30" s="381">
        <v>1</v>
      </c>
      <c r="AL30" s="380">
        <v>0</v>
      </c>
      <c r="AM30" s="380">
        <v>0</v>
      </c>
      <c r="AN30" s="380">
        <v>0</v>
      </c>
      <c r="AO30" s="380">
        <v>0</v>
      </c>
      <c r="AP30" s="380">
        <v>0</v>
      </c>
      <c r="AQ30" s="380">
        <v>0</v>
      </c>
      <c r="AR30" s="380">
        <v>0</v>
      </c>
      <c r="AS30" s="380">
        <v>0</v>
      </c>
      <c r="AT30" s="380">
        <v>1.26</v>
      </c>
      <c r="AU30" s="380">
        <v>-0.89</v>
      </c>
      <c r="AV30" s="380">
        <v>-1.35</v>
      </c>
      <c r="AW30" s="381">
        <v>-1.57</v>
      </c>
      <c r="AX30" s="380">
        <v>0</v>
      </c>
      <c r="AY30" s="380">
        <v>0</v>
      </c>
      <c r="AZ30" s="380">
        <v>0</v>
      </c>
      <c r="BA30" s="380">
        <v>0</v>
      </c>
      <c r="BB30" s="380">
        <v>0</v>
      </c>
      <c r="BC30" s="380">
        <v>0</v>
      </c>
      <c r="BD30" s="380">
        <v>0</v>
      </c>
      <c r="BE30" s="380">
        <v>0</v>
      </c>
      <c r="BF30" s="380">
        <v>0</v>
      </c>
      <c r="BG30" s="380">
        <v>0</v>
      </c>
      <c r="BH30" s="380">
        <v>0</v>
      </c>
      <c r="BI30" s="381">
        <v>0</v>
      </c>
      <c r="BJ30" s="380">
        <v>0</v>
      </c>
      <c r="BK30" s="380">
        <v>0</v>
      </c>
      <c r="BL30" s="380">
        <v>0</v>
      </c>
      <c r="BM30" s="380">
        <v>0</v>
      </c>
      <c r="BN30" s="380">
        <v>0</v>
      </c>
      <c r="BO30" s="380">
        <v>0</v>
      </c>
      <c r="BP30" s="380">
        <v>0</v>
      </c>
      <c r="BQ30" s="380">
        <v>0</v>
      </c>
      <c r="BR30" s="380">
        <v>0</v>
      </c>
      <c r="BS30" s="380">
        <v>0</v>
      </c>
      <c r="BT30" s="380">
        <v>0</v>
      </c>
      <c r="BU30" s="381">
        <v>0</v>
      </c>
      <c r="BV30" s="347">
        <f t="shared" si="1"/>
        <v>14000.439999999999</v>
      </c>
      <c r="BW30" s="347">
        <f t="shared" si="1"/>
        <v>13119.600000000002</v>
      </c>
      <c r="BX30" s="347">
        <f t="shared" si="1"/>
        <v>21685.710000000006</v>
      </c>
      <c r="BY30" s="347">
        <f t="shared" si="1"/>
        <v>15802.800000000003</v>
      </c>
      <c r="BZ30" s="347">
        <f t="shared" si="1"/>
        <v>16421.580000000009</v>
      </c>
      <c r="CA30" s="347">
        <f t="shared" si="1"/>
        <v>15934.48</v>
      </c>
      <c r="CB30" s="347">
        <f t="shared" si="1"/>
        <v>14449.069999999996</v>
      </c>
      <c r="CC30" s="347">
        <f t="shared" si="1"/>
        <v>17464.78</v>
      </c>
      <c r="CD30" s="347">
        <f t="shared" si="1"/>
        <v>15950.97</v>
      </c>
      <c r="CE30" s="347">
        <f t="shared" si="1"/>
        <v>17848.470000000005</v>
      </c>
      <c r="CF30" s="347">
        <f t="shared" si="1"/>
        <v>20670.019999999997</v>
      </c>
      <c r="CG30" s="347">
        <f t="shared" si="1"/>
        <v>21264.86</v>
      </c>
      <c r="CH30" s="348">
        <f t="shared" si="2"/>
        <v>204612.77999999997</v>
      </c>
      <c r="CO30" s="351">
        <f t="shared" si="3"/>
        <v>204612.77999999997</v>
      </c>
      <c r="CP30" s="351">
        <v>193017.91005958166</v>
      </c>
      <c r="CQ30" s="351">
        <f t="shared" si="4"/>
        <v>11594.869940418313</v>
      </c>
    </row>
    <row r="31" spans="1:96" ht="15.75" x14ac:dyDescent="0.3">
      <c r="A31" s="335" t="s">
        <v>125</v>
      </c>
      <c r="B31" s="344">
        <v>25997.529999999992</v>
      </c>
      <c r="C31" s="344">
        <v>30856.479999999996</v>
      </c>
      <c r="D31" s="344">
        <v>34305.840000000018</v>
      </c>
      <c r="E31" s="344">
        <v>40340.410000000003</v>
      </c>
      <c r="F31" s="344">
        <v>40642.020000000004</v>
      </c>
      <c r="G31" s="344">
        <v>36440.379999999997</v>
      </c>
      <c r="H31" s="344">
        <v>31325.539999999994</v>
      </c>
      <c r="I31" s="344">
        <v>26749.880000000005</v>
      </c>
      <c r="J31" s="344">
        <v>25809.119999999988</v>
      </c>
      <c r="K31" s="344">
        <v>37386.639999999999</v>
      </c>
      <c r="L31" s="344">
        <v>31007.010000000002</v>
      </c>
      <c r="M31" s="344">
        <v>42071.42</v>
      </c>
      <c r="N31" s="380">
        <v>0</v>
      </c>
      <c r="O31" s="380">
        <v>0</v>
      </c>
      <c r="P31" s="380">
        <v>0</v>
      </c>
      <c r="Q31" s="380">
        <v>0</v>
      </c>
      <c r="R31" s="380">
        <v>0</v>
      </c>
      <c r="S31" s="380">
        <v>0</v>
      </c>
      <c r="T31" s="380">
        <v>0</v>
      </c>
      <c r="U31" s="380">
        <v>0</v>
      </c>
      <c r="V31" s="380">
        <v>727.89</v>
      </c>
      <c r="W31" s="380">
        <v>0</v>
      </c>
      <c r="X31" s="380">
        <v>0</v>
      </c>
      <c r="Y31" s="381">
        <v>337.08</v>
      </c>
      <c r="Z31" s="380">
        <v>0</v>
      </c>
      <c r="AA31" s="380">
        <v>0</v>
      </c>
      <c r="AB31" s="380">
        <v>0</v>
      </c>
      <c r="AC31" s="380">
        <v>0</v>
      </c>
      <c r="AD31" s="380">
        <v>0</v>
      </c>
      <c r="AE31" s="380">
        <v>0</v>
      </c>
      <c r="AF31" s="380">
        <v>0</v>
      </c>
      <c r="AG31" s="380">
        <v>0</v>
      </c>
      <c r="AH31" s="380">
        <v>0</v>
      </c>
      <c r="AI31" s="380">
        <v>0</v>
      </c>
      <c r="AJ31" s="380">
        <v>0</v>
      </c>
      <c r="AK31" s="381">
        <v>23.08</v>
      </c>
      <c r="AL31" s="380">
        <v>0</v>
      </c>
      <c r="AM31" s="380">
        <v>0</v>
      </c>
      <c r="AN31" s="380">
        <v>0</v>
      </c>
      <c r="AO31" s="380">
        <v>0</v>
      </c>
      <c r="AP31" s="380">
        <v>0</v>
      </c>
      <c r="AQ31" s="380">
        <v>0</v>
      </c>
      <c r="AR31" s="380">
        <v>0</v>
      </c>
      <c r="AS31" s="380">
        <v>0</v>
      </c>
      <c r="AT31" s="380">
        <v>0</v>
      </c>
      <c r="AU31" s="380">
        <v>0</v>
      </c>
      <c r="AV31" s="380">
        <v>0</v>
      </c>
      <c r="AW31" s="381">
        <v>0</v>
      </c>
      <c r="AX31" s="380">
        <v>0</v>
      </c>
      <c r="AY31" s="380">
        <v>0</v>
      </c>
      <c r="AZ31" s="380">
        <v>0</v>
      </c>
      <c r="BA31" s="380">
        <v>0</v>
      </c>
      <c r="BB31" s="380">
        <v>0</v>
      </c>
      <c r="BC31" s="380">
        <v>0</v>
      </c>
      <c r="BD31" s="380">
        <v>0</v>
      </c>
      <c r="BE31" s="380">
        <v>0</v>
      </c>
      <c r="BF31" s="380">
        <v>0</v>
      </c>
      <c r="BG31" s="380">
        <v>0</v>
      </c>
      <c r="BH31" s="380">
        <v>0</v>
      </c>
      <c r="BI31" s="381">
        <v>-2794.53</v>
      </c>
      <c r="BJ31" s="380">
        <v>0</v>
      </c>
      <c r="BK31" s="380">
        <v>0</v>
      </c>
      <c r="BL31" s="380">
        <v>0</v>
      </c>
      <c r="BM31" s="380">
        <v>0</v>
      </c>
      <c r="BN31" s="380">
        <v>0</v>
      </c>
      <c r="BO31" s="380">
        <v>0</v>
      </c>
      <c r="BP31" s="380">
        <v>0</v>
      </c>
      <c r="BQ31" s="380">
        <v>0</v>
      </c>
      <c r="BR31" s="380">
        <v>0</v>
      </c>
      <c r="BS31" s="380">
        <v>0</v>
      </c>
      <c r="BT31" s="380">
        <v>0</v>
      </c>
      <c r="BU31" s="381">
        <v>0</v>
      </c>
      <c r="BV31" s="347">
        <f t="shared" si="1"/>
        <v>25997.529999999992</v>
      </c>
      <c r="BW31" s="347">
        <f t="shared" si="1"/>
        <v>30856.479999999996</v>
      </c>
      <c r="BX31" s="347">
        <f t="shared" si="1"/>
        <v>34305.840000000018</v>
      </c>
      <c r="BY31" s="347">
        <f t="shared" si="1"/>
        <v>40340.410000000003</v>
      </c>
      <c r="BZ31" s="347">
        <f t="shared" si="1"/>
        <v>40642.020000000004</v>
      </c>
      <c r="CA31" s="347">
        <f t="shared" si="1"/>
        <v>36440.379999999997</v>
      </c>
      <c r="CB31" s="347">
        <f t="shared" si="1"/>
        <v>31325.539999999994</v>
      </c>
      <c r="CC31" s="347">
        <f t="shared" si="1"/>
        <v>26749.880000000005</v>
      </c>
      <c r="CD31" s="347">
        <f t="shared" si="1"/>
        <v>26537.009999999987</v>
      </c>
      <c r="CE31" s="347">
        <f t="shared" si="1"/>
        <v>37386.639999999999</v>
      </c>
      <c r="CF31" s="347">
        <f t="shared" si="1"/>
        <v>31007.010000000002</v>
      </c>
      <c r="CG31" s="347">
        <f t="shared" si="1"/>
        <v>39637.050000000003</v>
      </c>
      <c r="CH31" s="348">
        <f t="shared" si="2"/>
        <v>401225.79000000004</v>
      </c>
      <c r="CI31" s="356" t="s">
        <v>94</v>
      </c>
      <c r="CJ31" s="347">
        <f>CF31</f>
        <v>31007.010000000002</v>
      </c>
      <c r="CK31" s="347">
        <f>'[1]FY 2021 - kWh'!CF31</f>
        <v>126470</v>
      </c>
      <c r="CL31" s="350">
        <f>CJ31/CK31</f>
        <v>0.24517284731556893</v>
      </c>
      <c r="CM31" s="347">
        <f>ROUND(CL31*'[1]FY 2021 - kWh'!CM31,2)</f>
        <v>39169.79</v>
      </c>
      <c r="CN31" s="347">
        <f>(CF31-CM31)+SUM(CG31)</f>
        <v>31474.270000000004</v>
      </c>
      <c r="CO31" s="351">
        <f t="shared" si="3"/>
        <v>369751.52</v>
      </c>
      <c r="CP31" s="351">
        <v>371340.44511752907</v>
      </c>
      <c r="CQ31" s="351">
        <f t="shared" si="4"/>
        <v>-1588.9251175290556</v>
      </c>
      <c r="CR31" s="356" t="s">
        <v>184</v>
      </c>
    </row>
    <row r="32" spans="1:96" ht="15.75" x14ac:dyDescent="0.3">
      <c r="A32" s="335" t="s">
        <v>126</v>
      </c>
      <c r="B32" s="344">
        <v>46222.1</v>
      </c>
      <c r="C32" s="344">
        <v>52823.079999999987</v>
      </c>
      <c r="D32" s="344">
        <v>55201.369999999995</v>
      </c>
      <c r="E32" s="344">
        <v>54316.210000000006</v>
      </c>
      <c r="F32" s="344">
        <v>60412.689999999988</v>
      </c>
      <c r="G32" s="344">
        <v>52730.299999999988</v>
      </c>
      <c r="H32" s="344">
        <v>65725.119999999981</v>
      </c>
      <c r="I32" s="344">
        <v>70846.490000000005</v>
      </c>
      <c r="J32" s="344">
        <v>70732.850000000006</v>
      </c>
      <c r="K32" s="344">
        <v>62092.419999999969</v>
      </c>
      <c r="L32" s="344">
        <v>66468.700000000012</v>
      </c>
      <c r="M32" s="344">
        <v>69579.740000000005</v>
      </c>
      <c r="N32" s="380">
        <v>0</v>
      </c>
      <c r="O32" s="380">
        <v>0</v>
      </c>
      <c r="P32" s="380">
        <v>0</v>
      </c>
      <c r="Q32" s="380">
        <v>2814.01</v>
      </c>
      <c r="R32" s="380">
        <v>3055.33</v>
      </c>
      <c r="S32" s="380">
        <v>2836.65</v>
      </c>
      <c r="T32" s="380">
        <v>3079.03</v>
      </c>
      <c r="U32" s="380">
        <v>-12184.34</v>
      </c>
      <c r="V32" s="380">
        <v>-15607.23</v>
      </c>
      <c r="W32" s="380">
        <v>3074.75</v>
      </c>
      <c r="X32" s="380">
        <v>87.420000000000073</v>
      </c>
      <c r="Y32" s="381">
        <v>3481.45</v>
      </c>
      <c r="Z32" s="380">
        <v>0</v>
      </c>
      <c r="AA32" s="380">
        <v>0</v>
      </c>
      <c r="AB32" s="380">
        <v>0</v>
      </c>
      <c r="AC32" s="380">
        <v>0</v>
      </c>
      <c r="AD32" s="380">
        <v>0</v>
      </c>
      <c r="AE32" s="380">
        <v>0</v>
      </c>
      <c r="AF32" s="380">
        <v>0</v>
      </c>
      <c r="AG32" s="380">
        <v>0</v>
      </c>
      <c r="AH32" s="380">
        <v>0</v>
      </c>
      <c r="AI32" s="380">
        <v>0</v>
      </c>
      <c r="AJ32" s="380">
        <v>0</v>
      </c>
      <c r="AK32" s="381">
        <v>0</v>
      </c>
      <c r="AL32" s="380">
        <v>0</v>
      </c>
      <c r="AM32" s="380">
        <v>0</v>
      </c>
      <c r="AN32" s="380">
        <v>0</v>
      </c>
      <c r="AO32" s="380">
        <v>0</v>
      </c>
      <c r="AP32" s="380">
        <v>0</v>
      </c>
      <c r="AQ32" s="380">
        <v>0</v>
      </c>
      <c r="AR32" s="380">
        <v>0</v>
      </c>
      <c r="AS32" s="380">
        <v>0</v>
      </c>
      <c r="AT32" s="380">
        <v>0</v>
      </c>
      <c r="AU32" s="380">
        <v>0</v>
      </c>
      <c r="AV32" s="380">
        <v>0</v>
      </c>
      <c r="AW32" s="381">
        <v>-251.09</v>
      </c>
      <c r="AX32" s="380">
        <v>-82.08</v>
      </c>
      <c r="AY32" s="380">
        <v>-93.48</v>
      </c>
      <c r="AZ32" s="380">
        <v>-146.94999999999999</v>
      </c>
      <c r="BA32" s="380">
        <v>-89.82</v>
      </c>
      <c r="BB32" s="380">
        <v>-90.43</v>
      </c>
      <c r="BC32" s="380">
        <v>-90.54</v>
      </c>
      <c r="BD32" s="380">
        <v>-120.02</v>
      </c>
      <c r="BE32" s="380">
        <v>-94.41</v>
      </c>
      <c r="BF32" s="380">
        <v>-93.15</v>
      </c>
      <c r="BG32" s="380">
        <v>-94.89</v>
      </c>
      <c r="BH32" s="380">
        <v>-143.62</v>
      </c>
      <c r="BI32" s="381">
        <v>-147.08000000000001</v>
      </c>
      <c r="BJ32" s="380">
        <v>0</v>
      </c>
      <c r="BK32" s="380">
        <v>0</v>
      </c>
      <c r="BL32" s="380">
        <v>0</v>
      </c>
      <c r="BM32" s="380">
        <v>0</v>
      </c>
      <c r="BN32" s="380">
        <v>0</v>
      </c>
      <c r="BO32" s="380">
        <v>0</v>
      </c>
      <c r="BP32" s="380">
        <v>0</v>
      </c>
      <c r="BQ32" s="380">
        <v>0</v>
      </c>
      <c r="BR32" s="380">
        <v>0</v>
      </c>
      <c r="BS32" s="380">
        <v>0</v>
      </c>
      <c r="BT32" s="380">
        <v>0</v>
      </c>
      <c r="BU32" s="381">
        <v>0</v>
      </c>
      <c r="BV32" s="347">
        <f t="shared" si="1"/>
        <v>46140.02</v>
      </c>
      <c r="BW32" s="347">
        <f t="shared" si="1"/>
        <v>52729.599999999984</v>
      </c>
      <c r="BX32" s="347">
        <f t="shared" si="1"/>
        <v>55054.42</v>
      </c>
      <c r="BY32" s="347">
        <f t="shared" si="1"/>
        <v>57040.400000000009</v>
      </c>
      <c r="BZ32" s="347">
        <f t="shared" si="1"/>
        <v>63377.589999999989</v>
      </c>
      <c r="CA32" s="347">
        <f t="shared" si="1"/>
        <v>55476.409999999989</v>
      </c>
      <c r="CB32" s="347">
        <f t="shared" si="1"/>
        <v>68684.129999999976</v>
      </c>
      <c r="CC32" s="347">
        <f t="shared" si="1"/>
        <v>58567.740000000005</v>
      </c>
      <c r="CD32" s="347">
        <f t="shared" si="1"/>
        <v>55032.470000000008</v>
      </c>
      <c r="CE32" s="347">
        <f t="shared" si="1"/>
        <v>65072.27999999997</v>
      </c>
      <c r="CF32" s="347">
        <f t="shared" si="1"/>
        <v>66412.500000000015</v>
      </c>
      <c r="CG32" s="347">
        <f t="shared" si="1"/>
        <v>72663.02</v>
      </c>
      <c r="CH32" s="348">
        <f t="shared" si="2"/>
        <v>716250.58</v>
      </c>
      <c r="CO32" s="351">
        <f t="shared" si="3"/>
        <v>716250.58</v>
      </c>
      <c r="CP32" s="351">
        <v>716250.58</v>
      </c>
      <c r="CQ32" s="351">
        <f t="shared" si="4"/>
        <v>0</v>
      </c>
    </row>
    <row r="33" spans="1:96" ht="15.75" x14ac:dyDescent="0.3">
      <c r="A33" s="335" t="s">
        <v>127</v>
      </c>
      <c r="B33" s="344">
        <v>31975.479999999992</v>
      </c>
      <c r="C33" s="344">
        <v>32603.82</v>
      </c>
      <c r="D33" s="344">
        <v>31709.809999999998</v>
      </c>
      <c r="E33" s="344">
        <v>32402.700000000004</v>
      </c>
      <c r="F33" s="344">
        <v>32123.4</v>
      </c>
      <c r="G33" s="344">
        <v>31202.119999999992</v>
      </c>
      <c r="H33" s="344">
        <v>27839.3</v>
      </c>
      <c r="I33" s="344">
        <v>33755.93</v>
      </c>
      <c r="J33" s="344">
        <v>32101.460000000003</v>
      </c>
      <c r="K33" s="344">
        <v>33683.599999999999</v>
      </c>
      <c r="L33" s="344">
        <v>33594.359999999993</v>
      </c>
      <c r="M33" s="344">
        <v>35100.639999999999</v>
      </c>
      <c r="N33" s="380">
        <v>-605</v>
      </c>
      <c r="O33" s="380">
        <v>-605</v>
      </c>
      <c r="P33" s="380">
        <v>-605</v>
      </c>
      <c r="Q33" s="380">
        <v>-605</v>
      </c>
      <c r="R33" s="380">
        <v>-605</v>
      </c>
      <c r="S33" s="380">
        <v>0</v>
      </c>
      <c r="T33" s="380">
        <v>0</v>
      </c>
      <c r="U33" s="380">
        <v>-1895.67</v>
      </c>
      <c r="V33" s="380">
        <v>-1265.46</v>
      </c>
      <c r="W33" s="380">
        <v>-1329.92</v>
      </c>
      <c r="X33" s="380">
        <v>-226</v>
      </c>
      <c r="Y33" s="381">
        <v>-449.09000000000003</v>
      </c>
      <c r="Z33" s="380">
        <v>-11.86</v>
      </c>
      <c r="AA33" s="380">
        <v>-52.35</v>
      </c>
      <c r="AB33" s="380">
        <v>-55.28</v>
      </c>
      <c r="AC33" s="380">
        <v>-66.14</v>
      </c>
      <c r="AD33" s="380">
        <v>-64.680000000000007</v>
      </c>
      <c r="AE33" s="380">
        <v>-84.08</v>
      </c>
      <c r="AF33" s="380">
        <v>-76.27</v>
      </c>
      <c r="AG33" s="380">
        <v>-96.37</v>
      </c>
      <c r="AH33" s="380">
        <v>-106.66</v>
      </c>
      <c r="AI33" s="380">
        <v>-568.92999999999995</v>
      </c>
      <c r="AJ33" s="380">
        <v>-618.98</v>
      </c>
      <c r="AK33" s="381">
        <v>-330.25</v>
      </c>
      <c r="AL33" s="380">
        <v>0</v>
      </c>
      <c r="AM33" s="380">
        <v>0</v>
      </c>
      <c r="AN33" s="380">
        <v>0</v>
      </c>
      <c r="AO33" s="380">
        <v>0</v>
      </c>
      <c r="AP33" s="380">
        <v>0</v>
      </c>
      <c r="AQ33" s="380">
        <v>0</v>
      </c>
      <c r="AR33" s="380">
        <v>0</v>
      </c>
      <c r="AS33" s="380">
        <v>0</v>
      </c>
      <c r="AT33" s="380">
        <v>0</v>
      </c>
      <c r="AU33" s="380">
        <v>0</v>
      </c>
      <c r="AV33" s="380">
        <v>0</v>
      </c>
      <c r="AW33" s="381">
        <v>0</v>
      </c>
      <c r="AX33" s="380">
        <v>0</v>
      </c>
      <c r="AY33" s="380">
        <v>0</v>
      </c>
      <c r="AZ33" s="380">
        <v>0</v>
      </c>
      <c r="BA33" s="380">
        <v>0</v>
      </c>
      <c r="BB33" s="380">
        <v>0</v>
      </c>
      <c r="BC33" s="380">
        <v>0</v>
      </c>
      <c r="BD33" s="380">
        <v>0</v>
      </c>
      <c r="BE33" s="380">
        <v>0</v>
      </c>
      <c r="BF33" s="380">
        <v>0</v>
      </c>
      <c r="BG33" s="380">
        <v>0</v>
      </c>
      <c r="BH33" s="380">
        <v>0</v>
      </c>
      <c r="BI33" s="381">
        <v>0</v>
      </c>
      <c r="BJ33" s="380">
        <v>0</v>
      </c>
      <c r="BK33" s="380">
        <v>0</v>
      </c>
      <c r="BL33" s="380">
        <v>0</v>
      </c>
      <c r="BM33" s="380">
        <v>0</v>
      </c>
      <c r="BN33" s="380">
        <v>0</v>
      </c>
      <c r="BO33" s="380">
        <v>0</v>
      </c>
      <c r="BP33" s="380">
        <v>0</v>
      </c>
      <c r="BQ33" s="380">
        <v>0</v>
      </c>
      <c r="BR33" s="380">
        <v>0</v>
      </c>
      <c r="BS33" s="380">
        <v>0</v>
      </c>
      <c r="BT33" s="380">
        <v>0</v>
      </c>
      <c r="BU33" s="381">
        <v>0</v>
      </c>
      <c r="BV33" s="347">
        <f t="shared" si="1"/>
        <v>31358.619999999992</v>
      </c>
      <c r="BW33" s="347">
        <f t="shared" si="1"/>
        <v>31946.47</v>
      </c>
      <c r="BX33" s="347">
        <f t="shared" si="1"/>
        <v>31049.53</v>
      </c>
      <c r="BY33" s="347">
        <f t="shared" si="1"/>
        <v>31731.560000000005</v>
      </c>
      <c r="BZ33" s="347">
        <f t="shared" si="1"/>
        <v>31453.72</v>
      </c>
      <c r="CA33" s="347">
        <f t="shared" si="1"/>
        <v>31118.03999999999</v>
      </c>
      <c r="CB33" s="347">
        <f t="shared" si="1"/>
        <v>27763.03</v>
      </c>
      <c r="CC33" s="347">
        <f t="shared" si="1"/>
        <v>31763.890000000003</v>
      </c>
      <c r="CD33" s="347">
        <f t="shared" si="1"/>
        <v>30729.340000000004</v>
      </c>
      <c r="CE33" s="347">
        <f t="shared" si="1"/>
        <v>31784.75</v>
      </c>
      <c r="CF33" s="347">
        <f t="shared" si="1"/>
        <v>32749.379999999994</v>
      </c>
      <c r="CG33" s="347">
        <f t="shared" si="1"/>
        <v>34321.300000000003</v>
      </c>
      <c r="CH33" s="348">
        <f t="shared" si="2"/>
        <v>377769.63</v>
      </c>
      <c r="CO33" s="351">
        <f t="shared" si="3"/>
        <v>377769.63</v>
      </c>
      <c r="CP33" s="351">
        <v>377769.63</v>
      </c>
      <c r="CQ33" s="351">
        <f t="shared" si="4"/>
        <v>0</v>
      </c>
    </row>
    <row r="34" spans="1:96" ht="15.75" x14ac:dyDescent="0.3">
      <c r="A34" s="335" t="s">
        <v>128</v>
      </c>
      <c r="B34" s="344">
        <v>268342.27999999985</v>
      </c>
      <c r="C34" s="344">
        <v>253799.3899999999</v>
      </c>
      <c r="D34" s="344">
        <v>247373.99000000002</v>
      </c>
      <c r="E34" s="344">
        <v>243838.36999999997</v>
      </c>
      <c r="F34" s="344">
        <v>235476.70000000007</v>
      </c>
      <c r="G34" s="344">
        <v>217213.73</v>
      </c>
      <c r="H34" s="344">
        <v>219700.25</v>
      </c>
      <c r="I34" s="344">
        <v>220874.59000000005</v>
      </c>
      <c r="J34" s="344">
        <v>229158.56999999995</v>
      </c>
      <c r="K34" s="344">
        <v>257048.73</v>
      </c>
      <c r="L34" s="344">
        <v>268819.55000000005</v>
      </c>
      <c r="M34" s="344">
        <v>107427.76</v>
      </c>
      <c r="N34" s="380">
        <v>-143.03</v>
      </c>
      <c r="O34" s="380">
        <v>-417.1</v>
      </c>
      <c r="P34" s="380">
        <v>157.41</v>
      </c>
      <c r="Q34" s="380">
        <v>-73.66</v>
      </c>
      <c r="R34" s="380">
        <v>225.24</v>
      </c>
      <c r="S34" s="380">
        <v>-10.4</v>
      </c>
      <c r="T34" s="380">
        <v>59.54</v>
      </c>
      <c r="U34" s="380">
        <v>177.52</v>
      </c>
      <c r="V34" s="380">
        <v>71.42</v>
      </c>
      <c r="W34" s="380">
        <v>269.73</v>
      </c>
      <c r="X34" s="380">
        <v>8956.4399999999987</v>
      </c>
      <c r="Y34" s="381">
        <v>420.73000000000008</v>
      </c>
      <c r="Z34" s="380">
        <v>3.67</v>
      </c>
      <c r="AA34" s="380">
        <v>0</v>
      </c>
      <c r="AB34" s="380">
        <v>0</v>
      </c>
      <c r="AC34" s="380">
        <v>0</v>
      </c>
      <c r="AD34" s="380">
        <v>0</v>
      </c>
      <c r="AE34" s="380">
        <v>0</v>
      </c>
      <c r="AF34" s="380">
        <v>0</v>
      </c>
      <c r="AG34" s="380">
        <v>0</v>
      </c>
      <c r="AH34" s="380">
        <v>0</v>
      </c>
      <c r="AI34" s="380">
        <v>0</v>
      </c>
      <c r="AJ34" s="380">
        <v>0</v>
      </c>
      <c r="AK34" s="381">
        <v>2.4700000000000002</v>
      </c>
      <c r="AL34" s="380">
        <v>0</v>
      </c>
      <c r="AM34" s="380">
        <v>0</v>
      </c>
      <c r="AN34" s="380">
        <v>0</v>
      </c>
      <c r="AO34" s="380">
        <v>0</v>
      </c>
      <c r="AP34" s="380">
        <v>0</v>
      </c>
      <c r="AQ34" s="380">
        <v>0</v>
      </c>
      <c r="AR34" s="380">
        <v>0</v>
      </c>
      <c r="AS34" s="380">
        <v>0</v>
      </c>
      <c r="AT34" s="380">
        <v>0</v>
      </c>
      <c r="AU34" s="380">
        <v>0</v>
      </c>
      <c r="AV34" s="380">
        <v>0</v>
      </c>
      <c r="AW34" s="381">
        <v>0</v>
      </c>
      <c r="AX34" s="380">
        <v>0</v>
      </c>
      <c r="AY34" s="380">
        <v>0</v>
      </c>
      <c r="AZ34" s="380">
        <v>0</v>
      </c>
      <c r="BA34" s="380">
        <v>0</v>
      </c>
      <c r="BB34" s="380">
        <v>0</v>
      </c>
      <c r="BC34" s="380">
        <v>0</v>
      </c>
      <c r="BD34" s="380">
        <v>0</v>
      </c>
      <c r="BE34" s="380">
        <v>0</v>
      </c>
      <c r="BF34" s="380">
        <v>0</v>
      </c>
      <c r="BG34" s="380">
        <v>0</v>
      </c>
      <c r="BH34" s="380">
        <v>0</v>
      </c>
      <c r="BI34" s="381">
        <v>0</v>
      </c>
      <c r="BJ34" s="380">
        <v>55922.869999999995</v>
      </c>
      <c r="BK34" s="380">
        <v>64430.47</v>
      </c>
      <c r="BL34" s="380">
        <v>65568.009999999995</v>
      </c>
      <c r="BM34" s="380">
        <v>66765.91</v>
      </c>
      <c r="BN34" s="380">
        <v>59060.01</v>
      </c>
      <c r="BO34" s="380">
        <v>54470.47</v>
      </c>
      <c r="BP34" s="380">
        <v>56901.04</v>
      </c>
      <c r="BQ34" s="380">
        <v>53584.250000000007</v>
      </c>
      <c r="BR34" s="380">
        <v>58642.44</v>
      </c>
      <c r="BS34" s="380">
        <v>59121.63</v>
      </c>
      <c r="BT34" s="380">
        <v>67180.77</v>
      </c>
      <c r="BU34" s="381">
        <v>66779.31</v>
      </c>
      <c r="BV34" s="347">
        <f t="shared" si="1"/>
        <v>324125.7899999998</v>
      </c>
      <c r="BW34" s="347">
        <f t="shared" si="1"/>
        <v>317812.75999999989</v>
      </c>
      <c r="BX34" s="347">
        <f t="shared" si="1"/>
        <v>313099.41000000003</v>
      </c>
      <c r="BY34" s="347">
        <f t="shared" si="1"/>
        <v>310530.62</v>
      </c>
      <c r="BZ34" s="347">
        <f t="shared" si="1"/>
        <v>294761.95000000007</v>
      </c>
      <c r="CA34" s="347">
        <f t="shared" si="1"/>
        <v>271673.80000000005</v>
      </c>
      <c r="CB34" s="347">
        <f t="shared" si="1"/>
        <v>276660.83</v>
      </c>
      <c r="CC34" s="347">
        <f t="shared" si="1"/>
        <v>274636.36000000004</v>
      </c>
      <c r="CD34" s="347">
        <f t="shared" si="1"/>
        <v>287872.42999999993</v>
      </c>
      <c r="CE34" s="347">
        <f t="shared" si="1"/>
        <v>316440.09000000003</v>
      </c>
      <c r="CF34" s="347">
        <f t="shared" si="1"/>
        <v>344956.76000000007</v>
      </c>
      <c r="CG34" s="347">
        <f t="shared" si="1"/>
        <v>174630.27</v>
      </c>
      <c r="CH34" s="348">
        <f t="shared" si="2"/>
        <v>3507201.0699999994</v>
      </c>
      <c r="CI34" s="353" t="s">
        <v>99</v>
      </c>
      <c r="CJ34" s="347">
        <f>CG34</f>
        <v>174630.27</v>
      </c>
      <c r="CK34" s="347">
        <f>'[1]FY 2021 - kWh'!CG34</f>
        <v>706169</v>
      </c>
      <c r="CL34" s="350">
        <f>CJ34/CK34</f>
        <v>0.24729246115306674</v>
      </c>
      <c r="CM34" s="347">
        <f>ROUND(CL34*'[1]FY 2021 - kWh'!CM34,2)</f>
        <v>-96312.99</v>
      </c>
      <c r="CN34" s="347">
        <f>(CG34-CM34)</f>
        <v>270943.26</v>
      </c>
      <c r="CO34" s="351">
        <f t="shared" si="3"/>
        <v>3236257.8099999996</v>
      </c>
      <c r="CP34" s="351">
        <v>2778773.89</v>
      </c>
      <c r="CQ34" s="351">
        <f t="shared" si="4"/>
        <v>457483.91999999946</v>
      </c>
      <c r="CR34" s="382" t="s">
        <v>182</v>
      </c>
    </row>
    <row r="35" spans="1:96" ht="15.75" x14ac:dyDescent="0.3">
      <c r="A35" s="335" t="s">
        <v>130</v>
      </c>
      <c r="B35" s="344">
        <v>37002.550000000003</v>
      </c>
      <c r="C35" s="344">
        <v>35332.370000000003</v>
      </c>
      <c r="D35" s="344">
        <v>35069.43</v>
      </c>
      <c r="E35" s="344">
        <v>34431.93</v>
      </c>
      <c r="F35" s="344">
        <v>44788.19</v>
      </c>
      <c r="G35" s="344">
        <v>40757.260000000009</v>
      </c>
      <c r="H35" s="344">
        <v>41647.900000000023</v>
      </c>
      <c r="I35" s="344">
        <v>36566.479999999989</v>
      </c>
      <c r="J35" s="344">
        <v>144188.78999999992</v>
      </c>
      <c r="K35" s="344">
        <v>47563.939999999988</v>
      </c>
      <c r="L35" s="344">
        <v>47896.110000000008</v>
      </c>
      <c r="M35" s="344">
        <v>46967.47</v>
      </c>
      <c r="N35" s="380">
        <v>0</v>
      </c>
      <c r="O35" s="380">
        <v>0</v>
      </c>
      <c r="P35" s="380">
        <v>0</v>
      </c>
      <c r="Q35" s="380">
        <v>0</v>
      </c>
      <c r="R35" s="380">
        <v>0</v>
      </c>
      <c r="S35" s="380">
        <v>0</v>
      </c>
      <c r="T35" s="380">
        <v>-2776.73</v>
      </c>
      <c r="U35" s="380">
        <v>2776.55</v>
      </c>
      <c r="V35" s="380">
        <v>0</v>
      </c>
      <c r="W35" s="380">
        <v>0</v>
      </c>
      <c r="X35" s="380">
        <v>0</v>
      </c>
      <c r="Y35" s="381">
        <v>14341.779999999999</v>
      </c>
      <c r="Z35" s="380">
        <v>0</v>
      </c>
      <c r="AA35" s="380">
        <v>0</v>
      </c>
      <c r="AB35" s="380">
        <v>269.05</v>
      </c>
      <c r="AC35" s="380">
        <v>712.61</v>
      </c>
      <c r="AD35" s="380">
        <v>712.61</v>
      </c>
      <c r="AE35" s="380">
        <v>568.03</v>
      </c>
      <c r="AF35" s="380">
        <v>620.40000000000009</v>
      </c>
      <c r="AG35" s="380">
        <v>1015.49</v>
      </c>
      <c r="AH35" s="380">
        <v>1303.07</v>
      </c>
      <c r="AI35" s="380">
        <v>1044.5100000000002</v>
      </c>
      <c r="AJ35" s="380">
        <v>844.29</v>
      </c>
      <c r="AK35" s="381">
        <v>1016.1600000000001</v>
      </c>
      <c r="AL35" s="380">
        <v>0</v>
      </c>
      <c r="AM35" s="380">
        <v>0</v>
      </c>
      <c r="AN35" s="380">
        <v>0</v>
      </c>
      <c r="AO35" s="380">
        <v>0</v>
      </c>
      <c r="AP35" s="380">
        <v>0</v>
      </c>
      <c r="AQ35" s="380">
        <v>0</v>
      </c>
      <c r="AR35" s="380">
        <v>0</v>
      </c>
      <c r="AS35" s="380">
        <v>0</v>
      </c>
      <c r="AT35" s="380">
        <v>0</v>
      </c>
      <c r="AU35" s="380">
        <v>0</v>
      </c>
      <c r="AV35" s="380">
        <v>0</v>
      </c>
      <c r="AW35" s="381">
        <v>0</v>
      </c>
      <c r="AX35" s="380">
        <v>0</v>
      </c>
      <c r="AY35" s="380">
        <v>0</v>
      </c>
      <c r="AZ35" s="380">
        <v>0</v>
      </c>
      <c r="BA35" s="380">
        <v>0</v>
      </c>
      <c r="BB35" s="380">
        <v>0</v>
      </c>
      <c r="BC35" s="380">
        <v>0</v>
      </c>
      <c r="BD35" s="380">
        <v>0</v>
      </c>
      <c r="BE35" s="380">
        <v>0</v>
      </c>
      <c r="BF35" s="380">
        <v>0</v>
      </c>
      <c r="BG35" s="380">
        <v>0</v>
      </c>
      <c r="BH35" s="380">
        <v>0</v>
      </c>
      <c r="BI35" s="381">
        <v>0</v>
      </c>
      <c r="BJ35" s="380">
        <v>0</v>
      </c>
      <c r="BK35" s="380">
        <v>0</v>
      </c>
      <c r="BL35" s="380">
        <v>0</v>
      </c>
      <c r="BM35" s="380">
        <v>0</v>
      </c>
      <c r="BN35" s="380">
        <v>0</v>
      </c>
      <c r="BO35" s="380">
        <v>0</v>
      </c>
      <c r="BP35" s="380">
        <v>0</v>
      </c>
      <c r="BQ35" s="380">
        <v>0</v>
      </c>
      <c r="BR35" s="380">
        <v>0</v>
      </c>
      <c r="BS35" s="380">
        <v>0</v>
      </c>
      <c r="BT35" s="380">
        <v>0</v>
      </c>
      <c r="BU35" s="381">
        <v>0</v>
      </c>
      <c r="BV35" s="347">
        <f t="shared" si="1"/>
        <v>37002.550000000003</v>
      </c>
      <c r="BW35" s="347">
        <f t="shared" si="1"/>
        <v>35332.370000000003</v>
      </c>
      <c r="BX35" s="347">
        <f t="shared" si="1"/>
        <v>35338.480000000003</v>
      </c>
      <c r="BY35" s="347">
        <f t="shared" si="1"/>
        <v>35144.54</v>
      </c>
      <c r="BZ35" s="347">
        <f t="shared" si="1"/>
        <v>45500.800000000003</v>
      </c>
      <c r="CA35" s="347">
        <f t="shared" si="1"/>
        <v>41325.290000000008</v>
      </c>
      <c r="CB35" s="347">
        <f t="shared" si="1"/>
        <v>39491.570000000022</v>
      </c>
      <c r="CC35" s="347">
        <f t="shared" si="1"/>
        <v>40358.51999999999</v>
      </c>
      <c r="CD35" s="347">
        <f t="shared" si="1"/>
        <v>145491.85999999993</v>
      </c>
      <c r="CE35" s="347">
        <f t="shared" si="1"/>
        <v>48608.44999999999</v>
      </c>
      <c r="CF35" s="347">
        <f t="shared" si="1"/>
        <v>48740.400000000009</v>
      </c>
      <c r="CG35" s="347">
        <f t="shared" si="1"/>
        <v>62325.41</v>
      </c>
      <c r="CH35" s="348">
        <f t="shared" si="2"/>
        <v>614660.24000000011</v>
      </c>
      <c r="CO35" s="351">
        <f t="shared" si="3"/>
        <v>614660.24000000011</v>
      </c>
      <c r="CP35" s="351">
        <v>614660.24000000011</v>
      </c>
      <c r="CQ35" s="351">
        <f t="shared" si="4"/>
        <v>0</v>
      </c>
    </row>
    <row r="36" spans="1:96" ht="15.75" x14ac:dyDescent="0.3">
      <c r="A36" s="335" t="s">
        <v>131</v>
      </c>
      <c r="B36" s="344">
        <v>57622.400000000009</v>
      </c>
      <c r="C36" s="344">
        <v>53832.679999999993</v>
      </c>
      <c r="D36" s="344">
        <v>50579.5</v>
      </c>
      <c r="E36" s="344">
        <v>48518.280000000013</v>
      </c>
      <c r="F36" s="344">
        <v>43085.399999999972</v>
      </c>
      <c r="G36" s="344">
        <v>45220.649999999994</v>
      </c>
      <c r="H36" s="344">
        <v>38584.430000000029</v>
      </c>
      <c r="I36" s="344">
        <v>40902.65</v>
      </c>
      <c r="J36" s="344">
        <v>41178.820000000022</v>
      </c>
      <c r="K36" s="344">
        <v>45232.480000000018</v>
      </c>
      <c r="L36" s="344">
        <v>49564.71</v>
      </c>
      <c r="M36" s="344">
        <v>47541.41</v>
      </c>
      <c r="N36" s="380">
        <v>0</v>
      </c>
      <c r="O36" s="380">
        <v>0</v>
      </c>
      <c r="P36" s="380">
        <v>0</v>
      </c>
      <c r="Q36" s="380">
        <v>0</v>
      </c>
      <c r="R36" s="380">
        <v>0</v>
      </c>
      <c r="S36" s="380">
        <v>0</v>
      </c>
      <c r="T36" s="380">
        <v>0</v>
      </c>
      <c r="U36" s="380">
        <v>0</v>
      </c>
      <c r="V36" s="380">
        <v>0</v>
      </c>
      <c r="W36" s="380">
        <v>0</v>
      </c>
      <c r="X36" s="380">
        <v>-358.19</v>
      </c>
      <c r="Y36" s="381">
        <v>-99.960000000000008</v>
      </c>
      <c r="Z36" s="380">
        <v>0</v>
      </c>
      <c r="AA36" s="380">
        <v>0</v>
      </c>
      <c r="AB36" s="380">
        <v>0</v>
      </c>
      <c r="AC36" s="380">
        <v>0</v>
      </c>
      <c r="AD36" s="380">
        <v>0</v>
      </c>
      <c r="AE36" s="380">
        <v>0</v>
      </c>
      <c r="AF36" s="380">
        <v>0</v>
      </c>
      <c r="AG36" s="380">
        <v>0</v>
      </c>
      <c r="AH36" s="380">
        <v>0</v>
      </c>
      <c r="AI36" s="380">
        <v>0</v>
      </c>
      <c r="AJ36" s="380">
        <v>22.47</v>
      </c>
      <c r="AK36" s="381">
        <v>14.609999999999985</v>
      </c>
      <c r="AL36" s="380">
        <v>0</v>
      </c>
      <c r="AM36" s="380">
        <v>0</v>
      </c>
      <c r="AN36" s="380">
        <v>0</v>
      </c>
      <c r="AO36" s="380">
        <v>0</v>
      </c>
      <c r="AP36" s="380">
        <v>0</v>
      </c>
      <c r="AQ36" s="380">
        <v>0</v>
      </c>
      <c r="AR36" s="380">
        <v>0</v>
      </c>
      <c r="AS36" s="380">
        <v>0</v>
      </c>
      <c r="AT36" s="380">
        <v>0</v>
      </c>
      <c r="AU36" s="380">
        <v>0</v>
      </c>
      <c r="AV36" s="380">
        <v>0</v>
      </c>
      <c r="AW36" s="381">
        <v>0</v>
      </c>
      <c r="AX36" s="380">
        <v>0</v>
      </c>
      <c r="AY36" s="380">
        <v>0</v>
      </c>
      <c r="AZ36" s="380">
        <v>0</v>
      </c>
      <c r="BA36" s="380">
        <v>0</v>
      </c>
      <c r="BB36" s="380">
        <v>0</v>
      </c>
      <c r="BC36" s="380">
        <v>0</v>
      </c>
      <c r="BD36" s="380">
        <v>0</v>
      </c>
      <c r="BE36" s="380">
        <v>-5.65</v>
      </c>
      <c r="BF36" s="380">
        <v>-5.43</v>
      </c>
      <c r="BG36" s="380">
        <v>-31.35</v>
      </c>
      <c r="BH36" s="380">
        <v>-70.78</v>
      </c>
      <c r="BI36" s="381">
        <v>-166.87</v>
      </c>
      <c r="BJ36" s="380">
        <v>0</v>
      </c>
      <c r="BK36" s="380">
        <v>0</v>
      </c>
      <c r="BL36" s="380">
        <v>0</v>
      </c>
      <c r="BM36" s="380">
        <v>0</v>
      </c>
      <c r="BN36" s="380">
        <v>0</v>
      </c>
      <c r="BO36" s="380">
        <v>0</v>
      </c>
      <c r="BP36" s="380">
        <v>0</v>
      </c>
      <c r="BQ36" s="380">
        <v>0</v>
      </c>
      <c r="BR36" s="380">
        <v>0</v>
      </c>
      <c r="BS36" s="380">
        <v>0</v>
      </c>
      <c r="BT36" s="380">
        <v>0</v>
      </c>
      <c r="BU36" s="381">
        <v>0</v>
      </c>
      <c r="BV36" s="347">
        <f t="shared" si="1"/>
        <v>57622.400000000009</v>
      </c>
      <c r="BW36" s="347">
        <f t="shared" si="1"/>
        <v>53832.679999999993</v>
      </c>
      <c r="BX36" s="347">
        <f t="shared" si="1"/>
        <v>50579.5</v>
      </c>
      <c r="BY36" s="347">
        <f t="shared" si="1"/>
        <v>48518.280000000013</v>
      </c>
      <c r="BZ36" s="347">
        <f t="shared" si="1"/>
        <v>43085.399999999972</v>
      </c>
      <c r="CA36" s="347">
        <f t="shared" si="1"/>
        <v>45220.649999999994</v>
      </c>
      <c r="CB36" s="347">
        <f t="shared" si="1"/>
        <v>38584.430000000029</v>
      </c>
      <c r="CC36" s="347">
        <f t="shared" si="1"/>
        <v>40897</v>
      </c>
      <c r="CD36" s="347">
        <f t="shared" si="1"/>
        <v>41173.390000000021</v>
      </c>
      <c r="CE36" s="347">
        <f t="shared" si="1"/>
        <v>45201.130000000019</v>
      </c>
      <c r="CF36" s="347">
        <f t="shared" si="1"/>
        <v>49158.21</v>
      </c>
      <c r="CG36" s="347">
        <f t="shared" si="1"/>
        <v>47289.19</v>
      </c>
      <c r="CH36" s="348">
        <f t="shared" si="2"/>
        <v>561162.26000000013</v>
      </c>
      <c r="CO36" s="351">
        <f t="shared" si="3"/>
        <v>561162.26000000013</v>
      </c>
      <c r="CP36" s="351">
        <v>561162.26000000013</v>
      </c>
      <c r="CQ36" s="351">
        <f t="shared" si="4"/>
        <v>0</v>
      </c>
    </row>
    <row r="37" spans="1:96" ht="15.75" x14ac:dyDescent="0.3">
      <c r="A37" s="335" t="s">
        <v>132</v>
      </c>
      <c r="B37" s="344">
        <v>23320.489999999994</v>
      </c>
      <c r="C37" s="344">
        <v>25500.869999999995</v>
      </c>
      <c r="D37" s="344">
        <v>27780.420000000002</v>
      </c>
      <c r="E37" s="344">
        <v>27753.170000000002</v>
      </c>
      <c r="F37" s="344">
        <v>27777.889999999996</v>
      </c>
      <c r="G37" s="344">
        <v>24359.239999999994</v>
      </c>
      <c r="H37" s="344">
        <v>24013.5</v>
      </c>
      <c r="I37" s="344">
        <v>26224.950000000004</v>
      </c>
      <c r="J37" s="344">
        <v>24785.539999999994</v>
      </c>
      <c r="K37" s="344">
        <v>26716.949999999997</v>
      </c>
      <c r="L37" s="344">
        <v>29429.09</v>
      </c>
      <c r="M37" s="344">
        <v>30211.35</v>
      </c>
      <c r="N37" s="380">
        <v>607.01</v>
      </c>
      <c r="O37" s="380">
        <v>608.80999999999995</v>
      </c>
      <c r="P37" s="380">
        <v>6.12</v>
      </c>
      <c r="Q37" s="380">
        <v>-1012.28</v>
      </c>
      <c r="R37" s="380">
        <v>-1215.43</v>
      </c>
      <c r="S37" s="380">
        <v>349.02</v>
      </c>
      <c r="T37" s="380">
        <v>720.26</v>
      </c>
      <c r="U37" s="380">
        <v>861.42</v>
      </c>
      <c r="V37" s="380">
        <v>403.70999999999992</v>
      </c>
      <c r="W37" s="380">
        <v>2525.9700000000003</v>
      </c>
      <c r="X37" s="380">
        <v>52.129999999999995</v>
      </c>
      <c r="Y37" s="381">
        <v>586.53</v>
      </c>
      <c r="Z37" s="380">
        <v>0</v>
      </c>
      <c r="AA37" s="380">
        <v>0</v>
      </c>
      <c r="AB37" s="380">
        <v>0</v>
      </c>
      <c r="AC37" s="380">
        <v>0</v>
      </c>
      <c r="AD37" s="380">
        <v>0</v>
      </c>
      <c r="AE37" s="380">
        <v>0</v>
      </c>
      <c r="AF37" s="380">
        <v>0</v>
      </c>
      <c r="AG37" s="380">
        <v>0</v>
      </c>
      <c r="AH37" s="380">
        <v>0</v>
      </c>
      <c r="AI37" s="380">
        <v>0</v>
      </c>
      <c r="AJ37" s="380">
        <v>0</v>
      </c>
      <c r="AK37" s="381">
        <v>0</v>
      </c>
      <c r="AL37" s="380">
        <v>0</v>
      </c>
      <c r="AM37" s="380">
        <v>0</v>
      </c>
      <c r="AN37" s="380">
        <v>0</v>
      </c>
      <c r="AO37" s="380">
        <v>0</v>
      </c>
      <c r="AP37" s="380">
        <v>0</v>
      </c>
      <c r="AQ37" s="380">
        <v>0</v>
      </c>
      <c r="AR37" s="380">
        <v>0</v>
      </c>
      <c r="AS37" s="380">
        <v>0</v>
      </c>
      <c r="AT37" s="380">
        <v>0</v>
      </c>
      <c r="AU37" s="380">
        <v>0</v>
      </c>
      <c r="AV37" s="380">
        <v>0</v>
      </c>
      <c r="AW37" s="381">
        <v>0</v>
      </c>
      <c r="AX37" s="380">
        <v>0</v>
      </c>
      <c r="AY37" s="380">
        <v>0</v>
      </c>
      <c r="AZ37" s="380">
        <v>0</v>
      </c>
      <c r="BA37" s="380">
        <v>0</v>
      </c>
      <c r="BB37" s="380">
        <v>0</v>
      </c>
      <c r="BC37" s="380">
        <v>0</v>
      </c>
      <c r="BD37" s="380">
        <v>0</v>
      </c>
      <c r="BE37" s="380">
        <v>0</v>
      </c>
      <c r="BF37" s="380">
        <v>0</v>
      </c>
      <c r="BG37" s="380">
        <v>0</v>
      </c>
      <c r="BH37" s="380">
        <v>0</v>
      </c>
      <c r="BI37" s="381">
        <v>0</v>
      </c>
      <c r="BJ37" s="380">
        <v>0</v>
      </c>
      <c r="BK37" s="380">
        <v>0</v>
      </c>
      <c r="BL37" s="380">
        <v>0</v>
      </c>
      <c r="BM37" s="380">
        <v>0</v>
      </c>
      <c r="BN37" s="380">
        <v>0</v>
      </c>
      <c r="BO37" s="380">
        <v>0</v>
      </c>
      <c r="BP37" s="380">
        <v>0</v>
      </c>
      <c r="BQ37" s="380">
        <v>0</v>
      </c>
      <c r="BR37" s="380">
        <v>0</v>
      </c>
      <c r="BS37" s="380">
        <v>0</v>
      </c>
      <c r="BT37" s="380">
        <v>0</v>
      </c>
      <c r="BU37" s="381">
        <v>0</v>
      </c>
      <c r="BV37" s="347">
        <f t="shared" si="1"/>
        <v>23927.499999999993</v>
      </c>
      <c r="BW37" s="347">
        <f t="shared" si="1"/>
        <v>26109.679999999997</v>
      </c>
      <c r="BX37" s="347">
        <f t="shared" si="1"/>
        <v>27786.54</v>
      </c>
      <c r="BY37" s="347">
        <f t="shared" si="1"/>
        <v>26740.890000000003</v>
      </c>
      <c r="BZ37" s="347">
        <f t="shared" si="1"/>
        <v>26562.459999999995</v>
      </c>
      <c r="CA37" s="347">
        <f t="shared" si="1"/>
        <v>24708.259999999995</v>
      </c>
      <c r="CB37" s="347">
        <f t="shared" si="1"/>
        <v>24733.759999999998</v>
      </c>
      <c r="CC37" s="347">
        <f t="shared" si="1"/>
        <v>27086.370000000003</v>
      </c>
      <c r="CD37" s="347">
        <f t="shared" si="1"/>
        <v>25189.249999999993</v>
      </c>
      <c r="CE37" s="347">
        <f t="shared" si="1"/>
        <v>29242.92</v>
      </c>
      <c r="CF37" s="347">
        <f t="shared" si="1"/>
        <v>29481.22</v>
      </c>
      <c r="CG37" s="347">
        <f t="shared" si="1"/>
        <v>30797.879999999997</v>
      </c>
      <c r="CH37" s="348">
        <f t="shared" si="2"/>
        <v>322366.73</v>
      </c>
      <c r="CO37" s="351">
        <f t="shared" si="3"/>
        <v>322366.73</v>
      </c>
      <c r="CP37" s="351">
        <v>322366.73</v>
      </c>
      <c r="CQ37" s="351">
        <f t="shared" si="4"/>
        <v>0</v>
      </c>
    </row>
    <row r="38" spans="1:96" ht="15.75" x14ac:dyDescent="0.3">
      <c r="A38" s="335" t="s">
        <v>133</v>
      </c>
      <c r="B38" s="344">
        <v>718240.13</v>
      </c>
      <c r="C38" s="344">
        <v>736534.8400000002</v>
      </c>
      <c r="D38" s="344">
        <v>776805.50000000023</v>
      </c>
      <c r="E38" s="344">
        <v>144646.65000000008</v>
      </c>
      <c r="F38" s="344">
        <v>127581.72</v>
      </c>
      <c r="G38" s="344">
        <v>133393.46</v>
      </c>
      <c r="H38" s="344">
        <v>133761.75999999986</v>
      </c>
      <c r="I38" s="344">
        <v>138293.22999999992</v>
      </c>
      <c r="J38" s="344">
        <v>130751.02000000002</v>
      </c>
      <c r="K38" s="344">
        <v>133102.81000000003</v>
      </c>
      <c r="L38" s="344">
        <v>145715.10000000003</v>
      </c>
      <c r="M38" s="344">
        <v>150528.92000000001</v>
      </c>
      <c r="N38" s="380">
        <v>0</v>
      </c>
      <c r="O38" s="380">
        <v>0</v>
      </c>
      <c r="P38" s="380">
        <v>0</v>
      </c>
      <c r="Q38" s="380">
        <v>0</v>
      </c>
      <c r="R38" s="380">
        <v>0</v>
      </c>
      <c r="S38" s="380">
        <v>-2744.4</v>
      </c>
      <c r="T38" s="380">
        <v>-52.74</v>
      </c>
      <c r="U38" s="380">
        <v>-42.13</v>
      </c>
      <c r="V38" s="380">
        <v>10479.61</v>
      </c>
      <c r="W38" s="380">
        <v>11491.08</v>
      </c>
      <c r="X38" s="380">
        <v>10401.35</v>
      </c>
      <c r="Y38" s="381">
        <v>10489.25</v>
      </c>
      <c r="Z38" s="380">
        <v>0</v>
      </c>
      <c r="AA38" s="380">
        <v>0</v>
      </c>
      <c r="AB38" s="380">
        <v>0</v>
      </c>
      <c r="AC38" s="380">
        <v>0</v>
      </c>
      <c r="AD38" s="380">
        <v>0</v>
      </c>
      <c r="AE38" s="380">
        <v>0</v>
      </c>
      <c r="AF38" s="380">
        <v>0</v>
      </c>
      <c r="AG38" s="380">
        <v>0</v>
      </c>
      <c r="AH38" s="380">
        <v>0</v>
      </c>
      <c r="AI38" s="380">
        <v>0</v>
      </c>
      <c r="AJ38" s="380">
        <v>0</v>
      </c>
      <c r="AK38" s="381">
        <v>31.14</v>
      </c>
      <c r="AL38" s="380">
        <v>0</v>
      </c>
      <c r="AM38" s="380">
        <v>0</v>
      </c>
      <c r="AN38" s="380">
        <v>0</v>
      </c>
      <c r="AO38" s="380">
        <v>0</v>
      </c>
      <c r="AP38" s="380">
        <v>0</v>
      </c>
      <c r="AQ38" s="380">
        <v>0</v>
      </c>
      <c r="AR38" s="380">
        <v>0</v>
      </c>
      <c r="AS38" s="380">
        <v>0</v>
      </c>
      <c r="AT38" s="380">
        <v>0</v>
      </c>
      <c r="AU38" s="380">
        <v>0</v>
      </c>
      <c r="AV38" s="380">
        <v>0</v>
      </c>
      <c r="AW38" s="381">
        <v>193.08</v>
      </c>
      <c r="AX38" s="380">
        <v>0</v>
      </c>
      <c r="AY38" s="380">
        <v>0</v>
      </c>
      <c r="AZ38" s="380">
        <v>0</v>
      </c>
      <c r="BA38" s="380">
        <v>0</v>
      </c>
      <c r="BB38" s="380">
        <v>0</v>
      </c>
      <c r="BC38" s="380">
        <v>0</v>
      </c>
      <c r="BD38" s="380">
        <v>0</v>
      </c>
      <c r="BE38" s="380">
        <v>0</v>
      </c>
      <c r="BF38" s="380">
        <v>0</v>
      </c>
      <c r="BG38" s="380">
        <v>0</v>
      </c>
      <c r="BH38" s="380">
        <v>0</v>
      </c>
      <c r="BI38" s="381">
        <v>0</v>
      </c>
      <c r="BJ38" s="380">
        <v>0</v>
      </c>
      <c r="BK38" s="380">
        <v>0</v>
      </c>
      <c r="BL38" s="380">
        <v>0</v>
      </c>
      <c r="BM38" s="380">
        <v>0</v>
      </c>
      <c r="BN38" s="380">
        <v>0</v>
      </c>
      <c r="BO38" s="380">
        <v>0</v>
      </c>
      <c r="BP38" s="380">
        <v>0</v>
      </c>
      <c r="BQ38" s="380">
        <v>0</v>
      </c>
      <c r="BR38" s="380">
        <v>0</v>
      </c>
      <c r="BS38" s="380">
        <v>0</v>
      </c>
      <c r="BT38" s="380">
        <v>0</v>
      </c>
      <c r="BU38" s="381">
        <v>0</v>
      </c>
      <c r="BV38" s="347">
        <f t="shared" si="1"/>
        <v>718240.13</v>
      </c>
      <c r="BW38" s="347">
        <f t="shared" si="1"/>
        <v>736534.8400000002</v>
      </c>
      <c r="BX38" s="347">
        <f t="shared" si="1"/>
        <v>776805.50000000023</v>
      </c>
      <c r="BY38" s="347">
        <f t="shared" si="1"/>
        <v>144646.65000000008</v>
      </c>
      <c r="BZ38" s="347">
        <f t="shared" si="1"/>
        <v>127581.72</v>
      </c>
      <c r="CA38" s="347">
        <f t="shared" si="1"/>
        <v>130649.06</v>
      </c>
      <c r="CB38" s="347">
        <f t="shared" si="1"/>
        <v>133709.01999999987</v>
      </c>
      <c r="CC38" s="347">
        <f t="shared" si="1"/>
        <v>138251.09999999992</v>
      </c>
      <c r="CD38" s="347">
        <f t="shared" si="1"/>
        <v>141230.63</v>
      </c>
      <c r="CE38" s="347">
        <f t="shared" si="1"/>
        <v>144593.89000000001</v>
      </c>
      <c r="CF38" s="347">
        <f t="shared" si="1"/>
        <v>156116.45000000004</v>
      </c>
      <c r="CG38" s="347">
        <f t="shared" si="1"/>
        <v>161242.39000000001</v>
      </c>
      <c r="CH38" s="348">
        <f t="shared" si="2"/>
        <v>3509601.3800000013</v>
      </c>
      <c r="CO38" s="351">
        <f t="shared" si="3"/>
        <v>3509601.3800000013</v>
      </c>
      <c r="CP38" s="351">
        <v>3509601.3800000013</v>
      </c>
      <c r="CQ38" s="351">
        <f t="shared" si="4"/>
        <v>0</v>
      </c>
    </row>
    <row r="39" spans="1:96" ht="15.75" x14ac:dyDescent="0.3">
      <c r="A39" s="335" t="s">
        <v>134</v>
      </c>
      <c r="B39" s="344">
        <v>28889.759999999998</v>
      </c>
      <c r="C39" s="344">
        <v>28967.979999999992</v>
      </c>
      <c r="D39" s="344">
        <v>29996.37000000001</v>
      </c>
      <c r="E39" s="344">
        <v>31590.829999999994</v>
      </c>
      <c r="F39" s="344">
        <v>29712.069999999992</v>
      </c>
      <c r="G39" s="344">
        <v>28483.759999999998</v>
      </c>
      <c r="H39" s="344">
        <v>28672.760000000002</v>
      </c>
      <c r="I39" s="344">
        <v>25673.070000000003</v>
      </c>
      <c r="J39" s="344">
        <v>27098.280000000006</v>
      </c>
      <c r="K39" s="344">
        <v>28664.17</v>
      </c>
      <c r="L39" s="344">
        <v>30023.679999999986</v>
      </c>
      <c r="M39" s="344">
        <v>32177.9</v>
      </c>
      <c r="N39" s="380">
        <v>0</v>
      </c>
      <c r="O39" s="380">
        <v>0</v>
      </c>
      <c r="P39" s="380">
        <v>0</v>
      </c>
      <c r="Q39" s="380">
        <v>0</v>
      </c>
      <c r="R39" s="380">
        <v>0</v>
      </c>
      <c r="S39" s="380">
        <v>0</v>
      </c>
      <c r="T39" s="380">
        <v>0</v>
      </c>
      <c r="U39" s="380">
        <v>4</v>
      </c>
      <c r="V39" s="380">
        <v>0</v>
      </c>
      <c r="W39" s="380">
        <v>0</v>
      </c>
      <c r="X39" s="380">
        <v>-61.819999999999993</v>
      </c>
      <c r="Y39" s="381">
        <v>-1027.03</v>
      </c>
      <c r="Z39" s="380">
        <v>0</v>
      </c>
      <c r="AA39" s="380">
        <v>0</v>
      </c>
      <c r="AB39" s="380">
        <v>0</v>
      </c>
      <c r="AC39" s="380">
        <v>0</v>
      </c>
      <c r="AD39" s="380">
        <v>0</v>
      </c>
      <c r="AE39" s="380">
        <v>0</v>
      </c>
      <c r="AF39" s="380">
        <v>0</v>
      </c>
      <c r="AG39" s="380">
        <v>0</v>
      </c>
      <c r="AH39" s="380">
        <v>327.5</v>
      </c>
      <c r="AI39" s="380">
        <v>184.57999999999998</v>
      </c>
      <c r="AJ39" s="380">
        <v>165.97000000000003</v>
      </c>
      <c r="AK39" s="381">
        <v>172.48999999999998</v>
      </c>
      <c r="AL39" s="380">
        <v>0</v>
      </c>
      <c r="AM39" s="380">
        <v>0</v>
      </c>
      <c r="AN39" s="380">
        <v>0</v>
      </c>
      <c r="AO39" s="380">
        <v>0</v>
      </c>
      <c r="AP39" s="380">
        <v>0</v>
      </c>
      <c r="AQ39" s="380">
        <v>0</v>
      </c>
      <c r="AR39" s="380">
        <v>0</v>
      </c>
      <c r="AS39" s="380">
        <v>0</v>
      </c>
      <c r="AT39" s="380">
        <v>0</v>
      </c>
      <c r="AU39" s="380">
        <v>0</v>
      </c>
      <c r="AV39" s="380">
        <v>0</v>
      </c>
      <c r="AW39" s="381">
        <v>0</v>
      </c>
      <c r="AX39" s="380">
        <v>0</v>
      </c>
      <c r="AY39" s="380">
        <v>0</v>
      </c>
      <c r="AZ39" s="380">
        <v>0</v>
      </c>
      <c r="BA39" s="380">
        <v>0</v>
      </c>
      <c r="BB39" s="380">
        <v>0</v>
      </c>
      <c r="BC39" s="380">
        <v>0</v>
      </c>
      <c r="BD39" s="380">
        <v>0</v>
      </c>
      <c r="BE39" s="380">
        <v>0</v>
      </c>
      <c r="BF39" s="380">
        <v>0</v>
      </c>
      <c r="BG39" s="380">
        <v>0</v>
      </c>
      <c r="BH39" s="380">
        <v>0</v>
      </c>
      <c r="BI39" s="381">
        <v>0</v>
      </c>
      <c r="BJ39" s="380">
        <v>0</v>
      </c>
      <c r="BK39" s="380">
        <v>0</v>
      </c>
      <c r="BL39" s="380">
        <v>0</v>
      </c>
      <c r="BM39" s="380">
        <v>0</v>
      </c>
      <c r="BN39" s="380">
        <v>0</v>
      </c>
      <c r="BO39" s="380">
        <v>0</v>
      </c>
      <c r="BP39" s="380">
        <v>0</v>
      </c>
      <c r="BQ39" s="380">
        <v>0</v>
      </c>
      <c r="BR39" s="380">
        <v>0</v>
      </c>
      <c r="BS39" s="380">
        <v>0</v>
      </c>
      <c r="BT39" s="380">
        <v>0</v>
      </c>
      <c r="BU39" s="381">
        <v>0</v>
      </c>
      <c r="BV39" s="347">
        <f t="shared" ref="BV39:CG60" si="5">B39+N39+Z39+AL39+AX39+BJ39</f>
        <v>28889.759999999998</v>
      </c>
      <c r="BW39" s="347">
        <f t="shared" si="5"/>
        <v>28967.979999999992</v>
      </c>
      <c r="BX39" s="347">
        <f t="shared" si="5"/>
        <v>29996.37000000001</v>
      </c>
      <c r="BY39" s="347">
        <f t="shared" si="5"/>
        <v>31590.829999999994</v>
      </c>
      <c r="BZ39" s="347">
        <f t="shared" si="5"/>
        <v>29712.069999999992</v>
      </c>
      <c r="CA39" s="347">
        <f t="shared" si="5"/>
        <v>28483.759999999998</v>
      </c>
      <c r="CB39" s="347">
        <f t="shared" si="5"/>
        <v>28672.760000000002</v>
      </c>
      <c r="CC39" s="347">
        <f t="shared" si="5"/>
        <v>25677.070000000003</v>
      </c>
      <c r="CD39" s="347">
        <f t="shared" si="5"/>
        <v>27425.780000000006</v>
      </c>
      <c r="CE39" s="347">
        <f t="shared" si="5"/>
        <v>28848.75</v>
      </c>
      <c r="CF39" s="347">
        <f t="shared" si="5"/>
        <v>30127.829999999987</v>
      </c>
      <c r="CG39" s="347">
        <f t="shared" si="5"/>
        <v>31323.360000000004</v>
      </c>
      <c r="CH39" s="348">
        <f t="shared" si="2"/>
        <v>349716.31999999995</v>
      </c>
      <c r="CO39" s="351">
        <f t="shared" si="3"/>
        <v>349716.31999999995</v>
      </c>
      <c r="CP39" s="351">
        <v>349716.31999999995</v>
      </c>
      <c r="CQ39" s="351">
        <f t="shared" si="4"/>
        <v>0</v>
      </c>
    </row>
    <row r="40" spans="1:96" ht="15.75" x14ac:dyDescent="0.3">
      <c r="A40" s="335" t="s">
        <v>135</v>
      </c>
      <c r="B40" s="344">
        <v>36668.22</v>
      </c>
      <c r="C40" s="344">
        <v>25537.950000000004</v>
      </c>
      <c r="D40" s="344">
        <v>26819.139999999996</v>
      </c>
      <c r="E40" s="344">
        <v>25472.440000000002</v>
      </c>
      <c r="F40" s="344">
        <v>24889.480000000003</v>
      </c>
      <c r="G40" s="344">
        <v>23239.890000000007</v>
      </c>
      <c r="H40" s="344">
        <v>31527.809999999998</v>
      </c>
      <c r="I40" s="344">
        <v>23386.430000000004</v>
      </c>
      <c r="J40" s="344">
        <v>23529.460000000006</v>
      </c>
      <c r="K40" s="344">
        <v>25630.810000000009</v>
      </c>
      <c r="L40" s="344">
        <v>26596.059999999994</v>
      </c>
      <c r="M40" s="344">
        <v>27335.8</v>
      </c>
      <c r="N40" s="380">
        <v>0</v>
      </c>
      <c r="O40" s="380">
        <v>0</v>
      </c>
      <c r="P40" s="380">
        <v>0</v>
      </c>
      <c r="Q40" s="380">
        <v>0</v>
      </c>
      <c r="R40" s="380">
        <v>0</v>
      </c>
      <c r="S40" s="380">
        <v>0</v>
      </c>
      <c r="T40" s="380">
        <v>0</v>
      </c>
      <c r="U40" s="380">
        <v>1.9499999999999957</v>
      </c>
      <c r="V40" s="380">
        <v>-140.44</v>
      </c>
      <c r="W40" s="380">
        <v>20.54</v>
      </c>
      <c r="X40" s="380">
        <v>243.85000000000002</v>
      </c>
      <c r="Y40" s="381">
        <v>290.80000000000007</v>
      </c>
      <c r="Z40" s="380">
        <v>0</v>
      </c>
      <c r="AA40" s="380">
        <v>0</v>
      </c>
      <c r="AB40" s="380">
        <v>0</v>
      </c>
      <c r="AC40" s="380">
        <v>0</v>
      </c>
      <c r="AD40" s="380">
        <v>0</v>
      </c>
      <c r="AE40" s="380">
        <v>0</v>
      </c>
      <c r="AF40" s="380">
        <v>0</v>
      </c>
      <c r="AG40" s="380">
        <v>0</v>
      </c>
      <c r="AH40" s="380">
        <v>0</v>
      </c>
      <c r="AI40" s="380">
        <v>0</v>
      </c>
      <c r="AJ40" s="380">
        <v>0</v>
      </c>
      <c r="AK40" s="381">
        <v>0</v>
      </c>
      <c r="AL40" s="380">
        <v>0</v>
      </c>
      <c r="AM40" s="380">
        <v>0</v>
      </c>
      <c r="AN40" s="380">
        <v>0</v>
      </c>
      <c r="AO40" s="380">
        <v>0</v>
      </c>
      <c r="AP40" s="380">
        <v>0</v>
      </c>
      <c r="AQ40" s="380">
        <v>0</v>
      </c>
      <c r="AR40" s="380">
        <v>0</v>
      </c>
      <c r="AS40" s="380">
        <v>0</v>
      </c>
      <c r="AT40" s="380">
        <v>0</v>
      </c>
      <c r="AU40" s="380">
        <v>0</v>
      </c>
      <c r="AV40" s="380">
        <v>0</v>
      </c>
      <c r="AW40" s="381">
        <v>0</v>
      </c>
      <c r="AX40" s="380">
        <v>0</v>
      </c>
      <c r="AY40" s="380">
        <v>0</v>
      </c>
      <c r="AZ40" s="380">
        <v>0</v>
      </c>
      <c r="BA40" s="380">
        <v>0</v>
      </c>
      <c r="BB40" s="380">
        <v>0</v>
      </c>
      <c r="BC40" s="380">
        <v>0</v>
      </c>
      <c r="BD40" s="380">
        <v>0</v>
      </c>
      <c r="BE40" s="380">
        <v>0</v>
      </c>
      <c r="BF40" s="380">
        <v>0</v>
      </c>
      <c r="BG40" s="380">
        <v>0</v>
      </c>
      <c r="BH40" s="380">
        <v>0</v>
      </c>
      <c r="BI40" s="381">
        <v>0</v>
      </c>
      <c r="BJ40" s="380">
        <v>0</v>
      </c>
      <c r="BK40" s="380">
        <v>0</v>
      </c>
      <c r="BL40" s="380">
        <v>0</v>
      </c>
      <c r="BM40" s="380">
        <v>0</v>
      </c>
      <c r="BN40" s="380">
        <v>0</v>
      </c>
      <c r="BO40" s="380">
        <v>0</v>
      </c>
      <c r="BP40" s="380">
        <v>0</v>
      </c>
      <c r="BQ40" s="380">
        <v>0</v>
      </c>
      <c r="BR40" s="380">
        <v>0</v>
      </c>
      <c r="BS40" s="380">
        <v>0</v>
      </c>
      <c r="BT40" s="380">
        <v>0</v>
      </c>
      <c r="BU40" s="381">
        <v>0</v>
      </c>
      <c r="BV40" s="347">
        <f t="shared" si="5"/>
        <v>36668.22</v>
      </c>
      <c r="BW40" s="347">
        <f t="shared" si="5"/>
        <v>25537.950000000004</v>
      </c>
      <c r="BX40" s="347">
        <f t="shared" si="5"/>
        <v>26819.139999999996</v>
      </c>
      <c r="BY40" s="347">
        <f t="shared" si="5"/>
        <v>25472.440000000002</v>
      </c>
      <c r="BZ40" s="347">
        <f t="shared" si="5"/>
        <v>24889.480000000003</v>
      </c>
      <c r="CA40" s="347">
        <f t="shared" si="5"/>
        <v>23239.890000000007</v>
      </c>
      <c r="CB40" s="347">
        <f t="shared" si="5"/>
        <v>31527.809999999998</v>
      </c>
      <c r="CC40" s="347">
        <f t="shared" si="5"/>
        <v>23388.380000000005</v>
      </c>
      <c r="CD40" s="347">
        <f t="shared" si="5"/>
        <v>23389.020000000008</v>
      </c>
      <c r="CE40" s="347">
        <f t="shared" si="5"/>
        <v>25651.350000000009</v>
      </c>
      <c r="CF40" s="347">
        <f t="shared" si="5"/>
        <v>26839.909999999993</v>
      </c>
      <c r="CG40" s="347">
        <f t="shared" si="5"/>
        <v>27626.6</v>
      </c>
      <c r="CH40" s="348">
        <f t="shared" si="2"/>
        <v>321050.19</v>
      </c>
      <c r="CO40" s="351">
        <f t="shared" si="3"/>
        <v>321050.19</v>
      </c>
      <c r="CP40" s="351">
        <v>321050.19</v>
      </c>
      <c r="CQ40" s="351">
        <f t="shared" si="4"/>
        <v>0</v>
      </c>
    </row>
    <row r="41" spans="1:96" ht="15.75" x14ac:dyDescent="0.3">
      <c r="A41" s="335" t="s">
        <v>136</v>
      </c>
      <c r="B41" s="344">
        <v>44839.649999999994</v>
      </c>
      <c r="C41" s="344">
        <v>49682.87000000001</v>
      </c>
      <c r="D41" s="344">
        <v>55012.769999999982</v>
      </c>
      <c r="E41" s="344">
        <v>61051.85</v>
      </c>
      <c r="F41" s="344">
        <v>56435.439999999981</v>
      </c>
      <c r="G41" s="344">
        <v>52672.50999999998</v>
      </c>
      <c r="H41" s="344">
        <v>43141.490000000005</v>
      </c>
      <c r="I41" s="344">
        <v>43224.500000000007</v>
      </c>
      <c r="J41" s="344">
        <v>54507.970000000016</v>
      </c>
      <c r="K41" s="344">
        <v>60227.240000000005</v>
      </c>
      <c r="L41" s="344">
        <v>55120.44999999999</v>
      </c>
      <c r="M41" s="344">
        <v>54912.13</v>
      </c>
      <c r="N41" s="380">
        <v>0</v>
      </c>
      <c r="O41" s="380">
        <v>0</v>
      </c>
      <c r="P41" s="380">
        <v>0</v>
      </c>
      <c r="Q41" s="380">
        <v>0</v>
      </c>
      <c r="R41" s="380">
        <v>0</v>
      </c>
      <c r="S41" s="380">
        <v>0</v>
      </c>
      <c r="T41" s="380">
        <v>0</v>
      </c>
      <c r="U41" s="380">
        <v>0</v>
      </c>
      <c r="V41" s="380">
        <v>3.12</v>
      </c>
      <c r="W41" s="380">
        <v>59.16</v>
      </c>
      <c r="X41" s="380">
        <v>1143.9199999999998</v>
      </c>
      <c r="Y41" s="381">
        <v>9618.9</v>
      </c>
      <c r="Z41" s="380">
        <v>0</v>
      </c>
      <c r="AA41" s="380">
        <v>0</v>
      </c>
      <c r="AB41" s="380">
        <v>0</v>
      </c>
      <c r="AC41" s="380">
        <v>0</v>
      </c>
      <c r="AD41" s="380">
        <v>0</v>
      </c>
      <c r="AE41" s="380">
        <v>0</v>
      </c>
      <c r="AF41" s="380">
        <v>2.08</v>
      </c>
      <c r="AG41" s="380">
        <v>4.17</v>
      </c>
      <c r="AH41" s="380">
        <v>-17.54</v>
      </c>
      <c r="AI41" s="380">
        <v>2.92</v>
      </c>
      <c r="AJ41" s="380">
        <v>-0.24999999999999997</v>
      </c>
      <c r="AK41" s="381">
        <v>4.01</v>
      </c>
      <c r="AL41" s="380">
        <v>0</v>
      </c>
      <c r="AM41" s="380">
        <v>0</v>
      </c>
      <c r="AN41" s="380">
        <v>0</v>
      </c>
      <c r="AO41" s="380">
        <v>0</v>
      </c>
      <c r="AP41" s="380">
        <v>0</v>
      </c>
      <c r="AQ41" s="380">
        <v>0</v>
      </c>
      <c r="AR41" s="380">
        <v>0</v>
      </c>
      <c r="AS41" s="380">
        <v>0</v>
      </c>
      <c r="AT41" s="380">
        <v>0</v>
      </c>
      <c r="AU41" s="380">
        <v>0</v>
      </c>
      <c r="AV41" s="380">
        <v>155.68</v>
      </c>
      <c r="AW41" s="381">
        <v>-67.650000000000006</v>
      </c>
      <c r="AX41" s="380">
        <v>0</v>
      </c>
      <c r="AY41" s="380">
        <v>0</v>
      </c>
      <c r="AZ41" s="380">
        <v>0</v>
      </c>
      <c r="BA41" s="380">
        <v>0</v>
      </c>
      <c r="BB41" s="380">
        <v>0</v>
      </c>
      <c r="BC41" s="380">
        <v>0</v>
      </c>
      <c r="BD41" s="380">
        <v>0</v>
      </c>
      <c r="BE41" s="380">
        <v>0</v>
      </c>
      <c r="BF41" s="380">
        <v>0</v>
      </c>
      <c r="BG41" s="380">
        <v>0</v>
      </c>
      <c r="BH41" s="380">
        <v>0</v>
      </c>
      <c r="BI41" s="381">
        <v>0</v>
      </c>
      <c r="BJ41" s="380">
        <v>0</v>
      </c>
      <c r="BK41" s="380">
        <v>0</v>
      </c>
      <c r="BL41" s="380">
        <v>0</v>
      </c>
      <c r="BM41" s="380">
        <v>0</v>
      </c>
      <c r="BN41" s="380">
        <v>0</v>
      </c>
      <c r="BO41" s="380">
        <v>0</v>
      </c>
      <c r="BP41" s="380">
        <v>0</v>
      </c>
      <c r="BQ41" s="380">
        <v>0</v>
      </c>
      <c r="BR41" s="380">
        <v>0</v>
      </c>
      <c r="BS41" s="380">
        <v>0</v>
      </c>
      <c r="BT41" s="380">
        <v>0</v>
      </c>
      <c r="BU41" s="381">
        <v>0</v>
      </c>
      <c r="BV41" s="347">
        <f t="shared" si="5"/>
        <v>44839.649999999994</v>
      </c>
      <c r="BW41" s="347">
        <f t="shared" si="5"/>
        <v>49682.87000000001</v>
      </c>
      <c r="BX41" s="347">
        <f t="shared" si="5"/>
        <v>55012.769999999982</v>
      </c>
      <c r="BY41" s="347">
        <f t="shared" si="5"/>
        <v>61051.85</v>
      </c>
      <c r="BZ41" s="347">
        <f t="shared" si="5"/>
        <v>56435.439999999981</v>
      </c>
      <c r="CA41" s="347">
        <f t="shared" si="5"/>
        <v>52672.50999999998</v>
      </c>
      <c r="CB41" s="347">
        <f t="shared" si="5"/>
        <v>43143.570000000007</v>
      </c>
      <c r="CC41" s="347">
        <f t="shared" si="5"/>
        <v>43228.670000000006</v>
      </c>
      <c r="CD41" s="347">
        <f t="shared" si="5"/>
        <v>54493.550000000017</v>
      </c>
      <c r="CE41" s="347">
        <f t="shared" si="5"/>
        <v>60289.320000000007</v>
      </c>
      <c r="CF41" s="347">
        <f t="shared" si="5"/>
        <v>56419.799999999988</v>
      </c>
      <c r="CG41" s="347">
        <f t="shared" si="5"/>
        <v>64467.39</v>
      </c>
      <c r="CH41" s="348">
        <f t="shared" si="2"/>
        <v>641737.39</v>
      </c>
      <c r="CO41" s="351">
        <f t="shared" si="3"/>
        <v>641737.39</v>
      </c>
      <c r="CP41" s="351">
        <v>641737.39</v>
      </c>
      <c r="CQ41" s="351">
        <f t="shared" si="4"/>
        <v>0</v>
      </c>
    </row>
    <row r="42" spans="1:96" ht="15.75" x14ac:dyDescent="0.3">
      <c r="A42" s="335" t="s">
        <v>137</v>
      </c>
      <c r="B42" s="344">
        <v>69495.910000000018</v>
      </c>
      <c r="C42" s="344">
        <v>83399.460000000065</v>
      </c>
      <c r="D42" s="344">
        <v>71413.969999999987</v>
      </c>
      <c r="E42" s="344">
        <v>75934.45</v>
      </c>
      <c r="F42" s="344">
        <v>73750.250000000029</v>
      </c>
      <c r="G42" s="344">
        <v>67586.729999999981</v>
      </c>
      <c r="H42" s="344">
        <v>62842.460000000043</v>
      </c>
      <c r="I42" s="344">
        <v>80883.860000000059</v>
      </c>
      <c r="J42" s="344">
        <v>87885.450000000026</v>
      </c>
      <c r="K42" s="344">
        <v>76645.150000000052</v>
      </c>
      <c r="L42" s="344">
        <v>86281.819999999934</v>
      </c>
      <c r="M42" s="344">
        <v>84123.49</v>
      </c>
      <c r="N42" s="380">
        <v>55.8</v>
      </c>
      <c r="O42" s="380">
        <v>35.47</v>
      </c>
      <c r="P42" s="380">
        <v>24.77</v>
      </c>
      <c r="Q42" s="380">
        <v>26.24</v>
      </c>
      <c r="R42" s="380">
        <v>-1040.6099999999999</v>
      </c>
      <c r="S42" s="380">
        <v>1297.93</v>
      </c>
      <c r="T42" s="380">
        <v>64.36</v>
      </c>
      <c r="U42" s="380">
        <v>205.05</v>
      </c>
      <c r="V42" s="380">
        <v>289.56</v>
      </c>
      <c r="W42" s="380">
        <v>282.34000000000003</v>
      </c>
      <c r="X42" s="380">
        <v>-1411.55</v>
      </c>
      <c r="Y42" s="381">
        <v>14238.16</v>
      </c>
      <c r="Z42" s="380">
        <v>0</v>
      </c>
      <c r="AA42" s="380">
        <v>0</v>
      </c>
      <c r="AB42" s="380">
        <v>0</v>
      </c>
      <c r="AC42" s="380">
        <v>0</v>
      </c>
      <c r="AD42" s="380">
        <v>0</v>
      </c>
      <c r="AE42" s="380">
        <v>0</v>
      </c>
      <c r="AF42" s="380">
        <v>0</v>
      </c>
      <c r="AG42" s="380">
        <v>0</v>
      </c>
      <c r="AH42" s="380">
        <v>0</v>
      </c>
      <c r="AI42" s="380">
        <v>0</v>
      </c>
      <c r="AJ42" s="380">
        <v>8.9499999999999993</v>
      </c>
      <c r="AK42" s="381">
        <v>0</v>
      </c>
      <c r="AL42" s="380">
        <v>30.1</v>
      </c>
      <c r="AM42" s="380">
        <v>32.130000000000003</v>
      </c>
      <c r="AN42" s="380">
        <v>34.130000000000003</v>
      </c>
      <c r="AO42" s="380">
        <v>32.1</v>
      </c>
      <c r="AP42" s="380">
        <v>32.1</v>
      </c>
      <c r="AQ42" s="380">
        <v>32.1</v>
      </c>
      <c r="AR42" s="380">
        <v>35.49</v>
      </c>
      <c r="AS42" s="380">
        <v>33.409999999999997</v>
      </c>
      <c r="AT42" s="380">
        <v>31.3</v>
      </c>
      <c r="AU42" s="380">
        <v>38.08</v>
      </c>
      <c r="AV42" s="380">
        <v>35.85</v>
      </c>
      <c r="AW42" s="381">
        <v>34.040000000000006</v>
      </c>
      <c r="AX42" s="380">
        <v>0</v>
      </c>
      <c r="AY42" s="380">
        <v>0</v>
      </c>
      <c r="AZ42" s="380">
        <v>0</v>
      </c>
      <c r="BA42" s="380">
        <v>0</v>
      </c>
      <c r="BB42" s="380">
        <v>0</v>
      </c>
      <c r="BC42" s="380">
        <v>0</v>
      </c>
      <c r="BD42" s="380">
        <v>0</v>
      </c>
      <c r="BE42" s="380">
        <v>0</v>
      </c>
      <c r="BF42" s="380">
        <v>0</v>
      </c>
      <c r="BG42" s="380">
        <v>0</v>
      </c>
      <c r="BH42" s="380">
        <v>0</v>
      </c>
      <c r="BI42" s="381">
        <v>0</v>
      </c>
      <c r="BJ42" s="380">
        <v>0</v>
      </c>
      <c r="BK42" s="380">
        <v>0</v>
      </c>
      <c r="BL42" s="380">
        <v>0</v>
      </c>
      <c r="BM42" s="380">
        <v>0</v>
      </c>
      <c r="BN42" s="380">
        <v>0</v>
      </c>
      <c r="BO42" s="380">
        <v>0</v>
      </c>
      <c r="BP42" s="380">
        <v>0</v>
      </c>
      <c r="BQ42" s="380">
        <v>0</v>
      </c>
      <c r="BR42" s="380">
        <v>0</v>
      </c>
      <c r="BS42" s="380">
        <v>0</v>
      </c>
      <c r="BT42" s="380">
        <v>0</v>
      </c>
      <c r="BU42" s="381">
        <v>0</v>
      </c>
      <c r="BV42" s="347">
        <f t="shared" si="5"/>
        <v>69581.810000000027</v>
      </c>
      <c r="BW42" s="347">
        <f t="shared" si="5"/>
        <v>83467.06000000007</v>
      </c>
      <c r="BX42" s="347">
        <f t="shared" si="5"/>
        <v>71472.87</v>
      </c>
      <c r="BY42" s="347">
        <f t="shared" si="5"/>
        <v>75992.790000000008</v>
      </c>
      <c r="BZ42" s="347">
        <f t="shared" si="5"/>
        <v>72741.740000000034</v>
      </c>
      <c r="CA42" s="347">
        <f t="shared" si="5"/>
        <v>68916.75999999998</v>
      </c>
      <c r="CB42" s="347">
        <f t="shared" si="5"/>
        <v>62942.310000000041</v>
      </c>
      <c r="CC42" s="347">
        <f t="shared" si="5"/>
        <v>81122.320000000065</v>
      </c>
      <c r="CD42" s="347">
        <f t="shared" si="5"/>
        <v>88206.310000000027</v>
      </c>
      <c r="CE42" s="347">
        <f t="shared" si="5"/>
        <v>76965.570000000051</v>
      </c>
      <c r="CF42" s="347">
        <f t="shared" si="5"/>
        <v>84915.069999999934</v>
      </c>
      <c r="CG42" s="347">
        <f t="shared" si="5"/>
        <v>98395.69</v>
      </c>
      <c r="CH42" s="348">
        <f t="shared" si="2"/>
        <v>934720.30000000028</v>
      </c>
      <c r="CO42" s="351">
        <f t="shared" si="3"/>
        <v>934720.30000000028</v>
      </c>
      <c r="CP42" s="351">
        <v>934720.30000000028</v>
      </c>
      <c r="CQ42" s="351">
        <f t="shared" si="4"/>
        <v>0</v>
      </c>
    </row>
    <row r="43" spans="1:96" ht="15.75" x14ac:dyDescent="0.3">
      <c r="A43" s="335" t="s">
        <v>138</v>
      </c>
      <c r="B43" s="344">
        <v>23009.069999999985</v>
      </c>
      <c r="C43" s="344">
        <v>24369.61</v>
      </c>
      <c r="D43" s="344">
        <v>24399.200000000012</v>
      </c>
      <c r="E43" s="344">
        <v>23720.960000000006</v>
      </c>
      <c r="F43" s="344">
        <v>24974.839999999993</v>
      </c>
      <c r="G43" s="344">
        <v>21818.400000000001</v>
      </c>
      <c r="H43" s="344">
        <v>20407.020000000004</v>
      </c>
      <c r="I43" s="344">
        <v>23358.560000000001</v>
      </c>
      <c r="J43" s="344">
        <v>22908.000000000004</v>
      </c>
      <c r="K43" s="344">
        <v>25583.399999999998</v>
      </c>
      <c r="L43" s="344">
        <v>30088.109999999997</v>
      </c>
      <c r="M43" s="344">
        <v>28034.68</v>
      </c>
      <c r="N43" s="380">
        <v>0</v>
      </c>
      <c r="O43" s="380">
        <v>0</v>
      </c>
      <c r="P43" s="380">
        <v>0</v>
      </c>
      <c r="Q43" s="380">
        <v>0</v>
      </c>
      <c r="R43" s="380">
        <v>0</v>
      </c>
      <c r="S43" s="380">
        <v>0</v>
      </c>
      <c r="T43" s="380">
        <v>0</v>
      </c>
      <c r="U43" s="380">
        <v>0</v>
      </c>
      <c r="V43" s="380">
        <v>0</v>
      </c>
      <c r="W43" s="380">
        <v>0</v>
      </c>
      <c r="X43" s="380">
        <v>2.67</v>
      </c>
      <c r="Y43" s="381">
        <v>492.78</v>
      </c>
      <c r="Z43" s="380">
        <v>0</v>
      </c>
      <c r="AA43" s="380">
        <v>0</v>
      </c>
      <c r="AB43" s="380">
        <v>0</v>
      </c>
      <c r="AC43" s="380">
        <v>0</v>
      </c>
      <c r="AD43" s="380">
        <v>0</v>
      </c>
      <c r="AE43" s="380">
        <v>0</v>
      </c>
      <c r="AF43" s="380">
        <v>0</v>
      </c>
      <c r="AG43" s="380">
        <v>0</v>
      </c>
      <c r="AH43" s="380">
        <v>0</v>
      </c>
      <c r="AI43" s="380">
        <v>0</v>
      </c>
      <c r="AJ43" s="380">
        <v>20.37</v>
      </c>
      <c r="AK43" s="381">
        <v>-26</v>
      </c>
      <c r="AL43" s="380">
        <v>0</v>
      </c>
      <c r="AM43" s="380">
        <v>20.9</v>
      </c>
      <c r="AN43" s="380">
        <v>-25.49</v>
      </c>
      <c r="AO43" s="380">
        <v>-24.89</v>
      </c>
      <c r="AP43" s="380">
        <v>-24.47</v>
      </c>
      <c r="AQ43" s="380">
        <v>-23.87</v>
      </c>
      <c r="AR43" s="380">
        <v>-20.89</v>
      </c>
      <c r="AS43" s="380">
        <v>-22.96</v>
      </c>
      <c r="AT43" s="380">
        <v>-22.35</v>
      </c>
      <c r="AU43" s="380">
        <v>-25.98</v>
      </c>
      <c r="AV43" s="380">
        <v>-27.33</v>
      </c>
      <c r="AW43" s="381">
        <v>-26.66</v>
      </c>
      <c r="AX43" s="380">
        <v>0</v>
      </c>
      <c r="AY43" s="380">
        <v>0</v>
      </c>
      <c r="AZ43" s="380">
        <v>0</v>
      </c>
      <c r="BA43" s="380">
        <v>0</v>
      </c>
      <c r="BB43" s="380">
        <v>0</v>
      </c>
      <c r="BC43" s="380">
        <v>0</v>
      </c>
      <c r="BD43" s="380">
        <v>0</v>
      </c>
      <c r="BE43" s="380">
        <v>0</v>
      </c>
      <c r="BF43" s="380">
        <v>0.85</v>
      </c>
      <c r="BG43" s="380">
        <v>0.91</v>
      </c>
      <c r="BH43" s="380">
        <v>0.91</v>
      </c>
      <c r="BI43" s="381">
        <v>0.67</v>
      </c>
      <c r="BJ43" s="380">
        <v>0</v>
      </c>
      <c r="BK43" s="380">
        <v>0</v>
      </c>
      <c r="BL43" s="380">
        <v>0</v>
      </c>
      <c r="BM43" s="380">
        <v>0</v>
      </c>
      <c r="BN43" s="380">
        <v>0</v>
      </c>
      <c r="BO43" s="380">
        <v>0</v>
      </c>
      <c r="BP43" s="380">
        <v>0</v>
      </c>
      <c r="BQ43" s="380">
        <v>0</v>
      </c>
      <c r="BR43" s="380">
        <v>0</v>
      </c>
      <c r="BS43" s="380">
        <v>0</v>
      </c>
      <c r="BT43" s="380">
        <v>0</v>
      </c>
      <c r="BU43" s="381">
        <v>0</v>
      </c>
      <c r="BV43" s="347">
        <f t="shared" si="5"/>
        <v>23009.069999999985</v>
      </c>
      <c r="BW43" s="347">
        <f t="shared" si="5"/>
        <v>24390.510000000002</v>
      </c>
      <c r="BX43" s="347">
        <f t="shared" si="5"/>
        <v>24373.71000000001</v>
      </c>
      <c r="BY43" s="347">
        <f t="shared" si="5"/>
        <v>23696.070000000007</v>
      </c>
      <c r="BZ43" s="347">
        <f t="shared" si="5"/>
        <v>24950.369999999992</v>
      </c>
      <c r="CA43" s="347">
        <f t="shared" si="5"/>
        <v>21794.530000000002</v>
      </c>
      <c r="CB43" s="347">
        <f t="shared" si="5"/>
        <v>20386.130000000005</v>
      </c>
      <c r="CC43" s="347">
        <f t="shared" si="5"/>
        <v>23335.600000000002</v>
      </c>
      <c r="CD43" s="347">
        <f t="shared" si="5"/>
        <v>22886.500000000004</v>
      </c>
      <c r="CE43" s="347">
        <f t="shared" si="5"/>
        <v>25558.329999999998</v>
      </c>
      <c r="CF43" s="347">
        <f t="shared" si="5"/>
        <v>30084.729999999992</v>
      </c>
      <c r="CG43" s="347">
        <f t="shared" si="5"/>
        <v>28475.469999999998</v>
      </c>
      <c r="CH43" s="348">
        <f t="shared" si="2"/>
        <v>292941.01999999996</v>
      </c>
      <c r="CO43" s="351">
        <f t="shared" si="3"/>
        <v>292941.01999999996</v>
      </c>
      <c r="CP43" s="351">
        <v>292941.02</v>
      </c>
      <c r="CQ43" s="351">
        <f t="shared" si="4"/>
        <v>0</v>
      </c>
    </row>
    <row r="44" spans="1:96" ht="15.75" x14ac:dyDescent="0.3">
      <c r="A44" s="335" t="s">
        <v>139</v>
      </c>
      <c r="B44" s="344">
        <v>22561.439999999999</v>
      </c>
      <c r="C44" s="344">
        <v>24341.960000000006</v>
      </c>
      <c r="D44" s="344">
        <v>24659.290000000008</v>
      </c>
      <c r="E44" s="344">
        <v>26442.470000000008</v>
      </c>
      <c r="F44" s="344">
        <v>25701.700000000004</v>
      </c>
      <c r="G44" s="344">
        <v>24822.959999999999</v>
      </c>
      <c r="H44" s="344">
        <v>22624.540000000008</v>
      </c>
      <c r="I44" s="344">
        <v>23522.23</v>
      </c>
      <c r="J44" s="344">
        <v>28136.480000000003</v>
      </c>
      <c r="K44" s="344">
        <v>27811.230000000003</v>
      </c>
      <c r="L44" s="344">
        <v>28055.849999999995</v>
      </c>
      <c r="M44" s="344">
        <v>28713.5</v>
      </c>
      <c r="N44" s="380">
        <v>0</v>
      </c>
      <c r="O44" s="380">
        <v>0</v>
      </c>
      <c r="P44" s="380">
        <v>0</v>
      </c>
      <c r="Q44" s="380">
        <v>0</v>
      </c>
      <c r="R44" s="380">
        <v>0</v>
      </c>
      <c r="S44" s="380">
        <v>0</v>
      </c>
      <c r="T44" s="380">
        <v>0</v>
      </c>
      <c r="U44" s="380">
        <v>0</v>
      </c>
      <c r="V44" s="380">
        <v>0.42</v>
      </c>
      <c r="W44" s="380">
        <v>-0.45</v>
      </c>
      <c r="X44" s="380">
        <v>390.76000000000005</v>
      </c>
      <c r="Y44" s="381">
        <v>156.99</v>
      </c>
      <c r="Z44" s="380">
        <v>0</v>
      </c>
      <c r="AA44" s="380">
        <v>0</v>
      </c>
      <c r="AB44" s="380">
        <v>0</v>
      </c>
      <c r="AC44" s="380">
        <v>0</v>
      </c>
      <c r="AD44" s="380">
        <v>0</v>
      </c>
      <c r="AE44" s="380">
        <v>0</v>
      </c>
      <c r="AF44" s="380">
        <v>0</v>
      </c>
      <c r="AG44" s="380">
        <v>0</v>
      </c>
      <c r="AH44" s="380">
        <v>0</v>
      </c>
      <c r="AI44" s="380">
        <v>0</v>
      </c>
      <c r="AJ44" s="380">
        <v>62.28</v>
      </c>
      <c r="AK44" s="381">
        <v>60.48</v>
      </c>
      <c r="AL44" s="380">
        <v>0</v>
      </c>
      <c r="AM44" s="380">
        <v>0</v>
      </c>
      <c r="AN44" s="380">
        <v>0</v>
      </c>
      <c r="AO44" s="380">
        <v>0</v>
      </c>
      <c r="AP44" s="380">
        <v>0</v>
      </c>
      <c r="AQ44" s="380">
        <v>0</v>
      </c>
      <c r="AR44" s="380">
        <v>0</v>
      </c>
      <c r="AS44" s="380">
        <v>0</v>
      </c>
      <c r="AT44" s="380">
        <v>0</v>
      </c>
      <c r="AU44" s="380">
        <v>0</v>
      </c>
      <c r="AV44" s="380">
        <v>-67.28</v>
      </c>
      <c r="AW44" s="381">
        <v>-65.48</v>
      </c>
      <c r="AX44" s="380">
        <v>0</v>
      </c>
      <c r="AY44" s="380">
        <v>0</v>
      </c>
      <c r="AZ44" s="380">
        <v>0</v>
      </c>
      <c r="BA44" s="380">
        <v>0</v>
      </c>
      <c r="BB44" s="380">
        <v>0</v>
      </c>
      <c r="BC44" s="380">
        <v>0</v>
      </c>
      <c r="BD44" s="380">
        <v>0</v>
      </c>
      <c r="BE44" s="380">
        <v>0</v>
      </c>
      <c r="BF44" s="380">
        <v>0</v>
      </c>
      <c r="BG44" s="380">
        <v>0</v>
      </c>
      <c r="BH44" s="380">
        <v>195.77</v>
      </c>
      <c r="BI44" s="381">
        <v>63.6</v>
      </c>
      <c r="BJ44" s="380">
        <v>0</v>
      </c>
      <c r="BK44" s="380">
        <v>0</v>
      </c>
      <c r="BL44" s="380">
        <v>0</v>
      </c>
      <c r="BM44" s="380">
        <v>0</v>
      </c>
      <c r="BN44" s="380">
        <v>0</v>
      </c>
      <c r="BO44" s="380">
        <v>0</v>
      </c>
      <c r="BP44" s="380">
        <v>0</v>
      </c>
      <c r="BQ44" s="380">
        <v>0</v>
      </c>
      <c r="BR44" s="380">
        <v>0</v>
      </c>
      <c r="BS44" s="380">
        <v>0</v>
      </c>
      <c r="BT44" s="380">
        <v>0</v>
      </c>
      <c r="BU44" s="381">
        <v>0</v>
      </c>
      <c r="BV44" s="347">
        <f t="shared" si="5"/>
        <v>22561.439999999999</v>
      </c>
      <c r="BW44" s="347">
        <f t="shared" si="5"/>
        <v>24341.960000000006</v>
      </c>
      <c r="BX44" s="347">
        <f t="shared" si="5"/>
        <v>24659.290000000008</v>
      </c>
      <c r="BY44" s="347">
        <f t="shared" si="5"/>
        <v>26442.470000000008</v>
      </c>
      <c r="BZ44" s="347">
        <f t="shared" si="5"/>
        <v>25701.700000000004</v>
      </c>
      <c r="CA44" s="347">
        <f t="shared" si="5"/>
        <v>24822.959999999999</v>
      </c>
      <c r="CB44" s="347">
        <f t="shared" si="5"/>
        <v>22624.540000000008</v>
      </c>
      <c r="CC44" s="347">
        <f t="shared" si="5"/>
        <v>23522.23</v>
      </c>
      <c r="CD44" s="347">
        <f t="shared" si="5"/>
        <v>28136.9</v>
      </c>
      <c r="CE44" s="347">
        <f t="shared" si="5"/>
        <v>27810.780000000002</v>
      </c>
      <c r="CF44" s="347">
        <f t="shared" si="5"/>
        <v>28637.379999999994</v>
      </c>
      <c r="CG44" s="347">
        <f t="shared" si="5"/>
        <v>28929.09</v>
      </c>
      <c r="CH44" s="348">
        <f t="shared" si="2"/>
        <v>308190.74000000005</v>
      </c>
      <c r="CO44" s="351">
        <f t="shared" si="3"/>
        <v>308190.74000000005</v>
      </c>
      <c r="CP44" s="351">
        <v>308190.74000000005</v>
      </c>
      <c r="CQ44" s="351">
        <f t="shared" si="4"/>
        <v>0</v>
      </c>
    </row>
    <row r="45" spans="1:96" ht="15.75" x14ac:dyDescent="0.3">
      <c r="A45" s="335" t="s">
        <v>140</v>
      </c>
      <c r="B45" s="344">
        <v>13621.710000000003</v>
      </c>
      <c r="C45" s="344">
        <v>13686.580000000002</v>
      </c>
      <c r="D45" s="344">
        <v>13355.03</v>
      </c>
      <c r="E45" s="344">
        <v>12816.08</v>
      </c>
      <c r="F45" s="344">
        <v>13705.479999999998</v>
      </c>
      <c r="G45" s="344">
        <v>13034.48</v>
      </c>
      <c r="H45" s="344">
        <v>11758.739999999998</v>
      </c>
      <c r="I45" s="344">
        <v>12865.969999999998</v>
      </c>
      <c r="J45" s="344">
        <v>12568.16</v>
      </c>
      <c r="K45" s="344">
        <v>13760.959999999997</v>
      </c>
      <c r="L45" s="344">
        <v>14869.429999999997</v>
      </c>
      <c r="M45" s="344">
        <v>13662.99</v>
      </c>
      <c r="N45" s="380">
        <v>0</v>
      </c>
      <c r="O45" s="380">
        <v>0</v>
      </c>
      <c r="P45" s="380">
        <v>0</v>
      </c>
      <c r="Q45" s="380">
        <v>0</v>
      </c>
      <c r="R45" s="380">
        <v>0</v>
      </c>
      <c r="S45" s="380">
        <v>0</v>
      </c>
      <c r="T45" s="380">
        <v>0</v>
      </c>
      <c r="U45" s="380">
        <v>0</v>
      </c>
      <c r="V45" s="380">
        <v>0</v>
      </c>
      <c r="W45" s="380">
        <v>0</v>
      </c>
      <c r="X45" s="380">
        <v>564.26</v>
      </c>
      <c r="Y45" s="381">
        <v>1649.05</v>
      </c>
      <c r="Z45" s="380">
        <v>0</v>
      </c>
      <c r="AA45" s="380">
        <v>0</v>
      </c>
      <c r="AB45" s="380">
        <v>0</v>
      </c>
      <c r="AC45" s="380">
        <v>0</v>
      </c>
      <c r="AD45" s="380">
        <v>0</v>
      </c>
      <c r="AE45" s="380">
        <v>0</v>
      </c>
      <c r="AF45" s="380">
        <v>0</v>
      </c>
      <c r="AG45" s="380">
        <v>0</v>
      </c>
      <c r="AH45" s="380">
        <v>0</v>
      </c>
      <c r="AI45" s="380">
        <v>0</v>
      </c>
      <c r="AJ45" s="380">
        <v>0</v>
      </c>
      <c r="AK45" s="381">
        <v>0</v>
      </c>
      <c r="AL45" s="380">
        <v>0</v>
      </c>
      <c r="AM45" s="380">
        <v>0</v>
      </c>
      <c r="AN45" s="380">
        <v>0</v>
      </c>
      <c r="AO45" s="380">
        <v>0</v>
      </c>
      <c r="AP45" s="380">
        <v>0</v>
      </c>
      <c r="AQ45" s="380">
        <v>0</v>
      </c>
      <c r="AR45" s="380">
        <v>0</v>
      </c>
      <c r="AS45" s="380">
        <v>0</v>
      </c>
      <c r="AT45" s="380">
        <v>0</v>
      </c>
      <c r="AU45" s="380">
        <v>0</v>
      </c>
      <c r="AV45" s="380">
        <v>0</v>
      </c>
      <c r="AW45" s="381">
        <v>0</v>
      </c>
      <c r="AX45" s="380">
        <v>0</v>
      </c>
      <c r="AY45" s="380">
        <v>0</v>
      </c>
      <c r="AZ45" s="380">
        <v>0</v>
      </c>
      <c r="BA45" s="380">
        <v>0</v>
      </c>
      <c r="BB45" s="380">
        <v>0</v>
      </c>
      <c r="BC45" s="380">
        <v>0</v>
      </c>
      <c r="BD45" s="380">
        <v>0</v>
      </c>
      <c r="BE45" s="380">
        <v>0</v>
      </c>
      <c r="BF45" s="380">
        <v>0</v>
      </c>
      <c r="BG45" s="380">
        <v>0</v>
      </c>
      <c r="BH45" s="380">
        <v>0</v>
      </c>
      <c r="BI45" s="381">
        <v>0</v>
      </c>
      <c r="BJ45" s="380">
        <v>0</v>
      </c>
      <c r="BK45" s="380">
        <v>0</v>
      </c>
      <c r="BL45" s="380">
        <v>0</v>
      </c>
      <c r="BM45" s="380">
        <v>0</v>
      </c>
      <c r="BN45" s="380">
        <v>0</v>
      </c>
      <c r="BO45" s="380">
        <v>0</v>
      </c>
      <c r="BP45" s="380">
        <v>0</v>
      </c>
      <c r="BQ45" s="380">
        <v>0</v>
      </c>
      <c r="BR45" s="380">
        <v>0</v>
      </c>
      <c r="BS45" s="380">
        <v>0</v>
      </c>
      <c r="BT45" s="380">
        <v>0</v>
      </c>
      <c r="BU45" s="381">
        <v>0</v>
      </c>
      <c r="BV45" s="347">
        <f t="shared" si="5"/>
        <v>13621.710000000003</v>
      </c>
      <c r="BW45" s="347">
        <f t="shared" si="5"/>
        <v>13686.580000000002</v>
      </c>
      <c r="BX45" s="347">
        <f t="shared" si="5"/>
        <v>13355.03</v>
      </c>
      <c r="BY45" s="347">
        <f t="shared" si="5"/>
        <v>12816.08</v>
      </c>
      <c r="BZ45" s="347">
        <f t="shared" si="5"/>
        <v>13705.479999999998</v>
      </c>
      <c r="CA45" s="347">
        <f t="shared" si="5"/>
        <v>13034.48</v>
      </c>
      <c r="CB45" s="347">
        <f t="shared" si="5"/>
        <v>11758.739999999998</v>
      </c>
      <c r="CC45" s="347">
        <f t="shared" si="5"/>
        <v>12865.969999999998</v>
      </c>
      <c r="CD45" s="347">
        <f t="shared" si="5"/>
        <v>12568.16</v>
      </c>
      <c r="CE45" s="347">
        <f t="shared" si="5"/>
        <v>13760.959999999997</v>
      </c>
      <c r="CF45" s="347">
        <f t="shared" si="5"/>
        <v>15433.689999999997</v>
      </c>
      <c r="CG45" s="347">
        <f t="shared" si="5"/>
        <v>15312.039999999999</v>
      </c>
      <c r="CH45" s="348">
        <f t="shared" si="2"/>
        <v>161918.92000000001</v>
      </c>
      <c r="CI45" s="355" t="s">
        <v>129</v>
      </c>
      <c r="CJ45" s="347">
        <f>CD45</f>
        <v>12568.16</v>
      </c>
      <c r="CK45" s="347">
        <f>'[1]FY 2021 - kWh'!CD45</f>
        <v>50839</v>
      </c>
      <c r="CL45" s="350">
        <f>CJ45/CK45</f>
        <v>0.24721493341725839</v>
      </c>
      <c r="CM45" s="347">
        <f>ROUND(CL45*'[1]FY 2021 - kWh'!CM45,2)</f>
        <v>-2125.8000000000002</v>
      </c>
      <c r="CN45" s="347">
        <f>(CD45-CM45)+SUM(CE45:CG45)</f>
        <v>59200.649999999994</v>
      </c>
      <c r="CO45" s="351">
        <f t="shared" si="3"/>
        <v>102718.27000000002</v>
      </c>
      <c r="CP45" s="351">
        <v>94046.111440240755</v>
      </c>
      <c r="CQ45" s="351">
        <f t="shared" si="4"/>
        <v>8672.1585597592639</v>
      </c>
      <c r="CR45" s="355" t="s">
        <v>183</v>
      </c>
    </row>
    <row r="46" spans="1:96" ht="15.75" x14ac:dyDescent="0.3">
      <c r="A46" s="335" t="s">
        <v>141</v>
      </c>
      <c r="B46" s="344">
        <v>41802.46</v>
      </c>
      <c r="C46" s="344">
        <v>38682.380000000005</v>
      </c>
      <c r="D46" s="344">
        <v>37659.659999999996</v>
      </c>
      <c r="E46" s="344">
        <v>35608.949999999997</v>
      </c>
      <c r="F46" s="344">
        <v>36783.359999999993</v>
      </c>
      <c r="G46" s="344">
        <v>34237.390000000007</v>
      </c>
      <c r="H46" s="344">
        <v>34784.73000000001</v>
      </c>
      <c r="I46" s="344">
        <v>34768.33</v>
      </c>
      <c r="J46" s="344">
        <v>32552.659999999996</v>
      </c>
      <c r="K46" s="344">
        <v>36869.159999999996</v>
      </c>
      <c r="L46" s="344">
        <v>40782.639999999999</v>
      </c>
      <c r="M46" s="344">
        <v>40268.83</v>
      </c>
      <c r="N46" s="380">
        <v>0</v>
      </c>
      <c r="O46" s="380">
        <v>0</v>
      </c>
      <c r="P46" s="380">
        <v>0</v>
      </c>
      <c r="Q46" s="380">
        <v>0</v>
      </c>
      <c r="R46" s="380">
        <v>-194.6</v>
      </c>
      <c r="S46" s="380">
        <v>-392.31</v>
      </c>
      <c r="T46" s="380">
        <v>-185.38</v>
      </c>
      <c r="U46" s="380">
        <v>-283.8</v>
      </c>
      <c r="V46" s="380">
        <v>615.05999999999995</v>
      </c>
      <c r="W46" s="380">
        <v>629.05999999999995</v>
      </c>
      <c r="X46" s="380">
        <v>463.08</v>
      </c>
      <c r="Y46" s="381">
        <v>298.29000000000008</v>
      </c>
      <c r="Z46" s="380">
        <v>0</v>
      </c>
      <c r="AA46" s="380">
        <v>0</v>
      </c>
      <c r="AB46" s="380">
        <v>0</v>
      </c>
      <c r="AC46" s="380">
        <v>0</v>
      </c>
      <c r="AD46" s="380">
        <v>0</v>
      </c>
      <c r="AE46" s="380">
        <v>0</v>
      </c>
      <c r="AF46" s="380">
        <v>0</v>
      </c>
      <c r="AG46" s="380">
        <v>0</v>
      </c>
      <c r="AH46" s="380">
        <v>0</v>
      </c>
      <c r="AI46" s="380">
        <v>0</v>
      </c>
      <c r="AJ46" s="380">
        <v>251.56</v>
      </c>
      <c r="AK46" s="381">
        <v>191.3</v>
      </c>
      <c r="AL46" s="380">
        <v>0</v>
      </c>
      <c r="AM46" s="380">
        <v>0</v>
      </c>
      <c r="AN46" s="380">
        <v>0</v>
      </c>
      <c r="AO46" s="380">
        <v>0</v>
      </c>
      <c r="AP46" s="380">
        <v>0</v>
      </c>
      <c r="AQ46" s="380">
        <v>0</v>
      </c>
      <c r="AR46" s="380">
        <v>0</v>
      </c>
      <c r="AS46" s="380">
        <v>0</v>
      </c>
      <c r="AT46" s="380">
        <v>0</v>
      </c>
      <c r="AU46" s="380">
        <v>24.64</v>
      </c>
      <c r="AV46" s="380">
        <v>40.32</v>
      </c>
      <c r="AW46" s="381">
        <v>4.4800000000000004</v>
      </c>
      <c r="AX46" s="380">
        <v>0</v>
      </c>
      <c r="AY46" s="380">
        <v>0</v>
      </c>
      <c r="AZ46" s="380">
        <v>0</v>
      </c>
      <c r="BA46" s="380">
        <v>0</v>
      </c>
      <c r="BB46" s="380">
        <v>0</v>
      </c>
      <c r="BC46" s="380">
        <v>0</v>
      </c>
      <c r="BD46" s="380">
        <v>0</v>
      </c>
      <c r="BE46" s="380">
        <v>0</v>
      </c>
      <c r="BF46" s="380">
        <v>0</v>
      </c>
      <c r="BG46" s="380">
        <v>0</v>
      </c>
      <c r="BH46" s="380">
        <v>0</v>
      </c>
      <c r="BI46" s="381">
        <v>0</v>
      </c>
      <c r="BJ46" s="380">
        <v>0</v>
      </c>
      <c r="BK46" s="380">
        <v>0</v>
      </c>
      <c r="BL46" s="380">
        <v>0</v>
      </c>
      <c r="BM46" s="380">
        <v>0</v>
      </c>
      <c r="BN46" s="380">
        <v>0</v>
      </c>
      <c r="BO46" s="380">
        <v>0</v>
      </c>
      <c r="BP46" s="380">
        <v>0</v>
      </c>
      <c r="BQ46" s="380">
        <v>0</v>
      </c>
      <c r="BR46" s="380">
        <v>0</v>
      </c>
      <c r="BS46" s="380">
        <v>0</v>
      </c>
      <c r="BT46" s="380">
        <v>0</v>
      </c>
      <c r="BU46" s="381">
        <v>0</v>
      </c>
      <c r="BV46" s="347">
        <f t="shared" si="5"/>
        <v>41802.46</v>
      </c>
      <c r="BW46" s="347">
        <f t="shared" si="5"/>
        <v>38682.380000000005</v>
      </c>
      <c r="BX46" s="347">
        <f t="shared" si="5"/>
        <v>37659.659999999996</v>
      </c>
      <c r="BY46" s="347">
        <f t="shared" si="5"/>
        <v>35608.949999999997</v>
      </c>
      <c r="BZ46" s="347">
        <f t="shared" si="5"/>
        <v>36588.759999999995</v>
      </c>
      <c r="CA46" s="347">
        <f t="shared" si="5"/>
        <v>33845.080000000009</v>
      </c>
      <c r="CB46" s="347">
        <f t="shared" si="5"/>
        <v>34599.350000000013</v>
      </c>
      <c r="CC46" s="347">
        <f t="shared" si="5"/>
        <v>34484.53</v>
      </c>
      <c r="CD46" s="347">
        <f t="shared" si="5"/>
        <v>33167.719999999994</v>
      </c>
      <c r="CE46" s="347">
        <f t="shared" si="5"/>
        <v>37522.859999999993</v>
      </c>
      <c r="CF46" s="347">
        <f t="shared" si="5"/>
        <v>41537.599999999999</v>
      </c>
      <c r="CG46" s="347">
        <f t="shared" si="5"/>
        <v>40762.900000000009</v>
      </c>
      <c r="CH46" s="348">
        <f t="shared" si="2"/>
        <v>446262.25</v>
      </c>
      <c r="CO46" s="351">
        <f t="shared" si="3"/>
        <v>446262.25</v>
      </c>
      <c r="CP46" s="351">
        <v>446262.25</v>
      </c>
      <c r="CQ46" s="351">
        <f t="shared" si="4"/>
        <v>0</v>
      </c>
    </row>
    <row r="47" spans="1:96" ht="15.75" x14ac:dyDescent="0.3">
      <c r="A47" s="335" t="s">
        <v>142</v>
      </c>
      <c r="B47" s="344">
        <v>18021.07</v>
      </c>
      <c r="C47" s="344">
        <v>17931.48</v>
      </c>
      <c r="D47" s="344">
        <v>17038.599999999999</v>
      </c>
      <c r="E47" s="344">
        <v>16840.409999999996</v>
      </c>
      <c r="F47" s="344">
        <v>14976.949999999997</v>
      </c>
      <c r="G47" s="344">
        <v>13258.469999999998</v>
      </c>
      <c r="H47" s="344">
        <v>13429.049999999997</v>
      </c>
      <c r="I47" s="344">
        <v>14837.470000000003</v>
      </c>
      <c r="J47" s="344">
        <v>15115.060000000007</v>
      </c>
      <c r="K47" s="344">
        <v>23748.21000000001</v>
      </c>
      <c r="L47" s="344">
        <v>19644.940000000002</v>
      </c>
      <c r="M47" s="344">
        <v>19083.86</v>
      </c>
      <c r="N47" s="380">
        <v>0</v>
      </c>
      <c r="O47" s="380">
        <v>0</v>
      </c>
      <c r="P47" s="380">
        <v>0</v>
      </c>
      <c r="Q47" s="380">
        <v>0</v>
      </c>
      <c r="R47" s="380">
        <v>0</v>
      </c>
      <c r="S47" s="380">
        <v>0</v>
      </c>
      <c r="T47" s="380">
        <v>0</v>
      </c>
      <c r="U47" s="380">
        <v>0</v>
      </c>
      <c r="V47" s="380">
        <v>0</v>
      </c>
      <c r="W47" s="380">
        <v>0</v>
      </c>
      <c r="X47" s="380">
        <v>54.44</v>
      </c>
      <c r="Y47" s="381">
        <v>195.94</v>
      </c>
      <c r="Z47" s="380">
        <v>0</v>
      </c>
      <c r="AA47" s="380">
        <v>0</v>
      </c>
      <c r="AB47" s="380">
        <v>0</v>
      </c>
      <c r="AC47" s="380">
        <v>0</v>
      </c>
      <c r="AD47" s="380">
        <v>0</v>
      </c>
      <c r="AE47" s="380">
        <v>0</v>
      </c>
      <c r="AF47" s="380">
        <v>0</v>
      </c>
      <c r="AG47" s="380">
        <v>-2.08</v>
      </c>
      <c r="AH47" s="380">
        <v>-2.08</v>
      </c>
      <c r="AI47" s="380">
        <v>-1.3199999999999998</v>
      </c>
      <c r="AJ47" s="380">
        <v>-547.88</v>
      </c>
      <c r="AK47" s="381">
        <v>-534.67000000000007</v>
      </c>
      <c r="AL47" s="380">
        <v>0</v>
      </c>
      <c r="AM47" s="380">
        <v>0</v>
      </c>
      <c r="AN47" s="380">
        <v>0</v>
      </c>
      <c r="AO47" s="380">
        <v>0</v>
      </c>
      <c r="AP47" s="380">
        <v>0</v>
      </c>
      <c r="AQ47" s="380">
        <v>0</v>
      </c>
      <c r="AR47" s="380">
        <v>0</v>
      </c>
      <c r="AS47" s="380">
        <v>0</v>
      </c>
      <c r="AT47" s="380">
        <v>0</v>
      </c>
      <c r="AU47" s="380">
        <v>-1284.1299999999997</v>
      </c>
      <c r="AV47" s="380">
        <v>756.59</v>
      </c>
      <c r="AW47" s="381">
        <v>687.06</v>
      </c>
      <c r="AX47" s="380">
        <v>0</v>
      </c>
      <c r="AY47" s="380">
        <v>0</v>
      </c>
      <c r="AZ47" s="380">
        <v>0</v>
      </c>
      <c r="BA47" s="380">
        <v>0</v>
      </c>
      <c r="BB47" s="380">
        <v>-274</v>
      </c>
      <c r="BC47" s="380">
        <v>-271.79000000000002</v>
      </c>
      <c r="BD47" s="380">
        <v>-245.26</v>
      </c>
      <c r="BE47" s="380">
        <v>-267.60000000000002</v>
      </c>
      <c r="BF47" s="380">
        <v>-267.60000000000002</v>
      </c>
      <c r="BG47" s="380">
        <v>-305.60000000000002</v>
      </c>
      <c r="BH47" s="380">
        <v>-309.39999999999998</v>
      </c>
      <c r="BI47" s="381">
        <v>-302.92</v>
      </c>
      <c r="BJ47" s="380">
        <v>0</v>
      </c>
      <c r="BK47" s="380">
        <v>0</v>
      </c>
      <c r="BL47" s="380">
        <v>0</v>
      </c>
      <c r="BM47" s="380">
        <v>0</v>
      </c>
      <c r="BN47" s="380">
        <v>0</v>
      </c>
      <c r="BO47" s="380">
        <v>0</v>
      </c>
      <c r="BP47" s="380">
        <v>0</v>
      </c>
      <c r="BQ47" s="380">
        <v>0</v>
      </c>
      <c r="BR47" s="380">
        <v>0</v>
      </c>
      <c r="BS47" s="380">
        <v>0</v>
      </c>
      <c r="BT47" s="380">
        <v>0</v>
      </c>
      <c r="BU47" s="381">
        <v>0</v>
      </c>
      <c r="BV47" s="347">
        <f t="shared" si="5"/>
        <v>18021.07</v>
      </c>
      <c r="BW47" s="347">
        <f t="shared" si="5"/>
        <v>17931.48</v>
      </c>
      <c r="BX47" s="347">
        <f t="shared" si="5"/>
        <v>17038.599999999999</v>
      </c>
      <c r="BY47" s="347">
        <f t="shared" si="5"/>
        <v>16840.409999999996</v>
      </c>
      <c r="BZ47" s="347">
        <f t="shared" si="5"/>
        <v>14702.949999999997</v>
      </c>
      <c r="CA47" s="347">
        <f t="shared" si="5"/>
        <v>12986.679999999997</v>
      </c>
      <c r="CB47" s="347">
        <f t="shared" si="5"/>
        <v>13183.789999999997</v>
      </c>
      <c r="CC47" s="347">
        <f t="shared" si="5"/>
        <v>14567.790000000003</v>
      </c>
      <c r="CD47" s="347">
        <f t="shared" si="5"/>
        <v>14845.380000000006</v>
      </c>
      <c r="CE47" s="347">
        <f t="shared" si="5"/>
        <v>22157.160000000011</v>
      </c>
      <c r="CF47" s="347">
        <f t="shared" si="5"/>
        <v>19598.689999999999</v>
      </c>
      <c r="CG47" s="347">
        <f t="shared" si="5"/>
        <v>19129.27</v>
      </c>
      <c r="CH47" s="348">
        <f t="shared" si="2"/>
        <v>201003.27</v>
      </c>
      <c r="CO47" s="351">
        <f t="shared" si="3"/>
        <v>201003.27</v>
      </c>
      <c r="CP47" s="351">
        <v>201003.27</v>
      </c>
      <c r="CQ47" s="351">
        <f t="shared" si="4"/>
        <v>0</v>
      </c>
    </row>
    <row r="48" spans="1:96" ht="15.75" x14ac:dyDescent="0.3">
      <c r="A48" s="335" t="s">
        <v>143</v>
      </c>
      <c r="B48" s="344">
        <v>21017.990000000005</v>
      </c>
      <c r="C48" s="344">
        <v>18480.259999999995</v>
      </c>
      <c r="D48" s="344">
        <v>20781.580000000002</v>
      </c>
      <c r="E48" s="344">
        <v>19722.500000000004</v>
      </c>
      <c r="F48" s="344">
        <v>18901.79</v>
      </c>
      <c r="G48" s="344">
        <v>14834.499999999998</v>
      </c>
      <c r="H48" s="344">
        <v>15242.16</v>
      </c>
      <c r="I48" s="344">
        <v>15837.720000000001</v>
      </c>
      <c r="J48" s="344">
        <v>16835.560000000001</v>
      </c>
      <c r="K48" s="344">
        <v>18236.48</v>
      </c>
      <c r="L48" s="344">
        <v>19445.030000000002</v>
      </c>
      <c r="M48" s="344">
        <v>19326.36</v>
      </c>
      <c r="N48" s="380">
        <v>0</v>
      </c>
      <c r="O48" s="380">
        <v>0</v>
      </c>
      <c r="P48" s="380">
        <v>0</v>
      </c>
      <c r="Q48" s="380">
        <v>0</v>
      </c>
      <c r="R48" s="380">
        <v>0</v>
      </c>
      <c r="S48" s="380">
        <v>0</v>
      </c>
      <c r="T48" s="380">
        <v>0</v>
      </c>
      <c r="U48" s="380">
        <v>0</v>
      </c>
      <c r="V48" s="380">
        <v>0</v>
      </c>
      <c r="W48" s="380">
        <v>0</v>
      </c>
      <c r="X48" s="380">
        <v>-49.41</v>
      </c>
      <c r="Y48" s="381">
        <v>-534.95999999999992</v>
      </c>
      <c r="Z48" s="380">
        <v>0</v>
      </c>
      <c r="AA48" s="380">
        <v>0</v>
      </c>
      <c r="AB48" s="380">
        <v>0</v>
      </c>
      <c r="AC48" s="380">
        <v>0</v>
      </c>
      <c r="AD48" s="380">
        <v>0</v>
      </c>
      <c r="AE48" s="380">
        <v>0</v>
      </c>
      <c r="AF48" s="380">
        <v>0</v>
      </c>
      <c r="AG48" s="380">
        <v>0</v>
      </c>
      <c r="AH48" s="380">
        <v>-28.13</v>
      </c>
      <c r="AI48" s="380">
        <v>42.3</v>
      </c>
      <c r="AJ48" s="380">
        <v>41.54</v>
      </c>
      <c r="AK48" s="381">
        <v>-305.43</v>
      </c>
      <c r="AL48" s="380">
        <v>0</v>
      </c>
      <c r="AM48" s="380">
        <v>0</v>
      </c>
      <c r="AN48" s="380">
        <v>0</v>
      </c>
      <c r="AO48" s="380">
        <v>0</v>
      </c>
      <c r="AP48" s="380">
        <v>0</v>
      </c>
      <c r="AQ48" s="380">
        <v>0</v>
      </c>
      <c r="AR48" s="380">
        <v>0</v>
      </c>
      <c r="AS48" s="380">
        <v>0</v>
      </c>
      <c r="AT48" s="380">
        <v>0</v>
      </c>
      <c r="AU48" s="380">
        <v>0</v>
      </c>
      <c r="AV48" s="380">
        <v>0</v>
      </c>
      <c r="AW48" s="381">
        <v>17.23</v>
      </c>
      <c r="AX48" s="380">
        <v>0</v>
      </c>
      <c r="AY48" s="380">
        <v>0</v>
      </c>
      <c r="AZ48" s="380">
        <v>0</v>
      </c>
      <c r="BA48" s="380">
        <v>0</v>
      </c>
      <c r="BB48" s="380">
        <v>0</v>
      </c>
      <c r="BC48" s="380">
        <v>0</v>
      </c>
      <c r="BD48" s="380">
        <v>0</v>
      </c>
      <c r="BE48" s="380">
        <v>0</v>
      </c>
      <c r="BF48" s="380">
        <v>0</v>
      </c>
      <c r="BG48" s="380">
        <v>0</v>
      </c>
      <c r="BH48" s="380">
        <v>0</v>
      </c>
      <c r="BI48" s="381">
        <v>0</v>
      </c>
      <c r="BJ48" s="380">
        <v>0</v>
      </c>
      <c r="BK48" s="380">
        <v>0</v>
      </c>
      <c r="BL48" s="380">
        <v>0</v>
      </c>
      <c r="BM48" s="380">
        <v>0</v>
      </c>
      <c r="BN48" s="380">
        <v>0</v>
      </c>
      <c r="BO48" s="380">
        <v>0</v>
      </c>
      <c r="BP48" s="380">
        <v>0</v>
      </c>
      <c r="BQ48" s="380">
        <v>0</v>
      </c>
      <c r="BR48" s="380">
        <v>0</v>
      </c>
      <c r="BS48" s="380">
        <v>0</v>
      </c>
      <c r="BT48" s="380">
        <v>0</v>
      </c>
      <c r="BU48" s="381">
        <v>0</v>
      </c>
      <c r="BV48" s="347">
        <f t="shared" si="5"/>
        <v>21017.990000000005</v>
      </c>
      <c r="BW48" s="347">
        <f t="shared" si="5"/>
        <v>18480.259999999995</v>
      </c>
      <c r="BX48" s="347">
        <f t="shared" si="5"/>
        <v>20781.580000000002</v>
      </c>
      <c r="BY48" s="347">
        <f t="shared" si="5"/>
        <v>19722.500000000004</v>
      </c>
      <c r="BZ48" s="347">
        <f t="shared" si="5"/>
        <v>18901.79</v>
      </c>
      <c r="CA48" s="347">
        <f t="shared" si="5"/>
        <v>14834.499999999998</v>
      </c>
      <c r="CB48" s="347">
        <f t="shared" si="5"/>
        <v>15242.16</v>
      </c>
      <c r="CC48" s="347">
        <f t="shared" si="5"/>
        <v>15837.720000000001</v>
      </c>
      <c r="CD48" s="347">
        <f t="shared" si="5"/>
        <v>16807.43</v>
      </c>
      <c r="CE48" s="347">
        <f t="shared" si="5"/>
        <v>18278.78</v>
      </c>
      <c r="CF48" s="347">
        <f t="shared" si="5"/>
        <v>19437.160000000003</v>
      </c>
      <c r="CG48" s="347">
        <f t="shared" si="5"/>
        <v>18503.2</v>
      </c>
      <c r="CH48" s="348">
        <f t="shared" si="2"/>
        <v>217845.07</v>
      </c>
      <c r="CO48" s="351">
        <f t="shared" si="3"/>
        <v>217845.07</v>
      </c>
      <c r="CP48" s="351">
        <v>217845.07</v>
      </c>
      <c r="CQ48" s="351">
        <f t="shared" si="4"/>
        <v>0</v>
      </c>
    </row>
    <row r="49" spans="1:96" ht="15.75" x14ac:dyDescent="0.3">
      <c r="A49" s="335" t="s">
        <v>144</v>
      </c>
      <c r="B49" s="344">
        <v>83678.49000000002</v>
      </c>
      <c r="C49" s="344">
        <v>88413.669999999984</v>
      </c>
      <c r="D49" s="344">
        <v>96898.880000000005</v>
      </c>
      <c r="E49" s="344">
        <v>91649.760000000009</v>
      </c>
      <c r="F49" s="344">
        <v>89172.76999999999</v>
      </c>
      <c r="G49" s="344">
        <v>73270.83</v>
      </c>
      <c r="H49" s="344">
        <v>76755.90999999996</v>
      </c>
      <c r="I49" s="344">
        <v>77752.449999999968</v>
      </c>
      <c r="J49" s="344">
        <v>80178.269999999975</v>
      </c>
      <c r="K49" s="344">
        <v>81090.309999999969</v>
      </c>
      <c r="L49" s="344">
        <v>88990.170000000027</v>
      </c>
      <c r="M49" s="344">
        <v>89226.72</v>
      </c>
      <c r="N49" s="380">
        <v>2.02</v>
      </c>
      <c r="O49" s="380">
        <v>-4.0199999999999996</v>
      </c>
      <c r="P49" s="380">
        <v>-2.02</v>
      </c>
      <c r="Q49" s="380">
        <v>-2.0099999999999998</v>
      </c>
      <c r="R49" s="380">
        <v>-2</v>
      </c>
      <c r="S49" s="380">
        <v>-2</v>
      </c>
      <c r="T49" s="380">
        <v>2.1</v>
      </c>
      <c r="U49" s="380">
        <v>4.17</v>
      </c>
      <c r="V49" s="380">
        <v>2.09</v>
      </c>
      <c r="W49" s="380">
        <v>116.47999999999999</v>
      </c>
      <c r="X49" s="380">
        <v>-32.239999999999995</v>
      </c>
      <c r="Y49" s="381">
        <v>-704.16999999999985</v>
      </c>
      <c r="Z49" s="380">
        <v>0</v>
      </c>
      <c r="AA49" s="380">
        <v>0</v>
      </c>
      <c r="AB49" s="380">
        <v>0</v>
      </c>
      <c r="AC49" s="380">
        <v>0</v>
      </c>
      <c r="AD49" s="380">
        <v>0</v>
      </c>
      <c r="AE49" s="380">
        <v>0</v>
      </c>
      <c r="AF49" s="380">
        <v>0</v>
      </c>
      <c r="AG49" s="380">
        <v>0</v>
      </c>
      <c r="AH49" s="380">
        <v>0</v>
      </c>
      <c r="AI49" s="380">
        <v>0</v>
      </c>
      <c r="AJ49" s="380">
        <v>0</v>
      </c>
      <c r="AK49" s="381">
        <v>0</v>
      </c>
      <c r="AL49" s="380">
        <v>0</v>
      </c>
      <c r="AM49" s="380">
        <v>0</v>
      </c>
      <c r="AN49" s="380">
        <v>0</v>
      </c>
      <c r="AO49" s="380">
        <v>0</v>
      </c>
      <c r="AP49" s="380">
        <v>0</v>
      </c>
      <c r="AQ49" s="380">
        <v>0</v>
      </c>
      <c r="AR49" s="380">
        <v>0</v>
      </c>
      <c r="AS49" s="380">
        <v>0</v>
      </c>
      <c r="AT49" s="380">
        <v>0</v>
      </c>
      <c r="AU49" s="380">
        <v>0</v>
      </c>
      <c r="AV49" s="380">
        <v>0</v>
      </c>
      <c r="AW49" s="381">
        <v>0</v>
      </c>
      <c r="AX49" s="380">
        <v>0</v>
      </c>
      <c r="AY49" s="380">
        <v>0</v>
      </c>
      <c r="AZ49" s="380">
        <v>0</v>
      </c>
      <c r="BA49" s="380">
        <v>0</v>
      </c>
      <c r="BB49" s="380">
        <v>0</v>
      </c>
      <c r="BC49" s="380">
        <v>0</v>
      </c>
      <c r="BD49" s="380">
        <v>0</v>
      </c>
      <c r="BE49" s="380">
        <v>0</v>
      </c>
      <c r="BF49" s="380">
        <v>0</v>
      </c>
      <c r="BG49" s="380">
        <v>0</v>
      </c>
      <c r="BH49" s="380">
        <v>0</v>
      </c>
      <c r="BI49" s="381">
        <v>-2758.29</v>
      </c>
      <c r="BJ49" s="380">
        <v>0</v>
      </c>
      <c r="BK49" s="380">
        <v>0</v>
      </c>
      <c r="BL49" s="380">
        <v>0</v>
      </c>
      <c r="BM49" s="380">
        <v>0</v>
      </c>
      <c r="BN49" s="380">
        <v>0</v>
      </c>
      <c r="BO49" s="380">
        <v>0</v>
      </c>
      <c r="BP49" s="380">
        <v>0</v>
      </c>
      <c r="BQ49" s="380">
        <v>0</v>
      </c>
      <c r="BR49" s="380">
        <v>0</v>
      </c>
      <c r="BS49" s="380">
        <v>0</v>
      </c>
      <c r="BT49" s="380">
        <v>0</v>
      </c>
      <c r="BU49" s="381">
        <v>0</v>
      </c>
      <c r="BV49" s="347">
        <f t="shared" si="5"/>
        <v>83680.510000000024</v>
      </c>
      <c r="BW49" s="347">
        <f t="shared" si="5"/>
        <v>88409.64999999998</v>
      </c>
      <c r="BX49" s="347">
        <f t="shared" si="5"/>
        <v>96896.86</v>
      </c>
      <c r="BY49" s="347">
        <f t="shared" si="5"/>
        <v>91647.750000000015</v>
      </c>
      <c r="BZ49" s="347">
        <f t="shared" si="5"/>
        <v>89170.76999999999</v>
      </c>
      <c r="CA49" s="347">
        <f t="shared" si="5"/>
        <v>73268.83</v>
      </c>
      <c r="CB49" s="347">
        <f t="shared" si="5"/>
        <v>76758.009999999966</v>
      </c>
      <c r="CC49" s="347">
        <f t="shared" si="5"/>
        <v>77756.619999999966</v>
      </c>
      <c r="CD49" s="347">
        <f t="shared" si="5"/>
        <v>80180.359999999971</v>
      </c>
      <c r="CE49" s="347">
        <f t="shared" si="5"/>
        <v>81206.789999999964</v>
      </c>
      <c r="CF49" s="347">
        <f t="shared" si="5"/>
        <v>88957.930000000022</v>
      </c>
      <c r="CG49" s="347">
        <f t="shared" si="5"/>
        <v>85764.260000000009</v>
      </c>
      <c r="CH49" s="348">
        <f t="shared" si="2"/>
        <v>1013698.34</v>
      </c>
      <c r="CI49" s="353" t="s">
        <v>99</v>
      </c>
      <c r="CJ49" s="347">
        <f>CG49</f>
        <v>85764.260000000009</v>
      </c>
      <c r="CK49" s="347">
        <f>'[1]FY 2021 - kWh'!CG49</f>
        <v>359133</v>
      </c>
      <c r="CL49" s="350">
        <f>CJ49/CK49</f>
        <v>0.23880918768255774</v>
      </c>
      <c r="CM49" s="347">
        <f>ROUND(CL49*'[1]FY 2021 - kWh'!CM49,2)</f>
        <v>80053.62</v>
      </c>
      <c r="CN49" s="347">
        <f>(CG49-CM49)</f>
        <v>5710.640000000014</v>
      </c>
      <c r="CO49" s="351">
        <f t="shared" si="3"/>
        <v>1007987.7</v>
      </c>
      <c r="CP49" s="351">
        <v>935234.25941460067</v>
      </c>
      <c r="CQ49" s="351">
        <f t="shared" si="4"/>
        <v>72753.440585399279</v>
      </c>
      <c r="CR49" s="382" t="s">
        <v>182</v>
      </c>
    </row>
    <row r="50" spans="1:96" ht="15.75" x14ac:dyDescent="0.3">
      <c r="A50" s="335" t="s">
        <v>145</v>
      </c>
      <c r="B50" s="344">
        <v>7567.0899999999974</v>
      </c>
      <c r="C50" s="344">
        <v>8148.4799999999987</v>
      </c>
      <c r="D50" s="344">
        <v>8624.7800000000007</v>
      </c>
      <c r="E50" s="344">
        <v>8456.2899999999991</v>
      </c>
      <c r="F50" s="344">
        <v>8209.6099999999969</v>
      </c>
      <c r="G50" s="344">
        <v>7552.34</v>
      </c>
      <c r="H50" s="344">
        <v>7591.1</v>
      </c>
      <c r="I50" s="344">
        <v>7616.67</v>
      </c>
      <c r="J50" s="344">
        <v>7752.3199999999988</v>
      </c>
      <c r="K50" s="344">
        <v>8067.9699999999993</v>
      </c>
      <c r="L50" s="344">
        <v>8748.84</v>
      </c>
      <c r="M50" s="344">
        <v>8375.2000000000007</v>
      </c>
      <c r="N50" s="380">
        <v>0</v>
      </c>
      <c r="O50" s="380">
        <v>0</v>
      </c>
      <c r="P50" s="380">
        <v>0</v>
      </c>
      <c r="Q50" s="380">
        <v>0</v>
      </c>
      <c r="R50" s="380">
        <v>0</v>
      </c>
      <c r="S50" s="380">
        <v>0</v>
      </c>
      <c r="T50" s="380">
        <v>0</v>
      </c>
      <c r="U50" s="380">
        <v>0</v>
      </c>
      <c r="V50" s="380">
        <v>0</v>
      </c>
      <c r="W50" s="380">
        <v>0</v>
      </c>
      <c r="X50" s="380">
        <v>0</v>
      </c>
      <c r="Y50" s="381">
        <v>-17.739999999999998</v>
      </c>
      <c r="Z50" s="380">
        <v>0</v>
      </c>
      <c r="AA50" s="380">
        <v>0</v>
      </c>
      <c r="AB50" s="380">
        <v>0</v>
      </c>
      <c r="AC50" s="380">
        <v>0</v>
      </c>
      <c r="AD50" s="380">
        <v>0</v>
      </c>
      <c r="AE50" s="380">
        <v>0</v>
      </c>
      <c r="AF50" s="380">
        <v>0</v>
      </c>
      <c r="AG50" s="380">
        <v>0</v>
      </c>
      <c r="AH50" s="380">
        <v>0</v>
      </c>
      <c r="AI50" s="380">
        <v>0</v>
      </c>
      <c r="AJ50" s="380">
        <v>0</v>
      </c>
      <c r="AK50" s="381">
        <v>0</v>
      </c>
      <c r="AL50" s="380">
        <v>0</v>
      </c>
      <c r="AM50" s="380">
        <v>0</v>
      </c>
      <c r="AN50" s="380">
        <v>0</v>
      </c>
      <c r="AO50" s="380">
        <v>0</v>
      </c>
      <c r="AP50" s="380">
        <v>0</v>
      </c>
      <c r="AQ50" s="380">
        <v>0</v>
      </c>
      <c r="AR50" s="380">
        <v>0</v>
      </c>
      <c r="AS50" s="380">
        <v>0</v>
      </c>
      <c r="AT50" s="380">
        <v>0</v>
      </c>
      <c r="AU50" s="380">
        <v>0</v>
      </c>
      <c r="AV50" s="380">
        <v>0</v>
      </c>
      <c r="AW50" s="381">
        <v>0</v>
      </c>
      <c r="AX50" s="380">
        <v>0</v>
      </c>
      <c r="AY50" s="380">
        <v>0</v>
      </c>
      <c r="AZ50" s="380">
        <v>0</v>
      </c>
      <c r="BA50" s="380">
        <v>0</v>
      </c>
      <c r="BB50" s="380">
        <v>0</v>
      </c>
      <c r="BC50" s="380">
        <v>0</v>
      </c>
      <c r="BD50" s="380">
        <v>0</v>
      </c>
      <c r="BE50" s="380">
        <v>0</v>
      </c>
      <c r="BF50" s="380">
        <v>0</v>
      </c>
      <c r="BG50" s="380">
        <v>0</v>
      </c>
      <c r="BH50" s="380">
        <v>0</v>
      </c>
      <c r="BI50" s="381">
        <v>0</v>
      </c>
      <c r="BJ50" s="380">
        <v>0</v>
      </c>
      <c r="BK50" s="380">
        <v>0</v>
      </c>
      <c r="BL50" s="380">
        <v>0</v>
      </c>
      <c r="BM50" s="380">
        <v>0</v>
      </c>
      <c r="BN50" s="380">
        <v>0</v>
      </c>
      <c r="BO50" s="380">
        <v>0</v>
      </c>
      <c r="BP50" s="380">
        <v>0</v>
      </c>
      <c r="BQ50" s="380">
        <v>0</v>
      </c>
      <c r="BR50" s="380">
        <v>0</v>
      </c>
      <c r="BS50" s="380">
        <v>0</v>
      </c>
      <c r="BT50" s="380">
        <v>0</v>
      </c>
      <c r="BU50" s="381">
        <v>0</v>
      </c>
      <c r="BV50" s="347">
        <f t="shared" si="5"/>
        <v>7567.0899999999974</v>
      </c>
      <c r="BW50" s="347">
        <f t="shared" si="5"/>
        <v>8148.4799999999987</v>
      </c>
      <c r="BX50" s="347">
        <f t="shared" si="5"/>
        <v>8624.7800000000007</v>
      </c>
      <c r="BY50" s="347">
        <f t="shared" si="5"/>
        <v>8456.2899999999991</v>
      </c>
      <c r="BZ50" s="347">
        <f t="shared" si="5"/>
        <v>8209.6099999999969</v>
      </c>
      <c r="CA50" s="347">
        <f t="shared" si="5"/>
        <v>7552.34</v>
      </c>
      <c r="CB50" s="347">
        <f t="shared" si="5"/>
        <v>7591.1</v>
      </c>
      <c r="CC50" s="347">
        <f t="shared" si="5"/>
        <v>7616.67</v>
      </c>
      <c r="CD50" s="347">
        <f t="shared" si="5"/>
        <v>7752.3199999999988</v>
      </c>
      <c r="CE50" s="347">
        <f t="shared" si="5"/>
        <v>8067.9699999999993</v>
      </c>
      <c r="CF50" s="347">
        <f t="shared" si="5"/>
        <v>8748.84</v>
      </c>
      <c r="CG50" s="347">
        <f t="shared" si="5"/>
        <v>8357.4600000000009</v>
      </c>
      <c r="CH50" s="348">
        <f t="shared" si="2"/>
        <v>96692.95</v>
      </c>
      <c r="CO50" s="351">
        <f t="shared" si="3"/>
        <v>96692.95</v>
      </c>
      <c r="CP50" s="351">
        <v>96692.95</v>
      </c>
      <c r="CQ50" s="351">
        <f t="shared" si="4"/>
        <v>0</v>
      </c>
    </row>
    <row r="51" spans="1:96" ht="15.75" x14ac:dyDescent="0.3">
      <c r="A51" s="335" t="s">
        <v>146</v>
      </c>
      <c r="B51" s="344">
        <v>17927.209999999995</v>
      </c>
      <c r="C51" s="344">
        <v>20312.3</v>
      </c>
      <c r="D51" s="344">
        <v>19538.53000000001</v>
      </c>
      <c r="E51" s="344">
        <v>20456.520000000004</v>
      </c>
      <c r="F51" s="344">
        <v>20023.23000000001</v>
      </c>
      <c r="G51" s="344">
        <v>17620.25</v>
      </c>
      <c r="H51" s="344">
        <v>18722.8</v>
      </c>
      <c r="I51" s="344">
        <v>21825.519999999993</v>
      </c>
      <c r="J51" s="344">
        <v>20524.649999999998</v>
      </c>
      <c r="K51" s="344">
        <v>20154.080000000002</v>
      </c>
      <c r="L51" s="344">
        <v>21471.48</v>
      </c>
      <c r="M51" s="344">
        <v>21133.84</v>
      </c>
      <c r="N51" s="380">
        <v>0</v>
      </c>
      <c r="O51" s="380">
        <v>0</v>
      </c>
      <c r="P51" s="380">
        <v>0</v>
      </c>
      <c r="Q51" s="380">
        <v>0</v>
      </c>
      <c r="R51" s="380">
        <v>0</v>
      </c>
      <c r="S51" s="380">
        <v>0</v>
      </c>
      <c r="T51" s="380">
        <v>1.1200000000000001</v>
      </c>
      <c r="U51" s="380">
        <v>-1</v>
      </c>
      <c r="V51" s="380">
        <v>209.54</v>
      </c>
      <c r="W51" s="380">
        <v>243.2</v>
      </c>
      <c r="X51" s="380">
        <v>114.34</v>
      </c>
      <c r="Y51" s="381">
        <v>105.12</v>
      </c>
      <c r="Z51" s="380">
        <v>0</v>
      </c>
      <c r="AA51" s="380">
        <v>0</v>
      </c>
      <c r="AB51" s="380">
        <v>0</v>
      </c>
      <c r="AC51" s="380">
        <v>0</v>
      </c>
      <c r="AD51" s="380">
        <v>0</v>
      </c>
      <c r="AE51" s="380">
        <v>0</v>
      </c>
      <c r="AF51" s="380">
        <v>0</v>
      </c>
      <c r="AG51" s="380">
        <v>0</v>
      </c>
      <c r="AH51" s="380">
        <v>0</v>
      </c>
      <c r="AI51" s="380">
        <v>0</v>
      </c>
      <c r="AJ51" s="380">
        <v>0</v>
      </c>
      <c r="AK51" s="381">
        <v>0</v>
      </c>
      <c r="AL51" s="380">
        <v>0</v>
      </c>
      <c r="AM51" s="380">
        <v>84.33</v>
      </c>
      <c r="AN51" s="380">
        <v>18.86</v>
      </c>
      <c r="AO51" s="380">
        <v>7.83</v>
      </c>
      <c r="AP51" s="380">
        <v>25.29</v>
      </c>
      <c r="AQ51" s="380">
        <v>45.53</v>
      </c>
      <c r="AR51" s="380">
        <v>83.9</v>
      </c>
      <c r="AS51" s="380">
        <v>77.02</v>
      </c>
      <c r="AT51" s="380">
        <v>59.71</v>
      </c>
      <c r="AU51" s="380">
        <v>68.09</v>
      </c>
      <c r="AV51" s="380">
        <v>42.11</v>
      </c>
      <c r="AW51" s="381">
        <v>34.49</v>
      </c>
      <c r="AX51" s="380">
        <v>0</v>
      </c>
      <c r="AY51" s="380">
        <v>0</v>
      </c>
      <c r="AZ51" s="380">
        <v>0</v>
      </c>
      <c r="BA51" s="380">
        <v>0</v>
      </c>
      <c r="BB51" s="380">
        <v>0</v>
      </c>
      <c r="BC51" s="380">
        <v>0</v>
      </c>
      <c r="BD51" s="380">
        <v>0</v>
      </c>
      <c r="BE51" s="380">
        <v>0</v>
      </c>
      <c r="BF51" s="380">
        <v>0</v>
      </c>
      <c r="BG51" s="380">
        <v>0</v>
      </c>
      <c r="BH51" s="380">
        <v>0</v>
      </c>
      <c r="BI51" s="381">
        <v>0</v>
      </c>
      <c r="BJ51" s="380">
        <v>0</v>
      </c>
      <c r="BK51" s="380">
        <v>0</v>
      </c>
      <c r="BL51" s="380">
        <v>0</v>
      </c>
      <c r="BM51" s="380">
        <v>0</v>
      </c>
      <c r="BN51" s="380">
        <v>0</v>
      </c>
      <c r="BO51" s="380">
        <v>0</v>
      </c>
      <c r="BP51" s="380">
        <v>0</v>
      </c>
      <c r="BQ51" s="380">
        <v>0</v>
      </c>
      <c r="BR51" s="380">
        <v>0</v>
      </c>
      <c r="BS51" s="380">
        <v>0</v>
      </c>
      <c r="BT51" s="380">
        <v>60.42</v>
      </c>
      <c r="BU51" s="381">
        <v>-2.65</v>
      </c>
      <c r="BV51" s="347">
        <f t="shared" si="5"/>
        <v>17927.209999999995</v>
      </c>
      <c r="BW51" s="347">
        <f t="shared" si="5"/>
        <v>20396.63</v>
      </c>
      <c r="BX51" s="347">
        <f t="shared" si="5"/>
        <v>19557.39000000001</v>
      </c>
      <c r="BY51" s="347">
        <f t="shared" si="5"/>
        <v>20464.350000000006</v>
      </c>
      <c r="BZ51" s="347">
        <f t="shared" si="5"/>
        <v>20048.520000000011</v>
      </c>
      <c r="CA51" s="347">
        <f t="shared" si="5"/>
        <v>17665.78</v>
      </c>
      <c r="CB51" s="347">
        <f t="shared" si="5"/>
        <v>18807.82</v>
      </c>
      <c r="CC51" s="347">
        <f t="shared" si="5"/>
        <v>21901.539999999994</v>
      </c>
      <c r="CD51" s="347">
        <f t="shared" si="5"/>
        <v>20793.899999999998</v>
      </c>
      <c r="CE51" s="347">
        <f t="shared" si="5"/>
        <v>20465.370000000003</v>
      </c>
      <c r="CF51" s="347">
        <f t="shared" si="5"/>
        <v>21688.35</v>
      </c>
      <c r="CG51" s="347">
        <f t="shared" si="5"/>
        <v>21270.799999999999</v>
      </c>
      <c r="CH51" s="348">
        <f t="shared" si="2"/>
        <v>240987.66000000003</v>
      </c>
      <c r="CO51" s="351">
        <f t="shared" si="3"/>
        <v>240987.66000000003</v>
      </c>
      <c r="CP51" s="351">
        <v>240929.89000000004</v>
      </c>
      <c r="CQ51" s="351">
        <f t="shared" si="4"/>
        <v>57.769999999989523</v>
      </c>
    </row>
    <row r="52" spans="1:96" ht="15.75" x14ac:dyDescent="0.3">
      <c r="A52" s="335" t="s">
        <v>147</v>
      </c>
      <c r="B52" s="344">
        <v>307538.75000000041</v>
      </c>
      <c r="C52" s="344">
        <v>342329.95999999985</v>
      </c>
      <c r="D52" s="344">
        <v>324245.15999999986</v>
      </c>
      <c r="E52" s="344">
        <v>335375.55000000016</v>
      </c>
      <c r="F52" s="344">
        <v>315818.93999999989</v>
      </c>
      <c r="G52" s="344">
        <v>310362.92999999993</v>
      </c>
      <c r="H52" s="344">
        <v>325675.53999999986</v>
      </c>
      <c r="I52" s="344">
        <v>314820.06999999989</v>
      </c>
      <c r="J52" s="344">
        <v>306365.06</v>
      </c>
      <c r="K52" s="344">
        <v>346395.79000000044</v>
      </c>
      <c r="L52" s="344">
        <v>338105.67999999982</v>
      </c>
      <c r="M52" s="344">
        <v>393310.5</v>
      </c>
      <c r="N52" s="380">
        <v>0</v>
      </c>
      <c r="O52" s="380">
        <v>0</v>
      </c>
      <c r="P52" s="380">
        <v>0</v>
      </c>
      <c r="Q52" s="380">
        <v>0</v>
      </c>
      <c r="R52" s="380">
        <v>0</v>
      </c>
      <c r="S52" s="380">
        <v>0</v>
      </c>
      <c r="T52" s="380">
        <v>0</v>
      </c>
      <c r="U52" s="380">
        <v>0</v>
      </c>
      <c r="V52" s="380">
        <v>0</v>
      </c>
      <c r="W52" s="380">
        <v>0</v>
      </c>
      <c r="X52" s="380">
        <v>1371.87</v>
      </c>
      <c r="Y52" s="381">
        <v>2152.67</v>
      </c>
      <c r="Z52" s="380">
        <v>0</v>
      </c>
      <c r="AA52" s="380">
        <v>0</v>
      </c>
      <c r="AB52" s="380">
        <v>0</v>
      </c>
      <c r="AC52" s="380">
        <v>0</v>
      </c>
      <c r="AD52" s="380">
        <v>0</v>
      </c>
      <c r="AE52" s="380">
        <v>0</v>
      </c>
      <c r="AF52" s="380">
        <v>0</v>
      </c>
      <c r="AG52" s="380">
        <v>0</v>
      </c>
      <c r="AH52" s="380">
        <v>0</v>
      </c>
      <c r="AI52" s="380">
        <v>0</v>
      </c>
      <c r="AJ52" s="380">
        <v>0</v>
      </c>
      <c r="AK52" s="381">
        <v>5721.41</v>
      </c>
      <c r="AL52" s="380">
        <v>0</v>
      </c>
      <c r="AM52" s="380">
        <v>0</v>
      </c>
      <c r="AN52" s="380">
        <v>0</v>
      </c>
      <c r="AO52" s="380">
        <v>-179.72</v>
      </c>
      <c r="AP52" s="380">
        <v>-237.31</v>
      </c>
      <c r="AQ52" s="380">
        <v>-214.22</v>
      </c>
      <c r="AR52" s="380">
        <v>-215.83</v>
      </c>
      <c r="AS52" s="380">
        <v>-204.57</v>
      </c>
      <c r="AT52" s="380">
        <v>-222.51</v>
      </c>
      <c r="AU52" s="380">
        <v>-217.71</v>
      </c>
      <c r="AV52" s="380">
        <v>-233.62</v>
      </c>
      <c r="AW52" s="381">
        <v>-324.33999999999997</v>
      </c>
      <c r="AX52" s="380">
        <v>0</v>
      </c>
      <c r="AY52" s="380">
        <v>0</v>
      </c>
      <c r="AZ52" s="380">
        <v>0</v>
      </c>
      <c r="BA52" s="380">
        <v>0</v>
      </c>
      <c r="BB52" s="380">
        <v>0</v>
      </c>
      <c r="BC52" s="380">
        <v>0</v>
      </c>
      <c r="BD52" s="380">
        <v>0</v>
      </c>
      <c r="BE52" s="380">
        <v>0</v>
      </c>
      <c r="BF52" s="380">
        <v>0</v>
      </c>
      <c r="BG52" s="380">
        <v>0</v>
      </c>
      <c r="BH52" s="380">
        <v>0</v>
      </c>
      <c r="BI52" s="381">
        <v>0</v>
      </c>
      <c r="BJ52" s="380">
        <v>0</v>
      </c>
      <c r="BK52" s="380">
        <v>0</v>
      </c>
      <c r="BL52" s="380">
        <v>0</v>
      </c>
      <c r="BM52" s="380">
        <v>0</v>
      </c>
      <c r="BN52" s="380">
        <v>0</v>
      </c>
      <c r="BO52" s="380">
        <v>0</v>
      </c>
      <c r="BP52" s="380">
        <v>0</v>
      </c>
      <c r="BQ52" s="380">
        <v>0</v>
      </c>
      <c r="BR52" s="380">
        <v>0</v>
      </c>
      <c r="BS52" s="380">
        <v>0</v>
      </c>
      <c r="BT52" s="380">
        <v>0</v>
      </c>
      <c r="BU52" s="381">
        <v>0</v>
      </c>
      <c r="BV52" s="347">
        <f t="shared" si="5"/>
        <v>307538.75000000041</v>
      </c>
      <c r="BW52" s="347">
        <f t="shared" si="5"/>
        <v>342329.95999999985</v>
      </c>
      <c r="BX52" s="347">
        <f t="shared" si="5"/>
        <v>324245.15999999986</v>
      </c>
      <c r="BY52" s="347">
        <f t="shared" si="5"/>
        <v>335195.83000000019</v>
      </c>
      <c r="BZ52" s="347">
        <f t="shared" si="5"/>
        <v>315581.62999999989</v>
      </c>
      <c r="CA52" s="347">
        <f t="shared" si="5"/>
        <v>310148.70999999996</v>
      </c>
      <c r="CB52" s="347">
        <f t="shared" si="5"/>
        <v>325459.70999999985</v>
      </c>
      <c r="CC52" s="347">
        <f t="shared" si="5"/>
        <v>314615.49999999988</v>
      </c>
      <c r="CD52" s="347">
        <f t="shared" si="5"/>
        <v>306142.55</v>
      </c>
      <c r="CE52" s="347">
        <f t="shared" si="5"/>
        <v>346178.08000000042</v>
      </c>
      <c r="CF52" s="347">
        <f t="shared" si="5"/>
        <v>339243.92999999982</v>
      </c>
      <c r="CG52" s="347">
        <f t="shared" si="5"/>
        <v>400860.23999999993</v>
      </c>
      <c r="CH52" s="348">
        <f t="shared" si="2"/>
        <v>3967540.05</v>
      </c>
      <c r="CO52" s="351">
        <f t="shared" si="3"/>
        <v>3967540.05</v>
      </c>
      <c r="CP52" s="351">
        <v>3967540.05</v>
      </c>
      <c r="CQ52" s="351">
        <f t="shared" si="4"/>
        <v>0</v>
      </c>
    </row>
    <row r="53" spans="1:96" ht="15.75" x14ac:dyDescent="0.3">
      <c r="A53" s="335" t="s">
        <v>148</v>
      </c>
      <c r="B53" s="344">
        <v>25195.599999999995</v>
      </c>
      <c r="C53" s="344">
        <v>25296.080000000002</v>
      </c>
      <c r="D53" s="344">
        <v>33425.239999999991</v>
      </c>
      <c r="E53" s="344">
        <v>28740.689999999995</v>
      </c>
      <c r="F53" s="344">
        <v>31976.259999999991</v>
      </c>
      <c r="G53" s="344">
        <v>29590.710000000003</v>
      </c>
      <c r="H53" s="344">
        <v>27938.39</v>
      </c>
      <c r="I53" s="344">
        <v>33009.209999999992</v>
      </c>
      <c r="J53" s="344">
        <v>33144.720000000008</v>
      </c>
      <c r="K53" s="344">
        <v>34643.239999999991</v>
      </c>
      <c r="L53" s="344">
        <v>36603.490000000005</v>
      </c>
      <c r="M53" s="344">
        <v>24404.86</v>
      </c>
      <c r="N53" s="380">
        <v>0</v>
      </c>
      <c r="O53" s="380">
        <v>0</v>
      </c>
      <c r="P53" s="380">
        <v>0</v>
      </c>
      <c r="Q53" s="380">
        <v>0</v>
      </c>
      <c r="R53" s="380">
        <v>0</v>
      </c>
      <c r="S53" s="380">
        <v>0</v>
      </c>
      <c r="T53" s="380">
        <v>0</v>
      </c>
      <c r="U53" s="380">
        <v>0</v>
      </c>
      <c r="V53" s="380">
        <v>0</v>
      </c>
      <c r="W53" s="380">
        <v>0</v>
      </c>
      <c r="X53" s="380">
        <v>-45.02</v>
      </c>
      <c r="Y53" s="381">
        <v>20.179999999999993</v>
      </c>
      <c r="Z53" s="380">
        <v>0</v>
      </c>
      <c r="AA53" s="380">
        <v>0</v>
      </c>
      <c r="AB53" s="380">
        <v>0</v>
      </c>
      <c r="AC53" s="380">
        <v>0</v>
      </c>
      <c r="AD53" s="380">
        <v>0</v>
      </c>
      <c r="AE53" s="380">
        <v>0</v>
      </c>
      <c r="AF53" s="380">
        <v>0</v>
      </c>
      <c r="AG53" s="380">
        <v>0</v>
      </c>
      <c r="AH53" s="380">
        <v>0</v>
      </c>
      <c r="AI53" s="380">
        <v>0</v>
      </c>
      <c r="AJ53" s="380">
        <v>0</v>
      </c>
      <c r="AK53" s="381">
        <v>192.98</v>
      </c>
      <c r="AL53" s="380">
        <v>0</v>
      </c>
      <c r="AM53" s="380">
        <v>0</v>
      </c>
      <c r="AN53" s="380">
        <v>0</v>
      </c>
      <c r="AO53" s="380">
        <v>0</v>
      </c>
      <c r="AP53" s="380">
        <v>0</v>
      </c>
      <c r="AQ53" s="380">
        <v>0</v>
      </c>
      <c r="AR53" s="380">
        <v>0</v>
      </c>
      <c r="AS53" s="380">
        <v>0</v>
      </c>
      <c r="AT53" s="380">
        <v>0</v>
      </c>
      <c r="AU53" s="380">
        <v>0</v>
      </c>
      <c r="AV53" s="380">
        <v>0</v>
      </c>
      <c r="AW53" s="381">
        <v>-2372.71</v>
      </c>
      <c r="AX53" s="380">
        <v>0</v>
      </c>
      <c r="AY53" s="380">
        <v>0</v>
      </c>
      <c r="AZ53" s="380">
        <v>0</v>
      </c>
      <c r="BA53" s="380">
        <v>0</v>
      </c>
      <c r="BB53" s="380">
        <v>0</v>
      </c>
      <c r="BC53" s="380">
        <v>0</v>
      </c>
      <c r="BD53" s="380">
        <v>0</v>
      </c>
      <c r="BE53" s="380">
        <v>0</v>
      </c>
      <c r="BF53" s="380">
        <v>0</v>
      </c>
      <c r="BG53" s="380">
        <v>0</v>
      </c>
      <c r="BH53" s="380">
        <v>0</v>
      </c>
      <c r="BI53" s="381">
        <v>0</v>
      </c>
      <c r="BJ53" s="380">
        <v>0</v>
      </c>
      <c r="BK53" s="380">
        <v>0</v>
      </c>
      <c r="BL53" s="380">
        <v>0</v>
      </c>
      <c r="BM53" s="380">
        <v>0</v>
      </c>
      <c r="BN53" s="380">
        <v>0</v>
      </c>
      <c r="BO53" s="380">
        <v>0</v>
      </c>
      <c r="BP53" s="380">
        <v>0</v>
      </c>
      <c r="BQ53" s="380">
        <v>0</v>
      </c>
      <c r="BR53" s="380">
        <v>0</v>
      </c>
      <c r="BS53" s="380">
        <v>0</v>
      </c>
      <c r="BT53" s="380">
        <v>0</v>
      </c>
      <c r="BU53" s="381">
        <v>0</v>
      </c>
      <c r="BV53" s="347">
        <f t="shared" si="5"/>
        <v>25195.599999999995</v>
      </c>
      <c r="BW53" s="347">
        <f t="shared" si="5"/>
        <v>25296.080000000002</v>
      </c>
      <c r="BX53" s="347">
        <f t="shared" si="5"/>
        <v>33425.239999999991</v>
      </c>
      <c r="BY53" s="347">
        <f t="shared" si="5"/>
        <v>28740.689999999995</v>
      </c>
      <c r="BZ53" s="347">
        <f t="shared" si="5"/>
        <v>31976.259999999991</v>
      </c>
      <c r="CA53" s="347">
        <f t="shared" si="5"/>
        <v>29590.710000000003</v>
      </c>
      <c r="CB53" s="347">
        <f t="shared" si="5"/>
        <v>27938.39</v>
      </c>
      <c r="CC53" s="347">
        <f t="shared" si="5"/>
        <v>33009.209999999992</v>
      </c>
      <c r="CD53" s="347">
        <f t="shared" si="5"/>
        <v>33144.720000000008</v>
      </c>
      <c r="CE53" s="347">
        <f t="shared" si="5"/>
        <v>34643.239999999991</v>
      </c>
      <c r="CF53" s="347">
        <f t="shared" si="5"/>
        <v>36558.470000000008</v>
      </c>
      <c r="CG53" s="347">
        <f t="shared" si="5"/>
        <v>22245.31</v>
      </c>
      <c r="CH53" s="348">
        <f t="shared" si="2"/>
        <v>361763.92</v>
      </c>
      <c r="CI53" s="356" t="s">
        <v>94</v>
      </c>
      <c r="CJ53" s="347">
        <f>CF53</f>
        <v>36558.470000000008</v>
      </c>
      <c r="CK53" s="347">
        <f>'[1]FY 2021 - kWh'!CF53</f>
        <v>146380</v>
      </c>
      <c r="CL53" s="350">
        <f>CJ53/CK53</f>
        <v>0.24975044404973362</v>
      </c>
      <c r="CM53" s="347">
        <f>ROUND(CL53*'[1]FY 2021 - kWh'!CM53,2)</f>
        <v>5888.12</v>
      </c>
      <c r="CN53" s="347">
        <f>(CF53-CM53)+SUM(CG53)</f>
        <v>52915.660000000011</v>
      </c>
      <c r="CO53" s="351">
        <f t="shared" si="3"/>
        <v>308848.25999999995</v>
      </c>
      <c r="CP53" s="351">
        <v>333630.49353108346</v>
      </c>
      <c r="CQ53" s="351">
        <f t="shared" si="4"/>
        <v>-24782.233531083504</v>
      </c>
      <c r="CR53" s="356" t="s">
        <v>184</v>
      </c>
    </row>
    <row r="54" spans="1:96" ht="15.75" x14ac:dyDescent="0.3">
      <c r="A54" s="335" t="s">
        <v>149</v>
      </c>
      <c r="B54" s="344">
        <v>25103.869999999995</v>
      </c>
      <c r="C54" s="344">
        <v>25190.629999999994</v>
      </c>
      <c r="D54" s="344">
        <v>27709.589999999997</v>
      </c>
      <c r="E54" s="344">
        <v>28056.309999999994</v>
      </c>
      <c r="F54" s="344">
        <v>26572.359999999993</v>
      </c>
      <c r="G54" s="344">
        <v>25731.5</v>
      </c>
      <c r="H54" s="344">
        <v>24867.350000000002</v>
      </c>
      <c r="I54" s="344">
        <v>27379.830000000005</v>
      </c>
      <c r="J54" s="344">
        <v>27816.439999999991</v>
      </c>
      <c r="K54" s="344">
        <v>27631.870000000003</v>
      </c>
      <c r="L54" s="344">
        <v>28013.720000000005</v>
      </c>
      <c r="M54" s="344">
        <v>27171.3</v>
      </c>
      <c r="N54" s="380">
        <v>0</v>
      </c>
      <c r="O54" s="380">
        <v>0</v>
      </c>
      <c r="P54" s="380">
        <v>0</v>
      </c>
      <c r="Q54" s="380">
        <v>0</v>
      </c>
      <c r="R54" s="380">
        <v>0</v>
      </c>
      <c r="S54" s="380">
        <v>0</v>
      </c>
      <c r="T54" s="380">
        <v>0</v>
      </c>
      <c r="U54" s="380">
        <v>0</v>
      </c>
      <c r="V54" s="380">
        <v>0</v>
      </c>
      <c r="W54" s="380">
        <v>0</v>
      </c>
      <c r="X54" s="380">
        <v>0</v>
      </c>
      <c r="Y54" s="381">
        <v>725.49</v>
      </c>
      <c r="Z54" s="380">
        <v>0</v>
      </c>
      <c r="AA54" s="380">
        <v>0</v>
      </c>
      <c r="AB54" s="380">
        <v>0</v>
      </c>
      <c r="AC54" s="380">
        <v>0</v>
      </c>
      <c r="AD54" s="380">
        <v>0</v>
      </c>
      <c r="AE54" s="380">
        <v>0</v>
      </c>
      <c r="AF54" s="380">
        <v>0</v>
      </c>
      <c r="AG54" s="380">
        <v>0</v>
      </c>
      <c r="AH54" s="380">
        <v>0</v>
      </c>
      <c r="AI54" s="380">
        <v>0</v>
      </c>
      <c r="AJ54" s="380">
        <v>0</v>
      </c>
      <c r="AK54" s="381">
        <v>0</v>
      </c>
      <c r="AL54" s="380">
        <v>0</v>
      </c>
      <c r="AM54" s="380">
        <v>0</v>
      </c>
      <c r="AN54" s="380">
        <v>0</v>
      </c>
      <c r="AO54" s="380">
        <v>0</v>
      </c>
      <c r="AP54" s="380">
        <v>0</v>
      </c>
      <c r="AQ54" s="380">
        <v>0</v>
      </c>
      <c r="AR54" s="380">
        <v>0</v>
      </c>
      <c r="AS54" s="380">
        <v>0</v>
      </c>
      <c r="AT54" s="380">
        <v>0</v>
      </c>
      <c r="AU54" s="380">
        <v>0</v>
      </c>
      <c r="AV54" s="380">
        <v>0</v>
      </c>
      <c r="AW54" s="381">
        <v>0</v>
      </c>
      <c r="AX54" s="380">
        <v>0</v>
      </c>
      <c r="AY54" s="380">
        <v>0</v>
      </c>
      <c r="AZ54" s="380">
        <v>0</v>
      </c>
      <c r="BA54" s="380">
        <v>0</v>
      </c>
      <c r="BB54" s="380">
        <v>0</v>
      </c>
      <c r="BC54" s="380">
        <v>0</v>
      </c>
      <c r="BD54" s="380">
        <v>0</v>
      </c>
      <c r="BE54" s="380">
        <v>0</v>
      </c>
      <c r="BF54" s="380">
        <v>0</v>
      </c>
      <c r="BG54" s="380">
        <v>0</v>
      </c>
      <c r="BH54" s="380">
        <v>0</v>
      </c>
      <c r="BI54" s="381">
        <v>0</v>
      </c>
      <c r="BJ54" s="380">
        <v>0</v>
      </c>
      <c r="BK54" s="380">
        <v>0</v>
      </c>
      <c r="BL54" s="380">
        <v>0</v>
      </c>
      <c r="BM54" s="380">
        <v>0</v>
      </c>
      <c r="BN54" s="380">
        <v>0</v>
      </c>
      <c r="BO54" s="380">
        <v>0</v>
      </c>
      <c r="BP54" s="380">
        <v>0</v>
      </c>
      <c r="BQ54" s="380">
        <v>0</v>
      </c>
      <c r="BR54" s="380">
        <v>0</v>
      </c>
      <c r="BS54" s="380">
        <v>0</v>
      </c>
      <c r="BT54" s="380">
        <v>0</v>
      </c>
      <c r="BU54" s="381">
        <v>0</v>
      </c>
      <c r="BV54" s="347">
        <f t="shared" si="5"/>
        <v>25103.869999999995</v>
      </c>
      <c r="BW54" s="347">
        <f t="shared" si="5"/>
        <v>25190.629999999994</v>
      </c>
      <c r="BX54" s="347">
        <f t="shared" si="5"/>
        <v>27709.589999999997</v>
      </c>
      <c r="BY54" s="347">
        <f t="shared" si="5"/>
        <v>28056.309999999994</v>
      </c>
      <c r="BZ54" s="347">
        <f t="shared" si="5"/>
        <v>26572.359999999993</v>
      </c>
      <c r="CA54" s="347">
        <f t="shared" si="5"/>
        <v>25731.5</v>
      </c>
      <c r="CB54" s="347">
        <f t="shared" si="5"/>
        <v>24867.350000000002</v>
      </c>
      <c r="CC54" s="347">
        <f t="shared" si="5"/>
        <v>27379.830000000005</v>
      </c>
      <c r="CD54" s="347">
        <f t="shared" si="5"/>
        <v>27816.439999999991</v>
      </c>
      <c r="CE54" s="347">
        <f t="shared" si="5"/>
        <v>27631.870000000003</v>
      </c>
      <c r="CF54" s="347">
        <f t="shared" si="5"/>
        <v>28013.720000000005</v>
      </c>
      <c r="CG54" s="347">
        <f t="shared" si="5"/>
        <v>27896.79</v>
      </c>
      <c r="CH54" s="348">
        <f t="shared" si="2"/>
        <v>321970.26</v>
      </c>
      <c r="CI54" s="352" t="s">
        <v>96</v>
      </c>
      <c r="CJ54" s="347">
        <f>CE54</f>
        <v>27631.870000000003</v>
      </c>
      <c r="CK54" s="347">
        <f>'[1]FY 2021 - kWh'!CE54</f>
        <v>112751</v>
      </c>
      <c r="CL54" s="350">
        <f>CJ54/CK54</f>
        <v>0.24506984416989652</v>
      </c>
      <c r="CM54" s="347">
        <f>ROUND(CL54*'[1]FY 2021 - kWh'!CM54,2)</f>
        <v>-31960.54</v>
      </c>
      <c r="CN54" s="347">
        <f>(CE54-CM54)+SUM(CF54:CG54)</f>
        <v>115502.92000000001</v>
      </c>
      <c r="CO54" s="351">
        <f t="shared" si="3"/>
        <v>206467.34</v>
      </c>
      <c r="CP54" s="351">
        <v>184945.37200111832</v>
      </c>
      <c r="CQ54" s="351">
        <f t="shared" si="4"/>
        <v>21521.967998881679</v>
      </c>
      <c r="CR54" s="383" t="s">
        <v>185</v>
      </c>
    </row>
    <row r="55" spans="1:96" ht="15.75" x14ac:dyDescent="0.3">
      <c r="A55" s="335" t="s">
        <v>150</v>
      </c>
      <c r="B55" s="344">
        <v>27807.719999999994</v>
      </c>
      <c r="C55" s="344">
        <v>26675.099999999991</v>
      </c>
      <c r="D55" s="344">
        <v>44050.82</v>
      </c>
      <c r="E55" s="344">
        <v>27631.119999999999</v>
      </c>
      <c r="F55" s="344">
        <v>28848.450000000004</v>
      </c>
      <c r="G55" s="344">
        <v>27125.300000000003</v>
      </c>
      <c r="H55" s="344">
        <v>28238.980000000003</v>
      </c>
      <c r="I55" s="344">
        <v>27166.609999999993</v>
      </c>
      <c r="J55" s="344">
        <v>27109.999999999996</v>
      </c>
      <c r="K55" s="344">
        <v>29781.27</v>
      </c>
      <c r="L55" s="344">
        <v>30058.070000000007</v>
      </c>
      <c r="M55" s="344">
        <v>46119.93</v>
      </c>
      <c r="N55" s="380">
        <v>-20.03</v>
      </c>
      <c r="O55" s="380">
        <v>-20.03</v>
      </c>
      <c r="P55" s="380">
        <v>-19.420000000000002</v>
      </c>
      <c r="Q55" s="380">
        <v>-19.23</v>
      </c>
      <c r="R55" s="380">
        <v>-19.829999999999998</v>
      </c>
      <c r="S55" s="380">
        <v>-19.010000000000002</v>
      </c>
      <c r="T55" s="380">
        <v>-18.149999999999999</v>
      </c>
      <c r="U55" s="380">
        <v>-19.190000000000001</v>
      </c>
      <c r="V55" s="380">
        <v>-19.190000000000001</v>
      </c>
      <c r="W55" s="380">
        <v>-20.3</v>
      </c>
      <c r="X55" s="380">
        <v>-20.76</v>
      </c>
      <c r="Y55" s="381">
        <v>-363.8</v>
      </c>
      <c r="Z55" s="380">
        <v>0</v>
      </c>
      <c r="AA55" s="380">
        <v>0</v>
      </c>
      <c r="AB55" s="380">
        <v>0</v>
      </c>
      <c r="AC55" s="380">
        <v>0</v>
      </c>
      <c r="AD55" s="380">
        <v>0</v>
      </c>
      <c r="AE55" s="380">
        <v>0</v>
      </c>
      <c r="AF55" s="380">
        <v>0</v>
      </c>
      <c r="AG55" s="380">
        <v>-35.49</v>
      </c>
      <c r="AH55" s="380">
        <v>-34.46</v>
      </c>
      <c r="AI55" s="380">
        <v>-38.75</v>
      </c>
      <c r="AJ55" s="380">
        <v>-39.42</v>
      </c>
      <c r="AK55" s="381">
        <v>-38.97</v>
      </c>
      <c r="AL55" s="380">
        <v>0</v>
      </c>
      <c r="AM55" s="380">
        <v>349.34</v>
      </c>
      <c r="AN55" s="380">
        <v>423.6</v>
      </c>
      <c r="AO55" s="380">
        <v>385.13</v>
      </c>
      <c r="AP55" s="380">
        <v>439.49</v>
      </c>
      <c r="AQ55" s="380">
        <v>-65.199999999999989</v>
      </c>
      <c r="AR55" s="380">
        <v>-2567.71</v>
      </c>
      <c r="AS55" s="380">
        <v>-442.94</v>
      </c>
      <c r="AT55" s="380">
        <v>-447.98</v>
      </c>
      <c r="AU55" s="380">
        <v>-504.65000000000003</v>
      </c>
      <c r="AV55" s="380">
        <v>-511.15</v>
      </c>
      <c r="AW55" s="381">
        <v>-257.95999999999998</v>
      </c>
      <c r="AX55" s="380">
        <v>0</v>
      </c>
      <c r="AY55" s="380">
        <v>0</v>
      </c>
      <c r="AZ55" s="380">
        <v>0</v>
      </c>
      <c r="BA55" s="380">
        <v>0</v>
      </c>
      <c r="BB55" s="380">
        <v>0</v>
      </c>
      <c r="BC55" s="380">
        <v>0</v>
      </c>
      <c r="BD55" s="380">
        <v>0</v>
      </c>
      <c r="BE55" s="380">
        <v>0</v>
      </c>
      <c r="BF55" s="380">
        <v>0</v>
      </c>
      <c r="BG55" s="380">
        <v>0</v>
      </c>
      <c r="BH55" s="380">
        <v>0</v>
      </c>
      <c r="BI55" s="381">
        <v>0</v>
      </c>
      <c r="BJ55" s="380">
        <v>0</v>
      </c>
      <c r="BK55" s="380">
        <v>0</v>
      </c>
      <c r="BL55" s="380">
        <v>0</v>
      </c>
      <c r="BM55" s="380">
        <v>0</v>
      </c>
      <c r="BN55" s="380">
        <v>0</v>
      </c>
      <c r="BO55" s="380">
        <v>0</v>
      </c>
      <c r="BP55" s="380">
        <v>0</v>
      </c>
      <c r="BQ55" s="380">
        <v>0</v>
      </c>
      <c r="BR55" s="380">
        <v>0</v>
      </c>
      <c r="BS55" s="380">
        <v>0</v>
      </c>
      <c r="BT55" s="380">
        <v>0</v>
      </c>
      <c r="BU55" s="381">
        <v>0</v>
      </c>
      <c r="BV55" s="347">
        <f t="shared" si="5"/>
        <v>27787.689999999995</v>
      </c>
      <c r="BW55" s="347">
        <f t="shared" si="5"/>
        <v>27004.409999999993</v>
      </c>
      <c r="BX55" s="347">
        <f t="shared" si="5"/>
        <v>44455</v>
      </c>
      <c r="BY55" s="347">
        <f t="shared" si="5"/>
        <v>27997.02</v>
      </c>
      <c r="BZ55" s="347">
        <f t="shared" si="5"/>
        <v>29268.110000000004</v>
      </c>
      <c r="CA55" s="347">
        <f t="shared" si="5"/>
        <v>27041.090000000004</v>
      </c>
      <c r="CB55" s="347">
        <f t="shared" si="5"/>
        <v>25653.120000000003</v>
      </c>
      <c r="CC55" s="347">
        <f t="shared" si="5"/>
        <v>26668.989999999994</v>
      </c>
      <c r="CD55" s="347">
        <f t="shared" si="5"/>
        <v>26608.37</v>
      </c>
      <c r="CE55" s="347">
        <f t="shared" si="5"/>
        <v>29217.57</v>
      </c>
      <c r="CF55" s="347">
        <f t="shared" si="5"/>
        <v>29486.740000000009</v>
      </c>
      <c r="CG55" s="347">
        <f t="shared" si="5"/>
        <v>45459.199999999997</v>
      </c>
      <c r="CH55" s="348">
        <f t="shared" si="2"/>
        <v>366647.31</v>
      </c>
      <c r="CO55" s="351">
        <f t="shared" si="3"/>
        <v>366647.31</v>
      </c>
      <c r="CP55" s="351">
        <v>366647.31</v>
      </c>
      <c r="CQ55" s="351">
        <f t="shared" si="4"/>
        <v>0</v>
      </c>
    </row>
    <row r="56" spans="1:96" ht="15.75" x14ac:dyDescent="0.3">
      <c r="A56" s="335" t="s">
        <v>151</v>
      </c>
      <c r="B56" s="344">
        <v>14050.41</v>
      </c>
      <c r="C56" s="344">
        <v>12978.2</v>
      </c>
      <c r="D56" s="344">
        <v>14220.579999999998</v>
      </c>
      <c r="E56" s="344">
        <v>14176.729999999996</v>
      </c>
      <c r="F56" s="344">
        <v>13650.550000000001</v>
      </c>
      <c r="G56" s="344">
        <v>13210.750000000004</v>
      </c>
      <c r="H56" s="344">
        <v>11515.25</v>
      </c>
      <c r="I56" s="344">
        <v>12999.109999999997</v>
      </c>
      <c r="J56" s="344">
        <v>12654.000000000002</v>
      </c>
      <c r="K56" s="344">
        <v>13628.31</v>
      </c>
      <c r="L56" s="344">
        <v>14828.180000000004</v>
      </c>
      <c r="M56" s="344">
        <v>14610.99</v>
      </c>
      <c r="N56" s="380">
        <v>0</v>
      </c>
      <c r="O56" s="380">
        <v>0</v>
      </c>
      <c r="P56" s="380">
        <v>0</v>
      </c>
      <c r="Q56" s="380">
        <v>0</v>
      </c>
      <c r="R56" s="380">
        <v>0</v>
      </c>
      <c r="S56" s="380">
        <v>0</v>
      </c>
      <c r="T56" s="380">
        <v>0</v>
      </c>
      <c r="U56" s="380">
        <v>149.23000000000002</v>
      </c>
      <c r="V56" s="380">
        <v>-16.510000000000002</v>
      </c>
      <c r="W56" s="380">
        <v>-18.37</v>
      </c>
      <c r="X56" s="380">
        <v>16.57</v>
      </c>
      <c r="Y56" s="381">
        <v>12.53</v>
      </c>
      <c r="Z56" s="380">
        <v>-114.89</v>
      </c>
      <c r="AA56" s="380">
        <v>-143.71</v>
      </c>
      <c r="AB56" s="380">
        <v>-136.51</v>
      </c>
      <c r="AC56" s="380">
        <v>-143.5</v>
      </c>
      <c r="AD56" s="380">
        <v>-129.11000000000001</v>
      </c>
      <c r="AE56" s="380">
        <v>-136.31</v>
      </c>
      <c r="AF56" s="380">
        <v>-161.15</v>
      </c>
      <c r="AG56" s="380">
        <v>-138.16999999999999</v>
      </c>
      <c r="AH56" s="380">
        <v>-138.16</v>
      </c>
      <c r="AI56" s="380">
        <v>-146.49</v>
      </c>
      <c r="AJ56" s="380">
        <v>-163.79</v>
      </c>
      <c r="AK56" s="381">
        <v>-172.43</v>
      </c>
      <c r="AL56" s="380">
        <v>0</v>
      </c>
      <c r="AM56" s="380">
        <v>0</v>
      </c>
      <c r="AN56" s="380">
        <v>0</v>
      </c>
      <c r="AO56" s="380">
        <v>0</v>
      </c>
      <c r="AP56" s="380">
        <v>0</v>
      </c>
      <c r="AQ56" s="380">
        <v>0</v>
      </c>
      <c r="AR56" s="380">
        <v>0</v>
      </c>
      <c r="AS56" s="380">
        <v>0</v>
      </c>
      <c r="AT56" s="380">
        <v>0</v>
      </c>
      <c r="AU56" s="380">
        <v>0</v>
      </c>
      <c r="AV56" s="380">
        <v>0</v>
      </c>
      <c r="AW56" s="381">
        <v>0</v>
      </c>
      <c r="AX56" s="380">
        <v>0</v>
      </c>
      <c r="AY56" s="380">
        <v>0</v>
      </c>
      <c r="AZ56" s="380">
        <v>0</v>
      </c>
      <c r="BA56" s="380">
        <v>0</v>
      </c>
      <c r="BB56" s="380">
        <v>0</v>
      </c>
      <c r="BC56" s="380">
        <v>0</v>
      </c>
      <c r="BD56" s="380">
        <v>0</v>
      </c>
      <c r="BE56" s="380">
        <v>0</v>
      </c>
      <c r="BF56" s="380">
        <v>0</v>
      </c>
      <c r="BG56" s="380">
        <v>0</v>
      </c>
      <c r="BH56" s="380">
        <v>0</v>
      </c>
      <c r="BI56" s="381">
        <v>0</v>
      </c>
      <c r="BJ56" s="380">
        <v>0</v>
      </c>
      <c r="BK56" s="380">
        <v>0</v>
      </c>
      <c r="BL56" s="380">
        <v>0</v>
      </c>
      <c r="BM56" s="380">
        <v>0</v>
      </c>
      <c r="BN56" s="380">
        <v>0</v>
      </c>
      <c r="BO56" s="380">
        <v>0</v>
      </c>
      <c r="BP56" s="380">
        <v>0</v>
      </c>
      <c r="BQ56" s="380">
        <v>0</v>
      </c>
      <c r="BR56" s="380">
        <v>0</v>
      </c>
      <c r="BS56" s="380">
        <v>0</v>
      </c>
      <c r="BT56" s="380">
        <v>0</v>
      </c>
      <c r="BU56" s="381">
        <v>0</v>
      </c>
      <c r="BV56" s="347">
        <f t="shared" si="5"/>
        <v>13935.52</v>
      </c>
      <c r="BW56" s="347">
        <f t="shared" si="5"/>
        <v>12834.490000000002</v>
      </c>
      <c r="BX56" s="347">
        <f t="shared" si="5"/>
        <v>14084.069999999998</v>
      </c>
      <c r="BY56" s="347">
        <f t="shared" si="5"/>
        <v>14033.229999999996</v>
      </c>
      <c r="BZ56" s="347">
        <f t="shared" si="5"/>
        <v>13521.44</v>
      </c>
      <c r="CA56" s="347">
        <f t="shared" si="5"/>
        <v>13074.440000000004</v>
      </c>
      <c r="CB56" s="347">
        <f t="shared" si="5"/>
        <v>11354.1</v>
      </c>
      <c r="CC56" s="347">
        <f t="shared" si="5"/>
        <v>13010.169999999996</v>
      </c>
      <c r="CD56" s="347">
        <f t="shared" si="5"/>
        <v>12499.330000000002</v>
      </c>
      <c r="CE56" s="347">
        <f t="shared" si="5"/>
        <v>13463.449999999999</v>
      </c>
      <c r="CF56" s="347">
        <f t="shared" si="5"/>
        <v>14680.960000000003</v>
      </c>
      <c r="CG56" s="347">
        <f t="shared" si="5"/>
        <v>14451.09</v>
      </c>
      <c r="CH56" s="348">
        <f t="shared" si="2"/>
        <v>160942.29</v>
      </c>
      <c r="CO56" s="351">
        <f t="shared" si="3"/>
        <v>160942.29</v>
      </c>
      <c r="CP56" s="351">
        <v>160942.29</v>
      </c>
      <c r="CQ56" s="351">
        <f t="shared" si="4"/>
        <v>0</v>
      </c>
    </row>
    <row r="57" spans="1:96" ht="15.75" x14ac:dyDescent="0.3">
      <c r="A57" s="335" t="s">
        <v>152</v>
      </c>
      <c r="B57" s="344">
        <v>21580.860000000011</v>
      </c>
      <c r="C57" s="344">
        <v>24320.03000000001</v>
      </c>
      <c r="D57" s="344">
        <v>22753.21</v>
      </c>
      <c r="E57" s="344">
        <v>24092.89</v>
      </c>
      <c r="F57" s="344">
        <v>22284.919999999995</v>
      </c>
      <c r="G57" s="344">
        <v>32794.210000000014</v>
      </c>
      <c r="H57" s="344">
        <v>30724.37999999999</v>
      </c>
      <c r="I57" s="344">
        <v>21082.799999999999</v>
      </c>
      <c r="J57" s="344">
        <v>21993.379999999997</v>
      </c>
      <c r="K57" s="344">
        <v>23175.470000000005</v>
      </c>
      <c r="L57" s="344">
        <v>22883.629999999994</v>
      </c>
      <c r="M57" s="344">
        <v>24495.01</v>
      </c>
      <c r="N57" s="380">
        <v>0</v>
      </c>
      <c r="O57" s="380">
        <v>0</v>
      </c>
      <c r="P57" s="380">
        <v>0</v>
      </c>
      <c r="Q57" s="380">
        <v>0.2</v>
      </c>
      <c r="R57" s="380">
        <v>0</v>
      </c>
      <c r="S57" s="380">
        <v>-722.33</v>
      </c>
      <c r="T57" s="380">
        <v>1405.65</v>
      </c>
      <c r="U57" s="380">
        <v>14310.02</v>
      </c>
      <c r="V57" s="380">
        <v>12203.82</v>
      </c>
      <c r="W57" s="380">
        <v>-1191.6399999999999</v>
      </c>
      <c r="X57" s="380">
        <v>7717.78</v>
      </c>
      <c r="Y57" s="381">
        <v>-779.13</v>
      </c>
      <c r="Z57" s="380">
        <v>0</v>
      </c>
      <c r="AA57" s="380">
        <v>0</v>
      </c>
      <c r="AB57" s="380">
        <v>0</v>
      </c>
      <c r="AC57" s="380">
        <v>0</v>
      </c>
      <c r="AD57" s="380">
        <v>0</v>
      </c>
      <c r="AE57" s="380">
        <v>0</v>
      </c>
      <c r="AF57" s="380">
        <v>0</v>
      </c>
      <c r="AG57" s="380">
        <v>0</v>
      </c>
      <c r="AH57" s="380">
        <v>0</v>
      </c>
      <c r="AI57" s="380">
        <v>0</v>
      </c>
      <c r="AJ57" s="380">
        <v>0</v>
      </c>
      <c r="AK57" s="381">
        <v>0</v>
      </c>
      <c r="AL57" s="380">
        <v>0</v>
      </c>
      <c r="AM57" s="380">
        <v>0</v>
      </c>
      <c r="AN57" s="380">
        <v>0</v>
      </c>
      <c r="AO57" s="380">
        <v>0</v>
      </c>
      <c r="AP57" s="380">
        <v>0</v>
      </c>
      <c r="AQ57" s="380">
        <v>0</v>
      </c>
      <c r="AR57" s="380">
        <v>0</v>
      </c>
      <c r="AS57" s="380">
        <v>0</v>
      </c>
      <c r="AT57" s="380">
        <v>0</v>
      </c>
      <c r="AU57" s="380">
        <v>0</v>
      </c>
      <c r="AV57" s="380">
        <v>0</v>
      </c>
      <c r="AW57" s="381">
        <v>0</v>
      </c>
      <c r="AX57" s="380">
        <v>0</v>
      </c>
      <c r="AY57" s="380">
        <v>0</v>
      </c>
      <c r="AZ57" s="380">
        <v>0</v>
      </c>
      <c r="BA57" s="380">
        <v>0</v>
      </c>
      <c r="BB57" s="380">
        <v>0</v>
      </c>
      <c r="BC57" s="380">
        <v>0</v>
      </c>
      <c r="BD57" s="380">
        <v>0</v>
      </c>
      <c r="BE57" s="380">
        <v>0</v>
      </c>
      <c r="BF57" s="380">
        <v>0</v>
      </c>
      <c r="BG57" s="380">
        <v>0</v>
      </c>
      <c r="BH57" s="380">
        <v>0</v>
      </c>
      <c r="BI57" s="381">
        <v>0</v>
      </c>
      <c r="BJ57" s="380">
        <v>0</v>
      </c>
      <c r="BK57" s="380">
        <v>0</v>
      </c>
      <c r="BL57" s="380">
        <v>0</v>
      </c>
      <c r="BM57" s="380">
        <v>0</v>
      </c>
      <c r="BN57" s="380">
        <v>0</v>
      </c>
      <c r="BO57" s="380">
        <v>0</v>
      </c>
      <c r="BP57" s="380">
        <v>0</v>
      </c>
      <c r="BQ57" s="380">
        <v>0</v>
      </c>
      <c r="BR57" s="380">
        <v>0</v>
      </c>
      <c r="BS57" s="380">
        <v>0</v>
      </c>
      <c r="BT57" s="380">
        <v>0</v>
      </c>
      <c r="BU57" s="381">
        <v>0</v>
      </c>
      <c r="BV57" s="347">
        <f t="shared" si="5"/>
        <v>21580.860000000011</v>
      </c>
      <c r="BW57" s="347">
        <f t="shared" si="5"/>
        <v>24320.03000000001</v>
      </c>
      <c r="BX57" s="347">
        <f t="shared" si="5"/>
        <v>22753.21</v>
      </c>
      <c r="BY57" s="347">
        <f t="shared" si="5"/>
        <v>24093.09</v>
      </c>
      <c r="BZ57" s="347">
        <f t="shared" si="5"/>
        <v>22284.919999999995</v>
      </c>
      <c r="CA57" s="347">
        <f t="shared" si="5"/>
        <v>32071.880000000012</v>
      </c>
      <c r="CB57" s="347">
        <f t="shared" si="5"/>
        <v>32130.029999999992</v>
      </c>
      <c r="CC57" s="347">
        <f t="shared" si="5"/>
        <v>35392.82</v>
      </c>
      <c r="CD57" s="347">
        <f t="shared" si="5"/>
        <v>34197.199999999997</v>
      </c>
      <c r="CE57" s="347">
        <f t="shared" si="5"/>
        <v>21983.830000000005</v>
      </c>
      <c r="CF57" s="347">
        <f t="shared" si="5"/>
        <v>30601.409999999993</v>
      </c>
      <c r="CG57" s="347">
        <f t="shared" si="5"/>
        <v>23715.879999999997</v>
      </c>
      <c r="CH57" s="348">
        <f t="shared" si="2"/>
        <v>325125.16000000003</v>
      </c>
      <c r="CI57" s="353" t="s">
        <v>99</v>
      </c>
      <c r="CJ57" s="347">
        <f>CG57</f>
        <v>23715.879999999997</v>
      </c>
      <c r="CK57" s="347">
        <f>'[1]FY 2021 - kWh'!CG57</f>
        <v>87439</v>
      </c>
      <c r="CL57" s="350">
        <f>CJ57/CK57</f>
        <v>0.27122771303422955</v>
      </c>
      <c r="CM57" s="347">
        <f>ROUND(CL57*'[1]FY 2021 - kWh'!CM57,2)</f>
        <v>17489.03</v>
      </c>
      <c r="CN57" s="347">
        <f>(CG57-CM57)</f>
        <v>6226.8499999999985</v>
      </c>
      <c r="CO57" s="351">
        <f t="shared" si="3"/>
        <v>318898.31000000006</v>
      </c>
      <c r="CP57" s="351">
        <v>308612.54560276307</v>
      </c>
      <c r="CQ57" s="351">
        <f t="shared" si="4"/>
        <v>10285.764397236984</v>
      </c>
      <c r="CR57" s="382" t="s">
        <v>182</v>
      </c>
    </row>
    <row r="58" spans="1:96" ht="15.75" x14ac:dyDescent="0.3">
      <c r="A58" s="335" t="s">
        <v>153</v>
      </c>
      <c r="B58" s="344">
        <v>14682.120000000004</v>
      </c>
      <c r="C58" s="344">
        <v>15844.539999999999</v>
      </c>
      <c r="D58" s="344">
        <v>13997.090000000004</v>
      </c>
      <c r="E58" s="344">
        <v>14192.24</v>
      </c>
      <c r="F58" s="344">
        <v>13584.010000000006</v>
      </c>
      <c r="G58" s="344">
        <v>12556.879999999997</v>
      </c>
      <c r="H58" s="344">
        <v>11714.79</v>
      </c>
      <c r="I58" s="344">
        <v>14070.000000000004</v>
      </c>
      <c r="J58" s="344">
        <v>14431.02</v>
      </c>
      <c r="K58" s="344">
        <v>14593.62</v>
      </c>
      <c r="L58" s="344">
        <v>17167.599999999999</v>
      </c>
      <c r="M58" s="344">
        <v>17275.54</v>
      </c>
      <c r="N58" s="380">
        <v>0</v>
      </c>
      <c r="O58" s="380">
        <v>0</v>
      </c>
      <c r="P58" s="380">
        <v>0</v>
      </c>
      <c r="Q58" s="380">
        <v>0</v>
      </c>
      <c r="R58" s="380">
        <v>0</v>
      </c>
      <c r="S58" s="380">
        <v>0</v>
      </c>
      <c r="T58" s="380">
        <v>0</v>
      </c>
      <c r="U58" s="380">
        <v>0</v>
      </c>
      <c r="V58" s="380">
        <v>0</v>
      </c>
      <c r="W58" s="380">
        <v>0</v>
      </c>
      <c r="X58" s="380">
        <v>0</v>
      </c>
      <c r="Y58" s="381">
        <v>0</v>
      </c>
      <c r="Z58" s="380">
        <v>0</v>
      </c>
      <c r="AA58" s="380">
        <v>0</v>
      </c>
      <c r="AB58" s="380">
        <v>0</v>
      </c>
      <c r="AC58" s="380">
        <v>0</v>
      </c>
      <c r="AD58" s="380">
        <v>0</v>
      </c>
      <c r="AE58" s="380">
        <v>0</v>
      </c>
      <c r="AF58" s="380">
        <v>0</v>
      </c>
      <c r="AG58" s="380">
        <v>0</v>
      </c>
      <c r="AH58" s="380">
        <v>0</v>
      </c>
      <c r="AI58" s="380">
        <v>0</v>
      </c>
      <c r="AJ58" s="380">
        <v>0</v>
      </c>
      <c r="AK58" s="381">
        <v>0</v>
      </c>
      <c r="AL58" s="380">
        <v>0</v>
      </c>
      <c r="AM58" s="380">
        <v>0</v>
      </c>
      <c r="AN58" s="380">
        <v>0</v>
      </c>
      <c r="AO58" s="380">
        <v>0</v>
      </c>
      <c r="AP58" s="380">
        <v>0</v>
      </c>
      <c r="AQ58" s="380">
        <v>0</v>
      </c>
      <c r="AR58" s="380">
        <v>0</v>
      </c>
      <c r="AS58" s="380">
        <v>0</v>
      </c>
      <c r="AT58" s="380">
        <v>0</v>
      </c>
      <c r="AU58" s="380">
        <v>0</v>
      </c>
      <c r="AV58" s="380">
        <v>0</v>
      </c>
      <c r="AW58" s="381">
        <v>0</v>
      </c>
      <c r="AX58" s="380">
        <v>0</v>
      </c>
      <c r="AY58" s="380">
        <v>0</v>
      </c>
      <c r="AZ58" s="380">
        <v>0</v>
      </c>
      <c r="BA58" s="380">
        <v>0</v>
      </c>
      <c r="BB58" s="380">
        <v>0</v>
      </c>
      <c r="BC58" s="380">
        <v>0</v>
      </c>
      <c r="BD58" s="380">
        <v>0</v>
      </c>
      <c r="BE58" s="380">
        <v>0</v>
      </c>
      <c r="BF58" s="380">
        <v>0</v>
      </c>
      <c r="BG58" s="380">
        <v>0</v>
      </c>
      <c r="BH58" s="380">
        <v>0</v>
      </c>
      <c r="BI58" s="381">
        <v>0</v>
      </c>
      <c r="BJ58" s="380">
        <v>0</v>
      </c>
      <c r="BK58" s="380">
        <v>0</v>
      </c>
      <c r="BL58" s="380">
        <v>0</v>
      </c>
      <c r="BM58" s="380">
        <v>0</v>
      </c>
      <c r="BN58" s="380">
        <v>0</v>
      </c>
      <c r="BO58" s="380">
        <v>0</v>
      </c>
      <c r="BP58" s="380">
        <v>0</v>
      </c>
      <c r="BQ58" s="380">
        <v>0</v>
      </c>
      <c r="BR58" s="380">
        <v>0</v>
      </c>
      <c r="BS58" s="380">
        <v>0</v>
      </c>
      <c r="BT58" s="380">
        <v>0</v>
      </c>
      <c r="BU58" s="381">
        <v>0</v>
      </c>
      <c r="BV58" s="347">
        <f t="shared" si="5"/>
        <v>14682.120000000004</v>
      </c>
      <c r="BW58" s="347">
        <f t="shared" si="5"/>
        <v>15844.539999999999</v>
      </c>
      <c r="BX58" s="347">
        <f t="shared" si="5"/>
        <v>13997.090000000004</v>
      </c>
      <c r="BY58" s="347">
        <f t="shared" si="5"/>
        <v>14192.24</v>
      </c>
      <c r="BZ58" s="347">
        <f t="shared" si="5"/>
        <v>13584.010000000006</v>
      </c>
      <c r="CA58" s="347">
        <f t="shared" si="5"/>
        <v>12556.879999999997</v>
      </c>
      <c r="CB58" s="347">
        <f t="shared" si="5"/>
        <v>11714.79</v>
      </c>
      <c r="CC58" s="347">
        <f t="shared" si="5"/>
        <v>14070.000000000004</v>
      </c>
      <c r="CD58" s="347">
        <f t="shared" si="5"/>
        <v>14431.02</v>
      </c>
      <c r="CE58" s="347">
        <f t="shared" si="5"/>
        <v>14593.62</v>
      </c>
      <c r="CF58" s="347">
        <f t="shared" si="5"/>
        <v>17167.599999999999</v>
      </c>
      <c r="CG58" s="347">
        <f t="shared" si="5"/>
        <v>17275.54</v>
      </c>
      <c r="CH58" s="348">
        <f t="shared" si="2"/>
        <v>174109.45000000004</v>
      </c>
      <c r="CO58" s="351">
        <f t="shared" si="3"/>
        <v>174109.45000000004</v>
      </c>
      <c r="CP58" s="351">
        <v>174109.45000000004</v>
      </c>
      <c r="CQ58" s="351">
        <f t="shared" si="4"/>
        <v>0</v>
      </c>
    </row>
    <row r="59" spans="1:96" ht="15.75" x14ac:dyDescent="0.3">
      <c r="A59" s="335" t="s">
        <v>154</v>
      </c>
      <c r="B59" s="344">
        <v>25973.010000000006</v>
      </c>
      <c r="C59" s="344">
        <v>28060.359999999997</v>
      </c>
      <c r="D59" s="344">
        <v>28383.309999999998</v>
      </c>
      <c r="E59" s="344">
        <v>28927.669999999991</v>
      </c>
      <c r="F59" s="344">
        <v>26549.900000000005</v>
      </c>
      <c r="G59" s="344">
        <v>24433.700000000012</v>
      </c>
      <c r="H59" s="344">
        <v>19963.949999999993</v>
      </c>
      <c r="I59" s="344">
        <v>25897.880000000012</v>
      </c>
      <c r="J59" s="344">
        <v>26818.46000000001</v>
      </c>
      <c r="K59" s="344">
        <v>26562.179999999993</v>
      </c>
      <c r="L59" s="344">
        <v>30793.519999999997</v>
      </c>
      <c r="M59" s="344">
        <v>28820.55</v>
      </c>
      <c r="N59" s="380">
        <v>0</v>
      </c>
      <c r="O59" s="380">
        <v>0</v>
      </c>
      <c r="P59" s="380">
        <v>253.84</v>
      </c>
      <c r="Q59" s="380">
        <v>-310.37</v>
      </c>
      <c r="R59" s="380">
        <v>-248.8</v>
      </c>
      <c r="S59" s="380">
        <v>621.4</v>
      </c>
      <c r="T59" s="380">
        <v>202.43</v>
      </c>
      <c r="U59" s="380">
        <v>170.16</v>
      </c>
      <c r="V59" s="380">
        <v>0</v>
      </c>
      <c r="W59" s="380">
        <v>0</v>
      </c>
      <c r="X59" s="380">
        <v>53.870000000000005</v>
      </c>
      <c r="Y59" s="381">
        <v>-123.97000000000001</v>
      </c>
      <c r="Z59" s="380">
        <v>0</v>
      </c>
      <c r="AA59" s="380">
        <v>0</v>
      </c>
      <c r="AB59" s="380">
        <v>0</v>
      </c>
      <c r="AC59" s="380">
        <v>0</v>
      </c>
      <c r="AD59" s="380">
        <v>0</v>
      </c>
      <c r="AE59" s="380">
        <v>0</v>
      </c>
      <c r="AF59" s="380">
        <v>0</v>
      </c>
      <c r="AG59" s="380">
        <v>0</v>
      </c>
      <c r="AH59" s="380">
        <v>0</v>
      </c>
      <c r="AI59" s="380">
        <v>0</v>
      </c>
      <c r="AJ59" s="380">
        <v>95.87</v>
      </c>
      <c r="AK59" s="381">
        <v>241.63</v>
      </c>
      <c r="AL59" s="380">
        <v>0</v>
      </c>
      <c r="AM59" s="380">
        <v>0</v>
      </c>
      <c r="AN59" s="380">
        <v>0</v>
      </c>
      <c r="AO59" s="380">
        <v>0</v>
      </c>
      <c r="AP59" s="380">
        <v>0</v>
      </c>
      <c r="AQ59" s="380">
        <v>0</v>
      </c>
      <c r="AR59" s="380">
        <v>0</v>
      </c>
      <c r="AS59" s="380">
        <v>0</v>
      </c>
      <c r="AT59" s="380">
        <v>0</v>
      </c>
      <c r="AU59" s="380">
        <v>0</v>
      </c>
      <c r="AV59" s="380">
        <v>-23.52</v>
      </c>
      <c r="AW59" s="381">
        <v>-15.01</v>
      </c>
      <c r="AX59" s="380">
        <v>0</v>
      </c>
      <c r="AY59" s="380">
        <v>0</v>
      </c>
      <c r="AZ59" s="380">
        <v>0</v>
      </c>
      <c r="BA59" s="380">
        <v>0</v>
      </c>
      <c r="BB59" s="380">
        <v>0</v>
      </c>
      <c r="BC59" s="380">
        <v>0</v>
      </c>
      <c r="BD59" s="380">
        <v>0</v>
      </c>
      <c r="BE59" s="380">
        <v>0</v>
      </c>
      <c r="BF59" s="380">
        <v>0</v>
      </c>
      <c r="BG59" s="380">
        <v>0</v>
      </c>
      <c r="BH59" s="380">
        <v>0</v>
      </c>
      <c r="BI59" s="381">
        <v>-5.16</v>
      </c>
      <c r="BJ59" s="380">
        <v>0</v>
      </c>
      <c r="BK59" s="380">
        <v>0</v>
      </c>
      <c r="BL59" s="380">
        <v>0</v>
      </c>
      <c r="BM59" s="380">
        <v>0</v>
      </c>
      <c r="BN59" s="380">
        <v>0</v>
      </c>
      <c r="BO59" s="380">
        <v>0</v>
      </c>
      <c r="BP59" s="380">
        <v>0</v>
      </c>
      <c r="BQ59" s="380">
        <v>0</v>
      </c>
      <c r="BR59" s="380">
        <v>0</v>
      </c>
      <c r="BS59" s="380">
        <v>0</v>
      </c>
      <c r="BT59" s="380">
        <v>0</v>
      </c>
      <c r="BU59" s="381">
        <v>0</v>
      </c>
      <c r="BV59" s="347">
        <f t="shared" si="5"/>
        <v>25973.010000000006</v>
      </c>
      <c r="BW59" s="347">
        <f t="shared" si="5"/>
        <v>28060.359999999997</v>
      </c>
      <c r="BX59" s="347">
        <f t="shared" si="5"/>
        <v>28637.149999999998</v>
      </c>
      <c r="BY59" s="347">
        <f t="shared" si="5"/>
        <v>28617.299999999992</v>
      </c>
      <c r="BZ59" s="347">
        <f t="shared" si="5"/>
        <v>26301.100000000006</v>
      </c>
      <c r="CA59" s="347">
        <f t="shared" si="5"/>
        <v>25055.100000000013</v>
      </c>
      <c r="CB59" s="347">
        <f t="shared" si="5"/>
        <v>20166.379999999994</v>
      </c>
      <c r="CC59" s="347">
        <f t="shared" si="5"/>
        <v>26068.040000000012</v>
      </c>
      <c r="CD59" s="347">
        <f t="shared" si="5"/>
        <v>26818.46000000001</v>
      </c>
      <c r="CE59" s="347">
        <f t="shared" si="5"/>
        <v>26562.179999999993</v>
      </c>
      <c r="CF59" s="347">
        <f t="shared" si="5"/>
        <v>30919.739999999994</v>
      </c>
      <c r="CG59" s="347">
        <f t="shared" si="5"/>
        <v>28918.04</v>
      </c>
      <c r="CH59" s="348">
        <f t="shared" si="2"/>
        <v>322096.86</v>
      </c>
      <c r="CO59" s="351">
        <f t="shared" si="3"/>
        <v>322096.86</v>
      </c>
      <c r="CP59" s="351">
        <v>322096.86</v>
      </c>
      <c r="CQ59" s="351">
        <f t="shared" si="4"/>
        <v>0</v>
      </c>
    </row>
    <row r="60" spans="1:96" ht="15.75" x14ac:dyDescent="0.3">
      <c r="A60" s="335" t="s">
        <v>155</v>
      </c>
      <c r="B60" s="344">
        <v>244091.03999999995</v>
      </c>
      <c r="C60" s="344">
        <v>236863.33999999991</v>
      </c>
      <c r="D60" s="344">
        <v>254980.40999999997</v>
      </c>
      <c r="E60" s="344">
        <v>236268.86999999994</v>
      </c>
      <c r="F60" s="344">
        <v>227896.7999999999</v>
      </c>
      <c r="G60" s="344">
        <v>202190.5700000003</v>
      </c>
      <c r="H60" s="344">
        <v>199102.98000000004</v>
      </c>
      <c r="I60" s="344">
        <v>213109.93999999977</v>
      </c>
      <c r="J60" s="344">
        <v>231066.92999999996</v>
      </c>
      <c r="K60" s="344">
        <v>251598.86999999994</v>
      </c>
      <c r="L60" s="344">
        <v>267203.91999999981</v>
      </c>
      <c r="M60" s="344">
        <v>252607.92</v>
      </c>
      <c r="N60" s="380">
        <v>-14.05</v>
      </c>
      <c r="O60" s="380">
        <v>-26.11</v>
      </c>
      <c r="P60" s="380">
        <v>-16.07</v>
      </c>
      <c r="Q60" s="380">
        <v>216.43</v>
      </c>
      <c r="R60" s="380">
        <v>-108.24000000000001</v>
      </c>
      <c r="S60" s="380">
        <v>-248.44</v>
      </c>
      <c r="T60" s="380">
        <v>-616.31999999999994</v>
      </c>
      <c r="U60" s="380">
        <v>380.4</v>
      </c>
      <c r="V60" s="380">
        <v>-184.67000000000002</v>
      </c>
      <c r="W60" s="380">
        <v>423.53</v>
      </c>
      <c r="X60" s="380">
        <v>3707.7500000000009</v>
      </c>
      <c r="Y60" s="381">
        <v>-3222.31</v>
      </c>
      <c r="Z60" s="380">
        <v>0</v>
      </c>
      <c r="AA60" s="380">
        <v>0</v>
      </c>
      <c r="AB60" s="380">
        <v>0</v>
      </c>
      <c r="AC60" s="380">
        <v>0</v>
      </c>
      <c r="AD60" s="380">
        <v>0</v>
      </c>
      <c r="AE60" s="380">
        <v>-2398.4699999999998</v>
      </c>
      <c r="AF60" s="380">
        <v>1385.9</v>
      </c>
      <c r="AG60" s="380">
        <v>1744.9</v>
      </c>
      <c r="AH60" s="380">
        <v>-2154.14</v>
      </c>
      <c r="AI60" s="380">
        <v>0</v>
      </c>
      <c r="AJ60" s="380">
        <v>0</v>
      </c>
      <c r="AK60" s="381">
        <v>1707.27</v>
      </c>
      <c r="AL60" s="380">
        <v>-48.17</v>
      </c>
      <c r="AM60" s="380">
        <v>-373.41999999999996</v>
      </c>
      <c r="AN60" s="380">
        <v>-246.94000000000003</v>
      </c>
      <c r="AO60" s="380">
        <v>-104.29999999999998</v>
      </c>
      <c r="AP60" s="380">
        <v>-310.94</v>
      </c>
      <c r="AQ60" s="380">
        <v>-300.89999999999998</v>
      </c>
      <c r="AR60" s="380">
        <v>-77.22</v>
      </c>
      <c r="AS60" s="380">
        <v>-39.659999999999997</v>
      </c>
      <c r="AT60" s="380">
        <v>-81.39</v>
      </c>
      <c r="AU60" s="380">
        <v>-87.36999999999999</v>
      </c>
      <c r="AV60" s="380">
        <v>-82.88000000000001</v>
      </c>
      <c r="AW60" s="381">
        <v>-320.11999999999995</v>
      </c>
      <c r="AX60" s="380">
        <v>0</v>
      </c>
      <c r="AY60" s="380">
        <v>0</v>
      </c>
      <c r="AZ60" s="380">
        <v>0</v>
      </c>
      <c r="BA60" s="380">
        <v>0</v>
      </c>
      <c r="BB60" s="380">
        <v>0</v>
      </c>
      <c r="BC60" s="380">
        <v>0</v>
      </c>
      <c r="BD60" s="380">
        <v>0</v>
      </c>
      <c r="BE60" s="380">
        <v>0</v>
      </c>
      <c r="BF60" s="380">
        <v>0</v>
      </c>
      <c r="BG60" s="380">
        <v>0</v>
      </c>
      <c r="BH60" s="380">
        <v>0</v>
      </c>
      <c r="BI60" s="381">
        <v>-1848.5</v>
      </c>
      <c r="BJ60" s="380">
        <v>0</v>
      </c>
      <c r="BK60" s="380">
        <v>0</v>
      </c>
      <c r="BL60" s="380">
        <v>0</v>
      </c>
      <c r="BM60" s="380">
        <v>0</v>
      </c>
      <c r="BN60" s="380">
        <v>0</v>
      </c>
      <c r="BO60" s="380">
        <v>0</v>
      </c>
      <c r="BP60" s="380">
        <v>0</v>
      </c>
      <c r="BQ60" s="380">
        <v>0</v>
      </c>
      <c r="BR60" s="380">
        <v>0</v>
      </c>
      <c r="BS60" s="380">
        <v>0</v>
      </c>
      <c r="BT60" s="380">
        <v>0</v>
      </c>
      <c r="BU60" s="381">
        <v>0</v>
      </c>
      <c r="BV60" s="347">
        <f t="shared" si="5"/>
        <v>244028.81999999995</v>
      </c>
      <c r="BW60" s="347">
        <f t="shared" si="5"/>
        <v>236463.80999999991</v>
      </c>
      <c r="BX60" s="347">
        <f t="shared" si="5"/>
        <v>254717.39999999997</v>
      </c>
      <c r="BY60" s="347">
        <f t="shared" ref="BY60:CG80" si="6">E60+Q60+AC60+AO60+BA60+BM60</f>
        <v>236380.99999999994</v>
      </c>
      <c r="BZ60" s="347">
        <f t="shared" si="6"/>
        <v>227477.61999999991</v>
      </c>
      <c r="CA60" s="347">
        <f t="shared" si="6"/>
        <v>199242.7600000003</v>
      </c>
      <c r="CB60" s="347">
        <f t="shared" si="6"/>
        <v>199795.34000000003</v>
      </c>
      <c r="CC60" s="347">
        <f t="shared" si="6"/>
        <v>215195.57999999975</v>
      </c>
      <c r="CD60" s="347">
        <f t="shared" si="6"/>
        <v>228646.72999999992</v>
      </c>
      <c r="CE60" s="347">
        <f t="shared" si="6"/>
        <v>251935.02999999994</v>
      </c>
      <c r="CF60" s="347">
        <f t="shared" si="6"/>
        <v>270828.7899999998</v>
      </c>
      <c r="CG60" s="347">
        <f t="shared" si="6"/>
        <v>248924.26</v>
      </c>
      <c r="CH60" s="348">
        <f t="shared" si="2"/>
        <v>2813637.1399999997</v>
      </c>
      <c r="CO60" s="351">
        <f t="shared" si="3"/>
        <v>2813637.1399999997</v>
      </c>
      <c r="CP60" s="351">
        <v>2813637.1399999997</v>
      </c>
      <c r="CQ60" s="351">
        <f t="shared" si="4"/>
        <v>0</v>
      </c>
    </row>
    <row r="61" spans="1:96" ht="15.75" x14ac:dyDescent="0.3">
      <c r="A61" s="335" t="s">
        <v>156</v>
      </c>
      <c r="B61" s="344">
        <v>10439.129999999999</v>
      </c>
      <c r="C61" s="344">
        <v>10980.999999999998</v>
      </c>
      <c r="D61" s="344">
        <v>12018.64</v>
      </c>
      <c r="E61" s="344">
        <v>12732.810000000001</v>
      </c>
      <c r="F61" s="344">
        <v>12109.659999999998</v>
      </c>
      <c r="G61" s="344">
        <v>9411.4000000000015</v>
      </c>
      <c r="H61" s="344">
        <v>11788.659999999998</v>
      </c>
      <c r="I61" s="344">
        <v>10332.939999999997</v>
      </c>
      <c r="J61" s="344">
        <v>10519.140000000003</v>
      </c>
      <c r="K61" s="344">
        <v>10489.039999999999</v>
      </c>
      <c r="L61" s="344">
        <v>11345.320000000002</v>
      </c>
      <c r="M61" s="344">
        <v>12434.5</v>
      </c>
      <c r="N61" s="380">
        <v>0</v>
      </c>
      <c r="O61" s="380">
        <v>0</v>
      </c>
      <c r="P61" s="380">
        <v>0</v>
      </c>
      <c r="Q61" s="380">
        <v>0</v>
      </c>
      <c r="R61" s="380">
        <v>0</v>
      </c>
      <c r="S61" s="380">
        <v>0</v>
      </c>
      <c r="T61" s="380">
        <v>0</v>
      </c>
      <c r="U61" s="380">
        <v>0</v>
      </c>
      <c r="V61" s="380">
        <v>0</v>
      </c>
      <c r="W61" s="380">
        <v>306.08</v>
      </c>
      <c r="X61" s="380">
        <v>332.44</v>
      </c>
      <c r="Y61" s="381">
        <v>313.89999999999998</v>
      </c>
      <c r="Z61" s="380">
        <v>0</v>
      </c>
      <c r="AA61" s="380">
        <v>0</v>
      </c>
      <c r="AB61" s="380">
        <v>0</v>
      </c>
      <c r="AC61" s="380">
        <v>0</v>
      </c>
      <c r="AD61" s="380">
        <v>0</v>
      </c>
      <c r="AE61" s="380">
        <v>0</v>
      </c>
      <c r="AF61" s="380">
        <v>0</v>
      </c>
      <c r="AG61" s="380">
        <v>0</v>
      </c>
      <c r="AH61" s="380">
        <v>0</v>
      </c>
      <c r="AI61" s="380">
        <v>0</v>
      </c>
      <c r="AJ61" s="380">
        <v>-13.44</v>
      </c>
      <c r="AK61" s="381">
        <v>-17.239999999999998</v>
      </c>
      <c r="AL61" s="380">
        <v>0</v>
      </c>
      <c r="AM61" s="380">
        <v>0</v>
      </c>
      <c r="AN61" s="380">
        <v>0</v>
      </c>
      <c r="AO61" s="380">
        <v>0</v>
      </c>
      <c r="AP61" s="380">
        <v>0</v>
      </c>
      <c r="AQ61" s="380">
        <v>0</v>
      </c>
      <c r="AR61" s="380">
        <v>0</v>
      </c>
      <c r="AS61" s="380">
        <v>0</v>
      </c>
      <c r="AT61" s="380">
        <v>0</v>
      </c>
      <c r="AU61" s="380">
        <v>0</v>
      </c>
      <c r="AV61" s="380">
        <v>0</v>
      </c>
      <c r="AW61" s="381">
        <v>0</v>
      </c>
      <c r="AX61" s="380">
        <v>0</v>
      </c>
      <c r="AY61" s="380">
        <v>0</v>
      </c>
      <c r="AZ61" s="380">
        <v>0</v>
      </c>
      <c r="BA61" s="380">
        <v>0</v>
      </c>
      <c r="BB61" s="380">
        <v>0</v>
      </c>
      <c r="BC61" s="380">
        <v>0</v>
      </c>
      <c r="BD61" s="380">
        <v>0</v>
      </c>
      <c r="BE61" s="380">
        <v>0</v>
      </c>
      <c r="BF61" s="380">
        <v>0</v>
      </c>
      <c r="BG61" s="380">
        <v>0</v>
      </c>
      <c r="BH61" s="380">
        <v>0</v>
      </c>
      <c r="BI61" s="381">
        <v>0</v>
      </c>
      <c r="BJ61" s="380">
        <v>0</v>
      </c>
      <c r="BK61" s="380">
        <v>0</v>
      </c>
      <c r="BL61" s="380">
        <v>0</v>
      </c>
      <c r="BM61" s="380">
        <v>0</v>
      </c>
      <c r="BN61" s="380">
        <v>0</v>
      </c>
      <c r="BO61" s="380">
        <v>0</v>
      </c>
      <c r="BP61" s="380">
        <v>0</v>
      </c>
      <c r="BQ61" s="380">
        <v>0</v>
      </c>
      <c r="BR61" s="380">
        <v>0</v>
      </c>
      <c r="BS61" s="380">
        <v>0</v>
      </c>
      <c r="BT61" s="380">
        <v>0</v>
      </c>
      <c r="BU61" s="381">
        <v>0</v>
      </c>
      <c r="BV61" s="347">
        <f t="shared" ref="BV61:BX80" si="7">B61+N61+Z61+AL61+AX61+BJ61</f>
        <v>10439.129999999999</v>
      </c>
      <c r="BW61" s="347">
        <f t="shared" si="7"/>
        <v>10980.999999999998</v>
      </c>
      <c r="BX61" s="347">
        <f t="shared" si="7"/>
        <v>12018.64</v>
      </c>
      <c r="BY61" s="347">
        <f t="shared" si="6"/>
        <v>12732.810000000001</v>
      </c>
      <c r="BZ61" s="347">
        <f t="shared" si="6"/>
        <v>12109.659999999998</v>
      </c>
      <c r="CA61" s="347">
        <f t="shared" si="6"/>
        <v>9411.4000000000015</v>
      </c>
      <c r="CB61" s="347">
        <f t="shared" si="6"/>
        <v>11788.659999999998</v>
      </c>
      <c r="CC61" s="347">
        <f t="shared" si="6"/>
        <v>10332.939999999997</v>
      </c>
      <c r="CD61" s="347">
        <f t="shared" si="6"/>
        <v>10519.140000000003</v>
      </c>
      <c r="CE61" s="347">
        <f t="shared" si="6"/>
        <v>10795.119999999999</v>
      </c>
      <c r="CF61" s="347">
        <f t="shared" si="6"/>
        <v>11664.320000000002</v>
      </c>
      <c r="CG61" s="347">
        <f t="shared" si="6"/>
        <v>12731.16</v>
      </c>
      <c r="CH61" s="348">
        <f t="shared" si="2"/>
        <v>135523.98000000001</v>
      </c>
      <c r="CO61" s="351">
        <f t="shared" si="3"/>
        <v>135523.98000000001</v>
      </c>
      <c r="CP61" s="351">
        <v>135523.98000000001</v>
      </c>
      <c r="CQ61" s="351">
        <f t="shared" si="4"/>
        <v>0</v>
      </c>
    </row>
    <row r="62" spans="1:96" ht="15.75" x14ac:dyDescent="0.3">
      <c r="A62" s="335" t="s">
        <v>157</v>
      </c>
      <c r="B62" s="344">
        <v>19418.68</v>
      </c>
      <c r="C62" s="344">
        <v>19383.05</v>
      </c>
      <c r="D62" s="344">
        <v>19696.990000000002</v>
      </c>
      <c r="E62" s="344">
        <v>22198.739999999998</v>
      </c>
      <c r="F62" s="344">
        <v>23215.809999999998</v>
      </c>
      <c r="G62" s="344">
        <v>22681.500000000004</v>
      </c>
      <c r="H62" s="344">
        <v>22502.700000000004</v>
      </c>
      <c r="I62" s="344">
        <v>22552.630000000005</v>
      </c>
      <c r="J62" s="344">
        <v>21733.129999999994</v>
      </c>
      <c r="K62" s="344">
        <v>23774.419999999991</v>
      </c>
      <c r="L62" s="344">
        <v>23411.659999999996</v>
      </c>
      <c r="M62" s="344">
        <v>23829.16</v>
      </c>
      <c r="N62" s="380">
        <v>0</v>
      </c>
      <c r="O62" s="380">
        <v>0</v>
      </c>
      <c r="P62" s="380">
        <v>0</v>
      </c>
      <c r="Q62" s="380">
        <v>0</v>
      </c>
      <c r="R62" s="380">
        <v>0</v>
      </c>
      <c r="S62" s="380">
        <v>0</v>
      </c>
      <c r="T62" s="380">
        <v>0</v>
      </c>
      <c r="U62" s="380">
        <v>0</v>
      </c>
      <c r="V62" s="380">
        <v>0</v>
      </c>
      <c r="W62" s="380">
        <v>0</v>
      </c>
      <c r="X62" s="380">
        <v>0</v>
      </c>
      <c r="Y62" s="381">
        <v>243.4</v>
      </c>
      <c r="Z62" s="380">
        <v>0</v>
      </c>
      <c r="AA62" s="380">
        <v>0</v>
      </c>
      <c r="AB62" s="380">
        <v>0</v>
      </c>
      <c r="AC62" s="380">
        <v>0</v>
      </c>
      <c r="AD62" s="380">
        <v>0</v>
      </c>
      <c r="AE62" s="380">
        <v>0</v>
      </c>
      <c r="AF62" s="380">
        <v>0</v>
      </c>
      <c r="AG62" s="380">
        <v>0</v>
      </c>
      <c r="AH62" s="380">
        <v>0</v>
      </c>
      <c r="AI62" s="380">
        <v>0</v>
      </c>
      <c r="AJ62" s="380">
        <v>0</v>
      </c>
      <c r="AK62" s="381">
        <v>0</v>
      </c>
      <c r="AL62" s="380">
        <v>0</v>
      </c>
      <c r="AM62" s="380">
        <v>0</v>
      </c>
      <c r="AN62" s="380">
        <v>0</v>
      </c>
      <c r="AO62" s="380">
        <v>0</v>
      </c>
      <c r="AP62" s="380">
        <v>0</v>
      </c>
      <c r="AQ62" s="380">
        <v>0</v>
      </c>
      <c r="AR62" s="380">
        <v>0</v>
      </c>
      <c r="AS62" s="380">
        <v>0</v>
      </c>
      <c r="AT62" s="380">
        <v>-54.16</v>
      </c>
      <c r="AU62" s="380">
        <v>13.94</v>
      </c>
      <c r="AV62" s="380">
        <v>14.64</v>
      </c>
      <c r="AW62" s="381">
        <v>-57.89</v>
      </c>
      <c r="AX62" s="380">
        <v>0</v>
      </c>
      <c r="AY62" s="380">
        <v>0</v>
      </c>
      <c r="AZ62" s="380">
        <v>0</v>
      </c>
      <c r="BA62" s="380">
        <v>0</v>
      </c>
      <c r="BB62" s="380">
        <v>0</v>
      </c>
      <c r="BC62" s="380">
        <v>0</v>
      </c>
      <c r="BD62" s="380">
        <v>0</v>
      </c>
      <c r="BE62" s="380">
        <v>0</v>
      </c>
      <c r="BF62" s="380">
        <v>0</v>
      </c>
      <c r="BG62" s="380">
        <v>0</v>
      </c>
      <c r="BH62" s="380">
        <v>0</v>
      </c>
      <c r="BI62" s="381">
        <v>0</v>
      </c>
      <c r="BJ62" s="380">
        <v>0</v>
      </c>
      <c r="BK62" s="380">
        <v>0</v>
      </c>
      <c r="BL62" s="380">
        <v>0</v>
      </c>
      <c r="BM62" s="380">
        <v>0</v>
      </c>
      <c r="BN62" s="380">
        <v>0</v>
      </c>
      <c r="BO62" s="380">
        <v>0</v>
      </c>
      <c r="BP62" s="380">
        <v>0</v>
      </c>
      <c r="BQ62" s="380">
        <v>0</v>
      </c>
      <c r="BR62" s="380">
        <v>0</v>
      </c>
      <c r="BS62" s="380">
        <v>0</v>
      </c>
      <c r="BT62" s="380">
        <v>2.2599999999999998</v>
      </c>
      <c r="BU62" s="381">
        <v>0</v>
      </c>
      <c r="BV62" s="347">
        <f t="shared" si="7"/>
        <v>19418.68</v>
      </c>
      <c r="BW62" s="347">
        <f t="shared" si="7"/>
        <v>19383.05</v>
      </c>
      <c r="BX62" s="347">
        <f t="shared" si="7"/>
        <v>19696.990000000002</v>
      </c>
      <c r="BY62" s="347">
        <f t="shared" si="6"/>
        <v>22198.739999999998</v>
      </c>
      <c r="BZ62" s="347">
        <f t="shared" si="6"/>
        <v>23215.809999999998</v>
      </c>
      <c r="CA62" s="347">
        <f t="shared" si="6"/>
        <v>22681.500000000004</v>
      </c>
      <c r="CB62" s="347">
        <f t="shared" si="6"/>
        <v>22502.700000000004</v>
      </c>
      <c r="CC62" s="347">
        <f t="shared" si="6"/>
        <v>22552.630000000005</v>
      </c>
      <c r="CD62" s="347">
        <f t="shared" si="6"/>
        <v>21678.969999999994</v>
      </c>
      <c r="CE62" s="347">
        <f t="shared" si="6"/>
        <v>23788.35999999999</v>
      </c>
      <c r="CF62" s="347">
        <f t="shared" si="6"/>
        <v>23428.559999999994</v>
      </c>
      <c r="CG62" s="347">
        <f t="shared" si="6"/>
        <v>24014.670000000002</v>
      </c>
      <c r="CH62" s="348">
        <f t="shared" si="2"/>
        <v>264560.65999999997</v>
      </c>
      <c r="CO62" s="351">
        <f t="shared" si="3"/>
        <v>264560.65999999997</v>
      </c>
      <c r="CP62" s="351">
        <v>264558.39999999997</v>
      </c>
      <c r="CQ62" s="351">
        <f t="shared" si="4"/>
        <v>2.2600000000093132</v>
      </c>
    </row>
    <row r="63" spans="1:96" ht="15.75" x14ac:dyDescent="0.3">
      <c r="A63" s="335" t="s">
        <v>158</v>
      </c>
      <c r="B63" s="344">
        <v>34842.170000000006</v>
      </c>
      <c r="C63" s="344">
        <v>37106.910000000003</v>
      </c>
      <c r="D63" s="344">
        <v>36554.689999999995</v>
      </c>
      <c r="E63" s="344">
        <v>37675.539999999994</v>
      </c>
      <c r="F63" s="344">
        <v>38338.489999999991</v>
      </c>
      <c r="G63" s="344">
        <v>30242.379999999997</v>
      </c>
      <c r="H63" s="344">
        <v>32870.619999999995</v>
      </c>
      <c r="I63" s="344">
        <v>32322.700000000008</v>
      </c>
      <c r="J63" s="344">
        <v>32901.240000000013</v>
      </c>
      <c r="K63" s="344">
        <v>32186.170000000013</v>
      </c>
      <c r="L63" s="344">
        <v>32943.08</v>
      </c>
      <c r="M63" s="344">
        <v>34503.370000000003</v>
      </c>
      <c r="N63" s="380">
        <v>0</v>
      </c>
      <c r="O63" s="380">
        <v>0</v>
      </c>
      <c r="P63" s="380">
        <v>0</v>
      </c>
      <c r="Q63" s="380">
        <v>0</v>
      </c>
      <c r="R63" s="380">
        <v>0</v>
      </c>
      <c r="S63" s="380">
        <v>0</v>
      </c>
      <c r="T63" s="380">
        <v>0</v>
      </c>
      <c r="U63" s="380">
        <v>151.71</v>
      </c>
      <c r="V63" s="380">
        <v>-151.72</v>
      </c>
      <c r="W63" s="380">
        <v>-60.41</v>
      </c>
      <c r="X63" s="380">
        <v>-82.31</v>
      </c>
      <c r="Y63" s="381">
        <v>-864.9</v>
      </c>
      <c r="Z63" s="380">
        <v>0</v>
      </c>
      <c r="AA63" s="380">
        <v>0</v>
      </c>
      <c r="AB63" s="380">
        <v>0</v>
      </c>
      <c r="AC63" s="380">
        <v>0</v>
      </c>
      <c r="AD63" s="380">
        <v>0</v>
      </c>
      <c r="AE63" s="380">
        <v>-260.95999999999998</v>
      </c>
      <c r="AF63" s="380">
        <v>-256.12</v>
      </c>
      <c r="AG63" s="380">
        <v>-235.66</v>
      </c>
      <c r="AH63" s="380">
        <v>-271.58</v>
      </c>
      <c r="AI63" s="380">
        <v>-300.38</v>
      </c>
      <c r="AJ63" s="380">
        <v>-302.16000000000003</v>
      </c>
      <c r="AK63" s="381">
        <v>-197.12</v>
      </c>
      <c r="AL63" s="380">
        <v>0</v>
      </c>
      <c r="AM63" s="380">
        <v>0</v>
      </c>
      <c r="AN63" s="380">
        <v>0</v>
      </c>
      <c r="AO63" s="380">
        <v>0</v>
      </c>
      <c r="AP63" s="380">
        <v>0</v>
      </c>
      <c r="AQ63" s="380">
        <v>0</v>
      </c>
      <c r="AR63" s="380">
        <v>0</v>
      </c>
      <c r="AS63" s="380">
        <v>0</v>
      </c>
      <c r="AT63" s="380">
        <v>0</v>
      </c>
      <c r="AU63" s="380">
        <v>0</v>
      </c>
      <c r="AV63" s="380">
        <v>0</v>
      </c>
      <c r="AW63" s="381">
        <v>0</v>
      </c>
      <c r="AX63" s="380">
        <v>0</v>
      </c>
      <c r="AY63" s="380">
        <v>0</v>
      </c>
      <c r="AZ63" s="380">
        <v>0</v>
      </c>
      <c r="BA63" s="380">
        <v>0</v>
      </c>
      <c r="BB63" s="380">
        <v>0</v>
      </c>
      <c r="BC63" s="380">
        <v>0</v>
      </c>
      <c r="BD63" s="380">
        <v>0</v>
      </c>
      <c r="BE63" s="380">
        <v>0</v>
      </c>
      <c r="BF63" s="380">
        <v>0</v>
      </c>
      <c r="BG63" s="380">
        <v>0</v>
      </c>
      <c r="BH63" s="380">
        <v>0</v>
      </c>
      <c r="BI63" s="381">
        <v>0</v>
      </c>
      <c r="BJ63" s="380">
        <v>0</v>
      </c>
      <c r="BK63" s="380">
        <v>0</v>
      </c>
      <c r="BL63" s="380">
        <v>0</v>
      </c>
      <c r="BM63" s="380">
        <v>0</v>
      </c>
      <c r="BN63" s="380">
        <v>0</v>
      </c>
      <c r="BO63" s="380">
        <v>0</v>
      </c>
      <c r="BP63" s="380">
        <v>0</v>
      </c>
      <c r="BQ63" s="380">
        <v>0</v>
      </c>
      <c r="BR63" s="380">
        <v>0</v>
      </c>
      <c r="BS63" s="380">
        <v>0</v>
      </c>
      <c r="BT63" s="380">
        <v>0</v>
      </c>
      <c r="BU63" s="381">
        <v>0</v>
      </c>
      <c r="BV63" s="347">
        <f t="shared" si="7"/>
        <v>34842.170000000006</v>
      </c>
      <c r="BW63" s="347">
        <f t="shared" si="7"/>
        <v>37106.910000000003</v>
      </c>
      <c r="BX63" s="347">
        <f t="shared" si="7"/>
        <v>36554.689999999995</v>
      </c>
      <c r="BY63" s="347">
        <f t="shared" si="6"/>
        <v>37675.539999999994</v>
      </c>
      <c r="BZ63" s="347">
        <f t="shared" si="6"/>
        <v>38338.489999999991</v>
      </c>
      <c r="CA63" s="347">
        <f t="shared" si="6"/>
        <v>29981.42</v>
      </c>
      <c r="CB63" s="347">
        <f t="shared" si="6"/>
        <v>32614.499999999996</v>
      </c>
      <c r="CC63" s="347">
        <f t="shared" si="6"/>
        <v>32238.750000000007</v>
      </c>
      <c r="CD63" s="347">
        <f t="shared" si="6"/>
        <v>32477.94000000001</v>
      </c>
      <c r="CE63" s="347">
        <f t="shared" si="6"/>
        <v>31825.380000000012</v>
      </c>
      <c r="CF63" s="347">
        <f t="shared" si="6"/>
        <v>32558.610000000004</v>
      </c>
      <c r="CG63" s="347">
        <f t="shared" si="6"/>
        <v>33441.35</v>
      </c>
      <c r="CH63" s="348">
        <f t="shared" si="2"/>
        <v>409655.74999999994</v>
      </c>
      <c r="CO63" s="351">
        <f t="shared" si="3"/>
        <v>409655.74999999994</v>
      </c>
      <c r="CP63" s="351">
        <v>409655.75</v>
      </c>
      <c r="CQ63" s="351">
        <f t="shared" si="4"/>
        <v>0</v>
      </c>
    </row>
    <row r="64" spans="1:96" ht="15.75" x14ac:dyDescent="0.3">
      <c r="A64" s="335" t="s">
        <v>159</v>
      </c>
      <c r="B64" s="344">
        <v>31966.920000000006</v>
      </c>
      <c r="C64" s="344">
        <v>34424.350000000035</v>
      </c>
      <c r="D64" s="344">
        <v>27077.33</v>
      </c>
      <c r="E64" s="344">
        <v>26126.409999999996</v>
      </c>
      <c r="F64" s="344">
        <v>25443.709999999988</v>
      </c>
      <c r="G64" s="344">
        <v>22540.950000000012</v>
      </c>
      <c r="H64" s="344">
        <v>22732.629999999994</v>
      </c>
      <c r="I64" s="344">
        <v>24450.650000000012</v>
      </c>
      <c r="J64" s="344">
        <v>23977.5</v>
      </c>
      <c r="K64" s="344">
        <v>26748.44999999999</v>
      </c>
      <c r="L64" s="344">
        <v>27866.949999999993</v>
      </c>
      <c r="M64" s="344">
        <v>29094.23</v>
      </c>
      <c r="N64" s="380">
        <v>0</v>
      </c>
      <c r="O64" s="380">
        <v>0</v>
      </c>
      <c r="P64" s="380">
        <v>-670.1</v>
      </c>
      <c r="Q64" s="380">
        <v>1306.54</v>
      </c>
      <c r="R64" s="380">
        <v>0</v>
      </c>
      <c r="S64" s="380">
        <v>0</v>
      </c>
      <c r="T64" s="380">
        <v>0</v>
      </c>
      <c r="U64" s="380">
        <v>0</v>
      </c>
      <c r="V64" s="380">
        <v>-813.74</v>
      </c>
      <c r="W64" s="380">
        <v>799.03</v>
      </c>
      <c r="X64" s="380">
        <v>-7401.7699999999995</v>
      </c>
      <c r="Y64" s="381">
        <v>12415.710000000001</v>
      </c>
      <c r="Z64" s="380">
        <v>0</v>
      </c>
      <c r="AA64" s="380">
        <v>0</v>
      </c>
      <c r="AB64" s="380">
        <v>0</v>
      </c>
      <c r="AC64" s="380">
        <v>0</v>
      </c>
      <c r="AD64" s="380">
        <v>0</v>
      </c>
      <c r="AE64" s="380">
        <v>0</v>
      </c>
      <c r="AF64" s="380">
        <v>0</v>
      </c>
      <c r="AG64" s="380">
        <v>0</v>
      </c>
      <c r="AH64" s="380">
        <v>0</v>
      </c>
      <c r="AI64" s="380">
        <v>0</v>
      </c>
      <c r="AJ64" s="380">
        <v>2.23</v>
      </c>
      <c r="AK64" s="381">
        <v>0</v>
      </c>
      <c r="AL64" s="380">
        <v>0</v>
      </c>
      <c r="AM64" s="380">
        <v>0</v>
      </c>
      <c r="AN64" s="380">
        <v>0</v>
      </c>
      <c r="AO64" s="380">
        <v>0</v>
      </c>
      <c r="AP64" s="380">
        <v>0</v>
      </c>
      <c r="AQ64" s="380">
        <v>0</v>
      </c>
      <c r="AR64" s="380">
        <v>0</v>
      </c>
      <c r="AS64" s="380">
        <v>0</v>
      </c>
      <c r="AT64" s="380">
        <v>325.64</v>
      </c>
      <c r="AU64" s="380">
        <v>450.23</v>
      </c>
      <c r="AV64" s="380">
        <v>436.79</v>
      </c>
      <c r="AW64" s="381">
        <v>450.23</v>
      </c>
      <c r="AX64" s="380">
        <v>0</v>
      </c>
      <c r="AY64" s="380">
        <v>0</v>
      </c>
      <c r="AZ64" s="380">
        <v>0</v>
      </c>
      <c r="BA64" s="380">
        <v>0</v>
      </c>
      <c r="BB64" s="380">
        <v>0</v>
      </c>
      <c r="BC64" s="380">
        <v>0</v>
      </c>
      <c r="BD64" s="380">
        <v>0</v>
      </c>
      <c r="BE64" s="380">
        <v>0</v>
      </c>
      <c r="BF64" s="380">
        <v>0</v>
      </c>
      <c r="BG64" s="380">
        <v>0</v>
      </c>
      <c r="BH64" s="380">
        <v>761.25</v>
      </c>
      <c r="BI64" s="381">
        <v>-781.42</v>
      </c>
      <c r="BJ64" s="380">
        <v>0</v>
      </c>
      <c r="BK64" s="380">
        <v>0</v>
      </c>
      <c r="BL64" s="380">
        <v>0</v>
      </c>
      <c r="BM64" s="380">
        <v>0</v>
      </c>
      <c r="BN64" s="380">
        <v>0</v>
      </c>
      <c r="BO64" s="380">
        <v>0</v>
      </c>
      <c r="BP64" s="380">
        <v>0</v>
      </c>
      <c r="BQ64" s="380">
        <v>0</v>
      </c>
      <c r="BR64" s="380">
        <v>0</v>
      </c>
      <c r="BS64" s="380">
        <v>0</v>
      </c>
      <c r="BT64" s="380">
        <v>0</v>
      </c>
      <c r="BU64" s="381">
        <v>0</v>
      </c>
      <c r="BV64" s="347">
        <f t="shared" si="7"/>
        <v>31966.920000000006</v>
      </c>
      <c r="BW64" s="347">
        <f t="shared" si="7"/>
        <v>34424.350000000035</v>
      </c>
      <c r="BX64" s="347">
        <f t="shared" si="7"/>
        <v>26407.230000000003</v>
      </c>
      <c r="BY64" s="347">
        <f t="shared" si="6"/>
        <v>27432.949999999997</v>
      </c>
      <c r="BZ64" s="347">
        <f t="shared" si="6"/>
        <v>25443.709999999988</v>
      </c>
      <c r="CA64" s="347">
        <f t="shared" si="6"/>
        <v>22540.950000000012</v>
      </c>
      <c r="CB64" s="347">
        <f t="shared" si="6"/>
        <v>22732.629999999994</v>
      </c>
      <c r="CC64" s="347">
        <f t="shared" si="6"/>
        <v>24450.650000000012</v>
      </c>
      <c r="CD64" s="347">
        <f t="shared" si="6"/>
        <v>23489.399999999998</v>
      </c>
      <c r="CE64" s="347">
        <f t="shared" si="6"/>
        <v>27997.709999999988</v>
      </c>
      <c r="CF64" s="347">
        <f t="shared" si="6"/>
        <v>21665.449999999993</v>
      </c>
      <c r="CG64" s="347">
        <f t="shared" si="6"/>
        <v>41178.750000000007</v>
      </c>
      <c r="CH64" s="348">
        <f t="shared" si="2"/>
        <v>329730.70000000007</v>
      </c>
      <c r="CO64" s="351">
        <f t="shared" si="3"/>
        <v>329730.70000000007</v>
      </c>
      <c r="CP64" s="351">
        <v>329730.70000000007</v>
      </c>
      <c r="CQ64" s="351">
        <f t="shared" si="4"/>
        <v>0</v>
      </c>
    </row>
    <row r="65" spans="1:96" ht="15.75" x14ac:dyDescent="0.3">
      <c r="A65" s="335" t="s">
        <v>160</v>
      </c>
      <c r="B65" s="344">
        <v>19112.099999999999</v>
      </c>
      <c r="C65" s="344">
        <v>19731.989999999998</v>
      </c>
      <c r="D65" s="344">
        <v>20380.939999999995</v>
      </c>
      <c r="E65" s="344">
        <v>21134.840000000007</v>
      </c>
      <c r="F65" s="344">
        <v>19804.050000000003</v>
      </c>
      <c r="G65" s="344">
        <v>16265.229999999994</v>
      </c>
      <c r="H65" s="344">
        <v>18486.599999999984</v>
      </c>
      <c r="I65" s="344">
        <v>17923.760000000002</v>
      </c>
      <c r="J65" s="344">
        <v>18072.559999999994</v>
      </c>
      <c r="K65" s="344">
        <v>17426.30999999999</v>
      </c>
      <c r="L65" s="344">
        <v>19355.750000000004</v>
      </c>
      <c r="M65" s="344">
        <v>20292.95</v>
      </c>
      <c r="N65" s="380">
        <v>-219.83</v>
      </c>
      <c r="O65" s="380">
        <v>-266.62</v>
      </c>
      <c r="P65" s="380">
        <v>-234.28</v>
      </c>
      <c r="Q65" s="380">
        <v>-260.16000000000003</v>
      </c>
      <c r="R65" s="380">
        <v>-240.3</v>
      </c>
      <c r="S65" s="380">
        <v>-229.06</v>
      </c>
      <c r="T65" s="380">
        <v>-229.42</v>
      </c>
      <c r="U65" s="380">
        <v>-206.87</v>
      </c>
      <c r="V65" s="380">
        <v>-207.7</v>
      </c>
      <c r="W65" s="380">
        <v>-240.57</v>
      </c>
      <c r="X65" s="380">
        <v>-241.22</v>
      </c>
      <c r="Y65" s="381">
        <v>-277.28999999999996</v>
      </c>
      <c r="Z65" s="380">
        <v>0</v>
      </c>
      <c r="AA65" s="380">
        <v>0</v>
      </c>
      <c r="AB65" s="380">
        <v>0</v>
      </c>
      <c r="AC65" s="380">
        <v>0</v>
      </c>
      <c r="AD65" s="380">
        <v>0</v>
      </c>
      <c r="AE65" s="380">
        <v>0</v>
      </c>
      <c r="AF65" s="380">
        <v>0</v>
      </c>
      <c r="AG65" s="380">
        <v>0</v>
      </c>
      <c r="AH65" s="380">
        <v>0</v>
      </c>
      <c r="AI65" s="380">
        <v>0</v>
      </c>
      <c r="AJ65" s="380">
        <v>1.79</v>
      </c>
      <c r="AK65" s="381">
        <v>40.78</v>
      </c>
      <c r="AL65" s="380">
        <v>0</v>
      </c>
      <c r="AM65" s="380">
        <v>0</v>
      </c>
      <c r="AN65" s="380">
        <v>0</v>
      </c>
      <c r="AO65" s="380">
        <v>0</v>
      </c>
      <c r="AP65" s="380">
        <v>0</v>
      </c>
      <c r="AQ65" s="380">
        <v>0</v>
      </c>
      <c r="AR65" s="380">
        <v>0</v>
      </c>
      <c r="AS65" s="380">
        <v>0</v>
      </c>
      <c r="AT65" s="380">
        <v>0</v>
      </c>
      <c r="AU65" s="380">
        <v>0</v>
      </c>
      <c r="AV65" s="380">
        <v>0</v>
      </c>
      <c r="AW65" s="381">
        <v>0</v>
      </c>
      <c r="AX65" s="380">
        <v>0</v>
      </c>
      <c r="AY65" s="380">
        <v>0</v>
      </c>
      <c r="AZ65" s="380">
        <v>0</v>
      </c>
      <c r="BA65" s="380">
        <v>0</v>
      </c>
      <c r="BB65" s="380">
        <v>0</v>
      </c>
      <c r="BC65" s="380">
        <v>0</v>
      </c>
      <c r="BD65" s="380">
        <v>0</v>
      </c>
      <c r="BE65" s="380">
        <v>0</v>
      </c>
      <c r="BF65" s="380">
        <v>0</v>
      </c>
      <c r="BG65" s="380">
        <v>0</v>
      </c>
      <c r="BH65" s="380">
        <v>0</v>
      </c>
      <c r="BI65" s="381">
        <v>0</v>
      </c>
      <c r="BJ65" s="380">
        <v>0</v>
      </c>
      <c r="BK65" s="380">
        <v>0</v>
      </c>
      <c r="BL65" s="380">
        <v>0</v>
      </c>
      <c r="BM65" s="380">
        <v>0</v>
      </c>
      <c r="BN65" s="380">
        <v>0</v>
      </c>
      <c r="BO65" s="380">
        <v>0</v>
      </c>
      <c r="BP65" s="380">
        <v>0</v>
      </c>
      <c r="BQ65" s="380">
        <v>0</v>
      </c>
      <c r="BR65" s="380">
        <v>0</v>
      </c>
      <c r="BS65" s="380">
        <v>0</v>
      </c>
      <c r="BT65" s="380">
        <v>0</v>
      </c>
      <c r="BU65" s="381">
        <v>0</v>
      </c>
      <c r="BV65" s="347">
        <f t="shared" si="7"/>
        <v>18892.269999999997</v>
      </c>
      <c r="BW65" s="347">
        <f t="shared" si="7"/>
        <v>19465.37</v>
      </c>
      <c r="BX65" s="347">
        <f t="shared" si="7"/>
        <v>20146.659999999996</v>
      </c>
      <c r="BY65" s="347">
        <f t="shared" si="6"/>
        <v>20874.680000000008</v>
      </c>
      <c r="BZ65" s="347">
        <f t="shared" si="6"/>
        <v>19563.750000000004</v>
      </c>
      <c r="CA65" s="347">
        <f t="shared" si="6"/>
        <v>16036.169999999995</v>
      </c>
      <c r="CB65" s="347">
        <f t="shared" si="6"/>
        <v>18257.179999999986</v>
      </c>
      <c r="CC65" s="347">
        <f t="shared" si="6"/>
        <v>17716.890000000003</v>
      </c>
      <c r="CD65" s="347">
        <f t="shared" si="6"/>
        <v>17864.859999999993</v>
      </c>
      <c r="CE65" s="347">
        <f t="shared" si="6"/>
        <v>17185.739999999991</v>
      </c>
      <c r="CF65" s="347">
        <f t="shared" si="6"/>
        <v>19116.320000000003</v>
      </c>
      <c r="CG65" s="347">
        <f t="shared" si="6"/>
        <v>20056.439999999999</v>
      </c>
      <c r="CH65" s="348">
        <f t="shared" si="2"/>
        <v>225176.33</v>
      </c>
      <c r="CO65" s="351">
        <f t="shared" si="3"/>
        <v>225176.33</v>
      </c>
      <c r="CP65" s="351">
        <v>225176.33</v>
      </c>
      <c r="CQ65" s="351">
        <f t="shared" si="4"/>
        <v>0</v>
      </c>
    </row>
    <row r="66" spans="1:96" ht="15.75" x14ac:dyDescent="0.3">
      <c r="A66" s="335" t="s">
        <v>161</v>
      </c>
      <c r="B66" s="344">
        <v>47874.989999999991</v>
      </c>
      <c r="C66" s="344">
        <v>56175.109999999993</v>
      </c>
      <c r="D66" s="344">
        <v>50882.929999999993</v>
      </c>
      <c r="E66" s="344">
        <v>53939.299999999996</v>
      </c>
      <c r="F66" s="344">
        <v>46267.200000000012</v>
      </c>
      <c r="G66" s="344">
        <v>46737.410000000025</v>
      </c>
      <c r="H66" s="344">
        <v>49561.32</v>
      </c>
      <c r="I66" s="344">
        <v>46607.219999999994</v>
      </c>
      <c r="J66" s="344">
        <v>44796.759999999995</v>
      </c>
      <c r="K66" s="344">
        <v>51134.62</v>
      </c>
      <c r="L66" s="344">
        <v>51182.530000000013</v>
      </c>
      <c r="M66" s="344">
        <v>54475.95</v>
      </c>
      <c r="N66" s="380">
        <v>0</v>
      </c>
      <c r="O66" s="380">
        <v>0</v>
      </c>
      <c r="P66" s="380">
        <v>0</v>
      </c>
      <c r="Q66" s="380">
        <v>0</v>
      </c>
      <c r="R66" s="380">
        <v>0</v>
      </c>
      <c r="S66" s="380">
        <v>0</v>
      </c>
      <c r="T66" s="380">
        <v>0</v>
      </c>
      <c r="U66" s="380">
        <v>0</v>
      </c>
      <c r="V66" s="380">
        <v>0</v>
      </c>
      <c r="W66" s="380">
        <v>0</v>
      </c>
      <c r="X66" s="380">
        <v>2412.0100000000002</v>
      </c>
      <c r="Y66" s="381">
        <v>-262.49999999999977</v>
      </c>
      <c r="Z66" s="380">
        <v>0</v>
      </c>
      <c r="AA66" s="380">
        <v>0</v>
      </c>
      <c r="AB66" s="380">
        <v>0</v>
      </c>
      <c r="AC66" s="380">
        <v>0</v>
      </c>
      <c r="AD66" s="380">
        <v>0</v>
      </c>
      <c r="AE66" s="380">
        <v>0</v>
      </c>
      <c r="AF66" s="380">
        <v>0</v>
      </c>
      <c r="AG66" s="380">
        <v>0</v>
      </c>
      <c r="AH66" s="380">
        <v>0</v>
      </c>
      <c r="AI66" s="380">
        <v>0</v>
      </c>
      <c r="AJ66" s="380">
        <v>0</v>
      </c>
      <c r="AK66" s="381">
        <v>0</v>
      </c>
      <c r="AL66" s="380">
        <v>0</v>
      </c>
      <c r="AM66" s="380">
        <v>0</v>
      </c>
      <c r="AN66" s="380">
        <v>0</v>
      </c>
      <c r="AO66" s="380">
        <v>0</v>
      </c>
      <c r="AP66" s="380">
        <v>0</v>
      </c>
      <c r="AQ66" s="380">
        <v>-50.56</v>
      </c>
      <c r="AR66" s="380">
        <v>-49.49</v>
      </c>
      <c r="AS66" s="380">
        <v>-44.88</v>
      </c>
      <c r="AT66" s="380">
        <v>-45.1</v>
      </c>
      <c r="AU66" s="380">
        <v>-49.06</v>
      </c>
      <c r="AV66" s="380">
        <v>-51.08</v>
      </c>
      <c r="AW66" s="381">
        <v>-53.760000000000005</v>
      </c>
      <c r="AX66" s="380">
        <v>0</v>
      </c>
      <c r="AY66" s="380">
        <v>0</v>
      </c>
      <c r="AZ66" s="380">
        <v>0</v>
      </c>
      <c r="BA66" s="380">
        <v>0</v>
      </c>
      <c r="BB66" s="380">
        <v>0</v>
      </c>
      <c r="BC66" s="380">
        <v>0</v>
      </c>
      <c r="BD66" s="380">
        <v>0</v>
      </c>
      <c r="BE66" s="380">
        <v>0</v>
      </c>
      <c r="BF66" s="380">
        <v>0</v>
      </c>
      <c r="BG66" s="380">
        <v>0</v>
      </c>
      <c r="BH66" s="380">
        <v>0</v>
      </c>
      <c r="BI66" s="381">
        <v>0</v>
      </c>
      <c r="BJ66" s="380">
        <v>0</v>
      </c>
      <c r="BK66" s="380">
        <v>0</v>
      </c>
      <c r="BL66" s="380">
        <v>0</v>
      </c>
      <c r="BM66" s="380">
        <v>0</v>
      </c>
      <c r="BN66" s="380">
        <v>0</v>
      </c>
      <c r="BO66" s="380">
        <v>0</v>
      </c>
      <c r="BP66" s="380">
        <v>0</v>
      </c>
      <c r="BQ66" s="380">
        <v>0</v>
      </c>
      <c r="BR66" s="380">
        <v>0</v>
      </c>
      <c r="BS66" s="380">
        <v>0</v>
      </c>
      <c r="BT66" s="380">
        <v>0</v>
      </c>
      <c r="BU66" s="381">
        <v>0</v>
      </c>
      <c r="BV66" s="347">
        <f t="shared" si="7"/>
        <v>47874.989999999991</v>
      </c>
      <c r="BW66" s="347">
        <f t="shared" si="7"/>
        <v>56175.109999999993</v>
      </c>
      <c r="BX66" s="347">
        <f t="shared" si="7"/>
        <v>50882.929999999993</v>
      </c>
      <c r="BY66" s="347">
        <f t="shared" si="6"/>
        <v>53939.299999999996</v>
      </c>
      <c r="BZ66" s="347">
        <f t="shared" si="6"/>
        <v>46267.200000000012</v>
      </c>
      <c r="CA66" s="347">
        <f t="shared" si="6"/>
        <v>46686.850000000028</v>
      </c>
      <c r="CB66" s="347">
        <f t="shared" si="6"/>
        <v>49511.83</v>
      </c>
      <c r="CC66" s="347">
        <f t="shared" si="6"/>
        <v>46562.34</v>
      </c>
      <c r="CD66" s="347">
        <f t="shared" si="6"/>
        <v>44751.659999999996</v>
      </c>
      <c r="CE66" s="347">
        <f t="shared" si="6"/>
        <v>51085.560000000005</v>
      </c>
      <c r="CF66" s="347">
        <f t="shared" si="6"/>
        <v>53543.460000000014</v>
      </c>
      <c r="CG66" s="347">
        <f t="shared" si="6"/>
        <v>54159.689999999995</v>
      </c>
      <c r="CH66" s="348">
        <f t="shared" si="2"/>
        <v>601440.91999999993</v>
      </c>
      <c r="CO66" s="351">
        <f t="shared" si="3"/>
        <v>601440.91999999993</v>
      </c>
      <c r="CP66" s="351">
        <v>601440.91999999993</v>
      </c>
      <c r="CQ66" s="351">
        <f t="shared" si="4"/>
        <v>0</v>
      </c>
    </row>
    <row r="67" spans="1:96" ht="15.75" x14ac:dyDescent="0.3">
      <c r="A67" s="335" t="s">
        <v>162</v>
      </c>
      <c r="B67" s="344">
        <v>707386.82999999903</v>
      </c>
      <c r="C67" s="344">
        <v>919299.68999999983</v>
      </c>
      <c r="D67" s="344">
        <v>785557.07000000007</v>
      </c>
      <c r="E67" s="344">
        <v>788484.01000000094</v>
      </c>
      <c r="F67" s="344">
        <v>798810.0199999999</v>
      </c>
      <c r="G67" s="344">
        <v>758291.76</v>
      </c>
      <c r="H67" s="344">
        <v>736544.59999999951</v>
      </c>
      <c r="I67" s="344">
        <v>774172.76000000059</v>
      </c>
      <c r="J67" s="344">
        <v>781274.36000000045</v>
      </c>
      <c r="K67" s="344">
        <v>836052.0900000002</v>
      </c>
      <c r="L67" s="344">
        <v>852861.38999999932</v>
      </c>
      <c r="M67" s="344">
        <v>917811.61</v>
      </c>
      <c r="N67" s="380">
        <v>-491.62</v>
      </c>
      <c r="O67" s="380">
        <v>-532.94000000000005</v>
      </c>
      <c r="P67" s="380">
        <v>-533.83000000000004</v>
      </c>
      <c r="Q67" s="380">
        <v>-254.22</v>
      </c>
      <c r="R67" s="380">
        <v>1294.1499999999999</v>
      </c>
      <c r="S67" s="380">
        <v>911.47</v>
      </c>
      <c r="T67" s="380">
        <v>952.9</v>
      </c>
      <c r="U67" s="380">
        <v>401.56</v>
      </c>
      <c r="V67" s="380">
        <v>-828.63</v>
      </c>
      <c r="W67" s="380">
        <v>1992.1</v>
      </c>
      <c r="X67" s="380">
        <v>-4819.5700000000006</v>
      </c>
      <c r="Y67" s="381">
        <v>-2657.9000000000015</v>
      </c>
      <c r="Z67" s="380">
        <v>0</v>
      </c>
      <c r="AA67" s="380">
        <v>0</v>
      </c>
      <c r="AB67" s="380">
        <v>0</v>
      </c>
      <c r="AC67" s="380">
        <v>0</v>
      </c>
      <c r="AD67" s="380">
        <v>0</v>
      </c>
      <c r="AE67" s="380">
        <v>0</v>
      </c>
      <c r="AF67" s="380">
        <v>0</v>
      </c>
      <c r="AG67" s="380">
        <v>0</v>
      </c>
      <c r="AH67" s="380">
        <v>-6.06</v>
      </c>
      <c r="AI67" s="380">
        <v>-9.1999999999999993</v>
      </c>
      <c r="AJ67" s="380">
        <v>-5148.0599999999995</v>
      </c>
      <c r="AK67" s="381">
        <v>-156.36999999999989</v>
      </c>
      <c r="AL67" s="380">
        <v>-333.3</v>
      </c>
      <c r="AM67" s="380">
        <v>-401.59</v>
      </c>
      <c r="AN67" s="380">
        <v>-385.47000000000008</v>
      </c>
      <c r="AO67" s="380">
        <v>-381.09999999999997</v>
      </c>
      <c r="AP67" s="380">
        <v>-501.93</v>
      </c>
      <c r="AQ67" s="380">
        <v>-428.69</v>
      </c>
      <c r="AR67" s="380">
        <v>-385.80000000000007</v>
      </c>
      <c r="AS67" s="380">
        <v>-346.96999999999997</v>
      </c>
      <c r="AT67" s="380">
        <v>-3935.64</v>
      </c>
      <c r="AU67" s="380">
        <v>-392.21999999999997</v>
      </c>
      <c r="AV67" s="380">
        <v>115.28000000000006</v>
      </c>
      <c r="AW67" s="381">
        <v>1530.0100000000002</v>
      </c>
      <c r="AX67" s="380">
        <v>-93.12</v>
      </c>
      <c r="AY67" s="380">
        <v>-107.83</v>
      </c>
      <c r="AZ67" s="380">
        <v>-80.320000000000007</v>
      </c>
      <c r="BA67" s="380">
        <v>267.78999999999996</v>
      </c>
      <c r="BB67" s="380">
        <v>235.64999999999998</v>
      </c>
      <c r="BC67" s="380">
        <v>275.07</v>
      </c>
      <c r="BD67" s="380">
        <v>532.11999999999989</v>
      </c>
      <c r="BE67" s="380">
        <v>695.92000000000007</v>
      </c>
      <c r="BF67" s="380">
        <v>910.93000000000006</v>
      </c>
      <c r="BG67" s="380">
        <v>585.26</v>
      </c>
      <c r="BH67" s="380">
        <v>35.620000000000005</v>
      </c>
      <c r="BI67" s="381">
        <v>291.52</v>
      </c>
      <c r="BJ67" s="380">
        <v>0</v>
      </c>
      <c r="BK67" s="380">
        <v>0</v>
      </c>
      <c r="BL67" s="380">
        <v>0</v>
      </c>
      <c r="BM67" s="380">
        <v>0</v>
      </c>
      <c r="BN67" s="380">
        <v>0</v>
      </c>
      <c r="BO67" s="380">
        <v>0</v>
      </c>
      <c r="BP67" s="380">
        <v>0</v>
      </c>
      <c r="BQ67" s="380">
        <v>0</v>
      </c>
      <c r="BR67" s="380">
        <v>0</v>
      </c>
      <c r="BS67" s="380">
        <v>0</v>
      </c>
      <c r="BT67" s="380">
        <v>0</v>
      </c>
      <c r="BU67" s="381">
        <v>0</v>
      </c>
      <c r="BV67" s="347">
        <f t="shared" si="7"/>
        <v>706468.78999999899</v>
      </c>
      <c r="BW67" s="347">
        <f t="shared" si="7"/>
        <v>918257.33</v>
      </c>
      <c r="BX67" s="347">
        <f t="shared" si="7"/>
        <v>784557.45000000019</v>
      </c>
      <c r="BY67" s="347">
        <f t="shared" si="6"/>
        <v>788116.48000000103</v>
      </c>
      <c r="BZ67" s="347">
        <f t="shared" si="6"/>
        <v>799837.8899999999</v>
      </c>
      <c r="CA67" s="347">
        <f t="shared" si="6"/>
        <v>759049.61</v>
      </c>
      <c r="CB67" s="347">
        <f t="shared" si="6"/>
        <v>737643.81999999948</v>
      </c>
      <c r="CC67" s="347">
        <f t="shared" si="6"/>
        <v>774923.27000000072</v>
      </c>
      <c r="CD67" s="347">
        <f t="shared" si="6"/>
        <v>777414.96000000043</v>
      </c>
      <c r="CE67" s="347">
        <f t="shared" si="6"/>
        <v>838228.03000000026</v>
      </c>
      <c r="CF67" s="347">
        <f t="shared" si="6"/>
        <v>843044.65999999933</v>
      </c>
      <c r="CG67" s="347">
        <f t="shared" si="6"/>
        <v>916818.87</v>
      </c>
      <c r="CH67" s="348">
        <f t="shared" si="2"/>
        <v>9644361.1600000001</v>
      </c>
      <c r="CO67" s="351">
        <f t="shared" si="3"/>
        <v>9644361.1600000001</v>
      </c>
      <c r="CP67" s="351">
        <v>9644361.1599999983</v>
      </c>
      <c r="CQ67" s="351">
        <f t="shared" si="4"/>
        <v>0</v>
      </c>
    </row>
    <row r="68" spans="1:96" ht="15.75" x14ac:dyDescent="0.3">
      <c r="A68" s="335" t="s">
        <v>163</v>
      </c>
      <c r="B68" s="344">
        <v>36241.609999999993</v>
      </c>
      <c r="C68" s="344">
        <v>33137.259999999995</v>
      </c>
      <c r="D68" s="344">
        <v>32893.529999999984</v>
      </c>
      <c r="E68" s="344">
        <v>30971.08</v>
      </c>
      <c r="F68" s="344">
        <v>28879.62999999999</v>
      </c>
      <c r="G68" s="344">
        <v>27143.529999999995</v>
      </c>
      <c r="H68" s="344">
        <v>28026.849999999995</v>
      </c>
      <c r="I68" s="344">
        <v>28951.359999999997</v>
      </c>
      <c r="J68" s="344">
        <v>30727.290000000008</v>
      </c>
      <c r="K68" s="344">
        <v>31118.100000000006</v>
      </c>
      <c r="L68" s="344">
        <v>31718.680000000004</v>
      </c>
      <c r="M68" s="344">
        <v>28274.3</v>
      </c>
      <c r="N68" s="380">
        <v>0</v>
      </c>
      <c r="O68" s="380">
        <v>0</v>
      </c>
      <c r="P68" s="380">
        <v>0</v>
      </c>
      <c r="Q68" s="380">
        <v>-16.260000000000002</v>
      </c>
      <c r="R68" s="380">
        <v>-16.25</v>
      </c>
      <c r="S68" s="380">
        <v>-16.25</v>
      </c>
      <c r="T68" s="380">
        <v>0</v>
      </c>
      <c r="U68" s="380">
        <v>0</v>
      </c>
      <c r="V68" s="380">
        <v>6.7299999999999986</v>
      </c>
      <c r="W68" s="380">
        <v>-31.85</v>
      </c>
      <c r="X68" s="380">
        <v>3987.1100000000006</v>
      </c>
      <c r="Y68" s="381">
        <v>493.03</v>
      </c>
      <c r="Z68" s="380">
        <v>0</v>
      </c>
      <c r="AA68" s="380">
        <v>0</v>
      </c>
      <c r="AB68" s="380">
        <v>0</v>
      </c>
      <c r="AC68" s="380">
        <v>0</v>
      </c>
      <c r="AD68" s="380">
        <v>0</v>
      </c>
      <c r="AE68" s="380">
        <v>0</v>
      </c>
      <c r="AF68" s="380">
        <v>0</v>
      </c>
      <c r="AG68" s="380">
        <v>0</v>
      </c>
      <c r="AH68" s="380">
        <v>0</v>
      </c>
      <c r="AI68" s="380">
        <v>0</v>
      </c>
      <c r="AJ68" s="380">
        <v>0</v>
      </c>
      <c r="AK68" s="381">
        <v>664.21</v>
      </c>
      <c r="AL68" s="380">
        <v>-814.21</v>
      </c>
      <c r="AM68" s="380">
        <v>-1327.6200000000001</v>
      </c>
      <c r="AN68" s="380">
        <v>-1607.66</v>
      </c>
      <c r="AO68" s="380">
        <v>-1439.0800000000002</v>
      </c>
      <c r="AP68" s="380">
        <v>-1609.43</v>
      </c>
      <c r="AQ68" s="380">
        <v>-1468.6499999999999</v>
      </c>
      <c r="AR68" s="380">
        <v>-1589.06</v>
      </c>
      <c r="AS68" s="380">
        <v>-1517.1200000000001</v>
      </c>
      <c r="AT68" s="380">
        <v>-1520.0500000000002</v>
      </c>
      <c r="AU68" s="380">
        <v>-1609.3100000000002</v>
      </c>
      <c r="AV68" s="380">
        <v>-1564.74</v>
      </c>
      <c r="AW68" s="381">
        <v>3.1400000000000006</v>
      </c>
      <c r="AX68" s="380">
        <v>0</v>
      </c>
      <c r="AY68" s="380">
        <v>0</v>
      </c>
      <c r="AZ68" s="380">
        <v>0</v>
      </c>
      <c r="BA68" s="380">
        <v>0</v>
      </c>
      <c r="BB68" s="380">
        <v>0</v>
      </c>
      <c r="BC68" s="380">
        <v>0</v>
      </c>
      <c r="BD68" s="380">
        <v>0</v>
      </c>
      <c r="BE68" s="380">
        <v>0</v>
      </c>
      <c r="BF68" s="380">
        <v>0</v>
      </c>
      <c r="BG68" s="380">
        <v>0</v>
      </c>
      <c r="BH68" s="380">
        <v>0</v>
      </c>
      <c r="BI68" s="381">
        <v>0</v>
      </c>
      <c r="BJ68" s="380">
        <v>0</v>
      </c>
      <c r="BK68" s="380">
        <v>0</v>
      </c>
      <c r="BL68" s="380">
        <v>0</v>
      </c>
      <c r="BM68" s="380">
        <v>0</v>
      </c>
      <c r="BN68" s="380">
        <v>0</v>
      </c>
      <c r="BO68" s="380">
        <v>0</v>
      </c>
      <c r="BP68" s="380">
        <v>0</v>
      </c>
      <c r="BQ68" s="380">
        <v>0</v>
      </c>
      <c r="BR68" s="380">
        <v>0</v>
      </c>
      <c r="BS68" s="380">
        <v>0</v>
      </c>
      <c r="BT68" s="380">
        <v>0</v>
      </c>
      <c r="BU68" s="381">
        <v>0</v>
      </c>
      <c r="BV68" s="347">
        <f t="shared" si="7"/>
        <v>35427.399999999994</v>
      </c>
      <c r="BW68" s="347">
        <f t="shared" si="7"/>
        <v>31809.639999999996</v>
      </c>
      <c r="BX68" s="347">
        <f t="shared" si="7"/>
        <v>31285.869999999984</v>
      </c>
      <c r="BY68" s="347">
        <f t="shared" si="6"/>
        <v>29515.74</v>
      </c>
      <c r="BZ68" s="347">
        <f t="shared" si="6"/>
        <v>27253.94999999999</v>
      </c>
      <c r="CA68" s="347">
        <f t="shared" si="6"/>
        <v>25658.629999999994</v>
      </c>
      <c r="CB68" s="347">
        <f t="shared" si="6"/>
        <v>26437.789999999994</v>
      </c>
      <c r="CC68" s="347">
        <f t="shared" si="6"/>
        <v>27434.239999999998</v>
      </c>
      <c r="CD68" s="347">
        <f t="shared" si="6"/>
        <v>29213.970000000008</v>
      </c>
      <c r="CE68" s="347">
        <f t="shared" si="6"/>
        <v>29476.940000000006</v>
      </c>
      <c r="CF68" s="347">
        <f t="shared" si="6"/>
        <v>34141.05000000001</v>
      </c>
      <c r="CG68" s="347">
        <f t="shared" si="6"/>
        <v>29434.679999999997</v>
      </c>
      <c r="CH68" s="348">
        <f t="shared" ref="CH68:CH80" si="8">SUM(BV68:CG68)</f>
        <v>357089.89999999997</v>
      </c>
      <c r="CO68" s="351">
        <f t="shared" ref="CO68:CO80" si="9">+CH68-CN68</f>
        <v>357089.89999999997</v>
      </c>
      <c r="CP68" s="351">
        <v>357089.89999999997</v>
      </c>
      <c r="CQ68" s="351">
        <f t="shared" ref="CQ68:CQ80" si="10">CO68-CP68</f>
        <v>0</v>
      </c>
    </row>
    <row r="69" spans="1:96" ht="15.75" x14ac:dyDescent="0.3">
      <c r="A69" s="335" t="s">
        <v>164</v>
      </c>
      <c r="B69" s="344">
        <v>44934.099999999984</v>
      </c>
      <c r="C69" s="344">
        <v>42705.85</v>
      </c>
      <c r="D69" s="344">
        <v>44499.37999999999</v>
      </c>
      <c r="E69" s="344">
        <v>42665.97</v>
      </c>
      <c r="F69" s="344">
        <v>41703.800000000032</v>
      </c>
      <c r="G69" s="344">
        <v>36809.549999999996</v>
      </c>
      <c r="H69" s="344">
        <v>41850.859999999979</v>
      </c>
      <c r="I69" s="344">
        <v>44652.41</v>
      </c>
      <c r="J69" s="344">
        <v>49722.260000000009</v>
      </c>
      <c r="K69" s="344">
        <v>47985.36</v>
      </c>
      <c r="L69" s="344">
        <v>48390.64</v>
      </c>
      <c r="M69" s="344">
        <v>48633.120000000003</v>
      </c>
      <c r="N69" s="380">
        <v>0</v>
      </c>
      <c r="O69" s="380">
        <v>0</v>
      </c>
      <c r="P69" s="380">
        <v>0</v>
      </c>
      <c r="Q69" s="380">
        <v>0</v>
      </c>
      <c r="R69" s="380">
        <v>0</v>
      </c>
      <c r="S69" s="380">
        <v>0</v>
      </c>
      <c r="T69" s="380">
        <v>0</v>
      </c>
      <c r="U69" s="380">
        <v>38.39</v>
      </c>
      <c r="V69" s="380">
        <v>-38.39</v>
      </c>
      <c r="W69" s="380">
        <v>87.61</v>
      </c>
      <c r="X69" s="380">
        <v>289.77</v>
      </c>
      <c r="Y69" s="381">
        <v>521.01</v>
      </c>
      <c r="Z69" s="380">
        <v>0</v>
      </c>
      <c r="AA69" s="380">
        <v>0</v>
      </c>
      <c r="AB69" s="380">
        <v>0</v>
      </c>
      <c r="AC69" s="380">
        <v>0</v>
      </c>
      <c r="AD69" s="380">
        <v>0</v>
      </c>
      <c r="AE69" s="380">
        <v>0</v>
      </c>
      <c r="AF69" s="380">
        <v>0</v>
      </c>
      <c r="AG69" s="380">
        <v>0</v>
      </c>
      <c r="AH69" s="380">
        <v>0</v>
      </c>
      <c r="AI69" s="380">
        <v>0</v>
      </c>
      <c r="AJ69" s="380">
        <v>0</v>
      </c>
      <c r="AK69" s="381">
        <v>0</v>
      </c>
      <c r="AL69" s="380">
        <v>0</v>
      </c>
      <c r="AM69" s="380">
        <v>0</v>
      </c>
      <c r="AN69" s="380">
        <v>0</v>
      </c>
      <c r="AO69" s="380">
        <v>0</v>
      </c>
      <c r="AP69" s="380">
        <v>0</v>
      </c>
      <c r="AQ69" s="380">
        <v>0</v>
      </c>
      <c r="AR69" s="380">
        <v>0</v>
      </c>
      <c r="AS69" s="380">
        <v>0</v>
      </c>
      <c r="AT69" s="380">
        <v>0</v>
      </c>
      <c r="AU69" s="380">
        <v>0</v>
      </c>
      <c r="AV69" s="380">
        <v>0</v>
      </c>
      <c r="AW69" s="381">
        <v>0</v>
      </c>
      <c r="AX69" s="380">
        <v>0</v>
      </c>
      <c r="AY69" s="380">
        <v>0</v>
      </c>
      <c r="AZ69" s="380">
        <v>0</v>
      </c>
      <c r="BA69" s="380">
        <v>0</v>
      </c>
      <c r="BB69" s="380">
        <v>0</v>
      </c>
      <c r="BC69" s="380">
        <v>0</v>
      </c>
      <c r="BD69" s="380">
        <v>0</v>
      </c>
      <c r="BE69" s="380">
        <v>0</v>
      </c>
      <c r="BF69" s="380">
        <v>0</v>
      </c>
      <c r="BG69" s="380">
        <v>0</v>
      </c>
      <c r="BH69" s="380">
        <v>0</v>
      </c>
      <c r="BI69" s="381">
        <v>-24.64</v>
      </c>
      <c r="BJ69" s="380">
        <v>0</v>
      </c>
      <c r="BK69" s="380">
        <v>0</v>
      </c>
      <c r="BL69" s="380">
        <v>0</v>
      </c>
      <c r="BM69" s="380">
        <v>0</v>
      </c>
      <c r="BN69" s="380">
        <v>0</v>
      </c>
      <c r="BO69" s="380">
        <v>0</v>
      </c>
      <c r="BP69" s="380">
        <v>0</v>
      </c>
      <c r="BQ69" s="380">
        <v>0</v>
      </c>
      <c r="BR69" s="380">
        <v>0</v>
      </c>
      <c r="BS69" s="380">
        <v>0</v>
      </c>
      <c r="BT69" s="380">
        <v>0</v>
      </c>
      <c r="BU69" s="381">
        <v>0</v>
      </c>
      <c r="BV69" s="347">
        <f t="shared" si="7"/>
        <v>44934.099999999984</v>
      </c>
      <c r="BW69" s="347">
        <f t="shared" si="7"/>
        <v>42705.85</v>
      </c>
      <c r="BX69" s="347">
        <f t="shared" si="7"/>
        <v>44499.37999999999</v>
      </c>
      <c r="BY69" s="347">
        <f t="shared" si="6"/>
        <v>42665.97</v>
      </c>
      <c r="BZ69" s="347">
        <f t="shared" si="6"/>
        <v>41703.800000000032</v>
      </c>
      <c r="CA69" s="347">
        <f t="shared" si="6"/>
        <v>36809.549999999996</v>
      </c>
      <c r="CB69" s="347">
        <f t="shared" si="6"/>
        <v>41850.859999999979</v>
      </c>
      <c r="CC69" s="347">
        <f t="shared" si="6"/>
        <v>44690.8</v>
      </c>
      <c r="CD69" s="347">
        <f t="shared" si="6"/>
        <v>49683.87000000001</v>
      </c>
      <c r="CE69" s="347">
        <f t="shared" si="6"/>
        <v>48072.97</v>
      </c>
      <c r="CF69" s="347">
        <f t="shared" si="6"/>
        <v>48680.409999999996</v>
      </c>
      <c r="CG69" s="347">
        <f t="shared" si="6"/>
        <v>49129.490000000005</v>
      </c>
      <c r="CH69" s="348">
        <f t="shared" si="8"/>
        <v>535427.04999999993</v>
      </c>
      <c r="CO69" s="351">
        <f t="shared" si="9"/>
        <v>535427.04999999993</v>
      </c>
      <c r="CP69" s="351">
        <v>535427.04999999993</v>
      </c>
      <c r="CQ69" s="351">
        <f t="shared" si="10"/>
        <v>0</v>
      </c>
    </row>
    <row r="70" spans="1:96" ht="15.75" x14ac:dyDescent="0.3">
      <c r="A70" s="335" t="s">
        <v>165</v>
      </c>
      <c r="B70" s="344">
        <v>20625.600000000006</v>
      </c>
      <c r="C70" s="344">
        <v>21907.73</v>
      </c>
      <c r="D70" s="344">
        <v>22619.280000000006</v>
      </c>
      <c r="E70" s="344">
        <v>21324.309999999998</v>
      </c>
      <c r="F70" s="344">
        <v>20780.250000000007</v>
      </c>
      <c r="G70" s="344">
        <v>19017.900000000001</v>
      </c>
      <c r="H70" s="344">
        <v>21224.23</v>
      </c>
      <c r="I70" s="344">
        <v>26431.740000000005</v>
      </c>
      <c r="J70" s="344">
        <v>19406.89</v>
      </c>
      <c r="K70" s="344">
        <v>22309.48</v>
      </c>
      <c r="L70" s="344">
        <v>22558.07</v>
      </c>
      <c r="M70" s="344">
        <v>23256.42</v>
      </c>
      <c r="N70" s="380">
        <v>0</v>
      </c>
      <c r="O70" s="380">
        <v>0</v>
      </c>
      <c r="P70" s="380">
        <v>0</v>
      </c>
      <c r="Q70" s="380">
        <v>0</v>
      </c>
      <c r="R70" s="380">
        <v>0</v>
      </c>
      <c r="S70" s="380">
        <v>0</v>
      </c>
      <c r="T70" s="380">
        <v>0</v>
      </c>
      <c r="U70" s="380">
        <v>0</v>
      </c>
      <c r="V70" s="380">
        <v>0</v>
      </c>
      <c r="W70" s="380">
        <v>0</v>
      </c>
      <c r="X70" s="380">
        <v>0</v>
      </c>
      <c r="Y70" s="381">
        <v>509.32000000000005</v>
      </c>
      <c r="Z70" s="380">
        <v>0</v>
      </c>
      <c r="AA70" s="380">
        <v>0</v>
      </c>
      <c r="AB70" s="380">
        <v>0</v>
      </c>
      <c r="AC70" s="380">
        <v>0</v>
      </c>
      <c r="AD70" s="380">
        <v>0</v>
      </c>
      <c r="AE70" s="380">
        <v>0</v>
      </c>
      <c r="AF70" s="380">
        <v>0</v>
      </c>
      <c r="AG70" s="380">
        <v>0</v>
      </c>
      <c r="AH70" s="380">
        <v>0</v>
      </c>
      <c r="AI70" s="380">
        <v>0</v>
      </c>
      <c r="AJ70" s="380">
        <v>0</v>
      </c>
      <c r="AK70" s="381">
        <v>18.82</v>
      </c>
      <c r="AL70" s="380">
        <v>0</v>
      </c>
      <c r="AM70" s="380">
        <v>0</v>
      </c>
      <c r="AN70" s="380">
        <v>0</v>
      </c>
      <c r="AO70" s="380">
        <v>0</v>
      </c>
      <c r="AP70" s="380">
        <v>0</v>
      </c>
      <c r="AQ70" s="380">
        <v>0</v>
      </c>
      <c r="AR70" s="380">
        <v>0</v>
      </c>
      <c r="AS70" s="380">
        <v>0</v>
      </c>
      <c r="AT70" s="380">
        <v>0</v>
      </c>
      <c r="AU70" s="380">
        <v>0</v>
      </c>
      <c r="AV70" s="380">
        <v>0</v>
      </c>
      <c r="AW70" s="381">
        <v>0</v>
      </c>
      <c r="AX70" s="380">
        <v>0</v>
      </c>
      <c r="AY70" s="380">
        <v>0</v>
      </c>
      <c r="AZ70" s="380">
        <v>0</v>
      </c>
      <c r="BA70" s="380">
        <v>0</v>
      </c>
      <c r="BB70" s="380">
        <v>0</v>
      </c>
      <c r="BC70" s="380">
        <v>0</v>
      </c>
      <c r="BD70" s="380">
        <v>0</v>
      </c>
      <c r="BE70" s="380">
        <v>0</v>
      </c>
      <c r="BF70" s="380">
        <v>0</v>
      </c>
      <c r="BG70" s="380">
        <v>0</v>
      </c>
      <c r="BH70" s="380">
        <v>0</v>
      </c>
      <c r="BI70" s="381">
        <v>0</v>
      </c>
      <c r="BJ70" s="380">
        <v>0</v>
      </c>
      <c r="BK70" s="380">
        <v>0</v>
      </c>
      <c r="BL70" s="380">
        <v>0</v>
      </c>
      <c r="BM70" s="380">
        <v>0</v>
      </c>
      <c r="BN70" s="380">
        <v>0</v>
      </c>
      <c r="BO70" s="380">
        <v>0</v>
      </c>
      <c r="BP70" s="380">
        <v>0</v>
      </c>
      <c r="BQ70" s="380">
        <v>0</v>
      </c>
      <c r="BR70" s="380">
        <v>0</v>
      </c>
      <c r="BS70" s="380">
        <v>0</v>
      </c>
      <c r="BT70" s="380">
        <v>0</v>
      </c>
      <c r="BU70" s="381">
        <v>0</v>
      </c>
      <c r="BV70" s="347">
        <f t="shared" si="7"/>
        <v>20625.600000000006</v>
      </c>
      <c r="BW70" s="347">
        <f t="shared" si="7"/>
        <v>21907.73</v>
      </c>
      <c r="BX70" s="347">
        <f t="shared" si="7"/>
        <v>22619.280000000006</v>
      </c>
      <c r="BY70" s="347">
        <f t="shared" si="6"/>
        <v>21324.309999999998</v>
      </c>
      <c r="BZ70" s="347">
        <f t="shared" si="6"/>
        <v>20780.250000000007</v>
      </c>
      <c r="CA70" s="347">
        <f t="shared" si="6"/>
        <v>19017.900000000001</v>
      </c>
      <c r="CB70" s="347">
        <f t="shared" si="6"/>
        <v>21224.23</v>
      </c>
      <c r="CC70" s="347">
        <f t="shared" si="6"/>
        <v>26431.740000000005</v>
      </c>
      <c r="CD70" s="347">
        <f t="shared" si="6"/>
        <v>19406.89</v>
      </c>
      <c r="CE70" s="347">
        <f t="shared" si="6"/>
        <v>22309.48</v>
      </c>
      <c r="CF70" s="347">
        <f t="shared" si="6"/>
        <v>22558.07</v>
      </c>
      <c r="CG70" s="347">
        <f t="shared" si="6"/>
        <v>23784.559999999998</v>
      </c>
      <c r="CH70" s="348">
        <f t="shared" si="8"/>
        <v>261990.04000000007</v>
      </c>
      <c r="CO70" s="351">
        <f t="shared" si="9"/>
        <v>261990.04000000007</v>
      </c>
      <c r="CP70" s="351">
        <v>261990.04000000007</v>
      </c>
      <c r="CQ70" s="351">
        <f t="shared" si="10"/>
        <v>0</v>
      </c>
    </row>
    <row r="71" spans="1:96" ht="15.75" x14ac:dyDescent="0.3">
      <c r="A71" s="335" t="s">
        <v>166</v>
      </c>
      <c r="B71" s="344">
        <v>17802.36</v>
      </c>
      <c r="C71" s="344">
        <v>16572.870000000003</v>
      </c>
      <c r="D71" s="344">
        <v>21592.86</v>
      </c>
      <c r="E71" s="344">
        <v>18413.870000000006</v>
      </c>
      <c r="F71" s="344">
        <v>21403.030000000002</v>
      </c>
      <c r="G71" s="344">
        <v>19263.800000000003</v>
      </c>
      <c r="H71" s="344">
        <v>14189.370000000003</v>
      </c>
      <c r="I71" s="344">
        <v>19680.130000000005</v>
      </c>
      <c r="J71" s="344">
        <v>19578.990000000002</v>
      </c>
      <c r="K71" s="344">
        <v>47409.050000000032</v>
      </c>
      <c r="L71" s="344">
        <v>18602.719999999998</v>
      </c>
      <c r="M71" s="344">
        <v>18047.96</v>
      </c>
      <c r="N71" s="380">
        <v>0</v>
      </c>
      <c r="O71" s="380">
        <v>0</v>
      </c>
      <c r="P71" s="380">
        <v>0</v>
      </c>
      <c r="Q71" s="380">
        <v>0</v>
      </c>
      <c r="R71" s="380">
        <v>0</v>
      </c>
      <c r="S71" s="380">
        <v>0</v>
      </c>
      <c r="T71" s="380">
        <v>0</v>
      </c>
      <c r="U71" s="380">
        <v>0</v>
      </c>
      <c r="V71" s="380">
        <v>0</v>
      </c>
      <c r="W71" s="380">
        <v>-29407.72</v>
      </c>
      <c r="X71" s="380">
        <v>0</v>
      </c>
      <c r="Y71" s="381">
        <v>1942.55</v>
      </c>
      <c r="Z71" s="380">
        <v>-949.92</v>
      </c>
      <c r="AA71" s="380">
        <v>0</v>
      </c>
      <c r="AB71" s="380">
        <v>0</v>
      </c>
      <c r="AC71" s="380">
        <v>0</v>
      </c>
      <c r="AD71" s="380">
        <v>0</v>
      </c>
      <c r="AE71" s="380">
        <v>0</v>
      </c>
      <c r="AF71" s="380">
        <v>0</v>
      </c>
      <c r="AG71" s="380">
        <v>-139.27000000000001</v>
      </c>
      <c r="AH71" s="380">
        <v>-198.44</v>
      </c>
      <c r="AI71" s="380">
        <v>65.31</v>
      </c>
      <c r="AJ71" s="380">
        <v>449.33</v>
      </c>
      <c r="AK71" s="381">
        <v>394.43</v>
      </c>
      <c r="AL71" s="380">
        <v>0</v>
      </c>
      <c r="AM71" s="380">
        <v>0</v>
      </c>
      <c r="AN71" s="380">
        <v>-277.05</v>
      </c>
      <c r="AO71" s="380">
        <v>-301.08999999999997</v>
      </c>
      <c r="AP71" s="380">
        <v>-262.99</v>
      </c>
      <c r="AQ71" s="380">
        <v>-262.77</v>
      </c>
      <c r="AR71" s="380">
        <v>-251.74</v>
      </c>
      <c r="AS71" s="380">
        <v>-273.86</v>
      </c>
      <c r="AT71" s="380">
        <v>-263.43</v>
      </c>
      <c r="AU71" s="380">
        <v>-304.39</v>
      </c>
      <c r="AV71" s="380">
        <v>-318.08</v>
      </c>
      <c r="AW71" s="381">
        <v>-302.83999999999997</v>
      </c>
      <c r="AX71" s="380">
        <v>0</v>
      </c>
      <c r="AY71" s="380">
        <v>0</v>
      </c>
      <c r="AZ71" s="380">
        <v>0</v>
      </c>
      <c r="BA71" s="380">
        <v>0</v>
      </c>
      <c r="BB71" s="380">
        <v>0</v>
      </c>
      <c r="BC71" s="380">
        <v>0</v>
      </c>
      <c r="BD71" s="380">
        <v>0</v>
      </c>
      <c r="BE71" s="380">
        <v>0</v>
      </c>
      <c r="BF71" s="380">
        <v>0</v>
      </c>
      <c r="BG71" s="380">
        <v>0</v>
      </c>
      <c r="BH71" s="380">
        <v>0</v>
      </c>
      <c r="BI71" s="381">
        <v>0</v>
      </c>
      <c r="BJ71" s="380">
        <v>0</v>
      </c>
      <c r="BK71" s="380">
        <v>0</v>
      </c>
      <c r="BL71" s="380">
        <v>0</v>
      </c>
      <c r="BM71" s="380">
        <v>0</v>
      </c>
      <c r="BN71" s="380">
        <v>0</v>
      </c>
      <c r="BO71" s="380">
        <v>0</v>
      </c>
      <c r="BP71" s="380">
        <v>0</v>
      </c>
      <c r="BQ71" s="380">
        <v>0</v>
      </c>
      <c r="BR71" s="380">
        <v>0</v>
      </c>
      <c r="BS71" s="380">
        <v>0</v>
      </c>
      <c r="BT71" s="380">
        <v>0</v>
      </c>
      <c r="BU71" s="381">
        <v>0</v>
      </c>
      <c r="BV71" s="347">
        <f t="shared" si="7"/>
        <v>16852.440000000002</v>
      </c>
      <c r="BW71" s="347">
        <f t="shared" si="7"/>
        <v>16572.870000000003</v>
      </c>
      <c r="BX71" s="347">
        <f t="shared" si="7"/>
        <v>21315.81</v>
      </c>
      <c r="BY71" s="347">
        <f t="shared" si="6"/>
        <v>18112.780000000006</v>
      </c>
      <c r="BZ71" s="347">
        <f t="shared" si="6"/>
        <v>21140.04</v>
      </c>
      <c r="CA71" s="347">
        <f t="shared" si="6"/>
        <v>19001.030000000002</v>
      </c>
      <c r="CB71" s="347">
        <f t="shared" si="6"/>
        <v>13937.630000000003</v>
      </c>
      <c r="CC71" s="347">
        <f t="shared" si="6"/>
        <v>19267.000000000004</v>
      </c>
      <c r="CD71" s="347">
        <f t="shared" si="6"/>
        <v>19117.120000000003</v>
      </c>
      <c r="CE71" s="347">
        <f t="shared" si="6"/>
        <v>17762.250000000033</v>
      </c>
      <c r="CF71" s="347">
        <f t="shared" si="6"/>
        <v>18733.969999999998</v>
      </c>
      <c r="CG71" s="347">
        <f t="shared" si="6"/>
        <v>20082.099999999999</v>
      </c>
      <c r="CH71" s="348">
        <f t="shared" si="8"/>
        <v>221895.04000000007</v>
      </c>
      <c r="CO71" s="351">
        <f t="shared" si="9"/>
        <v>221895.04000000007</v>
      </c>
      <c r="CP71" s="351">
        <v>221895.04000000007</v>
      </c>
      <c r="CQ71" s="351">
        <f t="shared" si="10"/>
        <v>0</v>
      </c>
    </row>
    <row r="72" spans="1:96" ht="15.75" x14ac:dyDescent="0.3">
      <c r="A72" s="335" t="s">
        <v>167</v>
      </c>
      <c r="B72" s="344">
        <v>43412.35</v>
      </c>
      <c r="C72" s="344">
        <v>48794.57</v>
      </c>
      <c r="D72" s="344">
        <v>39625.459999999977</v>
      </c>
      <c r="E72" s="344">
        <v>49612.180000000022</v>
      </c>
      <c r="F72" s="344">
        <v>52747.659999999996</v>
      </c>
      <c r="G72" s="344">
        <v>49596.640000000014</v>
      </c>
      <c r="H72" s="344">
        <v>46867.119999999988</v>
      </c>
      <c r="I72" s="344">
        <v>52158.269999999975</v>
      </c>
      <c r="J72" s="344">
        <v>52033.120000000003</v>
      </c>
      <c r="K72" s="344">
        <v>56789.860000000008</v>
      </c>
      <c r="L72" s="344">
        <v>49694.76</v>
      </c>
      <c r="M72" s="344">
        <v>52191.57</v>
      </c>
      <c r="N72" s="380">
        <v>0</v>
      </c>
      <c r="O72" s="380">
        <v>0</v>
      </c>
      <c r="P72" s="380">
        <v>0</v>
      </c>
      <c r="Q72" s="380">
        <v>0</v>
      </c>
      <c r="R72" s="380">
        <v>0</v>
      </c>
      <c r="S72" s="380">
        <v>0</v>
      </c>
      <c r="T72" s="380">
        <v>0</v>
      </c>
      <c r="U72" s="380">
        <v>0</v>
      </c>
      <c r="V72" s="380">
        <v>0</v>
      </c>
      <c r="W72" s="380">
        <v>40.18</v>
      </c>
      <c r="X72" s="380">
        <v>-232.19999999999993</v>
      </c>
      <c r="Y72" s="381">
        <v>3205.3699999999994</v>
      </c>
      <c r="Z72" s="380">
        <v>0.2</v>
      </c>
      <c r="AA72" s="380">
        <v>0.4</v>
      </c>
      <c r="AB72" s="380">
        <v>0.2</v>
      </c>
      <c r="AC72" s="380">
        <v>0.2</v>
      </c>
      <c r="AD72" s="380">
        <v>0.4</v>
      </c>
      <c r="AE72" s="380">
        <v>0.2</v>
      </c>
      <c r="AF72" s="380">
        <v>6.67</v>
      </c>
      <c r="AG72" s="380">
        <v>6.9</v>
      </c>
      <c r="AH72" s="380">
        <v>-65.97999999999999</v>
      </c>
      <c r="AI72" s="380">
        <v>-75.940000000000012</v>
      </c>
      <c r="AJ72" s="380">
        <v>6.72</v>
      </c>
      <c r="AK72" s="381">
        <v>-24.42</v>
      </c>
      <c r="AL72" s="380">
        <v>0</v>
      </c>
      <c r="AM72" s="380">
        <v>0</v>
      </c>
      <c r="AN72" s="380">
        <v>0</v>
      </c>
      <c r="AO72" s="380">
        <v>0</v>
      </c>
      <c r="AP72" s="380">
        <v>0</v>
      </c>
      <c r="AQ72" s="380">
        <v>0</v>
      </c>
      <c r="AR72" s="380">
        <v>0</v>
      </c>
      <c r="AS72" s="380">
        <v>0</v>
      </c>
      <c r="AT72" s="380">
        <v>6019.6</v>
      </c>
      <c r="AU72" s="380">
        <v>2009.23</v>
      </c>
      <c r="AV72" s="380">
        <v>1969.66</v>
      </c>
      <c r="AW72" s="381">
        <v>1929.56</v>
      </c>
      <c r="AX72" s="380">
        <v>-5</v>
      </c>
      <c r="AY72" s="380">
        <v>-5</v>
      </c>
      <c r="AZ72" s="380">
        <v>-5</v>
      </c>
      <c r="BA72" s="380">
        <v>-5</v>
      </c>
      <c r="BB72" s="380">
        <v>-5</v>
      </c>
      <c r="BC72" s="380">
        <v>-5</v>
      </c>
      <c r="BD72" s="380">
        <v>-5</v>
      </c>
      <c r="BE72" s="380">
        <v>-5</v>
      </c>
      <c r="BF72" s="380">
        <v>-5</v>
      </c>
      <c r="BG72" s="380">
        <v>-5</v>
      </c>
      <c r="BH72" s="380">
        <v>-5</v>
      </c>
      <c r="BI72" s="381">
        <v>-76.67</v>
      </c>
      <c r="BJ72" s="380">
        <v>0</v>
      </c>
      <c r="BK72" s="380">
        <v>0</v>
      </c>
      <c r="BL72" s="380">
        <v>0</v>
      </c>
      <c r="BM72" s="380">
        <v>0</v>
      </c>
      <c r="BN72" s="380">
        <v>0</v>
      </c>
      <c r="BO72" s="380">
        <v>0</v>
      </c>
      <c r="BP72" s="380">
        <v>0</v>
      </c>
      <c r="BQ72" s="380">
        <v>0</v>
      </c>
      <c r="BR72" s="380">
        <v>0</v>
      </c>
      <c r="BS72" s="380">
        <v>0</v>
      </c>
      <c r="BT72" s="380">
        <v>0</v>
      </c>
      <c r="BU72" s="381">
        <v>0</v>
      </c>
      <c r="BV72" s="347">
        <f t="shared" si="7"/>
        <v>43407.549999999996</v>
      </c>
      <c r="BW72" s="347">
        <f t="shared" si="7"/>
        <v>48789.97</v>
      </c>
      <c r="BX72" s="347">
        <f t="shared" si="7"/>
        <v>39620.659999999974</v>
      </c>
      <c r="BY72" s="347">
        <f t="shared" si="6"/>
        <v>49607.380000000019</v>
      </c>
      <c r="BZ72" s="347">
        <f t="shared" si="6"/>
        <v>52743.06</v>
      </c>
      <c r="CA72" s="347">
        <f t="shared" si="6"/>
        <v>49591.840000000011</v>
      </c>
      <c r="CB72" s="347">
        <f t="shared" si="6"/>
        <v>46868.789999999986</v>
      </c>
      <c r="CC72" s="347">
        <f t="shared" si="6"/>
        <v>52160.169999999976</v>
      </c>
      <c r="CD72" s="347">
        <f t="shared" si="6"/>
        <v>57981.74</v>
      </c>
      <c r="CE72" s="347">
        <f t="shared" si="6"/>
        <v>58758.330000000009</v>
      </c>
      <c r="CF72" s="347">
        <f t="shared" si="6"/>
        <v>51433.94000000001</v>
      </c>
      <c r="CG72" s="347">
        <f t="shared" si="6"/>
        <v>57225.41</v>
      </c>
      <c r="CH72" s="348">
        <f t="shared" si="8"/>
        <v>608188.84000000008</v>
      </c>
      <c r="CO72" s="351">
        <f t="shared" si="9"/>
        <v>608188.84000000008</v>
      </c>
      <c r="CP72" s="351">
        <v>608188.84</v>
      </c>
      <c r="CQ72" s="351">
        <f t="shared" si="10"/>
        <v>0</v>
      </c>
    </row>
    <row r="73" spans="1:96" ht="15.75" x14ac:dyDescent="0.3">
      <c r="A73" s="335" t="s">
        <v>168</v>
      </c>
      <c r="B73" s="344">
        <v>71486.37</v>
      </c>
      <c r="C73" s="344">
        <v>69397.87999999999</v>
      </c>
      <c r="D73" s="344">
        <v>72011.59</v>
      </c>
      <c r="E73" s="344">
        <v>76068.949999999968</v>
      </c>
      <c r="F73" s="344">
        <v>76807.03</v>
      </c>
      <c r="G73" s="344">
        <v>60697.619999999995</v>
      </c>
      <c r="H73" s="344">
        <v>81136.479999999967</v>
      </c>
      <c r="I73" s="344">
        <v>66076.329999999987</v>
      </c>
      <c r="J73" s="344">
        <v>64945.020000000019</v>
      </c>
      <c r="K73" s="344">
        <v>73575.740000000034</v>
      </c>
      <c r="L73" s="344">
        <v>71981.990000000005</v>
      </c>
      <c r="M73" s="344">
        <v>77485.73</v>
      </c>
      <c r="N73" s="380">
        <v>-51.17</v>
      </c>
      <c r="O73" s="380">
        <v>-52.56</v>
      </c>
      <c r="P73" s="380">
        <v>-55.22</v>
      </c>
      <c r="Q73" s="380">
        <v>-584.91000000000008</v>
      </c>
      <c r="R73" s="380">
        <v>-589.18999999999994</v>
      </c>
      <c r="S73" s="380">
        <v>-603.81000000000006</v>
      </c>
      <c r="T73" s="380">
        <v>1617.89</v>
      </c>
      <c r="U73" s="380">
        <v>856.0200000000001</v>
      </c>
      <c r="V73" s="380">
        <v>421.13</v>
      </c>
      <c r="W73" s="380">
        <v>3087.61</v>
      </c>
      <c r="X73" s="380">
        <v>9955.6899999999987</v>
      </c>
      <c r="Y73" s="381">
        <v>1775.1100000000001</v>
      </c>
      <c r="Z73" s="380">
        <v>0</v>
      </c>
      <c r="AA73" s="380">
        <v>0</v>
      </c>
      <c r="AB73" s="380">
        <v>0</v>
      </c>
      <c r="AC73" s="380">
        <v>0</v>
      </c>
      <c r="AD73" s="380">
        <v>0</v>
      </c>
      <c r="AE73" s="380">
        <v>0</v>
      </c>
      <c r="AF73" s="380">
        <v>0</v>
      </c>
      <c r="AG73" s="380">
        <v>0</v>
      </c>
      <c r="AH73" s="380">
        <v>0</v>
      </c>
      <c r="AI73" s="380">
        <v>-3688.9</v>
      </c>
      <c r="AJ73" s="380">
        <v>942.82</v>
      </c>
      <c r="AK73" s="381">
        <v>981.98</v>
      </c>
      <c r="AL73" s="380">
        <v>0</v>
      </c>
      <c r="AM73" s="380">
        <v>0</v>
      </c>
      <c r="AN73" s="380">
        <v>0</v>
      </c>
      <c r="AO73" s="380">
        <v>0</v>
      </c>
      <c r="AP73" s="380">
        <v>0</v>
      </c>
      <c r="AQ73" s="380">
        <v>0</v>
      </c>
      <c r="AR73" s="380">
        <v>0</v>
      </c>
      <c r="AS73" s="380">
        <v>0</v>
      </c>
      <c r="AT73" s="380">
        <v>0</v>
      </c>
      <c r="AU73" s="380">
        <v>0</v>
      </c>
      <c r="AV73" s="380">
        <v>0</v>
      </c>
      <c r="AW73" s="381">
        <v>-17.91</v>
      </c>
      <c r="AX73" s="380">
        <v>0</v>
      </c>
      <c r="AY73" s="380">
        <v>0</v>
      </c>
      <c r="AZ73" s="380">
        <v>0</v>
      </c>
      <c r="BA73" s="380">
        <v>0</v>
      </c>
      <c r="BB73" s="380">
        <v>0</v>
      </c>
      <c r="BC73" s="380">
        <v>0</v>
      </c>
      <c r="BD73" s="380">
        <v>0</v>
      </c>
      <c r="BE73" s="380">
        <v>0</v>
      </c>
      <c r="BF73" s="380">
        <v>0</v>
      </c>
      <c r="BG73" s="380">
        <v>0</v>
      </c>
      <c r="BH73" s="380">
        <v>0</v>
      </c>
      <c r="BI73" s="381">
        <v>0</v>
      </c>
      <c r="BJ73" s="380">
        <v>0</v>
      </c>
      <c r="BK73" s="380">
        <v>0</v>
      </c>
      <c r="BL73" s="380">
        <v>0</v>
      </c>
      <c r="BM73" s="380">
        <v>0</v>
      </c>
      <c r="BN73" s="380">
        <v>0</v>
      </c>
      <c r="BO73" s="380">
        <v>0</v>
      </c>
      <c r="BP73" s="380">
        <v>0</v>
      </c>
      <c r="BQ73" s="380">
        <v>0</v>
      </c>
      <c r="BR73" s="380">
        <v>0</v>
      </c>
      <c r="BS73" s="380">
        <v>0</v>
      </c>
      <c r="BT73" s="380">
        <v>0</v>
      </c>
      <c r="BU73" s="381">
        <v>0</v>
      </c>
      <c r="BV73" s="347">
        <f t="shared" si="7"/>
        <v>71435.199999999997</v>
      </c>
      <c r="BW73" s="347">
        <f t="shared" si="7"/>
        <v>69345.319999999992</v>
      </c>
      <c r="BX73" s="347">
        <f t="shared" si="7"/>
        <v>71956.37</v>
      </c>
      <c r="BY73" s="347">
        <f t="shared" si="6"/>
        <v>75484.039999999964</v>
      </c>
      <c r="BZ73" s="347">
        <f t="shared" si="6"/>
        <v>76217.84</v>
      </c>
      <c r="CA73" s="347">
        <f t="shared" si="6"/>
        <v>60093.81</v>
      </c>
      <c r="CB73" s="347">
        <f t="shared" si="6"/>
        <v>82754.369999999966</v>
      </c>
      <c r="CC73" s="347">
        <f t="shared" si="6"/>
        <v>66932.349999999991</v>
      </c>
      <c r="CD73" s="347">
        <f t="shared" si="6"/>
        <v>65366.150000000016</v>
      </c>
      <c r="CE73" s="347">
        <f t="shared" si="6"/>
        <v>72974.450000000041</v>
      </c>
      <c r="CF73" s="347">
        <f t="shared" si="6"/>
        <v>82880.500000000015</v>
      </c>
      <c r="CG73" s="347">
        <f t="shared" si="6"/>
        <v>80224.909999999989</v>
      </c>
      <c r="CH73" s="348">
        <f t="shared" si="8"/>
        <v>875665.30999999994</v>
      </c>
      <c r="CO73" s="351">
        <f t="shared" si="9"/>
        <v>875665.30999999994</v>
      </c>
      <c r="CP73" s="351">
        <v>875665.30999999994</v>
      </c>
      <c r="CQ73" s="351">
        <f t="shared" si="10"/>
        <v>0</v>
      </c>
    </row>
    <row r="74" spans="1:96" ht="15.75" x14ac:dyDescent="0.3">
      <c r="A74" s="335" t="s">
        <v>169</v>
      </c>
      <c r="B74" s="344">
        <v>22904.560000000005</v>
      </c>
      <c r="C74" s="344">
        <v>21839.199999999997</v>
      </c>
      <c r="D74" s="344">
        <v>30627.619999999981</v>
      </c>
      <c r="E74" s="344">
        <v>28609.169999999991</v>
      </c>
      <c r="F74" s="344">
        <v>28940.170000000002</v>
      </c>
      <c r="G74" s="344">
        <v>25709.970000000008</v>
      </c>
      <c r="H74" s="344">
        <v>29101.589999999993</v>
      </c>
      <c r="I74" s="344">
        <v>28473.519999999997</v>
      </c>
      <c r="J74" s="344">
        <v>27357.410000000003</v>
      </c>
      <c r="K74" s="344">
        <v>28312.9</v>
      </c>
      <c r="L74" s="344">
        <v>30206.659999999996</v>
      </c>
      <c r="M74" s="344">
        <v>30552.15</v>
      </c>
      <c r="N74" s="380">
        <v>0</v>
      </c>
      <c r="O74" s="380">
        <v>0</v>
      </c>
      <c r="P74" s="380">
        <v>0</v>
      </c>
      <c r="Q74" s="380">
        <v>0</v>
      </c>
      <c r="R74" s="380">
        <v>0</v>
      </c>
      <c r="S74" s="380">
        <v>0</v>
      </c>
      <c r="T74" s="380">
        <v>0</v>
      </c>
      <c r="U74" s="380">
        <v>0</v>
      </c>
      <c r="V74" s="380">
        <v>0</v>
      </c>
      <c r="W74" s="380">
        <v>292.5</v>
      </c>
      <c r="X74" s="380">
        <v>1120.42</v>
      </c>
      <c r="Y74" s="381">
        <v>1553.22</v>
      </c>
      <c r="Z74" s="380">
        <v>0</v>
      </c>
      <c r="AA74" s="380">
        <v>0</v>
      </c>
      <c r="AB74" s="380">
        <v>0</v>
      </c>
      <c r="AC74" s="380">
        <v>0</v>
      </c>
      <c r="AD74" s="380">
        <v>0</v>
      </c>
      <c r="AE74" s="380">
        <v>0</v>
      </c>
      <c r="AF74" s="380">
        <v>0</v>
      </c>
      <c r="AG74" s="380">
        <v>0</v>
      </c>
      <c r="AH74" s="380">
        <v>0</v>
      </c>
      <c r="AI74" s="380">
        <v>0</v>
      </c>
      <c r="AJ74" s="380">
        <v>0</v>
      </c>
      <c r="AK74" s="381">
        <v>0</v>
      </c>
      <c r="AL74" s="380">
        <v>0</v>
      </c>
      <c r="AM74" s="380">
        <v>0</v>
      </c>
      <c r="AN74" s="380">
        <v>0</v>
      </c>
      <c r="AO74" s="380">
        <v>0</v>
      </c>
      <c r="AP74" s="380">
        <v>0</v>
      </c>
      <c r="AQ74" s="380">
        <v>0</v>
      </c>
      <c r="AR74" s="380">
        <v>0</v>
      </c>
      <c r="AS74" s="380">
        <v>0</v>
      </c>
      <c r="AT74" s="380">
        <v>0</v>
      </c>
      <c r="AU74" s="380">
        <v>0</v>
      </c>
      <c r="AV74" s="380">
        <v>0</v>
      </c>
      <c r="AW74" s="381">
        <v>0</v>
      </c>
      <c r="AX74" s="380">
        <v>0</v>
      </c>
      <c r="AY74" s="380">
        <v>0</v>
      </c>
      <c r="AZ74" s="380">
        <v>0</v>
      </c>
      <c r="BA74" s="380">
        <v>0</v>
      </c>
      <c r="BB74" s="380">
        <v>0</v>
      </c>
      <c r="BC74" s="380">
        <v>0</v>
      </c>
      <c r="BD74" s="380">
        <v>0</v>
      </c>
      <c r="BE74" s="380">
        <v>0</v>
      </c>
      <c r="BF74" s="380">
        <v>0</v>
      </c>
      <c r="BG74" s="380">
        <v>0</v>
      </c>
      <c r="BH74" s="380">
        <v>-129.87</v>
      </c>
      <c r="BI74" s="381">
        <v>-205.13</v>
      </c>
      <c r="BJ74" s="380">
        <v>0</v>
      </c>
      <c r="BK74" s="380">
        <v>0</v>
      </c>
      <c r="BL74" s="380">
        <v>0</v>
      </c>
      <c r="BM74" s="380">
        <v>0</v>
      </c>
      <c r="BN74" s="380">
        <v>0</v>
      </c>
      <c r="BO74" s="380">
        <v>0</v>
      </c>
      <c r="BP74" s="380">
        <v>0</v>
      </c>
      <c r="BQ74" s="380">
        <v>0</v>
      </c>
      <c r="BR74" s="380">
        <v>0</v>
      </c>
      <c r="BS74" s="380">
        <v>0</v>
      </c>
      <c r="BT74" s="380">
        <v>0</v>
      </c>
      <c r="BU74" s="381">
        <v>0</v>
      </c>
      <c r="BV74" s="347">
        <f t="shared" si="7"/>
        <v>22904.560000000005</v>
      </c>
      <c r="BW74" s="347">
        <f t="shared" si="7"/>
        <v>21839.199999999997</v>
      </c>
      <c r="BX74" s="347">
        <f t="shared" si="7"/>
        <v>30627.619999999981</v>
      </c>
      <c r="BY74" s="347">
        <f t="shared" si="6"/>
        <v>28609.169999999991</v>
      </c>
      <c r="BZ74" s="347">
        <f t="shared" si="6"/>
        <v>28940.170000000002</v>
      </c>
      <c r="CA74" s="347">
        <f t="shared" si="6"/>
        <v>25709.970000000008</v>
      </c>
      <c r="CB74" s="347">
        <f t="shared" si="6"/>
        <v>29101.589999999993</v>
      </c>
      <c r="CC74" s="347">
        <f t="shared" si="6"/>
        <v>28473.519999999997</v>
      </c>
      <c r="CD74" s="347">
        <f t="shared" si="6"/>
        <v>27357.410000000003</v>
      </c>
      <c r="CE74" s="347">
        <f t="shared" si="6"/>
        <v>28605.4</v>
      </c>
      <c r="CF74" s="347">
        <f t="shared" si="6"/>
        <v>31197.209999999995</v>
      </c>
      <c r="CG74" s="347">
        <f t="shared" si="6"/>
        <v>31900.240000000002</v>
      </c>
      <c r="CH74" s="348">
        <f t="shared" si="8"/>
        <v>335266.06</v>
      </c>
      <c r="CO74" s="351">
        <f t="shared" si="9"/>
        <v>335266.06</v>
      </c>
      <c r="CP74" s="351">
        <v>335266.06</v>
      </c>
      <c r="CQ74" s="351">
        <f t="shared" si="10"/>
        <v>0</v>
      </c>
    </row>
    <row r="75" spans="1:96" ht="15.75" x14ac:dyDescent="0.3">
      <c r="A75" s="335" t="s">
        <v>170</v>
      </c>
      <c r="B75" s="344">
        <v>45180.010000000017</v>
      </c>
      <c r="C75" s="344">
        <v>44734.270000000004</v>
      </c>
      <c r="D75" s="344">
        <v>53462.93</v>
      </c>
      <c r="E75" s="344">
        <v>49594.93</v>
      </c>
      <c r="F75" s="344">
        <v>53115.570000000007</v>
      </c>
      <c r="G75" s="344">
        <v>46943.740000000013</v>
      </c>
      <c r="H75" s="344">
        <v>48453.889999999992</v>
      </c>
      <c r="I75" s="344">
        <v>44346.800000000512</v>
      </c>
      <c r="J75" s="344">
        <v>35376.270000000004</v>
      </c>
      <c r="K75" s="344">
        <v>39470.030000000006</v>
      </c>
      <c r="L75" s="344">
        <v>39757.759999999995</v>
      </c>
      <c r="M75" s="344">
        <v>41146.32</v>
      </c>
      <c r="N75" s="380">
        <v>0</v>
      </c>
      <c r="O75" s="380">
        <v>0</v>
      </c>
      <c r="P75" s="380">
        <v>0</v>
      </c>
      <c r="Q75" s="380">
        <v>0</v>
      </c>
      <c r="R75" s="380">
        <v>0</v>
      </c>
      <c r="S75" s="380">
        <v>0</v>
      </c>
      <c r="T75" s="380">
        <v>0</v>
      </c>
      <c r="U75" s="380">
        <v>0</v>
      </c>
      <c r="V75" s="380">
        <v>0</v>
      </c>
      <c r="W75" s="380">
        <v>490.55999999999995</v>
      </c>
      <c r="X75" s="380">
        <v>-2029.37</v>
      </c>
      <c r="Y75" s="381">
        <v>-1998.1100000000001</v>
      </c>
      <c r="Z75" s="380">
        <v>0</v>
      </c>
      <c r="AA75" s="380">
        <v>0</v>
      </c>
      <c r="AB75" s="380">
        <v>0</v>
      </c>
      <c r="AC75" s="380">
        <v>0</v>
      </c>
      <c r="AD75" s="380">
        <v>0</v>
      </c>
      <c r="AE75" s="380">
        <v>0</v>
      </c>
      <c r="AF75" s="380">
        <v>0</v>
      </c>
      <c r="AG75" s="380">
        <v>0</v>
      </c>
      <c r="AH75" s="380">
        <v>0</v>
      </c>
      <c r="AI75" s="380">
        <v>0</v>
      </c>
      <c r="AJ75" s="380">
        <v>1251.92</v>
      </c>
      <c r="AK75" s="381">
        <v>776.08999999999992</v>
      </c>
      <c r="AL75" s="380">
        <v>0</v>
      </c>
      <c r="AM75" s="380">
        <v>0</v>
      </c>
      <c r="AN75" s="380">
        <v>0</v>
      </c>
      <c r="AO75" s="380">
        <v>0</v>
      </c>
      <c r="AP75" s="380">
        <v>0</v>
      </c>
      <c r="AQ75" s="380">
        <v>0</v>
      </c>
      <c r="AR75" s="380">
        <v>0</v>
      </c>
      <c r="AS75" s="380">
        <v>0</v>
      </c>
      <c r="AT75" s="380">
        <v>0</v>
      </c>
      <c r="AU75" s="380">
        <v>0</v>
      </c>
      <c r="AV75" s="380">
        <v>0</v>
      </c>
      <c r="AW75" s="381">
        <v>0</v>
      </c>
      <c r="AX75" s="380">
        <v>0</v>
      </c>
      <c r="AY75" s="380">
        <v>0</v>
      </c>
      <c r="AZ75" s="380">
        <v>0</v>
      </c>
      <c r="BA75" s="380">
        <v>0</v>
      </c>
      <c r="BB75" s="380">
        <v>0</v>
      </c>
      <c r="BC75" s="380">
        <v>0</v>
      </c>
      <c r="BD75" s="380">
        <v>0</v>
      </c>
      <c r="BE75" s="380">
        <v>0</v>
      </c>
      <c r="BF75" s="380">
        <v>0</v>
      </c>
      <c r="BG75" s="380">
        <v>-127.69</v>
      </c>
      <c r="BH75" s="380">
        <v>-118.71</v>
      </c>
      <c r="BI75" s="381">
        <v>-127.69</v>
      </c>
      <c r="BJ75" s="380">
        <v>0</v>
      </c>
      <c r="BK75" s="380">
        <v>0</v>
      </c>
      <c r="BL75" s="380">
        <v>0</v>
      </c>
      <c r="BM75" s="380">
        <v>0</v>
      </c>
      <c r="BN75" s="380">
        <v>0</v>
      </c>
      <c r="BO75" s="380">
        <v>0</v>
      </c>
      <c r="BP75" s="380">
        <v>0</v>
      </c>
      <c r="BQ75" s="380">
        <v>0</v>
      </c>
      <c r="BR75" s="380">
        <v>0</v>
      </c>
      <c r="BS75" s="380">
        <v>0</v>
      </c>
      <c r="BT75" s="380">
        <v>0</v>
      </c>
      <c r="BU75" s="381">
        <v>0</v>
      </c>
      <c r="BV75" s="347">
        <f t="shared" si="7"/>
        <v>45180.010000000017</v>
      </c>
      <c r="BW75" s="347">
        <f t="shared" si="7"/>
        <v>44734.270000000004</v>
      </c>
      <c r="BX75" s="347">
        <f t="shared" si="7"/>
        <v>53462.93</v>
      </c>
      <c r="BY75" s="347">
        <f t="shared" si="6"/>
        <v>49594.93</v>
      </c>
      <c r="BZ75" s="347">
        <f t="shared" si="6"/>
        <v>53115.570000000007</v>
      </c>
      <c r="CA75" s="347">
        <f t="shared" si="6"/>
        <v>46943.740000000013</v>
      </c>
      <c r="CB75" s="347">
        <f t="shared" si="6"/>
        <v>48453.889999999992</v>
      </c>
      <c r="CC75" s="347">
        <f t="shared" si="6"/>
        <v>44346.800000000512</v>
      </c>
      <c r="CD75" s="347">
        <f t="shared" si="6"/>
        <v>35376.270000000004</v>
      </c>
      <c r="CE75" s="347">
        <f t="shared" si="6"/>
        <v>39832.9</v>
      </c>
      <c r="CF75" s="347">
        <f t="shared" si="6"/>
        <v>38861.599999999991</v>
      </c>
      <c r="CG75" s="347">
        <f t="shared" si="6"/>
        <v>39796.609999999993</v>
      </c>
      <c r="CH75" s="348">
        <f t="shared" si="8"/>
        <v>539699.5200000006</v>
      </c>
      <c r="CO75" s="351">
        <f t="shared" si="9"/>
        <v>539699.5200000006</v>
      </c>
      <c r="CP75" s="351">
        <v>539699.5200000006</v>
      </c>
      <c r="CQ75" s="351">
        <f t="shared" si="10"/>
        <v>0</v>
      </c>
    </row>
    <row r="76" spans="1:96" ht="15.75" x14ac:dyDescent="0.3">
      <c r="A76" s="335" t="s">
        <v>171</v>
      </c>
      <c r="B76" s="344">
        <v>46394.699999999983</v>
      </c>
      <c r="C76" s="344">
        <v>53192.340000000004</v>
      </c>
      <c r="D76" s="344">
        <v>50529.090000000004</v>
      </c>
      <c r="E76" s="344">
        <v>47696.15</v>
      </c>
      <c r="F76" s="344">
        <v>46644.22</v>
      </c>
      <c r="G76" s="344">
        <v>43755.299999999988</v>
      </c>
      <c r="H76" s="344">
        <v>44396.520000000004</v>
      </c>
      <c r="I76" s="344">
        <v>48044.62000000001</v>
      </c>
      <c r="J76" s="344">
        <v>52213</v>
      </c>
      <c r="K76" s="344">
        <v>55945.780000000013</v>
      </c>
      <c r="L76" s="344">
        <v>59804.280000000013</v>
      </c>
      <c r="M76" s="344">
        <v>59946.31</v>
      </c>
      <c r="N76" s="380">
        <v>0</v>
      </c>
      <c r="O76" s="380">
        <v>0</v>
      </c>
      <c r="P76" s="380">
        <v>0</v>
      </c>
      <c r="Q76" s="380">
        <v>0</v>
      </c>
      <c r="R76" s="380">
        <v>0</v>
      </c>
      <c r="S76" s="380">
        <v>0</v>
      </c>
      <c r="T76" s="380">
        <v>0</v>
      </c>
      <c r="U76" s="380">
        <v>-3094.39</v>
      </c>
      <c r="V76" s="380">
        <v>-7030.52</v>
      </c>
      <c r="W76" s="380">
        <v>-6943.96</v>
      </c>
      <c r="X76" s="380">
        <v>-5617.15</v>
      </c>
      <c r="Y76" s="381">
        <v>-10163.870000000001</v>
      </c>
      <c r="Z76" s="380">
        <v>0</v>
      </c>
      <c r="AA76" s="380">
        <v>0</v>
      </c>
      <c r="AB76" s="380">
        <v>0</v>
      </c>
      <c r="AC76" s="380">
        <v>0</v>
      </c>
      <c r="AD76" s="380">
        <v>0</v>
      </c>
      <c r="AE76" s="380">
        <v>0</v>
      </c>
      <c r="AF76" s="380">
        <v>0</v>
      </c>
      <c r="AG76" s="380">
        <v>0</v>
      </c>
      <c r="AH76" s="380">
        <v>0</v>
      </c>
      <c r="AI76" s="380">
        <v>0</v>
      </c>
      <c r="AJ76" s="380">
        <v>-82.87</v>
      </c>
      <c r="AK76" s="381">
        <v>-83.33</v>
      </c>
      <c r="AL76" s="380">
        <v>0</v>
      </c>
      <c r="AM76" s="380">
        <v>0</v>
      </c>
      <c r="AN76" s="380">
        <v>0</v>
      </c>
      <c r="AO76" s="380">
        <v>0</v>
      </c>
      <c r="AP76" s="380">
        <v>0</v>
      </c>
      <c r="AQ76" s="380">
        <v>0</v>
      </c>
      <c r="AR76" s="380">
        <v>0</v>
      </c>
      <c r="AS76" s="380">
        <v>0</v>
      </c>
      <c r="AT76" s="380">
        <v>0</v>
      </c>
      <c r="AU76" s="380">
        <v>0</v>
      </c>
      <c r="AV76" s="380">
        <v>0</v>
      </c>
      <c r="AW76" s="381">
        <v>2.23</v>
      </c>
      <c r="AX76" s="380">
        <v>0</v>
      </c>
      <c r="AY76" s="380">
        <v>0</v>
      </c>
      <c r="AZ76" s="380">
        <v>0</v>
      </c>
      <c r="BA76" s="380">
        <v>0</v>
      </c>
      <c r="BB76" s="380">
        <v>0</v>
      </c>
      <c r="BC76" s="380">
        <v>0</v>
      </c>
      <c r="BD76" s="380">
        <v>0</v>
      </c>
      <c r="BE76" s="380">
        <v>0</v>
      </c>
      <c r="BF76" s="380">
        <v>0</v>
      </c>
      <c r="BG76" s="380">
        <v>0</v>
      </c>
      <c r="BH76" s="380">
        <v>0</v>
      </c>
      <c r="BI76" s="381">
        <v>0</v>
      </c>
      <c r="BJ76" s="380">
        <v>0</v>
      </c>
      <c r="BK76" s="380">
        <v>0</v>
      </c>
      <c r="BL76" s="380">
        <v>0</v>
      </c>
      <c r="BM76" s="380">
        <v>0</v>
      </c>
      <c r="BN76" s="380">
        <v>0</v>
      </c>
      <c r="BO76" s="380">
        <v>0</v>
      </c>
      <c r="BP76" s="380">
        <v>0</v>
      </c>
      <c r="BQ76" s="380">
        <v>0</v>
      </c>
      <c r="BR76" s="380">
        <v>0</v>
      </c>
      <c r="BS76" s="380">
        <v>0</v>
      </c>
      <c r="BT76" s="380">
        <v>0</v>
      </c>
      <c r="BU76" s="381">
        <v>0</v>
      </c>
      <c r="BV76" s="347">
        <f t="shared" si="7"/>
        <v>46394.699999999983</v>
      </c>
      <c r="BW76" s="347">
        <f t="shared" si="7"/>
        <v>53192.340000000004</v>
      </c>
      <c r="BX76" s="347">
        <f t="shared" si="7"/>
        <v>50529.090000000004</v>
      </c>
      <c r="BY76" s="347">
        <f t="shared" si="6"/>
        <v>47696.15</v>
      </c>
      <c r="BZ76" s="347">
        <f t="shared" si="6"/>
        <v>46644.22</v>
      </c>
      <c r="CA76" s="347">
        <f t="shared" si="6"/>
        <v>43755.299999999988</v>
      </c>
      <c r="CB76" s="347">
        <f t="shared" si="6"/>
        <v>44396.520000000004</v>
      </c>
      <c r="CC76" s="347">
        <f t="shared" si="6"/>
        <v>44950.23000000001</v>
      </c>
      <c r="CD76" s="347">
        <f t="shared" si="6"/>
        <v>45182.479999999996</v>
      </c>
      <c r="CE76" s="347">
        <f t="shared" si="6"/>
        <v>49001.820000000014</v>
      </c>
      <c r="CF76" s="347">
        <f t="shared" si="6"/>
        <v>54104.260000000009</v>
      </c>
      <c r="CG76" s="347">
        <f t="shared" si="6"/>
        <v>49701.34</v>
      </c>
      <c r="CH76" s="348">
        <f t="shared" si="8"/>
        <v>575548.44999999984</v>
      </c>
      <c r="CO76" s="351">
        <f t="shared" si="9"/>
        <v>575548.44999999984</v>
      </c>
      <c r="CP76" s="351">
        <v>575548.44999999995</v>
      </c>
      <c r="CQ76" s="351">
        <f t="shared" si="10"/>
        <v>0</v>
      </c>
    </row>
    <row r="77" spans="1:96" ht="15.75" x14ac:dyDescent="0.3">
      <c r="A77" s="335" t="s">
        <v>172</v>
      </c>
      <c r="B77" s="344">
        <v>14812.69</v>
      </c>
      <c r="C77" s="344">
        <v>15674.740000000002</v>
      </c>
      <c r="D77" s="344">
        <v>15707.929999999997</v>
      </c>
      <c r="E77" s="344">
        <v>16213.760000000004</v>
      </c>
      <c r="F77" s="344">
        <v>15341.42</v>
      </c>
      <c r="G77" s="344">
        <v>15692.61</v>
      </c>
      <c r="H77" s="344">
        <v>14810.650000000003</v>
      </c>
      <c r="I77" s="344">
        <v>15184.390000000001</v>
      </c>
      <c r="J77" s="344">
        <v>14487.160000000002</v>
      </c>
      <c r="K77" s="344">
        <v>16309.429999999998</v>
      </c>
      <c r="L77" s="344">
        <v>17310.659999999996</v>
      </c>
      <c r="M77" s="344">
        <v>17880.009999999998</v>
      </c>
      <c r="N77" s="380">
        <v>0</v>
      </c>
      <c r="O77" s="380">
        <v>0</v>
      </c>
      <c r="P77" s="380">
        <v>0</v>
      </c>
      <c r="Q77" s="380">
        <v>0</v>
      </c>
      <c r="R77" s="380">
        <v>0</v>
      </c>
      <c r="S77" s="380">
        <v>0</v>
      </c>
      <c r="T77" s="380">
        <v>0</v>
      </c>
      <c r="U77" s="380">
        <v>0</v>
      </c>
      <c r="V77" s="380">
        <v>0</v>
      </c>
      <c r="W77" s="380">
        <v>0</v>
      </c>
      <c r="X77" s="380">
        <v>0</v>
      </c>
      <c r="Y77" s="381">
        <v>5627.7</v>
      </c>
      <c r="Z77" s="380">
        <v>0</v>
      </c>
      <c r="AA77" s="380">
        <v>0</v>
      </c>
      <c r="AB77" s="380">
        <v>0</v>
      </c>
      <c r="AC77" s="380">
        <v>0</v>
      </c>
      <c r="AD77" s="380">
        <v>0</v>
      </c>
      <c r="AE77" s="380">
        <v>0</v>
      </c>
      <c r="AF77" s="380">
        <v>0</v>
      </c>
      <c r="AG77" s="380">
        <v>0</v>
      </c>
      <c r="AH77" s="380">
        <v>0</v>
      </c>
      <c r="AI77" s="380">
        <v>0</v>
      </c>
      <c r="AJ77" s="380">
        <v>0</v>
      </c>
      <c r="AK77" s="381">
        <v>0</v>
      </c>
      <c r="AL77" s="380">
        <v>0</v>
      </c>
      <c r="AM77" s="380">
        <v>0</v>
      </c>
      <c r="AN77" s="380">
        <v>0</v>
      </c>
      <c r="AO77" s="380">
        <v>0</v>
      </c>
      <c r="AP77" s="380">
        <v>0</v>
      </c>
      <c r="AQ77" s="380">
        <v>0</v>
      </c>
      <c r="AR77" s="380">
        <v>0</v>
      </c>
      <c r="AS77" s="380">
        <v>0</v>
      </c>
      <c r="AT77" s="380">
        <v>0</v>
      </c>
      <c r="AU77" s="380">
        <v>0</v>
      </c>
      <c r="AV77" s="380">
        <v>0</v>
      </c>
      <c r="AW77" s="381">
        <v>0</v>
      </c>
      <c r="AX77" s="380">
        <v>0</v>
      </c>
      <c r="AY77" s="380">
        <v>0</v>
      </c>
      <c r="AZ77" s="380">
        <v>0</v>
      </c>
      <c r="BA77" s="380">
        <v>0</v>
      </c>
      <c r="BB77" s="380">
        <v>0</v>
      </c>
      <c r="BC77" s="380">
        <v>0</v>
      </c>
      <c r="BD77" s="380">
        <v>0</v>
      </c>
      <c r="BE77" s="380">
        <v>0</v>
      </c>
      <c r="BF77" s="380">
        <v>0</v>
      </c>
      <c r="BG77" s="380">
        <v>0</v>
      </c>
      <c r="BH77" s="380">
        <v>0</v>
      </c>
      <c r="BI77" s="381">
        <v>0</v>
      </c>
      <c r="BJ77" s="380">
        <v>0</v>
      </c>
      <c r="BK77" s="380">
        <v>0</v>
      </c>
      <c r="BL77" s="380">
        <v>0</v>
      </c>
      <c r="BM77" s="380">
        <v>0</v>
      </c>
      <c r="BN77" s="380">
        <v>0</v>
      </c>
      <c r="BO77" s="380">
        <v>0</v>
      </c>
      <c r="BP77" s="380">
        <v>0</v>
      </c>
      <c r="BQ77" s="380">
        <v>0</v>
      </c>
      <c r="BR77" s="380">
        <v>0</v>
      </c>
      <c r="BS77" s="380">
        <v>0</v>
      </c>
      <c r="BT77" s="380">
        <v>0</v>
      </c>
      <c r="BU77" s="381">
        <v>0</v>
      </c>
      <c r="BV77" s="347">
        <f t="shared" si="7"/>
        <v>14812.69</v>
      </c>
      <c r="BW77" s="347">
        <f t="shared" si="7"/>
        <v>15674.740000000002</v>
      </c>
      <c r="BX77" s="347">
        <f t="shared" si="7"/>
        <v>15707.929999999997</v>
      </c>
      <c r="BY77" s="347">
        <f t="shared" si="6"/>
        <v>16213.760000000004</v>
      </c>
      <c r="BZ77" s="347">
        <f t="shared" si="6"/>
        <v>15341.42</v>
      </c>
      <c r="CA77" s="347">
        <f t="shared" si="6"/>
        <v>15692.61</v>
      </c>
      <c r="CB77" s="347">
        <f t="shared" si="6"/>
        <v>14810.650000000003</v>
      </c>
      <c r="CC77" s="347">
        <f t="shared" si="6"/>
        <v>15184.390000000001</v>
      </c>
      <c r="CD77" s="347">
        <f t="shared" si="6"/>
        <v>14487.160000000002</v>
      </c>
      <c r="CE77" s="347">
        <f t="shared" si="6"/>
        <v>16309.429999999998</v>
      </c>
      <c r="CF77" s="347">
        <f t="shared" si="6"/>
        <v>17310.659999999996</v>
      </c>
      <c r="CG77" s="347">
        <f t="shared" si="6"/>
        <v>23507.71</v>
      </c>
      <c r="CH77" s="348">
        <f t="shared" si="8"/>
        <v>195053.15</v>
      </c>
      <c r="CO77" s="351">
        <f t="shared" si="9"/>
        <v>195053.15</v>
      </c>
      <c r="CP77" s="351">
        <v>195053.15</v>
      </c>
      <c r="CQ77" s="351">
        <f t="shared" si="10"/>
        <v>0</v>
      </c>
    </row>
    <row r="78" spans="1:96" ht="15.75" x14ac:dyDescent="0.3">
      <c r="A78" s="335" t="s">
        <v>173</v>
      </c>
      <c r="B78" s="344">
        <v>15187.230000000001</v>
      </c>
      <c r="C78" s="344">
        <v>16149.730000000001</v>
      </c>
      <c r="D78" s="344">
        <v>17011.209999999995</v>
      </c>
      <c r="E78" s="344">
        <v>18632.95</v>
      </c>
      <c r="F78" s="344">
        <v>20744.640000000003</v>
      </c>
      <c r="G78" s="344">
        <v>17674.690000000002</v>
      </c>
      <c r="H78" s="344">
        <v>17688.740000000005</v>
      </c>
      <c r="I78" s="344">
        <v>18741.059999999994</v>
      </c>
      <c r="J78" s="344">
        <v>19845.099999999999</v>
      </c>
      <c r="K78" s="344">
        <v>20529.769999999997</v>
      </c>
      <c r="L78" s="344">
        <v>20986.68</v>
      </c>
      <c r="M78" s="344">
        <v>21049.5</v>
      </c>
      <c r="N78" s="380">
        <v>0</v>
      </c>
      <c r="O78" s="380">
        <v>0</v>
      </c>
      <c r="P78" s="380">
        <v>0</v>
      </c>
      <c r="Q78" s="380">
        <v>0</v>
      </c>
      <c r="R78" s="380">
        <v>0</v>
      </c>
      <c r="S78" s="380">
        <v>0</v>
      </c>
      <c r="T78" s="380">
        <v>0</v>
      </c>
      <c r="U78" s="380">
        <v>0</v>
      </c>
      <c r="V78" s="380">
        <v>0</v>
      </c>
      <c r="W78" s="380">
        <v>84.96</v>
      </c>
      <c r="X78" s="380">
        <v>11.03</v>
      </c>
      <c r="Y78" s="381">
        <v>133.85</v>
      </c>
      <c r="Z78" s="380">
        <v>-36.950000000000003</v>
      </c>
      <c r="AA78" s="380">
        <v>-64.83</v>
      </c>
      <c r="AB78" s="380">
        <v>-46.17</v>
      </c>
      <c r="AC78" s="380">
        <v>-59.98</v>
      </c>
      <c r="AD78" s="380">
        <v>474.62</v>
      </c>
      <c r="AE78" s="380">
        <v>-164.86</v>
      </c>
      <c r="AF78" s="380">
        <v>-150.37</v>
      </c>
      <c r="AG78" s="380">
        <v>-128.69</v>
      </c>
      <c r="AH78" s="380">
        <v>-157.32</v>
      </c>
      <c r="AI78" s="380">
        <v>-146.86000000000001</v>
      </c>
      <c r="AJ78" s="380">
        <v>-174.14999999999998</v>
      </c>
      <c r="AK78" s="381">
        <v>-176.67</v>
      </c>
      <c r="AL78" s="380">
        <v>-112.45</v>
      </c>
      <c r="AM78" s="380">
        <v>-144.56</v>
      </c>
      <c r="AN78" s="380">
        <v>-130.49</v>
      </c>
      <c r="AO78" s="380">
        <v>-140.41999999999999</v>
      </c>
      <c r="AP78" s="380">
        <v>-124.37</v>
      </c>
      <c r="AQ78" s="380">
        <v>-106.31</v>
      </c>
      <c r="AR78" s="380">
        <v>-75.150000000000006</v>
      </c>
      <c r="AS78" s="380">
        <v>-66.8</v>
      </c>
      <c r="AT78" s="380">
        <v>-87.68</v>
      </c>
      <c r="AU78" s="380">
        <v>-91.84</v>
      </c>
      <c r="AV78" s="380">
        <v>-107.53</v>
      </c>
      <c r="AW78" s="381">
        <v>-68.55</v>
      </c>
      <c r="AX78" s="380">
        <v>0</v>
      </c>
      <c r="AY78" s="380">
        <v>0</v>
      </c>
      <c r="AZ78" s="380">
        <v>0</v>
      </c>
      <c r="BA78" s="380">
        <v>0</v>
      </c>
      <c r="BB78" s="380">
        <v>0</v>
      </c>
      <c r="BC78" s="380">
        <v>0</v>
      </c>
      <c r="BD78" s="380">
        <v>0</v>
      </c>
      <c r="BE78" s="380">
        <v>0</v>
      </c>
      <c r="BF78" s="380">
        <v>0</v>
      </c>
      <c r="BG78" s="380">
        <v>0</v>
      </c>
      <c r="BH78" s="380">
        <v>0</v>
      </c>
      <c r="BI78" s="381">
        <v>0</v>
      </c>
      <c r="BJ78" s="380">
        <v>0</v>
      </c>
      <c r="BK78" s="380">
        <v>0</v>
      </c>
      <c r="BL78" s="380">
        <v>0</v>
      </c>
      <c r="BM78" s="380">
        <v>0</v>
      </c>
      <c r="BN78" s="380">
        <v>0</v>
      </c>
      <c r="BO78" s="380">
        <v>0</v>
      </c>
      <c r="BP78" s="380">
        <v>0</v>
      </c>
      <c r="BQ78" s="380">
        <v>0</v>
      </c>
      <c r="BR78" s="380">
        <v>0</v>
      </c>
      <c r="BS78" s="380">
        <v>0</v>
      </c>
      <c r="BT78" s="380">
        <v>0</v>
      </c>
      <c r="BU78" s="381">
        <v>0</v>
      </c>
      <c r="BV78" s="347">
        <f t="shared" si="7"/>
        <v>15037.83</v>
      </c>
      <c r="BW78" s="347">
        <f t="shared" si="7"/>
        <v>15940.340000000002</v>
      </c>
      <c r="BX78" s="347">
        <f t="shared" si="7"/>
        <v>16834.549999999996</v>
      </c>
      <c r="BY78" s="347">
        <f t="shared" si="6"/>
        <v>18432.550000000003</v>
      </c>
      <c r="BZ78" s="347">
        <f t="shared" si="6"/>
        <v>21094.890000000003</v>
      </c>
      <c r="CA78" s="347">
        <f t="shared" si="6"/>
        <v>17403.52</v>
      </c>
      <c r="CB78" s="347">
        <f t="shared" si="6"/>
        <v>17463.220000000005</v>
      </c>
      <c r="CC78" s="347">
        <f t="shared" si="6"/>
        <v>18545.569999999996</v>
      </c>
      <c r="CD78" s="347">
        <f t="shared" si="6"/>
        <v>19600.099999999999</v>
      </c>
      <c r="CE78" s="347">
        <f t="shared" si="6"/>
        <v>20376.029999999995</v>
      </c>
      <c r="CF78" s="347">
        <f t="shared" si="6"/>
        <v>20716.03</v>
      </c>
      <c r="CG78" s="347">
        <f t="shared" si="6"/>
        <v>20938.13</v>
      </c>
      <c r="CH78" s="348">
        <f t="shared" si="8"/>
        <v>222382.76</v>
      </c>
      <c r="CO78" s="351">
        <f t="shared" si="9"/>
        <v>222382.76</v>
      </c>
      <c r="CP78" s="351">
        <v>222382.76</v>
      </c>
      <c r="CQ78" s="351">
        <f t="shared" si="10"/>
        <v>0</v>
      </c>
    </row>
    <row r="79" spans="1:96" ht="15.75" x14ac:dyDescent="0.3">
      <c r="A79" s="335" t="s">
        <v>174</v>
      </c>
      <c r="B79" s="344">
        <v>59838.320000000684</v>
      </c>
      <c r="C79" s="344">
        <v>59795.929999999964</v>
      </c>
      <c r="D79" s="344">
        <v>57096.609999999979</v>
      </c>
      <c r="E79" s="344">
        <v>52513.529999999992</v>
      </c>
      <c r="F79" s="344">
        <v>51547.58</v>
      </c>
      <c r="G79" s="344">
        <v>47448.770000000004</v>
      </c>
      <c r="H79" s="344">
        <v>54362.91</v>
      </c>
      <c r="I79" s="344">
        <v>49425.959999999992</v>
      </c>
      <c r="J79" s="344">
        <v>54520.310000000005</v>
      </c>
      <c r="K79" s="344">
        <v>56541.750000000022</v>
      </c>
      <c r="L79" s="344">
        <v>61429.819999999978</v>
      </c>
      <c r="M79" s="344">
        <v>62067.43</v>
      </c>
      <c r="N79" s="380">
        <v>0</v>
      </c>
      <c r="O79" s="380">
        <v>0</v>
      </c>
      <c r="P79" s="380">
        <v>0</v>
      </c>
      <c r="Q79" s="380">
        <v>0</v>
      </c>
      <c r="R79" s="380">
        <v>0</v>
      </c>
      <c r="S79" s="380">
        <v>0</v>
      </c>
      <c r="T79" s="380">
        <v>0</v>
      </c>
      <c r="U79" s="380">
        <v>0</v>
      </c>
      <c r="V79" s="380">
        <v>0</v>
      </c>
      <c r="W79" s="380">
        <v>0</v>
      </c>
      <c r="X79" s="380">
        <v>0</v>
      </c>
      <c r="Y79" s="381">
        <v>326.2399999999999</v>
      </c>
      <c r="Z79" s="380">
        <v>0</v>
      </c>
      <c r="AA79" s="380">
        <v>0</v>
      </c>
      <c r="AB79" s="380">
        <v>0</v>
      </c>
      <c r="AC79" s="380">
        <v>0</v>
      </c>
      <c r="AD79" s="380">
        <v>0</v>
      </c>
      <c r="AE79" s="380">
        <v>0</v>
      </c>
      <c r="AF79" s="380">
        <v>0</v>
      </c>
      <c r="AG79" s="380">
        <v>0</v>
      </c>
      <c r="AH79" s="380">
        <v>0</v>
      </c>
      <c r="AI79" s="380">
        <v>0</v>
      </c>
      <c r="AJ79" s="380">
        <v>0</v>
      </c>
      <c r="AK79" s="381">
        <v>0</v>
      </c>
      <c r="AL79" s="380">
        <v>0</v>
      </c>
      <c r="AM79" s="380">
        <v>0</v>
      </c>
      <c r="AN79" s="380">
        <v>0</v>
      </c>
      <c r="AO79" s="380">
        <v>0</v>
      </c>
      <c r="AP79" s="380">
        <v>-1</v>
      </c>
      <c r="AQ79" s="380">
        <v>-0.6</v>
      </c>
      <c r="AR79" s="380">
        <v>-0.84</v>
      </c>
      <c r="AS79" s="380">
        <v>-0.84</v>
      </c>
      <c r="AT79" s="380">
        <v>-0.62</v>
      </c>
      <c r="AU79" s="380">
        <v>-0.9</v>
      </c>
      <c r="AV79" s="380">
        <v>-0.9</v>
      </c>
      <c r="AW79" s="381">
        <v>-0.67</v>
      </c>
      <c r="AX79" s="380">
        <v>0</v>
      </c>
      <c r="AY79" s="380">
        <v>0</v>
      </c>
      <c r="AZ79" s="380">
        <v>0</v>
      </c>
      <c r="BA79" s="380">
        <v>0</v>
      </c>
      <c r="BB79" s="380">
        <v>0</v>
      </c>
      <c r="BC79" s="380">
        <v>0</v>
      </c>
      <c r="BD79" s="380">
        <v>0</v>
      </c>
      <c r="BE79" s="380">
        <v>0</v>
      </c>
      <c r="BF79" s="380">
        <v>0</v>
      </c>
      <c r="BG79" s="380">
        <v>0</v>
      </c>
      <c r="BH79" s="380">
        <v>0</v>
      </c>
      <c r="BI79" s="381">
        <v>0</v>
      </c>
      <c r="BJ79" s="380">
        <v>0</v>
      </c>
      <c r="BK79" s="380">
        <v>0</v>
      </c>
      <c r="BL79" s="380">
        <v>0</v>
      </c>
      <c r="BM79" s="380">
        <v>0</v>
      </c>
      <c r="BN79" s="380">
        <v>0</v>
      </c>
      <c r="BO79" s="380">
        <v>0</v>
      </c>
      <c r="BP79" s="380">
        <v>0</v>
      </c>
      <c r="BQ79" s="380">
        <v>0</v>
      </c>
      <c r="BR79" s="380">
        <v>0</v>
      </c>
      <c r="BS79" s="380">
        <v>0</v>
      </c>
      <c r="BT79" s="380">
        <v>0</v>
      </c>
      <c r="BU79" s="381">
        <v>0</v>
      </c>
      <c r="BV79" s="347">
        <f t="shared" si="7"/>
        <v>59838.320000000684</v>
      </c>
      <c r="BW79" s="347">
        <f t="shared" si="7"/>
        <v>59795.929999999964</v>
      </c>
      <c r="BX79" s="347">
        <f t="shared" si="7"/>
        <v>57096.609999999979</v>
      </c>
      <c r="BY79" s="347">
        <f t="shared" si="6"/>
        <v>52513.529999999992</v>
      </c>
      <c r="BZ79" s="347">
        <f t="shared" si="6"/>
        <v>51546.58</v>
      </c>
      <c r="CA79" s="347">
        <f t="shared" si="6"/>
        <v>47448.170000000006</v>
      </c>
      <c r="CB79" s="347">
        <f t="shared" si="6"/>
        <v>54362.070000000007</v>
      </c>
      <c r="CC79" s="347">
        <f t="shared" si="6"/>
        <v>49425.119999999995</v>
      </c>
      <c r="CD79" s="347">
        <f t="shared" si="6"/>
        <v>54519.69</v>
      </c>
      <c r="CE79" s="347">
        <f t="shared" si="6"/>
        <v>56540.85000000002</v>
      </c>
      <c r="CF79" s="347">
        <f t="shared" si="6"/>
        <v>61428.919999999976</v>
      </c>
      <c r="CG79" s="347">
        <f t="shared" si="6"/>
        <v>62393</v>
      </c>
      <c r="CH79" s="348">
        <f t="shared" si="8"/>
        <v>666908.7900000005</v>
      </c>
      <c r="CI79" s="353" t="s">
        <v>99</v>
      </c>
      <c r="CJ79" s="347">
        <f>CG79</f>
        <v>62393</v>
      </c>
      <c r="CK79" s="347">
        <f>'[1]FY 2021 - kWh'!CG79</f>
        <v>232073</v>
      </c>
      <c r="CL79" s="350">
        <f>CJ79/CK79</f>
        <v>0.26885074954863342</v>
      </c>
      <c r="CM79" s="347">
        <f>ROUND(CL79*'[1]FY 2021 - kWh'!CM79,2)</f>
        <v>35829.74</v>
      </c>
      <c r="CN79" s="347">
        <f>(CG79-CM79)</f>
        <v>26563.260000000002</v>
      </c>
      <c r="CO79" s="351">
        <f t="shared" si="9"/>
        <v>640345.53000000049</v>
      </c>
      <c r="CP79" s="351">
        <v>631079.05060765415</v>
      </c>
      <c r="CQ79" s="351">
        <f t="shared" si="10"/>
        <v>9266.479392346344</v>
      </c>
      <c r="CR79" s="382" t="s">
        <v>182</v>
      </c>
    </row>
    <row r="80" spans="1:96" ht="15.75" x14ac:dyDescent="0.3">
      <c r="A80" s="335" t="s">
        <v>175</v>
      </c>
      <c r="B80" s="344">
        <v>19097.720000000008</v>
      </c>
      <c r="C80" s="344">
        <v>21900.259999999995</v>
      </c>
      <c r="D80" s="344">
        <v>25208</v>
      </c>
      <c r="E80" s="344">
        <v>22824.349999999991</v>
      </c>
      <c r="F80" s="344">
        <v>21995.569999999992</v>
      </c>
      <c r="G80" s="344">
        <v>21742.959999999992</v>
      </c>
      <c r="H80" s="344">
        <v>19924.400000000005</v>
      </c>
      <c r="I80" s="344">
        <v>22503.259999999995</v>
      </c>
      <c r="J80" s="344">
        <v>22823.189999999991</v>
      </c>
      <c r="K80" s="344">
        <v>24035.940000000002</v>
      </c>
      <c r="L80" s="344">
        <v>22485.68</v>
      </c>
      <c r="M80" s="344">
        <v>30280.73</v>
      </c>
      <c r="N80" s="380">
        <v>0</v>
      </c>
      <c r="O80" s="380">
        <v>0</v>
      </c>
      <c r="P80" s="380">
        <v>0</v>
      </c>
      <c r="Q80" s="380">
        <v>0</v>
      </c>
      <c r="R80" s="380">
        <v>0</v>
      </c>
      <c r="S80" s="380">
        <v>0</v>
      </c>
      <c r="T80" s="380">
        <v>0</v>
      </c>
      <c r="U80" s="380">
        <v>113.49</v>
      </c>
      <c r="V80" s="380">
        <v>292.91000000000003</v>
      </c>
      <c r="W80" s="380">
        <v>320.51</v>
      </c>
      <c r="X80" s="380">
        <v>-39.94</v>
      </c>
      <c r="Y80" s="381">
        <v>1586.27</v>
      </c>
      <c r="Z80" s="380">
        <v>0</v>
      </c>
      <c r="AA80" s="380">
        <v>0</v>
      </c>
      <c r="AB80" s="380">
        <v>0</v>
      </c>
      <c r="AC80" s="380">
        <v>0</v>
      </c>
      <c r="AD80" s="380">
        <v>0</v>
      </c>
      <c r="AE80" s="380">
        <v>0</v>
      </c>
      <c r="AF80" s="380">
        <v>0</v>
      </c>
      <c r="AG80" s="380">
        <v>0</v>
      </c>
      <c r="AH80" s="380">
        <v>0</v>
      </c>
      <c r="AI80" s="380">
        <v>0</v>
      </c>
      <c r="AJ80" s="380">
        <v>0</v>
      </c>
      <c r="AK80" s="381">
        <v>13.89</v>
      </c>
      <c r="AL80" s="380">
        <v>0</v>
      </c>
      <c r="AM80" s="380">
        <v>0</v>
      </c>
      <c r="AN80" s="380">
        <v>0</v>
      </c>
      <c r="AO80" s="380">
        <v>0</v>
      </c>
      <c r="AP80" s="380">
        <v>0</v>
      </c>
      <c r="AQ80" s="380">
        <v>0</v>
      </c>
      <c r="AR80" s="380">
        <v>0</v>
      </c>
      <c r="AS80" s="380">
        <v>0</v>
      </c>
      <c r="AT80" s="380">
        <v>0</v>
      </c>
      <c r="AU80" s="380">
        <v>0</v>
      </c>
      <c r="AV80" s="380">
        <v>0</v>
      </c>
      <c r="AW80" s="381">
        <v>310.75</v>
      </c>
      <c r="AX80" s="380">
        <v>0</v>
      </c>
      <c r="AY80" s="380">
        <v>0</v>
      </c>
      <c r="AZ80" s="380">
        <v>0</v>
      </c>
      <c r="BA80" s="380">
        <v>0</v>
      </c>
      <c r="BB80" s="380">
        <v>0</v>
      </c>
      <c r="BC80" s="380">
        <v>0</v>
      </c>
      <c r="BD80" s="380">
        <v>0</v>
      </c>
      <c r="BE80" s="380">
        <v>0</v>
      </c>
      <c r="BF80" s="380">
        <v>0</v>
      </c>
      <c r="BG80" s="380">
        <v>0</v>
      </c>
      <c r="BH80" s="380">
        <v>0</v>
      </c>
      <c r="BI80" s="381">
        <v>0</v>
      </c>
      <c r="BJ80" s="380">
        <v>0</v>
      </c>
      <c r="BK80" s="380">
        <v>0</v>
      </c>
      <c r="BL80" s="380">
        <v>0</v>
      </c>
      <c r="BM80" s="380">
        <v>0</v>
      </c>
      <c r="BN80" s="380">
        <v>0</v>
      </c>
      <c r="BO80" s="380">
        <v>0</v>
      </c>
      <c r="BP80" s="380">
        <v>0</v>
      </c>
      <c r="BQ80" s="380">
        <v>0</v>
      </c>
      <c r="BR80" s="380">
        <v>0</v>
      </c>
      <c r="BS80" s="380">
        <v>0</v>
      </c>
      <c r="BT80" s="380">
        <v>0</v>
      </c>
      <c r="BU80" s="381">
        <v>0</v>
      </c>
      <c r="BV80" s="347">
        <f t="shared" si="7"/>
        <v>19097.720000000008</v>
      </c>
      <c r="BW80" s="347">
        <f t="shared" si="7"/>
        <v>21900.259999999995</v>
      </c>
      <c r="BX80" s="347">
        <f t="shared" si="7"/>
        <v>25208</v>
      </c>
      <c r="BY80" s="347">
        <f t="shared" si="6"/>
        <v>22824.349999999991</v>
      </c>
      <c r="BZ80" s="347">
        <f t="shared" si="6"/>
        <v>21995.569999999992</v>
      </c>
      <c r="CA80" s="347">
        <f t="shared" si="6"/>
        <v>21742.959999999992</v>
      </c>
      <c r="CB80" s="347">
        <f t="shared" si="6"/>
        <v>19924.400000000005</v>
      </c>
      <c r="CC80" s="347">
        <f t="shared" si="6"/>
        <v>22616.749999999996</v>
      </c>
      <c r="CD80" s="347">
        <f t="shared" si="6"/>
        <v>23116.099999999991</v>
      </c>
      <c r="CE80" s="347">
        <f t="shared" si="6"/>
        <v>24356.45</v>
      </c>
      <c r="CF80" s="347">
        <f t="shared" si="6"/>
        <v>22445.74</v>
      </c>
      <c r="CG80" s="347">
        <f t="shared" si="6"/>
        <v>32191.64</v>
      </c>
      <c r="CH80" s="348">
        <f t="shared" si="8"/>
        <v>277419.94</v>
      </c>
      <c r="CJ80" s="347"/>
      <c r="CK80" s="347"/>
      <c r="CL80" s="350"/>
      <c r="CM80" s="347"/>
      <c r="CN80" s="347"/>
      <c r="CO80" s="351">
        <f t="shared" si="9"/>
        <v>277419.94</v>
      </c>
      <c r="CP80" s="351">
        <v>277419.94</v>
      </c>
      <c r="CQ80" s="351">
        <f t="shared" si="10"/>
        <v>0</v>
      </c>
    </row>
    <row r="81" spans="93:95" x14ac:dyDescent="0.25">
      <c r="CO81" s="351">
        <f>SUM(CO3:CO80)</f>
        <v>64446213.650000021</v>
      </c>
      <c r="CP81" s="351">
        <f>SUM(CP3:CP80)</f>
        <v>63099746.777560093</v>
      </c>
      <c r="CQ81" s="351">
        <f>SUM(CQ3:CQ80)</f>
        <v>1346466.8724399265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33">
    <pageSetUpPr fitToPage="1"/>
  </sheetPr>
  <dimension ref="A1:D41"/>
  <sheetViews>
    <sheetView topLeftCell="A28" workbookViewId="0">
      <selection activeCell="P13" sqref="P13"/>
    </sheetView>
  </sheetViews>
  <sheetFormatPr defaultColWidth="9.140625" defaultRowHeight="15" x14ac:dyDescent="0.25"/>
  <cols>
    <col min="1" max="1" width="50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1">
        <f ca="1">TODAY()</f>
        <v>46197</v>
      </c>
      <c r="B4" s="432"/>
      <c r="C4" s="432"/>
      <c r="D4" s="432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36" t="e">
        <f>#REF!</f>
        <v>#REF!</v>
      </c>
      <c r="C7" s="62"/>
      <c r="D7" s="62"/>
    </row>
    <row r="8" spans="1:4" ht="15.75" x14ac:dyDescent="0.25">
      <c r="A8" s="193" t="s">
        <v>247</v>
      </c>
      <c r="B8" s="39" t="e">
        <f>#REF!</f>
        <v>#REF!</v>
      </c>
      <c r="C8" s="62"/>
      <c r="D8" s="62"/>
    </row>
    <row r="9" spans="1:4" ht="15.75" x14ac:dyDescent="0.25">
      <c r="A9" s="193" t="s">
        <v>249</v>
      </c>
      <c r="B9" s="39">
        <v>31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208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4" ht="15.75" x14ac:dyDescent="0.25">
      <c r="A17" s="193"/>
      <c r="B17" s="66"/>
      <c r="C17" s="62"/>
      <c r="D17" s="62"/>
    </row>
    <row r="18" spans="1:4" ht="15.75" x14ac:dyDescent="0.25">
      <c r="A18" s="44" t="s">
        <v>260</v>
      </c>
      <c r="B18" s="43" t="e">
        <f>+B15</f>
        <v>#REF!</v>
      </c>
      <c r="C18" s="62"/>
      <c r="D18" s="62"/>
    </row>
    <row r="19" spans="1:4" ht="15.75" x14ac:dyDescent="0.25">
      <c r="A19" s="45"/>
      <c r="B19" s="74"/>
      <c r="C19" s="66"/>
      <c r="D19" s="62"/>
    </row>
    <row r="20" spans="1:4" x14ac:dyDescent="0.25">
      <c r="A20" s="73"/>
      <c r="B20" s="66"/>
      <c r="C20" s="62"/>
      <c r="D20" s="62"/>
    </row>
    <row r="21" spans="1:4" ht="15.75" x14ac:dyDescent="0.25">
      <c r="A21" s="45" t="s">
        <v>261</v>
      </c>
      <c r="B21" s="204" t="e">
        <f>B7+47</f>
        <v>#REF!</v>
      </c>
      <c r="C21" s="62"/>
      <c r="D21" s="62"/>
    </row>
    <row r="22" spans="1:4" x14ac:dyDescent="0.25">
      <c r="A22" s="62"/>
      <c r="B22" s="66"/>
      <c r="C22" s="62"/>
      <c r="D22" s="62"/>
    </row>
    <row r="23" spans="1:4" ht="15.75" x14ac:dyDescent="0.25">
      <c r="A23" s="424" t="s">
        <v>262</v>
      </c>
      <c r="B23" s="424"/>
      <c r="C23" s="424"/>
      <c r="D23" s="424"/>
    </row>
    <row r="24" spans="1:4" ht="15.75" x14ac:dyDescent="0.25">
      <c r="A24" s="32"/>
      <c r="B24" s="32"/>
      <c r="C24" s="32"/>
      <c r="D24" s="32"/>
    </row>
    <row r="25" spans="1:4" ht="15.75" x14ac:dyDescent="0.25">
      <c r="A25" s="32"/>
      <c r="B25" s="32"/>
      <c r="C25" s="32"/>
      <c r="D25" s="32"/>
    </row>
    <row r="26" spans="1:4" ht="15.75" x14ac:dyDescent="0.25">
      <c r="A26" s="32"/>
      <c r="B26" s="32"/>
      <c r="C26" s="32"/>
      <c r="D26" s="32"/>
    </row>
    <row r="27" spans="1:4" ht="15.75" x14ac:dyDescent="0.25">
      <c r="A27" s="193"/>
      <c r="B27" s="32"/>
      <c r="C27" s="35"/>
      <c r="D27" s="35"/>
    </row>
    <row r="28" spans="1:4" ht="15.75" x14ac:dyDescent="0.25">
      <c r="A28" s="193"/>
      <c r="B28" s="32" t="s">
        <v>277</v>
      </c>
      <c r="C28" s="35"/>
      <c r="D28" s="35"/>
    </row>
    <row r="29" spans="1:4" ht="15.75" x14ac:dyDescent="0.25">
      <c r="A29" s="193"/>
      <c r="B29" s="32" t="s">
        <v>309</v>
      </c>
      <c r="C29" s="35"/>
      <c r="D29" s="35"/>
    </row>
    <row r="30" spans="1:4" ht="15.75" x14ac:dyDescent="0.25">
      <c r="A30" s="193"/>
      <c r="B30" s="32" t="s">
        <v>310</v>
      </c>
      <c r="C30" s="35"/>
      <c r="D30" s="35"/>
    </row>
    <row r="31" spans="1:4" ht="15.75" x14ac:dyDescent="0.25">
      <c r="A31" s="193"/>
      <c r="B31" s="32"/>
      <c r="C31" s="35"/>
      <c r="D31" s="35"/>
    </row>
    <row r="32" spans="1:4" ht="15.75" x14ac:dyDescent="0.25">
      <c r="A32" s="193"/>
      <c r="B32" s="32" t="s">
        <v>265</v>
      </c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B34" s="193"/>
      <c r="C34" s="35"/>
      <c r="D34" s="35"/>
    </row>
    <row r="35" spans="1:4" ht="15.75" x14ac:dyDescent="0.25">
      <c r="A35" s="193"/>
      <c r="B35" s="193" t="s">
        <v>282</v>
      </c>
      <c r="C35" s="35"/>
      <c r="D35" s="193"/>
    </row>
    <row r="36" spans="1:4" ht="15.75" x14ac:dyDescent="0.25">
      <c r="A36" s="193"/>
      <c r="B36" s="193" t="s">
        <v>283</v>
      </c>
      <c r="C36" s="35"/>
      <c r="D36" s="193"/>
    </row>
    <row r="37" spans="1:4" ht="15.75" x14ac:dyDescent="0.25">
      <c r="A37" s="193"/>
      <c r="B37" s="193" t="s">
        <v>267</v>
      </c>
      <c r="C37" s="35"/>
      <c r="D37" s="193"/>
    </row>
    <row r="38" spans="1:4" ht="15.75" x14ac:dyDescent="0.25">
      <c r="B38" s="32"/>
      <c r="C38" s="62"/>
      <c r="D38" s="62"/>
    </row>
    <row r="39" spans="1:4" x14ac:dyDescent="0.25">
      <c r="A39" s="101" t="s">
        <v>307</v>
      </c>
    </row>
    <row r="40" spans="1:4" x14ac:dyDescent="0.25">
      <c r="A40" s="101" t="s">
        <v>308</v>
      </c>
    </row>
    <row r="41" spans="1:4" x14ac:dyDescent="0.25">
      <c r="A41" s="53"/>
    </row>
  </sheetData>
  <mergeCells count="4">
    <mergeCell ref="A2:D2"/>
    <mergeCell ref="A3:D3"/>
    <mergeCell ref="A4:D4"/>
    <mergeCell ref="A23:D23"/>
  </mergeCells>
  <pageMargins left="0.7" right="0.7" top="0.75" bottom="0.75" header="0.3" footer="0.3"/>
  <pageSetup scale="93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34">
    <pageSetUpPr fitToPage="1"/>
  </sheetPr>
  <dimension ref="A1:E39"/>
  <sheetViews>
    <sheetView topLeftCell="A16" workbookViewId="0">
      <selection activeCell="P13" sqref="P13"/>
    </sheetView>
  </sheetViews>
  <sheetFormatPr defaultColWidth="9.140625" defaultRowHeight="15" x14ac:dyDescent="0.25"/>
  <cols>
    <col min="1" max="1" width="44.140625" style="29" customWidth="1"/>
    <col min="2" max="2" width="26" style="29" customWidth="1"/>
    <col min="3" max="3" width="14.42578125" style="29" customWidth="1"/>
    <col min="4" max="4" width="9.8554687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2"/>
    </row>
    <row r="3" spans="1:4" ht="15.75" x14ac:dyDescent="0.25">
      <c r="A3" s="436" t="s">
        <v>300</v>
      </c>
      <c r="B3" s="436"/>
      <c r="C3" s="436"/>
      <c r="D3" s="42"/>
    </row>
    <row r="4" spans="1:4" x14ac:dyDescent="0.25">
      <c r="A4" s="438">
        <f ca="1">TODAY()</f>
        <v>46197</v>
      </c>
      <c r="B4" s="438"/>
      <c r="C4" s="438"/>
      <c r="D4" s="98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81" t="e">
        <f>#REF!</f>
        <v>#REF!</v>
      </c>
      <c r="C7" s="52"/>
      <c r="D7" s="30"/>
    </row>
    <row r="8" spans="1:4" ht="18" x14ac:dyDescent="0.35">
      <c r="A8" s="193" t="s">
        <v>247</v>
      </c>
      <c r="B8" s="102" t="e">
        <f>#REF!</f>
        <v>#REF!</v>
      </c>
      <c r="C8" s="52"/>
      <c r="D8" s="30"/>
    </row>
    <row r="9" spans="1:4" ht="18" x14ac:dyDescent="0.35">
      <c r="A9" s="193" t="s">
        <v>249</v>
      </c>
      <c r="B9" s="95">
        <v>30</v>
      </c>
      <c r="C9" s="52"/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202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5" ht="15.75" x14ac:dyDescent="0.25">
      <c r="A17" s="45"/>
      <c r="B17" s="204"/>
      <c r="C17" s="35"/>
      <c r="D17" s="216"/>
    </row>
    <row r="18" spans="1:5" ht="15.75" x14ac:dyDescent="0.25">
      <c r="A18" s="45" t="s">
        <v>261</v>
      </c>
      <c r="B18" s="204" t="e">
        <f>B7+47</f>
        <v>#REF!</v>
      </c>
      <c r="C18" s="54"/>
      <c r="D18" s="193"/>
    </row>
    <row r="19" spans="1:5" ht="15.75" x14ac:dyDescent="0.25">
      <c r="A19" s="193"/>
      <c r="B19" s="199"/>
      <c r="C19" s="35"/>
      <c r="D19" s="193"/>
    </row>
    <row r="20" spans="1:5" ht="15.75" x14ac:dyDescent="0.25">
      <c r="A20" s="193"/>
      <c r="B20" s="199"/>
      <c r="C20" s="35"/>
      <c r="D20" s="193"/>
    </row>
    <row r="21" spans="1:5" ht="15.75" x14ac:dyDescent="0.25">
      <c r="A21" s="193"/>
      <c r="B21" s="32" t="s">
        <v>262</v>
      </c>
      <c r="C21" s="32"/>
      <c r="D21" s="32"/>
      <c r="E21" s="32"/>
    </row>
    <row r="22" spans="1:5" ht="15.75" x14ac:dyDescent="0.25">
      <c r="B22" s="32"/>
    </row>
    <row r="23" spans="1:5" ht="15.75" x14ac:dyDescent="0.25">
      <c r="A23" s="32"/>
      <c r="B23" s="32"/>
      <c r="C23" s="32"/>
      <c r="D23" s="32"/>
    </row>
    <row r="24" spans="1:5" ht="15.75" x14ac:dyDescent="0.25">
      <c r="A24" s="193"/>
      <c r="B24" s="32" t="s">
        <v>277</v>
      </c>
      <c r="C24" s="35"/>
      <c r="D24" s="35"/>
    </row>
    <row r="25" spans="1:5" ht="15.75" x14ac:dyDescent="0.25">
      <c r="A25" s="193"/>
      <c r="B25" s="32" t="s">
        <v>286</v>
      </c>
      <c r="C25" s="35"/>
      <c r="D25" s="35"/>
    </row>
    <row r="26" spans="1:5" ht="15.75" x14ac:dyDescent="0.25">
      <c r="A26" s="193"/>
      <c r="B26" s="32" t="s">
        <v>264</v>
      </c>
      <c r="C26" s="35"/>
      <c r="D26" s="35"/>
    </row>
    <row r="27" spans="1:5" ht="15.75" x14ac:dyDescent="0.25">
      <c r="A27" s="193"/>
      <c r="B27" s="32"/>
      <c r="C27" s="35"/>
      <c r="D27" s="35"/>
    </row>
    <row r="28" spans="1:5" ht="15.75" x14ac:dyDescent="0.25">
      <c r="A28" s="193"/>
      <c r="B28" s="32" t="s">
        <v>265</v>
      </c>
      <c r="C28" s="35"/>
      <c r="D28" s="35"/>
    </row>
    <row r="29" spans="1:5" ht="15.75" x14ac:dyDescent="0.25">
      <c r="A29" s="193"/>
      <c r="B29" s="193"/>
      <c r="C29" s="35"/>
      <c r="D29" s="35"/>
    </row>
    <row r="30" spans="1:5" ht="15.75" x14ac:dyDescent="0.25">
      <c r="A30" s="193"/>
      <c r="B30" s="193"/>
      <c r="C30" s="35"/>
      <c r="D30" s="35"/>
    </row>
    <row r="31" spans="1:5" ht="15.75" x14ac:dyDescent="0.25">
      <c r="A31" s="193"/>
      <c r="B31" s="193" t="s">
        <v>282</v>
      </c>
      <c r="C31" s="35"/>
      <c r="D31" s="193"/>
    </row>
    <row r="32" spans="1:5" ht="15.75" x14ac:dyDescent="0.25">
      <c r="A32" s="193"/>
      <c r="B32" s="193" t="s">
        <v>283</v>
      </c>
      <c r="C32" s="35"/>
      <c r="D32" s="193"/>
    </row>
    <row r="33" spans="1:4" ht="15.75" x14ac:dyDescent="0.25">
      <c r="A33" s="193"/>
      <c r="B33" s="193" t="s">
        <v>267</v>
      </c>
      <c r="C33" s="35"/>
      <c r="D33" s="193"/>
    </row>
    <row r="34" spans="1:4" ht="15.75" x14ac:dyDescent="0.25">
      <c r="B34" s="32"/>
      <c r="C34" s="62"/>
      <c r="D34" s="62"/>
    </row>
    <row r="35" spans="1:4" x14ac:dyDescent="0.25">
      <c r="A35" s="101"/>
    </row>
    <row r="36" spans="1:4" x14ac:dyDescent="0.25">
      <c r="A36" s="101"/>
    </row>
    <row r="37" spans="1:4" x14ac:dyDescent="0.25">
      <c r="A37" s="62"/>
    </row>
    <row r="38" spans="1:4" x14ac:dyDescent="0.25">
      <c r="A38" s="62"/>
    </row>
    <row r="39" spans="1:4" x14ac:dyDescent="0.25">
      <c r="A39" s="53"/>
    </row>
  </sheetData>
  <mergeCells count="3">
    <mergeCell ref="A2:C2"/>
    <mergeCell ref="A3:C3"/>
    <mergeCell ref="A4:C4"/>
  </mergeCells>
  <pageMargins left="0.7" right="0.7" top="0.75" bottom="0.75" header="0.3" footer="0.3"/>
  <pageSetup scale="96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35"/>
  <dimension ref="A1:E40"/>
  <sheetViews>
    <sheetView workbookViewId="0">
      <selection activeCell="P13" sqref="P13"/>
    </sheetView>
  </sheetViews>
  <sheetFormatPr defaultColWidth="9.140625" defaultRowHeight="15" x14ac:dyDescent="0.25"/>
  <cols>
    <col min="1" max="1" width="48.28515625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8">
        <f ca="1">TODAY()</f>
        <v>46197</v>
      </c>
      <c r="B4" s="438"/>
      <c r="C4" s="438"/>
      <c r="D4" s="438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81" t="e">
        <f>#REF!</f>
        <v>#REF!</v>
      </c>
      <c r="C7" s="62"/>
      <c r="D7" s="62"/>
    </row>
    <row r="8" spans="1:4" ht="15.75" x14ac:dyDescent="0.25">
      <c r="A8" s="193" t="s">
        <v>247</v>
      </c>
      <c r="B8" s="102" t="e">
        <f>#REF!</f>
        <v>#REF!</v>
      </c>
      <c r="C8" s="62"/>
      <c r="D8" s="62"/>
    </row>
    <row r="9" spans="1:4" ht="15.75" x14ac:dyDescent="0.25">
      <c r="A9" s="193" t="s">
        <v>249</v>
      </c>
      <c r="B9" s="95">
        <v>30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97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5" ht="15.75" x14ac:dyDescent="0.25">
      <c r="A17" s="193"/>
      <c r="B17" s="66"/>
      <c r="C17" s="62"/>
      <c r="D17" s="62"/>
    </row>
    <row r="18" spans="1:5" ht="15.75" x14ac:dyDescent="0.25">
      <c r="A18" s="44" t="s">
        <v>260</v>
      </c>
      <c r="B18" s="43" t="e">
        <f>+B15</f>
        <v>#REF!</v>
      </c>
      <c r="C18" s="62"/>
      <c r="D18" s="62"/>
    </row>
    <row r="19" spans="1:5" ht="15.75" x14ac:dyDescent="0.25">
      <c r="A19" s="45"/>
      <c r="B19" s="74"/>
      <c r="C19" s="66"/>
      <c r="D19" s="62"/>
    </row>
    <row r="20" spans="1:5" x14ac:dyDescent="0.25">
      <c r="A20" s="73"/>
      <c r="B20" s="66"/>
      <c r="C20" s="62"/>
      <c r="D20" s="62"/>
    </row>
    <row r="21" spans="1:5" ht="15.75" x14ac:dyDescent="0.25">
      <c r="A21" s="45" t="s">
        <v>261</v>
      </c>
      <c r="B21" s="204" t="e">
        <f>B7+47</f>
        <v>#REF!</v>
      </c>
      <c r="C21" s="62"/>
      <c r="D21" s="62"/>
    </row>
    <row r="22" spans="1:5" x14ac:dyDescent="0.25">
      <c r="A22" s="62"/>
      <c r="B22" s="66"/>
      <c r="C22" s="62"/>
      <c r="D22" s="62"/>
    </row>
    <row r="24" spans="1:5" ht="15.75" x14ac:dyDescent="0.25">
      <c r="A24" s="32"/>
      <c r="B24" s="32" t="s">
        <v>262</v>
      </c>
      <c r="C24" s="32"/>
      <c r="D24" s="32"/>
      <c r="E24" s="32"/>
    </row>
    <row r="25" spans="1:5" ht="15.75" x14ac:dyDescent="0.25">
      <c r="A25" s="32"/>
      <c r="B25" s="32"/>
      <c r="C25" s="32"/>
      <c r="D25" s="32"/>
    </row>
    <row r="26" spans="1:5" ht="15.75" x14ac:dyDescent="0.25">
      <c r="A26" s="32"/>
      <c r="B26" s="32"/>
      <c r="C26" s="32"/>
      <c r="D26" s="32"/>
    </row>
    <row r="27" spans="1:5" ht="15.75" x14ac:dyDescent="0.25">
      <c r="A27" s="193"/>
      <c r="B27" s="32" t="s">
        <v>277</v>
      </c>
      <c r="C27" s="35"/>
      <c r="D27" s="35"/>
    </row>
    <row r="28" spans="1:5" ht="15.75" x14ac:dyDescent="0.25">
      <c r="A28" s="193"/>
      <c r="B28" s="32" t="s">
        <v>286</v>
      </c>
      <c r="C28" s="35"/>
      <c r="D28" s="35"/>
    </row>
    <row r="29" spans="1:5" ht="15.75" x14ac:dyDescent="0.25">
      <c r="A29" s="193"/>
      <c r="B29" s="32" t="s">
        <v>264</v>
      </c>
      <c r="C29" s="35"/>
      <c r="D29" s="35"/>
    </row>
    <row r="30" spans="1:5" ht="15.75" x14ac:dyDescent="0.25">
      <c r="A30" s="193"/>
      <c r="B30" s="32"/>
      <c r="C30" s="35"/>
      <c r="D30" s="35"/>
    </row>
    <row r="31" spans="1:5" ht="15.75" x14ac:dyDescent="0.25">
      <c r="A31" s="193"/>
      <c r="B31" s="32" t="s">
        <v>265</v>
      </c>
      <c r="C31" s="35"/>
      <c r="D31" s="35"/>
    </row>
    <row r="32" spans="1:5" ht="15.75" x14ac:dyDescent="0.25">
      <c r="A32" s="193"/>
      <c r="B32" s="193"/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B34" s="193" t="s">
        <v>282</v>
      </c>
      <c r="C34" s="35"/>
      <c r="D34" s="193"/>
    </row>
    <row r="35" spans="1:4" ht="15.75" x14ac:dyDescent="0.25">
      <c r="A35" s="193"/>
      <c r="B35" s="193" t="s">
        <v>283</v>
      </c>
      <c r="C35" s="35"/>
      <c r="D35" s="193"/>
    </row>
    <row r="36" spans="1:4" ht="15.75" x14ac:dyDescent="0.25">
      <c r="B36" s="193" t="s">
        <v>267</v>
      </c>
      <c r="C36" s="62"/>
      <c r="D36" s="62"/>
    </row>
    <row r="37" spans="1:4" x14ac:dyDescent="0.25">
      <c r="A37" s="101" t="s">
        <v>307</v>
      </c>
    </row>
    <row r="38" spans="1:4" x14ac:dyDescent="0.25">
      <c r="A38" s="101" t="s">
        <v>308</v>
      </c>
    </row>
    <row r="39" spans="1:4" x14ac:dyDescent="0.25">
      <c r="A39" s="62"/>
    </row>
    <row r="40" spans="1:4" x14ac:dyDescent="0.25">
      <c r="A40" s="53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36">
    <pageSetUpPr fitToPage="1"/>
  </sheetPr>
  <dimension ref="A1:E39"/>
  <sheetViews>
    <sheetView workbookViewId="0">
      <selection activeCell="P13" sqref="P13"/>
    </sheetView>
  </sheetViews>
  <sheetFormatPr defaultColWidth="9.140625" defaultRowHeight="15" x14ac:dyDescent="0.25"/>
  <cols>
    <col min="1" max="1" width="41.85546875" style="29" customWidth="1"/>
    <col min="2" max="2" width="26" style="29" customWidth="1"/>
    <col min="3" max="3" width="14.42578125" style="29" customWidth="1"/>
    <col min="4" max="4" width="11.14062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2"/>
    </row>
    <row r="3" spans="1:4" ht="15.75" x14ac:dyDescent="0.25">
      <c r="A3" s="436" t="s">
        <v>300</v>
      </c>
      <c r="B3" s="436"/>
      <c r="C3" s="436"/>
      <c r="D3" s="42"/>
    </row>
    <row r="4" spans="1:4" x14ac:dyDescent="0.25">
      <c r="A4" s="438">
        <f ca="1">TODAY()</f>
        <v>46197</v>
      </c>
      <c r="B4" s="438"/>
      <c r="C4" s="438"/>
      <c r="D4" s="98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81" t="e">
        <f>#REF!</f>
        <v>#REF!</v>
      </c>
      <c r="C7" s="52"/>
      <c r="D7" s="30"/>
    </row>
    <row r="8" spans="1:4" ht="18" x14ac:dyDescent="0.35">
      <c r="A8" s="193" t="s">
        <v>247</v>
      </c>
      <c r="B8" s="102" t="e">
        <f>#REF!</f>
        <v>#REF!</v>
      </c>
      <c r="C8" s="52"/>
      <c r="D8" s="30"/>
    </row>
    <row r="9" spans="1:4" ht="18" x14ac:dyDescent="0.35">
      <c r="A9" s="193" t="s">
        <v>249</v>
      </c>
      <c r="B9" s="95">
        <v>31</v>
      </c>
      <c r="C9" s="52"/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103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5" ht="15.75" x14ac:dyDescent="0.25">
      <c r="A17" s="45"/>
      <c r="B17" s="204"/>
      <c r="C17" s="35"/>
      <c r="D17" s="216"/>
    </row>
    <row r="18" spans="1:5" ht="15.75" x14ac:dyDescent="0.25">
      <c r="A18" s="45" t="s">
        <v>261</v>
      </c>
      <c r="B18" s="204" t="e">
        <f>B7+47</f>
        <v>#REF!</v>
      </c>
      <c r="C18" s="54"/>
      <c r="D18" s="193"/>
    </row>
    <row r="19" spans="1:5" ht="15.75" x14ac:dyDescent="0.25">
      <c r="A19" s="193"/>
      <c r="B19" s="199"/>
      <c r="C19" s="35"/>
      <c r="D19" s="193"/>
    </row>
    <row r="20" spans="1:5" ht="15.75" x14ac:dyDescent="0.25">
      <c r="A20" s="193"/>
      <c r="B20" s="199"/>
      <c r="C20" s="35"/>
      <c r="D20" s="193"/>
    </row>
    <row r="21" spans="1:5" ht="15.75" x14ac:dyDescent="0.25">
      <c r="A21" s="193"/>
      <c r="B21" s="32" t="s">
        <v>262</v>
      </c>
      <c r="C21" s="32"/>
      <c r="D21" s="32"/>
      <c r="E21" s="32"/>
    </row>
    <row r="22" spans="1:5" ht="15.75" x14ac:dyDescent="0.25">
      <c r="B22" s="32"/>
    </row>
    <row r="23" spans="1:5" ht="15.75" x14ac:dyDescent="0.25">
      <c r="A23" s="32"/>
      <c r="B23" s="32"/>
      <c r="C23" s="32"/>
      <c r="D23" s="32"/>
    </row>
    <row r="24" spans="1:5" ht="15.75" x14ac:dyDescent="0.25">
      <c r="A24" s="193"/>
      <c r="B24" s="32" t="s">
        <v>277</v>
      </c>
      <c r="C24" s="35"/>
      <c r="D24" s="35"/>
    </row>
    <row r="25" spans="1:5" ht="15.75" x14ac:dyDescent="0.25">
      <c r="A25" s="193"/>
      <c r="B25" s="32" t="s">
        <v>286</v>
      </c>
      <c r="C25" s="35"/>
      <c r="D25" s="35"/>
    </row>
    <row r="26" spans="1:5" ht="15.75" x14ac:dyDescent="0.25">
      <c r="A26" s="193"/>
      <c r="B26" s="32" t="s">
        <v>264</v>
      </c>
      <c r="C26" s="35"/>
      <c r="D26" s="35"/>
    </row>
    <row r="27" spans="1:5" ht="15.75" x14ac:dyDescent="0.25">
      <c r="A27" s="193"/>
      <c r="B27" s="32"/>
      <c r="C27" s="35"/>
      <c r="D27" s="35"/>
    </row>
    <row r="28" spans="1:5" ht="15.75" x14ac:dyDescent="0.25">
      <c r="A28" s="193"/>
      <c r="B28" s="32" t="s">
        <v>265</v>
      </c>
      <c r="C28" s="35"/>
      <c r="D28" s="35"/>
    </row>
    <row r="29" spans="1:5" ht="15.75" x14ac:dyDescent="0.25">
      <c r="A29" s="193"/>
      <c r="B29" s="193"/>
      <c r="C29" s="35"/>
      <c r="D29" s="35"/>
    </row>
    <row r="30" spans="1:5" ht="15.75" x14ac:dyDescent="0.25">
      <c r="A30" s="193"/>
      <c r="B30" s="193"/>
      <c r="C30" s="35"/>
      <c r="D30" s="35"/>
    </row>
    <row r="31" spans="1:5" ht="15.75" x14ac:dyDescent="0.25">
      <c r="A31" s="193"/>
      <c r="B31" s="193" t="s">
        <v>282</v>
      </c>
      <c r="C31" s="35"/>
      <c r="D31" s="193"/>
    </row>
    <row r="32" spans="1:5" ht="15.75" x14ac:dyDescent="0.25">
      <c r="A32" s="193"/>
      <c r="B32" s="193" t="s">
        <v>283</v>
      </c>
      <c r="C32" s="35"/>
      <c r="D32" s="193"/>
    </row>
    <row r="33" spans="1:4" ht="15.75" x14ac:dyDescent="0.25">
      <c r="A33" s="193"/>
      <c r="B33" s="193" t="s">
        <v>267</v>
      </c>
      <c r="C33" s="35"/>
      <c r="D33" s="193"/>
    </row>
    <row r="34" spans="1:4" ht="15.75" x14ac:dyDescent="0.25">
      <c r="B34" s="32"/>
      <c r="C34" s="62"/>
      <c r="D34" s="62"/>
    </row>
    <row r="35" spans="1:4" x14ac:dyDescent="0.25">
      <c r="A35" s="101"/>
    </row>
    <row r="36" spans="1:4" x14ac:dyDescent="0.25">
      <c r="A36" s="101"/>
    </row>
    <row r="37" spans="1:4" x14ac:dyDescent="0.25">
      <c r="A37" s="62"/>
    </row>
    <row r="38" spans="1:4" x14ac:dyDescent="0.25">
      <c r="A38" s="62"/>
    </row>
    <row r="39" spans="1:4" x14ac:dyDescent="0.25">
      <c r="A39" s="53"/>
    </row>
  </sheetData>
  <mergeCells count="3">
    <mergeCell ref="A2:C2"/>
    <mergeCell ref="A3:C3"/>
    <mergeCell ref="A4:C4"/>
  </mergeCells>
  <pageMargins left="0.7" right="0.7" top="0.75" bottom="0.75" header="0.3" footer="0.3"/>
  <pageSetup scale="88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37"/>
  <dimension ref="A1:E40"/>
  <sheetViews>
    <sheetView topLeftCell="A25" workbookViewId="0">
      <selection activeCell="P13" sqref="P13"/>
    </sheetView>
  </sheetViews>
  <sheetFormatPr defaultColWidth="9.140625" defaultRowHeight="15" x14ac:dyDescent="0.25"/>
  <cols>
    <col min="1" max="1" width="47.85546875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8">
        <f ca="1">TODAY()</f>
        <v>46197</v>
      </c>
      <c r="B4" s="438"/>
      <c r="C4" s="438"/>
      <c r="D4" s="438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81" t="e">
        <f>#REF!</f>
        <v>#REF!</v>
      </c>
      <c r="C7" s="62"/>
      <c r="D7" s="62"/>
    </row>
    <row r="8" spans="1:4" ht="15.75" x14ac:dyDescent="0.25">
      <c r="A8" s="193" t="s">
        <v>247</v>
      </c>
      <c r="B8" s="102" t="e">
        <f>#REF!</f>
        <v>#REF!</v>
      </c>
      <c r="C8" s="62"/>
      <c r="D8" s="62"/>
    </row>
    <row r="9" spans="1:4" ht="15.75" x14ac:dyDescent="0.25">
      <c r="A9" s="193" t="s">
        <v>249</v>
      </c>
      <c r="B9" s="95">
        <v>31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97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5" ht="15.75" x14ac:dyDescent="0.25">
      <c r="A17" s="193"/>
      <c r="B17" s="66"/>
      <c r="C17" s="62"/>
      <c r="D17" s="62"/>
    </row>
    <row r="18" spans="1:5" ht="15.75" x14ac:dyDescent="0.25">
      <c r="A18" s="44" t="s">
        <v>260</v>
      </c>
      <c r="B18" s="43" t="e">
        <f>+B15</f>
        <v>#REF!</v>
      </c>
      <c r="C18" s="62"/>
      <c r="D18" s="62"/>
    </row>
    <row r="19" spans="1:5" ht="15.75" x14ac:dyDescent="0.25">
      <c r="A19" s="45"/>
      <c r="B19" s="74"/>
      <c r="C19" s="66"/>
      <c r="D19" s="62"/>
    </row>
    <row r="20" spans="1:5" x14ac:dyDescent="0.25">
      <c r="A20" s="73"/>
      <c r="B20" s="66"/>
      <c r="C20" s="62"/>
      <c r="D20" s="62"/>
    </row>
    <row r="21" spans="1:5" ht="15.75" x14ac:dyDescent="0.25">
      <c r="A21" s="45" t="s">
        <v>261</v>
      </c>
      <c r="B21" s="204" t="e">
        <f>B7+47</f>
        <v>#REF!</v>
      </c>
      <c r="C21" s="62"/>
      <c r="D21" s="62"/>
    </row>
    <row r="22" spans="1:5" x14ac:dyDescent="0.25">
      <c r="A22" s="62"/>
      <c r="B22" s="66"/>
      <c r="C22" s="62"/>
      <c r="D22" s="62"/>
    </row>
    <row r="24" spans="1:5" ht="15.75" x14ac:dyDescent="0.25">
      <c r="A24" s="32"/>
      <c r="B24" s="32" t="s">
        <v>262</v>
      </c>
      <c r="C24" s="32"/>
      <c r="D24" s="32"/>
      <c r="E24" s="32"/>
    </row>
    <row r="25" spans="1:5" ht="15.75" x14ac:dyDescent="0.25">
      <c r="A25" s="32"/>
      <c r="B25" s="32"/>
      <c r="C25" s="32"/>
      <c r="D25" s="32"/>
    </row>
    <row r="26" spans="1:5" ht="15.75" x14ac:dyDescent="0.25">
      <c r="A26" s="32"/>
      <c r="B26" s="32"/>
      <c r="C26" s="32"/>
      <c r="D26" s="32"/>
    </row>
    <row r="27" spans="1:5" ht="15.75" x14ac:dyDescent="0.25">
      <c r="A27" s="193"/>
      <c r="B27" s="32" t="s">
        <v>277</v>
      </c>
      <c r="C27" s="35"/>
      <c r="D27" s="35"/>
    </row>
    <row r="28" spans="1:5" ht="15.75" x14ac:dyDescent="0.25">
      <c r="A28" s="193"/>
      <c r="B28" s="32" t="s">
        <v>286</v>
      </c>
      <c r="C28" s="35"/>
      <c r="D28" s="35"/>
    </row>
    <row r="29" spans="1:5" ht="15.75" x14ac:dyDescent="0.25">
      <c r="A29" s="193"/>
      <c r="B29" s="32" t="s">
        <v>264</v>
      </c>
      <c r="C29" s="35"/>
      <c r="D29" s="35"/>
    </row>
    <row r="30" spans="1:5" ht="15.75" x14ac:dyDescent="0.25">
      <c r="A30" s="193"/>
      <c r="B30" s="32"/>
      <c r="C30" s="35"/>
      <c r="D30" s="35"/>
    </row>
    <row r="31" spans="1:5" ht="15.75" x14ac:dyDescent="0.25">
      <c r="A31" s="193"/>
      <c r="B31" s="32" t="s">
        <v>265</v>
      </c>
      <c r="C31" s="35"/>
      <c r="D31" s="35"/>
    </row>
    <row r="32" spans="1:5" ht="15.75" x14ac:dyDescent="0.25">
      <c r="A32" s="193"/>
      <c r="B32" s="193"/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B34" s="193" t="s">
        <v>282</v>
      </c>
      <c r="C34" s="35"/>
      <c r="D34" s="193"/>
    </row>
    <row r="35" spans="1:4" ht="15.75" x14ac:dyDescent="0.25">
      <c r="A35" s="193"/>
      <c r="B35" s="193" t="s">
        <v>283</v>
      </c>
      <c r="C35" s="35"/>
      <c r="D35" s="193"/>
    </row>
    <row r="36" spans="1:4" ht="15.75" x14ac:dyDescent="0.25">
      <c r="B36" s="193" t="s">
        <v>267</v>
      </c>
      <c r="C36" s="62"/>
      <c r="D36" s="62"/>
    </row>
    <row r="37" spans="1:4" x14ac:dyDescent="0.25">
      <c r="A37" s="101" t="s">
        <v>307</v>
      </c>
    </row>
    <row r="38" spans="1:4" x14ac:dyDescent="0.25">
      <c r="A38" s="101" t="s">
        <v>308</v>
      </c>
    </row>
    <row r="39" spans="1:4" x14ac:dyDescent="0.25">
      <c r="A39" s="62"/>
    </row>
    <row r="40" spans="1:4" x14ac:dyDescent="0.25">
      <c r="A40" s="53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38">
    <pageSetUpPr fitToPage="1"/>
  </sheetPr>
  <dimension ref="A1:E39"/>
  <sheetViews>
    <sheetView workbookViewId="0">
      <selection activeCell="P13" sqref="P13"/>
    </sheetView>
  </sheetViews>
  <sheetFormatPr defaultColWidth="9.140625" defaultRowHeight="15" x14ac:dyDescent="0.25"/>
  <cols>
    <col min="1" max="1" width="48.42578125" style="29" customWidth="1"/>
    <col min="2" max="2" width="26" style="29" customWidth="1"/>
    <col min="3" max="3" width="14.42578125" style="29" customWidth="1"/>
    <col min="4" max="4" width="11.140625" style="29" customWidth="1"/>
    <col min="5" max="16384" width="9.140625" style="29"/>
  </cols>
  <sheetData>
    <row r="1" spans="1:4" ht="18" x14ac:dyDescent="0.35">
      <c r="A1" s="42"/>
      <c r="B1" s="30"/>
      <c r="C1" s="52"/>
      <c r="D1" s="30"/>
    </row>
    <row r="2" spans="1:4" ht="15.75" x14ac:dyDescent="0.25">
      <c r="A2" s="436" t="s">
        <v>242</v>
      </c>
      <c r="B2" s="436"/>
      <c r="C2" s="436"/>
      <c r="D2" s="42"/>
    </row>
    <row r="3" spans="1:4" ht="15.75" x14ac:dyDescent="0.25">
      <c r="A3" s="436" t="s">
        <v>300</v>
      </c>
      <c r="B3" s="436"/>
      <c r="C3" s="436"/>
      <c r="D3" s="42"/>
    </row>
    <row r="4" spans="1:4" x14ac:dyDescent="0.25">
      <c r="A4" s="438">
        <f ca="1">TODAY()</f>
        <v>46197</v>
      </c>
      <c r="B4" s="438"/>
      <c r="C4" s="438"/>
      <c r="D4" s="98"/>
    </row>
    <row r="5" spans="1:4" ht="18" x14ac:dyDescent="0.35">
      <c r="A5" s="296"/>
      <c r="B5" s="296"/>
      <c r="C5" s="33"/>
      <c r="D5" s="30"/>
    </row>
    <row r="6" spans="1:4" ht="18" x14ac:dyDescent="0.35">
      <c r="A6" s="30"/>
      <c r="C6" s="52"/>
      <c r="D6" s="30"/>
    </row>
    <row r="7" spans="1:4" ht="18" x14ac:dyDescent="0.35">
      <c r="A7" s="32" t="s">
        <v>244</v>
      </c>
      <c r="B7" s="81" t="e">
        <f>#REF!</f>
        <v>#REF!</v>
      </c>
      <c r="C7" s="52"/>
      <c r="D7" s="30"/>
    </row>
    <row r="8" spans="1:4" ht="18" x14ac:dyDescent="0.35">
      <c r="A8" s="193" t="s">
        <v>247</v>
      </c>
      <c r="B8" s="102" t="e">
        <f>#REF!</f>
        <v>#REF!</v>
      </c>
      <c r="C8" s="52"/>
      <c r="D8" s="30"/>
    </row>
    <row r="9" spans="1:4" ht="18" x14ac:dyDescent="0.35">
      <c r="A9" s="193" t="s">
        <v>249</v>
      </c>
      <c r="B9" s="95">
        <v>31</v>
      </c>
      <c r="C9" s="52"/>
      <c r="D9" s="30"/>
    </row>
    <row r="10" spans="1:4" ht="18" x14ac:dyDescent="0.35">
      <c r="A10" s="30"/>
      <c r="B10" s="62"/>
      <c r="C10" s="52"/>
      <c r="D10" s="30"/>
    </row>
    <row r="11" spans="1:4" ht="18" x14ac:dyDescent="0.35">
      <c r="A11" s="42" t="s">
        <v>251</v>
      </c>
      <c r="B11" s="63"/>
      <c r="C11" s="52"/>
      <c r="D11" s="30"/>
    </row>
    <row r="12" spans="1:4" ht="15.75" x14ac:dyDescent="0.25">
      <c r="A12" s="196" t="s">
        <v>252</v>
      </c>
      <c r="B12" s="103" t="e">
        <f>#REF!</f>
        <v>#REF!</v>
      </c>
      <c r="C12" s="35"/>
      <c r="D12" s="202"/>
    </row>
    <row r="13" spans="1:4" ht="15.75" x14ac:dyDescent="0.25">
      <c r="A13" s="196" t="s">
        <v>253</v>
      </c>
      <c r="B13" s="199" t="e">
        <f>#REF!</f>
        <v>#REF!</v>
      </c>
      <c r="C13" s="35"/>
      <c r="D13" s="216"/>
    </row>
    <row r="14" spans="1:4" ht="15.75" x14ac:dyDescent="0.25">
      <c r="A14" s="196"/>
      <c r="B14" s="66"/>
      <c r="C14" s="41"/>
      <c r="D14" s="216"/>
    </row>
    <row r="15" spans="1:4" ht="15.75" x14ac:dyDescent="0.25">
      <c r="A15" s="44" t="s">
        <v>301</v>
      </c>
      <c r="B15" s="199" t="e">
        <f>+B12*B13</f>
        <v>#REF!</v>
      </c>
      <c r="C15" s="35"/>
      <c r="D15" s="216"/>
    </row>
    <row r="16" spans="1:4" ht="15.75" x14ac:dyDescent="0.25">
      <c r="A16" s="44"/>
      <c r="B16" s="43"/>
      <c r="C16" s="35"/>
      <c r="D16" s="216"/>
    </row>
    <row r="17" spans="1:5" ht="15.75" x14ac:dyDescent="0.25">
      <c r="A17" s="45"/>
      <c r="B17" s="204"/>
      <c r="C17" s="35"/>
      <c r="D17" s="216"/>
    </row>
    <row r="18" spans="1:5" ht="15.75" x14ac:dyDescent="0.25">
      <c r="A18" s="45" t="s">
        <v>261</v>
      </c>
      <c r="B18" s="204" t="e">
        <f>B7+47</f>
        <v>#REF!</v>
      </c>
      <c r="C18" s="54"/>
      <c r="D18" s="193"/>
    </row>
    <row r="19" spans="1:5" ht="15.75" x14ac:dyDescent="0.25">
      <c r="A19" s="193"/>
      <c r="B19" s="199"/>
      <c r="C19" s="35"/>
      <c r="D19" s="193"/>
    </row>
    <row r="20" spans="1:5" ht="15.75" x14ac:dyDescent="0.25">
      <c r="A20" s="193"/>
      <c r="B20" s="199"/>
      <c r="C20" s="35"/>
      <c r="D20" s="193"/>
    </row>
    <row r="21" spans="1:5" ht="15.75" x14ac:dyDescent="0.25">
      <c r="A21" s="193"/>
      <c r="B21" s="32" t="s">
        <v>262</v>
      </c>
      <c r="C21" s="32"/>
      <c r="D21" s="32"/>
      <c r="E21" s="32"/>
    </row>
    <row r="22" spans="1:5" ht="15.75" x14ac:dyDescent="0.25">
      <c r="B22" s="32"/>
    </row>
    <row r="23" spans="1:5" ht="15.75" x14ac:dyDescent="0.25">
      <c r="A23" s="32"/>
      <c r="B23" s="32"/>
      <c r="C23" s="32"/>
      <c r="D23" s="32"/>
    </row>
    <row r="24" spans="1:5" ht="15.75" x14ac:dyDescent="0.25">
      <c r="A24" s="193"/>
      <c r="B24" s="32" t="s">
        <v>277</v>
      </c>
      <c r="C24" s="35"/>
      <c r="D24" s="35"/>
    </row>
    <row r="25" spans="1:5" ht="15.75" x14ac:dyDescent="0.25">
      <c r="A25" s="193"/>
      <c r="B25" s="32" t="s">
        <v>286</v>
      </c>
      <c r="C25" s="35"/>
      <c r="D25" s="35"/>
    </row>
    <row r="26" spans="1:5" ht="15.75" x14ac:dyDescent="0.25">
      <c r="A26" s="193"/>
      <c r="B26" s="32" t="s">
        <v>264</v>
      </c>
      <c r="C26" s="35"/>
      <c r="D26" s="35"/>
    </row>
    <row r="27" spans="1:5" ht="15.75" x14ac:dyDescent="0.25">
      <c r="A27" s="193"/>
      <c r="B27" s="32"/>
      <c r="C27" s="35"/>
      <c r="D27" s="35"/>
    </row>
    <row r="28" spans="1:5" ht="15.75" x14ac:dyDescent="0.25">
      <c r="A28" s="193"/>
      <c r="B28" s="32" t="s">
        <v>265</v>
      </c>
      <c r="C28" s="35"/>
      <c r="D28" s="35"/>
    </row>
    <row r="29" spans="1:5" ht="15.75" x14ac:dyDescent="0.25">
      <c r="A29" s="193"/>
      <c r="B29" s="193"/>
      <c r="C29" s="35"/>
      <c r="D29" s="35"/>
    </row>
    <row r="30" spans="1:5" ht="15.75" x14ac:dyDescent="0.25">
      <c r="A30" s="193"/>
      <c r="B30" s="193"/>
      <c r="C30" s="35"/>
      <c r="D30" s="35"/>
    </row>
    <row r="31" spans="1:5" ht="15.75" x14ac:dyDescent="0.25">
      <c r="A31" s="193"/>
      <c r="B31" s="193" t="s">
        <v>279</v>
      </c>
      <c r="C31" s="35"/>
      <c r="D31" s="193"/>
    </row>
    <row r="32" spans="1:5" ht="15.75" x14ac:dyDescent="0.25">
      <c r="A32" s="193"/>
      <c r="B32" s="193" t="s">
        <v>280</v>
      </c>
      <c r="C32" s="35"/>
      <c r="D32" s="193"/>
    </row>
    <row r="33" spans="1:4" ht="15.75" x14ac:dyDescent="0.25">
      <c r="A33" s="193"/>
      <c r="B33" s="193" t="s">
        <v>281</v>
      </c>
      <c r="C33" s="35"/>
      <c r="D33" s="193"/>
    </row>
    <row r="34" spans="1:4" ht="15.75" x14ac:dyDescent="0.25">
      <c r="B34" s="32"/>
      <c r="C34" s="62"/>
      <c r="D34" s="62"/>
    </row>
    <row r="35" spans="1:4" x14ac:dyDescent="0.25">
      <c r="A35" s="101"/>
    </row>
    <row r="36" spans="1:4" x14ac:dyDescent="0.25">
      <c r="A36" s="101"/>
    </row>
    <row r="37" spans="1:4" x14ac:dyDescent="0.25">
      <c r="A37" s="62"/>
    </row>
    <row r="38" spans="1:4" x14ac:dyDescent="0.25">
      <c r="A38" s="62"/>
    </row>
    <row r="39" spans="1:4" x14ac:dyDescent="0.25">
      <c r="A39" s="53"/>
    </row>
  </sheetData>
  <mergeCells count="3">
    <mergeCell ref="A2:C2"/>
    <mergeCell ref="A3:C3"/>
    <mergeCell ref="A4:C4"/>
  </mergeCells>
  <pageMargins left="0.7" right="0.7" top="0.75" bottom="0.75" header="0.3" footer="0.3"/>
  <pageSetup scale="90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39"/>
  <dimension ref="A1:E40"/>
  <sheetViews>
    <sheetView topLeftCell="A28" workbookViewId="0">
      <selection activeCell="P13" sqref="P13"/>
    </sheetView>
  </sheetViews>
  <sheetFormatPr defaultColWidth="9.140625" defaultRowHeight="15" x14ac:dyDescent="0.25"/>
  <cols>
    <col min="1" max="1" width="47.85546875" style="29" customWidth="1"/>
    <col min="2" max="2" width="26" style="29" customWidth="1"/>
    <col min="3" max="3" width="10" style="29" customWidth="1"/>
    <col min="4" max="4" width="11.140625" style="29" customWidth="1"/>
    <col min="5" max="16384" width="9.140625" style="29"/>
  </cols>
  <sheetData>
    <row r="1" spans="1:4" x14ac:dyDescent="0.25">
      <c r="A1" s="68"/>
    </row>
    <row r="2" spans="1:4" ht="15.75" x14ac:dyDescent="0.25">
      <c r="A2" s="436" t="s">
        <v>303</v>
      </c>
      <c r="B2" s="436"/>
      <c r="C2" s="436"/>
      <c r="D2" s="436"/>
    </row>
    <row r="3" spans="1:4" ht="15.75" x14ac:dyDescent="0.25">
      <c r="A3" s="436" t="s">
        <v>300</v>
      </c>
      <c r="B3" s="436"/>
      <c r="C3" s="436"/>
      <c r="D3" s="436"/>
    </row>
    <row r="4" spans="1:4" x14ac:dyDescent="0.25">
      <c r="A4" s="438">
        <f ca="1">TODAY()</f>
        <v>46197</v>
      </c>
      <c r="B4" s="438"/>
      <c r="C4" s="438"/>
      <c r="D4" s="438"/>
    </row>
    <row r="5" spans="1:4" x14ac:dyDescent="0.25">
      <c r="A5" s="298"/>
      <c r="B5" s="298"/>
      <c r="C5" s="298"/>
      <c r="D5" s="62"/>
    </row>
    <row r="6" spans="1:4" x14ac:dyDescent="0.25">
      <c r="A6" s="62"/>
      <c r="B6" s="62"/>
      <c r="C6" s="62"/>
      <c r="D6" s="62"/>
    </row>
    <row r="7" spans="1:4" ht="15.75" x14ac:dyDescent="0.25">
      <c r="A7" s="32" t="s">
        <v>244</v>
      </c>
      <c r="B7" s="81" t="e">
        <f>#REF!</f>
        <v>#REF!</v>
      </c>
      <c r="C7" s="62"/>
      <c r="D7" s="62"/>
    </row>
    <row r="8" spans="1:4" ht="15.75" x14ac:dyDescent="0.25">
      <c r="A8" s="193" t="s">
        <v>247</v>
      </c>
      <c r="B8" s="102" t="e">
        <f>#REF!</f>
        <v>#REF!</v>
      </c>
      <c r="C8" s="62"/>
      <c r="D8" s="62"/>
    </row>
    <row r="9" spans="1:4" ht="15.75" x14ac:dyDescent="0.25">
      <c r="A9" s="193" t="s">
        <v>249</v>
      </c>
      <c r="B9" s="95">
        <v>31</v>
      </c>
      <c r="C9" s="62"/>
      <c r="D9" s="62"/>
    </row>
    <row r="10" spans="1:4" x14ac:dyDescent="0.25">
      <c r="A10" s="62"/>
      <c r="B10" s="62"/>
      <c r="C10" s="62"/>
      <c r="D10" s="62"/>
    </row>
    <row r="11" spans="1:4" ht="15.75" x14ac:dyDescent="0.25">
      <c r="A11" s="42" t="s">
        <v>270</v>
      </c>
      <c r="B11" s="66"/>
      <c r="C11" s="62"/>
      <c r="D11" s="62"/>
    </row>
    <row r="12" spans="1:4" ht="15.75" x14ac:dyDescent="0.25">
      <c r="A12" s="196" t="s">
        <v>271</v>
      </c>
      <c r="B12" s="97" t="e">
        <f>#REF!</f>
        <v>#REF!</v>
      </c>
      <c r="C12" s="62"/>
    </row>
    <row r="13" spans="1:4" ht="15.75" x14ac:dyDescent="0.25">
      <c r="A13" s="196" t="s">
        <v>272</v>
      </c>
      <c r="B13" s="217" t="s">
        <v>304</v>
      </c>
      <c r="C13" s="62"/>
      <c r="D13" s="62"/>
    </row>
    <row r="14" spans="1:4" ht="15.75" x14ac:dyDescent="0.25">
      <c r="A14" s="196" t="s">
        <v>305</v>
      </c>
      <c r="B14" s="209">
        <v>0.01</v>
      </c>
      <c r="C14" s="62"/>
      <c r="D14" s="62"/>
    </row>
    <row r="15" spans="1:4" ht="15.75" x14ac:dyDescent="0.25">
      <c r="A15" s="196" t="s">
        <v>274</v>
      </c>
      <c r="B15" s="209" t="e">
        <f>B14*B12</f>
        <v>#REF!</v>
      </c>
      <c r="C15" s="62"/>
      <c r="D15" s="62"/>
    </row>
    <row r="16" spans="1:4" ht="15.75" x14ac:dyDescent="0.25">
      <c r="A16" s="44"/>
      <c r="B16" s="67"/>
      <c r="C16" s="62"/>
      <c r="D16" s="62"/>
    </row>
    <row r="17" spans="1:5" ht="15.75" x14ac:dyDescent="0.25">
      <c r="A17" s="193"/>
      <c r="B17" s="66"/>
      <c r="C17" s="62"/>
      <c r="D17" s="62"/>
    </row>
    <row r="18" spans="1:5" ht="15.75" x14ac:dyDescent="0.25">
      <c r="A18" s="44" t="s">
        <v>260</v>
      </c>
      <c r="B18" s="43" t="e">
        <f>+B15</f>
        <v>#REF!</v>
      </c>
      <c r="C18" s="62"/>
      <c r="D18" s="62"/>
    </row>
    <row r="19" spans="1:5" ht="15.75" x14ac:dyDescent="0.25">
      <c r="A19" s="45"/>
      <c r="B19" s="74"/>
      <c r="C19" s="66"/>
      <c r="D19" s="62"/>
    </row>
    <row r="20" spans="1:5" x14ac:dyDescent="0.25">
      <c r="A20" s="73"/>
      <c r="B20" s="66"/>
      <c r="C20" s="62"/>
      <c r="D20" s="62"/>
    </row>
    <row r="21" spans="1:5" ht="15.75" x14ac:dyDescent="0.25">
      <c r="A21" s="45" t="s">
        <v>261</v>
      </c>
      <c r="B21" s="204" t="e">
        <f>B7+47</f>
        <v>#REF!</v>
      </c>
      <c r="C21" s="62"/>
      <c r="D21" s="62"/>
    </row>
    <row r="22" spans="1:5" x14ac:dyDescent="0.25">
      <c r="A22" s="62"/>
      <c r="B22" s="66"/>
      <c r="C22" s="62"/>
      <c r="D22" s="62"/>
    </row>
    <row r="24" spans="1:5" ht="15.75" x14ac:dyDescent="0.25">
      <c r="A24" s="32"/>
      <c r="B24" s="32" t="s">
        <v>262</v>
      </c>
      <c r="C24" s="32"/>
      <c r="D24" s="32"/>
      <c r="E24" s="32"/>
    </row>
    <row r="25" spans="1:5" ht="15.75" x14ac:dyDescent="0.25">
      <c r="A25" s="32"/>
      <c r="B25" s="32"/>
      <c r="C25" s="32"/>
      <c r="D25" s="32"/>
    </row>
    <row r="26" spans="1:5" ht="15.75" x14ac:dyDescent="0.25">
      <c r="A26" s="32"/>
      <c r="B26" s="32"/>
      <c r="C26" s="32"/>
      <c r="D26" s="32"/>
    </row>
    <row r="27" spans="1:5" ht="15.75" x14ac:dyDescent="0.25">
      <c r="A27" s="193"/>
      <c r="B27" s="32" t="s">
        <v>277</v>
      </c>
      <c r="C27" s="35"/>
      <c r="D27" s="35"/>
    </row>
    <row r="28" spans="1:5" ht="15.75" x14ac:dyDescent="0.25">
      <c r="A28" s="193"/>
      <c r="B28" s="32" t="s">
        <v>286</v>
      </c>
      <c r="C28" s="35"/>
      <c r="D28" s="35"/>
    </row>
    <row r="29" spans="1:5" ht="15.75" x14ac:dyDescent="0.25">
      <c r="A29" s="193"/>
      <c r="B29" s="32" t="s">
        <v>264</v>
      </c>
      <c r="C29" s="35"/>
      <c r="D29" s="35"/>
    </row>
    <row r="30" spans="1:5" ht="15.75" x14ac:dyDescent="0.25">
      <c r="A30" s="193"/>
      <c r="B30" s="32"/>
      <c r="C30" s="35"/>
      <c r="D30" s="35"/>
    </row>
    <row r="31" spans="1:5" ht="15.75" x14ac:dyDescent="0.25">
      <c r="A31" s="193"/>
      <c r="B31" s="32" t="s">
        <v>265</v>
      </c>
      <c r="C31" s="35"/>
      <c r="D31" s="35"/>
    </row>
    <row r="32" spans="1:5" ht="15.75" x14ac:dyDescent="0.25">
      <c r="A32" s="193"/>
      <c r="B32" s="193"/>
      <c r="C32" s="35"/>
      <c r="D32" s="35"/>
    </row>
    <row r="33" spans="1:4" ht="15.75" x14ac:dyDescent="0.25">
      <c r="A33" s="193"/>
      <c r="B33" s="193"/>
      <c r="C33" s="35"/>
      <c r="D33" s="35"/>
    </row>
    <row r="34" spans="1:4" ht="15.75" x14ac:dyDescent="0.25">
      <c r="A34" s="193"/>
      <c r="B34" s="193" t="s">
        <v>282</v>
      </c>
      <c r="C34" s="35"/>
      <c r="D34" s="193"/>
    </row>
    <row r="35" spans="1:4" ht="15.75" x14ac:dyDescent="0.25">
      <c r="A35" s="193"/>
      <c r="B35" s="193" t="s">
        <v>283</v>
      </c>
      <c r="C35" s="35"/>
      <c r="D35" s="193"/>
    </row>
    <row r="36" spans="1:4" ht="15.75" x14ac:dyDescent="0.25">
      <c r="B36" s="193" t="s">
        <v>267</v>
      </c>
      <c r="C36" s="62"/>
      <c r="D36" s="62"/>
    </row>
    <row r="37" spans="1:4" x14ac:dyDescent="0.25">
      <c r="A37" s="101" t="s">
        <v>307</v>
      </c>
    </row>
    <row r="38" spans="1:4" x14ac:dyDescent="0.25">
      <c r="A38" s="101" t="s">
        <v>308</v>
      </c>
    </row>
    <row r="39" spans="1:4" x14ac:dyDescent="0.25">
      <c r="A39" s="62"/>
    </row>
    <row r="40" spans="1:4" x14ac:dyDescent="0.25">
      <c r="A40" s="53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47">
    <pageSetUpPr fitToPage="1"/>
  </sheetPr>
  <dimension ref="A1:J125"/>
  <sheetViews>
    <sheetView topLeftCell="A37" zoomScaleNormal="100" workbookViewId="0">
      <selection activeCell="G22" sqref="G22"/>
    </sheetView>
  </sheetViews>
  <sheetFormatPr defaultColWidth="9.140625" defaultRowHeight="15.75" x14ac:dyDescent="0.25"/>
  <cols>
    <col min="1" max="1" width="47.42578125" style="34" customWidth="1"/>
    <col min="2" max="2" width="29" style="34" customWidth="1"/>
    <col min="3" max="3" width="11.42578125" style="34" bestFit="1" customWidth="1"/>
    <col min="4" max="4" width="17.5703125" style="34" bestFit="1" customWidth="1"/>
    <col min="5" max="6" width="9.140625" style="29"/>
    <col min="7" max="7" width="16" style="29" bestFit="1" customWidth="1"/>
    <col min="8" max="16384" width="9.140625" style="29"/>
  </cols>
  <sheetData>
    <row r="1" spans="1:10" ht="20.25" x14ac:dyDescent="0.3">
      <c r="A1" s="420" t="s">
        <v>242</v>
      </c>
      <c r="B1" s="420"/>
      <c r="C1" s="420"/>
      <c r="D1" s="420"/>
      <c r="E1" s="59"/>
    </row>
    <row r="2" spans="1:10" ht="20.25" x14ac:dyDescent="0.3">
      <c r="A2" s="420" t="s">
        <v>311</v>
      </c>
      <c r="B2" s="420"/>
      <c r="C2" s="420"/>
      <c r="D2" s="420"/>
      <c r="E2" s="59"/>
    </row>
    <row r="3" spans="1:10" ht="18" x14ac:dyDescent="0.35">
      <c r="A3" s="433">
        <f ca="1">TODAY()</f>
        <v>46197</v>
      </c>
      <c r="B3" s="436"/>
      <c r="C3" s="436"/>
      <c r="D3" s="436"/>
      <c r="E3" s="30"/>
    </row>
    <row r="4" spans="1:10" ht="18" x14ac:dyDescent="0.35">
      <c r="A4" s="296"/>
      <c r="B4" s="296"/>
      <c r="C4" s="33"/>
      <c r="D4" s="193"/>
      <c r="E4" s="30"/>
    </row>
    <row r="5" spans="1:10" ht="18" x14ac:dyDescent="0.35">
      <c r="A5" s="193"/>
      <c r="B5" s="193"/>
      <c r="C5" s="35"/>
      <c r="D5" s="193"/>
      <c r="E5" s="30"/>
    </row>
    <row r="6" spans="1:10" ht="18" x14ac:dyDescent="0.35">
      <c r="A6" s="32" t="s">
        <v>244</v>
      </c>
      <c r="B6" s="36" t="e">
        <f>#REF!</f>
        <v>#REF!</v>
      </c>
      <c r="C6" s="35"/>
      <c r="D6" s="193"/>
      <c r="E6" s="30"/>
    </row>
    <row r="7" spans="1:10" ht="18" hidden="1" x14ac:dyDescent="0.35">
      <c r="A7" s="193" t="s">
        <v>245</v>
      </c>
      <c r="B7" s="37">
        <v>40793</v>
      </c>
      <c r="C7" s="35" t="s">
        <v>246</v>
      </c>
      <c r="D7" s="193"/>
      <c r="E7" s="30"/>
    </row>
    <row r="8" spans="1:10" ht="18" x14ac:dyDescent="0.35">
      <c r="A8" s="193" t="s">
        <v>247</v>
      </c>
      <c r="B8" s="38" t="e">
        <f>#REF!</f>
        <v>#REF!</v>
      </c>
      <c r="C8" s="35" t="s">
        <v>248</v>
      </c>
      <c r="D8" s="193"/>
      <c r="E8" s="30"/>
    </row>
    <row r="9" spans="1:10" ht="18" x14ac:dyDescent="0.35">
      <c r="A9" s="193" t="s">
        <v>249</v>
      </c>
      <c r="B9" s="39">
        <v>31</v>
      </c>
      <c r="C9" s="35" t="s">
        <v>248</v>
      </c>
      <c r="D9" s="193"/>
      <c r="E9" s="30"/>
    </row>
    <row r="10" spans="1:10" ht="18" hidden="1" x14ac:dyDescent="0.35">
      <c r="A10" s="193" t="s">
        <v>250</v>
      </c>
      <c r="B10" s="194"/>
      <c r="C10" s="35" t="s">
        <v>248</v>
      </c>
      <c r="D10" s="193"/>
      <c r="E10" s="30"/>
    </row>
    <row r="11" spans="1:10" ht="18" x14ac:dyDescent="0.35">
      <c r="A11" s="193"/>
      <c r="B11" s="193"/>
      <c r="C11" s="35"/>
      <c r="D11" s="193"/>
      <c r="E11" s="30"/>
    </row>
    <row r="12" spans="1:10" x14ac:dyDescent="0.25">
      <c r="A12" s="42" t="s">
        <v>251</v>
      </c>
      <c r="B12" s="195"/>
      <c r="C12" s="35"/>
      <c r="D12" s="193"/>
      <c r="E12" s="193"/>
    </row>
    <row r="13" spans="1:10" x14ac:dyDescent="0.25">
      <c r="A13" s="196" t="s">
        <v>252</v>
      </c>
      <c r="B13" s="197" t="e">
        <f>#REF!</f>
        <v>#REF!</v>
      </c>
      <c r="C13" s="35" t="s">
        <v>246</v>
      </c>
      <c r="D13" s="193"/>
      <c r="E13" s="193"/>
    </row>
    <row r="14" spans="1:10" x14ac:dyDescent="0.25">
      <c r="A14" s="196" t="s">
        <v>253</v>
      </c>
      <c r="B14" s="218" t="e">
        <f>#REF!</f>
        <v>#REF!</v>
      </c>
      <c r="C14" s="35" t="s">
        <v>246</v>
      </c>
      <c r="D14" s="193"/>
      <c r="E14" s="193"/>
      <c r="I14" s="64"/>
      <c r="J14" s="64"/>
    </row>
    <row r="15" spans="1:10" x14ac:dyDescent="0.25">
      <c r="A15" s="196" t="s">
        <v>254</v>
      </c>
      <c r="B15" s="199" t="e">
        <f>B14*B13</f>
        <v>#REF!</v>
      </c>
      <c r="C15" s="35"/>
      <c r="D15" s="219"/>
      <c r="E15" s="193"/>
      <c r="I15" s="65"/>
      <c r="J15" s="64"/>
    </row>
    <row r="16" spans="1:10" x14ac:dyDescent="0.25">
      <c r="A16" s="196"/>
      <c r="B16" s="199"/>
      <c r="C16" s="35"/>
      <c r="D16" s="219"/>
      <c r="E16" s="193"/>
      <c r="I16" s="65"/>
      <c r="J16" s="64"/>
    </row>
    <row r="17" spans="1:10" x14ac:dyDescent="0.25">
      <c r="A17" s="196" t="s">
        <v>252</v>
      </c>
      <c r="B17" s="197" t="e">
        <f>#REF!</f>
        <v>#REF!</v>
      </c>
      <c r="C17" s="35" t="s">
        <v>246</v>
      </c>
      <c r="D17" s="219"/>
      <c r="E17" s="193"/>
    </row>
    <row r="18" spans="1:10" x14ac:dyDescent="0.25">
      <c r="A18" s="196" t="s">
        <v>253</v>
      </c>
      <c r="B18" s="218" t="e">
        <f>#REF!</f>
        <v>#REF!</v>
      </c>
      <c r="C18" s="35" t="s">
        <v>246</v>
      </c>
      <c r="D18" s="193"/>
      <c r="E18" s="193"/>
      <c r="I18" s="64"/>
      <c r="J18" s="64"/>
    </row>
    <row r="19" spans="1:10" x14ac:dyDescent="0.25">
      <c r="A19" s="196" t="s">
        <v>254</v>
      </c>
      <c r="B19" s="199" t="e">
        <f>B18*B17</f>
        <v>#REF!</v>
      </c>
      <c r="C19" s="35"/>
      <c r="D19" s="193"/>
      <c r="E19" s="193"/>
      <c r="G19" s="199"/>
      <c r="I19" s="65"/>
      <c r="J19" s="64"/>
    </row>
    <row r="20" spans="1:10" x14ac:dyDescent="0.25">
      <c r="A20" s="201"/>
      <c r="B20" s="199"/>
      <c r="C20" s="41"/>
      <c r="D20" s="193"/>
      <c r="E20" s="193"/>
      <c r="G20" s="199"/>
      <c r="J20" s="64"/>
    </row>
    <row r="21" spans="1:10" hidden="1" x14ac:dyDescent="0.25">
      <c r="A21" s="42" t="s">
        <v>255</v>
      </c>
      <c r="B21" s="195"/>
      <c r="C21" s="35"/>
      <c r="D21" s="193"/>
      <c r="E21" s="193"/>
      <c r="J21" s="64"/>
    </row>
    <row r="22" spans="1:10" hidden="1" x14ac:dyDescent="0.25">
      <c r="A22" s="196" t="s">
        <v>256</v>
      </c>
      <c r="B22" s="202" t="e">
        <f>B13</f>
        <v>#REF!</v>
      </c>
      <c r="C22" s="35" t="s">
        <v>257</v>
      </c>
      <c r="D22" s="193"/>
      <c r="E22" s="193"/>
      <c r="J22" s="64"/>
    </row>
    <row r="23" spans="1:10" hidden="1" x14ac:dyDescent="0.25">
      <c r="A23" s="196" t="s">
        <v>258</v>
      </c>
      <c r="B23" s="199">
        <v>3.5000000000000003E-2</v>
      </c>
      <c r="C23" s="35"/>
      <c r="D23" s="193"/>
      <c r="E23" s="193"/>
      <c r="J23" s="64"/>
    </row>
    <row r="24" spans="1:10" hidden="1" x14ac:dyDescent="0.25">
      <c r="A24" s="196" t="s">
        <v>259</v>
      </c>
      <c r="B24" s="203" t="e">
        <f>B22*B23</f>
        <v>#REF!</v>
      </c>
      <c r="C24" s="35"/>
      <c r="D24" s="193"/>
      <c r="E24" s="193"/>
      <c r="J24" s="64"/>
    </row>
    <row r="25" spans="1:10" x14ac:dyDescent="0.25">
      <c r="A25" s="193"/>
      <c r="B25" s="43"/>
      <c r="C25" s="35"/>
      <c r="D25" s="193"/>
      <c r="E25" s="193"/>
    </row>
    <row r="26" spans="1:10" x14ac:dyDescent="0.25">
      <c r="A26" s="44" t="s">
        <v>260</v>
      </c>
      <c r="B26" s="43" t="e">
        <f>B15+B19</f>
        <v>#REF!</v>
      </c>
      <c r="C26" s="35"/>
      <c r="D26" s="193"/>
      <c r="E26" s="193"/>
      <c r="I26" s="64"/>
    </row>
    <row r="27" spans="1:10" x14ac:dyDescent="0.25">
      <c r="A27" s="45"/>
      <c r="B27" s="199"/>
      <c r="C27" s="41"/>
      <c r="D27" s="193"/>
      <c r="E27" s="193"/>
      <c r="I27" s="64"/>
    </row>
    <row r="28" spans="1:10" x14ac:dyDescent="0.25">
      <c r="A28" s="45" t="s">
        <v>261</v>
      </c>
      <c r="B28" s="204" t="e">
        <f>B6+47</f>
        <v>#REF!</v>
      </c>
      <c r="C28" s="35"/>
      <c r="D28" s="193"/>
      <c r="E28" s="193"/>
    </row>
    <row r="29" spans="1:10" x14ac:dyDescent="0.25">
      <c r="A29" s="45"/>
      <c r="B29" s="204"/>
      <c r="C29" s="35"/>
      <c r="D29" s="193"/>
      <c r="E29" s="193"/>
    </row>
    <row r="30" spans="1:10" x14ac:dyDescent="0.25">
      <c r="A30" s="45"/>
      <c r="B30" s="204"/>
      <c r="C30" s="35"/>
      <c r="D30" s="193"/>
      <c r="E30" s="193"/>
    </row>
    <row r="31" spans="1:10" x14ac:dyDescent="0.25">
      <c r="A31" s="45"/>
      <c r="B31" s="204"/>
      <c r="C31" s="35"/>
      <c r="D31" s="193"/>
      <c r="E31" s="193"/>
    </row>
    <row r="32" spans="1:10" x14ac:dyDescent="0.25">
      <c r="A32" s="45"/>
      <c r="B32" s="204"/>
      <c r="C32" s="35"/>
      <c r="D32" s="193"/>
      <c r="E32" s="193"/>
    </row>
    <row r="33" spans="1:5" x14ac:dyDescent="0.25">
      <c r="A33" s="45"/>
      <c r="B33" s="50" t="s">
        <v>262</v>
      </c>
      <c r="C33" s="35"/>
      <c r="D33" s="193"/>
      <c r="E33" s="193"/>
    </row>
    <row r="34" spans="1:5" x14ac:dyDescent="0.25">
      <c r="A34" s="45"/>
      <c r="B34" s="193"/>
      <c r="C34" s="35"/>
      <c r="D34" s="193"/>
      <c r="E34" s="193"/>
    </row>
    <row r="35" spans="1:5" x14ac:dyDescent="0.25">
      <c r="A35" s="45"/>
      <c r="B35" s="193"/>
      <c r="C35" s="35"/>
      <c r="D35" s="193"/>
      <c r="E35" s="193"/>
    </row>
    <row r="36" spans="1:5" x14ac:dyDescent="0.25">
      <c r="A36" s="45"/>
      <c r="B36" s="193"/>
      <c r="C36" s="35"/>
      <c r="D36" s="193"/>
      <c r="E36" s="193"/>
    </row>
    <row r="37" spans="1:5" x14ac:dyDescent="0.25">
      <c r="A37" s="45"/>
      <c r="B37" s="193" t="s">
        <v>285</v>
      </c>
      <c r="C37" s="35"/>
      <c r="D37" s="193"/>
      <c r="E37" s="193"/>
    </row>
    <row r="38" spans="1:5" x14ac:dyDescent="0.25">
      <c r="A38" s="45"/>
      <c r="B38" s="193" t="s">
        <v>264</v>
      </c>
      <c r="C38" s="35"/>
      <c r="D38" s="193"/>
      <c r="E38" s="193"/>
    </row>
    <row r="39" spans="1:5" x14ac:dyDescent="0.25">
      <c r="A39" s="45"/>
      <c r="B39" s="193"/>
      <c r="C39" s="35"/>
      <c r="D39" s="193"/>
      <c r="E39" s="193"/>
    </row>
    <row r="40" spans="1:5" x14ac:dyDescent="0.25">
      <c r="A40" s="45"/>
      <c r="B40" s="193"/>
      <c r="C40" s="35"/>
      <c r="D40" s="193"/>
      <c r="E40" s="193"/>
    </row>
    <row r="41" spans="1:5" x14ac:dyDescent="0.25">
      <c r="A41" s="45"/>
      <c r="B41" s="193"/>
      <c r="C41" s="35"/>
      <c r="D41" s="193"/>
      <c r="E41" s="193"/>
    </row>
    <row r="42" spans="1:5" x14ac:dyDescent="0.25">
      <c r="A42" s="193"/>
      <c r="B42" s="51" t="s">
        <v>265</v>
      </c>
      <c r="C42" s="35"/>
      <c r="D42" s="193"/>
      <c r="E42" s="193"/>
    </row>
    <row r="43" spans="1:5" x14ac:dyDescent="0.25">
      <c r="A43" s="193"/>
      <c r="B43" s="193"/>
      <c r="C43" s="35"/>
      <c r="D43" s="193"/>
      <c r="E43" s="193"/>
    </row>
    <row r="44" spans="1:5" x14ac:dyDescent="0.25">
      <c r="A44" s="193"/>
      <c r="B44" s="193"/>
      <c r="C44" s="35"/>
      <c r="D44" s="193"/>
      <c r="E44" s="193"/>
    </row>
    <row r="45" spans="1:5" x14ac:dyDescent="0.25">
      <c r="A45" s="44"/>
      <c r="B45" s="193"/>
      <c r="C45" s="35"/>
      <c r="D45" s="205"/>
      <c r="E45" s="193"/>
    </row>
    <row r="46" spans="1:5" x14ac:dyDescent="0.25">
      <c r="A46" s="193"/>
      <c r="B46" s="193" t="s">
        <v>306</v>
      </c>
      <c r="C46" s="35"/>
      <c r="D46" s="193"/>
      <c r="E46" s="193"/>
    </row>
    <row r="47" spans="1:5" x14ac:dyDescent="0.25">
      <c r="A47" s="193"/>
      <c r="B47" s="193" t="s">
        <v>267</v>
      </c>
      <c r="C47" s="35"/>
      <c r="D47" s="193"/>
      <c r="E47" s="193"/>
    </row>
    <row r="48" spans="1:5" x14ac:dyDescent="0.25">
      <c r="A48" s="193"/>
      <c r="B48" s="193"/>
      <c r="C48" s="35"/>
      <c r="D48" s="193"/>
      <c r="E48" s="193"/>
    </row>
    <row r="49" spans="1:5" x14ac:dyDescent="0.25">
      <c r="A49" s="193"/>
      <c r="B49" s="193"/>
      <c r="C49" s="35"/>
      <c r="D49" s="193"/>
      <c r="E49" s="193"/>
    </row>
    <row r="50" spans="1:5" x14ac:dyDescent="0.25">
      <c r="A50" s="42"/>
      <c r="B50" s="193"/>
      <c r="C50" s="35"/>
      <c r="D50" s="193"/>
    </row>
    <row r="51" spans="1:5" x14ac:dyDescent="0.25">
      <c r="A51" s="193"/>
      <c r="B51" s="193"/>
      <c r="C51" s="35"/>
      <c r="D51" s="193"/>
    </row>
    <row r="52" spans="1:5" x14ac:dyDescent="0.25">
      <c r="A52" s="193"/>
      <c r="B52" s="193"/>
      <c r="C52" s="35"/>
      <c r="D52" s="193"/>
    </row>
    <row r="53" spans="1:5" x14ac:dyDescent="0.25">
      <c r="A53" s="193"/>
      <c r="B53" s="37"/>
      <c r="C53" s="35"/>
      <c r="D53" s="193"/>
    </row>
    <row r="54" spans="1:5" x14ac:dyDescent="0.25">
      <c r="A54" s="193"/>
      <c r="B54" s="220"/>
      <c r="C54" s="35"/>
      <c r="D54" s="193"/>
    </row>
    <row r="55" spans="1:5" x14ac:dyDescent="0.25">
      <c r="A55" s="193"/>
      <c r="B55" s="220"/>
      <c r="C55" s="35"/>
      <c r="D55" s="193"/>
    </row>
    <row r="56" spans="1:5" x14ac:dyDescent="0.25">
      <c r="A56" s="193"/>
      <c r="B56" s="220"/>
      <c r="C56" s="35"/>
      <c r="D56" s="193"/>
    </row>
    <row r="57" spans="1:5" x14ac:dyDescent="0.25">
      <c r="A57" s="193"/>
      <c r="B57" s="193"/>
      <c r="C57" s="35"/>
      <c r="D57" s="193"/>
    </row>
    <row r="58" spans="1:5" x14ac:dyDescent="0.25">
      <c r="A58" s="193"/>
      <c r="B58" s="193"/>
      <c r="C58" s="35"/>
      <c r="D58" s="193"/>
    </row>
    <row r="59" spans="1:5" x14ac:dyDescent="0.25">
      <c r="A59" s="193"/>
      <c r="B59" s="193"/>
      <c r="C59" s="35"/>
      <c r="D59" s="193"/>
    </row>
    <row r="60" spans="1:5" x14ac:dyDescent="0.25">
      <c r="A60" s="193"/>
      <c r="B60" s="193"/>
      <c r="C60" s="35"/>
      <c r="D60" s="193"/>
    </row>
    <row r="61" spans="1:5" x14ac:dyDescent="0.25">
      <c r="A61" s="193"/>
      <c r="B61" s="193"/>
      <c r="C61" s="35"/>
      <c r="D61" s="193"/>
    </row>
    <row r="62" spans="1:5" x14ac:dyDescent="0.25">
      <c r="A62" s="193"/>
      <c r="B62" s="193"/>
      <c r="C62" s="35"/>
      <c r="D62" s="193"/>
    </row>
    <row r="63" spans="1:5" x14ac:dyDescent="0.25">
      <c r="A63" s="193"/>
      <c r="B63" s="193"/>
      <c r="C63" s="35"/>
      <c r="D63" s="193"/>
    </row>
    <row r="64" spans="1:5" x14ac:dyDescent="0.25">
      <c r="A64" s="193"/>
      <c r="B64" s="193"/>
      <c r="C64" s="35"/>
      <c r="D64" s="193"/>
    </row>
    <row r="65" spans="1:4" x14ac:dyDescent="0.25">
      <c r="A65" s="193"/>
      <c r="B65" s="193"/>
      <c r="C65" s="35"/>
      <c r="D65" s="193"/>
    </row>
    <row r="66" spans="1:4" x14ac:dyDescent="0.25">
      <c r="A66" s="193"/>
      <c r="B66" s="193"/>
      <c r="C66" s="35"/>
      <c r="D66" s="193"/>
    </row>
    <row r="67" spans="1:4" x14ac:dyDescent="0.25">
      <c r="A67" s="193"/>
      <c r="B67" s="193"/>
      <c r="C67" s="35"/>
      <c r="D67" s="193"/>
    </row>
    <row r="68" spans="1:4" x14ac:dyDescent="0.25">
      <c r="A68" s="193"/>
      <c r="B68" s="193"/>
      <c r="C68" s="35"/>
      <c r="D68" s="193"/>
    </row>
    <row r="69" spans="1:4" x14ac:dyDescent="0.25">
      <c r="A69" s="193"/>
      <c r="B69" s="193"/>
      <c r="C69" s="35"/>
      <c r="D69" s="193"/>
    </row>
    <row r="70" spans="1:4" x14ac:dyDescent="0.25">
      <c r="A70" s="193"/>
      <c r="B70" s="193"/>
      <c r="C70" s="35"/>
      <c r="D70" s="193"/>
    </row>
    <row r="71" spans="1:4" x14ac:dyDescent="0.25">
      <c r="A71" s="193"/>
      <c r="B71" s="193"/>
      <c r="C71" s="35"/>
      <c r="D71" s="193"/>
    </row>
    <row r="72" spans="1:4" x14ac:dyDescent="0.25">
      <c r="A72" s="193"/>
      <c r="B72" s="193"/>
      <c r="C72" s="35"/>
      <c r="D72" s="193"/>
    </row>
    <row r="73" spans="1:4" x14ac:dyDescent="0.25">
      <c r="A73" s="193"/>
      <c r="B73" s="193"/>
      <c r="C73" s="35"/>
      <c r="D73" s="193"/>
    </row>
    <row r="74" spans="1:4" x14ac:dyDescent="0.25">
      <c r="A74" s="193"/>
      <c r="B74" s="193"/>
      <c r="C74" s="35"/>
      <c r="D74" s="193"/>
    </row>
    <row r="75" spans="1:4" x14ac:dyDescent="0.25">
      <c r="A75" s="193"/>
      <c r="B75" s="193"/>
      <c r="C75" s="35"/>
      <c r="D75" s="193"/>
    </row>
    <row r="76" spans="1:4" x14ac:dyDescent="0.25">
      <c r="A76" s="193"/>
      <c r="B76" s="193"/>
      <c r="C76" s="35"/>
      <c r="D76" s="193"/>
    </row>
    <row r="77" spans="1:4" x14ac:dyDescent="0.25">
      <c r="A77" s="193"/>
      <c r="B77" s="193"/>
      <c r="C77" s="35"/>
      <c r="D77" s="193"/>
    </row>
    <row r="78" spans="1:4" x14ac:dyDescent="0.25">
      <c r="A78" s="193"/>
      <c r="B78" s="193"/>
      <c r="C78" s="35"/>
      <c r="D78" s="193"/>
    </row>
    <row r="79" spans="1:4" x14ac:dyDescent="0.25">
      <c r="A79" s="193"/>
      <c r="B79" s="193"/>
      <c r="C79" s="35"/>
      <c r="D79" s="193"/>
    </row>
    <row r="80" spans="1:4" x14ac:dyDescent="0.25">
      <c r="A80" s="193"/>
      <c r="B80" s="193"/>
      <c r="C80" s="35"/>
      <c r="D80" s="193"/>
    </row>
    <row r="81" spans="1:4" x14ac:dyDescent="0.25">
      <c r="A81" s="193"/>
      <c r="B81" s="193"/>
      <c r="C81" s="35"/>
      <c r="D81" s="193"/>
    </row>
    <row r="82" spans="1:4" x14ac:dyDescent="0.25">
      <c r="A82" s="193"/>
      <c r="B82" s="193"/>
      <c r="C82" s="35"/>
      <c r="D82" s="193"/>
    </row>
    <row r="83" spans="1:4" x14ac:dyDescent="0.25">
      <c r="A83" s="193"/>
      <c r="B83" s="193"/>
      <c r="C83" s="35"/>
      <c r="D83" s="193"/>
    </row>
    <row r="84" spans="1:4" x14ac:dyDescent="0.25">
      <c r="A84" s="193"/>
      <c r="B84" s="193"/>
      <c r="C84" s="35"/>
      <c r="D84" s="193"/>
    </row>
    <row r="85" spans="1:4" x14ac:dyDescent="0.25">
      <c r="A85" s="193"/>
      <c r="B85" s="193"/>
      <c r="C85" s="35"/>
      <c r="D85" s="193"/>
    </row>
    <row r="86" spans="1:4" x14ac:dyDescent="0.25">
      <c r="A86" s="193"/>
      <c r="B86" s="193"/>
      <c r="C86" s="35"/>
      <c r="D86" s="193"/>
    </row>
    <row r="87" spans="1:4" x14ac:dyDescent="0.25">
      <c r="A87" s="193"/>
      <c r="B87" s="193"/>
      <c r="C87" s="35"/>
      <c r="D87" s="193"/>
    </row>
    <row r="88" spans="1:4" x14ac:dyDescent="0.25">
      <c r="A88" s="193"/>
      <c r="B88" s="193"/>
      <c r="C88" s="35"/>
      <c r="D88" s="193"/>
    </row>
    <row r="89" spans="1:4" x14ac:dyDescent="0.25">
      <c r="A89" s="193"/>
      <c r="B89" s="193"/>
      <c r="C89" s="35"/>
      <c r="D89" s="193"/>
    </row>
    <row r="90" spans="1:4" x14ac:dyDescent="0.25">
      <c r="A90" s="193"/>
      <c r="B90" s="193"/>
      <c r="C90" s="35"/>
      <c r="D90" s="193"/>
    </row>
    <row r="91" spans="1:4" x14ac:dyDescent="0.25">
      <c r="A91" s="193"/>
      <c r="B91" s="193"/>
      <c r="C91" s="35"/>
      <c r="D91" s="193"/>
    </row>
    <row r="92" spans="1:4" x14ac:dyDescent="0.25">
      <c r="A92" s="193"/>
      <c r="B92" s="193"/>
      <c r="C92" s="35"/>
      <c r="D92" s="193"/>
    </row>
    <row r="93" spans="1:4" x14ac:dyDescent="0.25">
      <c r="A93" s="193"/>
      <c r="B93" s="193"/>
      <c r="C93" s="35"/>
      <c r="D93" s="193"/>
    </row>
    <row r="94" spans="1:4" x14ac:dyDescent="0.25">
      <c r="A94" s="193"/>
      <c r="B94" s="193"/>
      <c r="C94" s="35"/>
      <c r="D94" s="193"/>
    </row>
    <row r="95" spans="1:4" x14ac:dyDescent="0.25">
      <c r="A95" s="193"/>
      <c r="B95" s="193"/>
      <c r="C95" s="35"/>
      <c r="D95" s="193"/>
    </row>
    <row r="96" spans="1:4" x14ac:dyDescent="0.25">
      <c r="A96" s="193"/>
      <c r="B96" s="193"/>
      <c r="C96" s="35"/>
      <c r="D96" s="193"/>
    </row>
    <row r="97" spans="1:4" x14ac:dyDescent="0.25">
      <c r="A97" s="193"/>
      <c r="B97" s="193"/>
      <c r="C97" s="35"/>
      <c r="D97" s="193"/>
    </row>
    <row r="98" spans="1:4" x14ac:dyDescent="0.25">
      <c r="A98" s="193"/>
      <c r="B98" s="193"/>
      <c r="C98" s="35"/>
      <c r="D98" s="193"/>
    </row>
    <row r="99" spans="1:4" x14ac:dyDescent="0.25">
      <c r="A99" s="193"/>
      <c r="B99" s="193"/>
      <c r="C99" s="35"/>
      <c r="D99" s="193"/>
    </row>
    <row r="100" spans="1:4" x14ac:dyDescent="0.25">
      <c r="A100" s="193"/>
      <c r="B100" s="193"/>
      <c r="C100" s="35"/>
      <c r="D100" s="193"/>
    </row>
    <row r="101" spans="1:4" x14ac:dyDescent="0.25">
      <c r="A101" s="193"/>
      <c r="B101" s="193"/>
      <c r="C101" s="35"/>
      <c r="D101" s="193"/>
    </row>
    <row r="102" spans="1:4" x14ac:dyDescent="0.25">
      <c r="A102" s="193"/>
      <c r="B102" s="193"/>
      <c r="C102" s="35"/>
      <c r="D102" s="193"/>
    </row>
    <row r="103" spans="1:4" x14ac:dyDescent="0.25">
      <c r="A103" s="193"/>
      <c r="B103" s="193"/>
      <c r="C103" s="35"/>
      <c r="D103" s="193"/>
    </row>
    <row r="104" spans="1:4" x14ac:dyDescent="0.25">
      <c r="A104" s="193"/>
      <c r="B104" s="193"/>
      <c r="C104" s="35"/>
      <c r="D104" s="193"/>
    </row>
    <row r="105" spans="1:4" x14ac:dyDescent="0.25">
      <c r="A105" s="193"/>
      <c r="B105" s="193"/>
      <c r="C105" s="35"/>
      <c r="D105" s="193"/>
    </row>
    <row r="106" spans="1:4" x14ac:dyDescent="0.25">
      <c r="A106" s="193"/>
      <c r="B106" s="193"/>
      <c r="C106" s="35"/>
      <c r="D106" s="193"/>
    </row>
    <row r="107" spans="1:4" x14ac:dyDescent="0.25">
      <c r="A107" s="193"/>
      <c r="B107" s="193"/>
      <c r="C107" s="35"/>
      <c r="D107" s="193"/>
    </row>
    <row r="108" spans="1:4" x14ac:dyDescent="0.25">
      <c r="A108" s="193"/>
      <c r="B108" s="193"/>
      <c r="C108" s="35"/>
      <c r="D108" s="193"/>
    </row>
    <row r="109" spans="1:4" x14ac:dyDescent="0.25">
      <c r="A109" s="193"/>
      <c r="B109" s="193"/>
      <c r="C109" s="35"/>
      <c r="D109" s="193"/>
    </row>
    <row r="110" spans="1:4" x14ac:dyDescent="0.25">
      <c r="A110" s="193"/>
      <c r="B110" s="193"/>
      <c r="C110" s="35"/>
      <c r="D110" s="193"/>
    </row>
    <row r="111" spans="1:4" x14ac:dyDescent="0.25">
      <c r="A111" s="193"/>
      <c r="B111" s="193"/>
      <c r="C111" s="35"/>
      <c r="D111" s="193"/>
    </row>
    <row r="112" spans="1:4" x14ac:dyDescent="0.25">
      <c r="A112" s="193"/>
      <c r="B112" s="193"/>
      <c r="C112" s="35"/>
      <c r="D112" s="193"/>
    </row>
    <row r="113" spans="1:4" x14ac:dyDescent="0.25">
      <c r="A113" s="193"/>
      <c r="B113" s="193"/>
      <c r="C113" s="35"/>
      <c r="D113" s="193"/>
    </row>
    <row r="114" spans="1:4" x14ac:dyDescent="0.25">
      <c r="A114" s="193"/>
      <c r="B114" s="193"/>
      <c r="C114" s="35"/>
      <c r="D114" s="193"/>
    </row>
    <row r="115" spans="1:4" x14ac:dyDescent="0.25">
      <c r="A115" s="193"/>
      <c r="B115" s="193"/>
      <c r="C115" s="35"/>
      <c r="D115" s="193"/>
    </row>
    <row r="116" spans="1:4" x14ac:dyDescent="0.25">
      <c r="A116" s="193"/>
      <c r="B116" s="193"/>
      <c r="C116" s="35"/>
      <c r="D116" s="193"/>
    </row>
    <row r="117" spans="1:4" x14ac:dyDescent="0.25">
      <c r="A117" s="193"/>
      <c r="B117" s="193"/>
      <c r="C117" s="35"/>
      <c r="D117" s="193"/>
    </row>
    <row r="118" spans="1:4" x14ac:dyDescent="0.25">
      <c r="A118" s="193"/>
      <c r="B118" s="193"/>
      <c r="C118" s="35"/>
      <c r="D118" s="193"/>
    </row>
    <row r="119" spans="1:4" x14ac:dyDescent="0.25">
      <c r="A119" s="193"/>
      <c r="B119" s="193"/>
      <c r="C119" s="35"/>
      <c r="D119" s="193"/>
    </row>
    <row r="120" spans="1:4" x14ac:dyDescent="0.25">
      <c r="A120" s="193"/>
      <c r="B120" s="193"/>
      <c r="C120" s="35"/>
      <c r="D120" s="193"/>
    </row>
    <row r="121" spans="1:4" x14ac:dyDescent="0.25">
      <c r="A121" s="193"/>
      <c r="B121" s="193"/>
      <c r="C121" s="35"/>
      <c r="D121" s="193"/>
    </row>
    <row r="122" spans="1:4" x14ac:dyDescent="0.25">
      <c r="A122" s="193"/>
      <c r="B122" s="193"/>
      <c r="C122" s="35"/>
      <c r="D122" s="193"/>
    </row>
    <row r="123" spans="1:4" x14ac:dyDescent="0.25">
      <c r="A123" s="193"/>
      <c r="B123" s="193"/>
      <c r="C123" s="35"/>
      <c r="D123" s="193"/>
    </row>
    <row r="124" spans="1:4" x14ac:dyDescent="0.25">
      <c r="A124" s="193"/>
      <c r="B124" s="193"/>
      <c r="C124" s="35"/>
      <c r="D124" s="193"/>
    </row>
    <row r="125" spans="1:4" x14ac:dyDescent="0.25">
      <c r="A125" s="193"/>
      <c r="B125" s="193"/>
      <c r="C125" s="35"/>
      <c r="D125" s="193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6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48">
    <pageSetUpPr fitToPage="1"/>
  </sheetPr>
  <dimension ref="A1:K56"/>
  <sheetViews>
    <sheetView topLeftCell="A31" zoomScaleNormal="100" workbookViewId="0">
      <selection activeCell="G22" sqref="G22"/>
    </sheetView>
  </sheetViews>
  <sheetFormatPr defaultColWidth="9.140625" defaultRowHeight="18" x14ac:dyDescent="0.35"/>
  <cols>
    <col min="1" max="1" width="47.42578125" style="30" customWidth="1"/>
    <col min="2" max="2" width="27.85546875" style="30" customWidth="1"/>
    <col min="3" max="3" width="9.140625" style="30" customWidth="1"/>
    <col min="4" max="4" width="9.140625" style="30"/>
    <col min="5" max="5" width="9.140625" style="29"/>
    <col min="6" max="6" width="10.42578125" style="29" customWidth="1"/>
    <col min="7" max="16384" width="9.140625" style="29"/>
  </cols>
  <sheetData>
    <row r="1" spans="1:11" ht="20.25" x14ac:dyDescent="0.3">
      <c r="A1" s="420" t="s">
        <v>268</v>
      </c>
      <c r="B1" s="420"/>
      <c r="C1" s="420"/>
      <c r="D1" s="420"/>
      <c r="E1" s="42"/>
      <c r="F1" s="296"/>
    </row>
    <row r="2" spans="1:11" ht="20.25" x14ac:dyDescent="0.3">
      <c r="A2" s="420" t="s">
        <v>311</v>
      </c>
      <c r="B2" s="420"/>
      <c r="C2" s="420"/>
      <c r="D2" s="420"/>
      <c r="E2" s="42"/>
      <c r="F2" s="296"/>
    </row>
    <row r="3" spans="1:11" ht="15.75" x14ac:dyDescent="0.25">
      <c r="A3" s="433">
        <f ca="1">TODAY()</f>
        <v>46197</v>
      </c>
      <c r="B3" s="436"/>
      <c r="C3" s="436"/>
      <c r="D3" s="436"/>
      <c r="E3" s="62"/>
    </row>
    <row r="4" spans="1:11" ht="15.75" x14ac:dyDescent="0.25">
      <c r="A4" s="296"/>
      <c r="B4" s="296"/>
      <c r="C4" s="296"/>
      <c r="D4" s="193"/>
      <c r="E4" s="62"/>
    </row>
    <row r="5" spans="1:11" ht="15.75" x14ac:dyDescent="0.25">
      <c r="A5" s="193"/>
      <c r="B5" s="193"/>
      <c r="C5" s="193"/>
      <c r="D5" s="193"/>
      <c r="E5" s="62"/>
    </row>
    <row r="6" spans="1:11" ht="15.75" x14ac:dyDescent="0.25">
      <c r="A6" s="32" t="s">
        <v>269</v>
      </c>
      <c r="B6" s="36" t="e">
        <f>#REF!</f>
        <v>#REF!</v>
      </c>
      <c r="C6" s="193"/>
      <c r="D6" s="193"/>
      <c r="E6" s="62"/>
    </row>
    <row r="7" spans="1:11" ht="15.75" hidden="1" x14ac:dyDescent="0.25">
      <c r="A7" s="193" t="s">
        <v>245</v>
      </c>
      <c r="B7" s="37" t="e">
        <f>#REF!</f>
        <v>#REF!</v>
      </c>
      <c r="C7" s="193"/>
      <c r="D7" s="193"/>
      <c r="E7" s="62"/>
    </row>
    <row r="8" spans="1:11" ht="15.75" x14ac:dyDescent="0.25">
      <c r="A8" s="193" t="s">
        <v>247</v>
      </c>
      <c r="B8" s="38" t="e">
        <f>#REF!</f>
        <v>#REF!</v>
      </c>
      <c r="C8" s="193"/>
      <c r="D8" s="193"/>
      <c r="E8" s="62"/>
    </row>
    <row r="9" spans="1:11" ht="15.75" x14ac:dyDescent="0.25">
      <c r="A9" s="193" t="s">
        <v>249</v>
      </c>
      <c r="B9" s="39">
        <v>31</v>
      </c>
      <c r="C9" s="193"/>
      <c r="D9" s="193"/>
      <c r="E9" s="62"/>
    </row>
    <row r="10" spans="1:11" ht="15.75" hidden="1" x14ac:dyDescent="0.25">
      <c r="A10" s="193" t="s">
        <v>250</v>
      </c>
      <c r="B10" s="194"/>
      <c r="C10" s="193" t="s">
        <v>248</v>
      </c>
      <c r="D10" s="193"/>
      <c r="E10" s="62"/>
    </row>
    <row r="11" spans="1:11" ht="15.75" x14ac:dyDescent="0.25">
      <c r="A11" s="193"/>
      <c r="B11" s="193"/>
      <c r="C11" s="193"/>
      <c r="D11" s="193"/>
      <c r="E11" s="62"/>
    </row>
    <row r="12" spans="1:11" ht="15.75" hidden="1" x14ac:dyDescent="0.25">
      <c r="A12" s="42" t="s">
        <v>251</v>
      </c>
      <c r="B12" s="195"/>
      <c r="C12" s="193"/>
      <c r="D12" s="193"/>
      <c r="E12" s="62"/>
    </row>
    <row r="13" spans="1:11" ht="15.75" hidden="1" x14ac:dyDescent="0.25">
      <c r="A13" s="196" t="s">
        <v>252</v>
      </c>
      <c r="B13" s="195" t="e">
        <f>#REF!</f>
        <v>#REF!</v>
      </c>
      <c r="C13" s="193" t="s">
        <v>246</v>
      </c>
      <c r="D13" s="193"/>
      <c r="E13" s="62"/>
    </row>
    <row r="14" spans="1:11" ht="15.75" hidden="1" x14ac:dyDescent="0.25">
      <c r="A14" s="196" t="s">
        <v>253</v>
      </c>
      <c r="B14" s="213">
        <v>0.15</v>
      </c>
      <c r="C14" s="193" t="s">
        <v>246</v>
      </c>
      <c r="D14" s="193"/>
      <c r="E14" s="62"/>
      <c r="J14" s="64"/>
      <c r="K14" s="64"/>
    </row>
    <row r="15" spans="1:11" ht="15.75" hidden="1" x14ac:dyDescent="0.25">
      <c r="A15" s="196" t="s">
        <v>254</v>
      </c>
      <c r="B15" s="43" t="e">
        <f>B14*B13</f>
        <v>#REF!</v>
      </c>
      <c r="C15" s="193"/>
      <c r="D15" s="193"/>
      <c r="E15" s="62"/>
      <c r="J15" s="65"/>
      <c r="K15" s="64"/>
    </row>
    <row r="16" spans="1:11" ht="15.75" x14ac:dyDescent="0.25">
      <c r="A16" s="42" t="s">
        <v>270</v>
      </c>
      <c r="B16" s="199"/>
      <c r="C16" s="193"/>
      <c r="D16" s="193"/>
      <c r="E16" s="62"/>
      <c r="K16" s="64"/>
    </row>
    <row r="17" spans="1:11" x14ac:dyDescent="0.35">
      <c r="A17" s="196" t="s">
        <v>271</v>
      </c>
      <c r="B17" s="208" t="e">
        <f>#REF!</f>
        <v>#REF!</v>
      </c>
      <c r="C17" s="193"/>
      <c r="F17" s="65"/>
      <c r="K17" s="64"/>
    </row>
    <row r="18" spans="1:11" ht="15.75" x14ac:dyDescent="0.25">
      <c r="A18" s="196" t="s">
        <v>272</v>
      </c>
      <c r="B18" s="195" t="e">
        <f>#REF!</f>
        <v>#REF!</v>
      </c>
      <c r="C18" s="193"/>
      <c r="D18" s="193"/>
      <c r="E18" s="62"/>
      <c r="K18" s="64"/>
    </row>
    <row r="19" spans="1:11" ht="15.75" x14ac:dyDescent="0.25">
      <c r="A19" s="196" t="s">
        <v>259</v>
      </c>
      <c r="B19" s="199" t="e">
        <f>B17*B18</f>
        <v>#REF!</v>
      </c>
      <c r="C19" s="193"/>
      <c r="D19" s="193"/>
      <c r="E19" s="62"/>
      <c r="F19" s="65"/>
      <c r="K19" s="64"/>
    </row>
    <row r="20" spans="1:11" ht="15.75" x14ac:dyDescent="0.25">
      <c r="A20" s="196"/>
      <c r="B20" s="199"/>
      <c r="C20" s="193"/>
      <c r="D20" s="193"/>
      <c r="E20" s="62"/>
      <c r="F20" s="65"/>
      <c r="K20" s="64"/>
    </row>
    <row r="21" spans="1:11" x14ac:dyDescent="0.35">
      <c r="A21" s="196" t="s">
        <v>271</v>
      </c>
      <c r="B21" s="208" t="e">
        <f>#REF!</f>
        <v>#REF!</v>
      </c>
      <c r="C21" s="193"/>
      <c r="F21" s="65"/>
      <c r="K21" s="64"/>
    </row>
    <row r="22" spans="1:11" ht="15.75" x14ac:dyDescent="0.25">
      <c r="A22" s="196" t="s">
        <v>272</v>
      </c>
      <c r="B22" s="195" t="e">
        <f>#REF!</f>
        <v>#REF!</v>
      </c>
      <c r="C22" s="193"/>
      <c r="D22" s="193"/>
      <c r="E22" s="62"/>
      <c r="K22" s="64"/>
    </row>
    <row r="23" spans="1:11" ht="15.75" x14ac:dyDescent="0.25">
      <c r="A23" s="196" t="s">
        <v>259</v>
      </c>
      <c r="B23" s="199" t="e">
        <f>B21*B22</f>
        <v>#REF!</v>
      </c>
      <c r="C23" s="193"/>
      <c r="D23" s="193"/>
      <c r="E23" s="62"/>
      <c r="F23" s="65"/>
      <c r="K23" s="64"/>
    </row>
    <row r="24" spans="1:11" ht="15.75" x14ac:dyDescent="0.25">
      <c r="A24" s="196"/>
      <c r="B24" s="199"/>
      <c r="C24" s="193"/>
      <c r="D24" s="193"/>
      <c r="E24" s="62"/>
      <c r="F24" s="65"/>
      <c r="K24" s="64"/>
    </row>
    <row r="25" spans="1:11" ht="15.75" x14ac:dyDescent="0.25">
      <c r="A25" s="193"/>
      <c r="B25" s="199"/>
      <c r="C25" s="193"/>
      <c r="D25" s="193"/>
      <c r="E25" s="62"/>
    </row>
    <row r="26" spans="1:11" ht="15.75" x14ac:dyDescent="0.25">
      <c r="A26" s="44" t="s">
        <v>260</v>
      </c>
      <c r="B26" s="43" t="e">
        <f>+B19+B23</f>
        <v>#REF!</v>
      </c>
      <c r="C26" s="193"/>
      <c r="D26" s="193"/>
      <c r="E26" s="62"/>
      <c r="J26" s="64"/>
    </row>
    <row r="27" spans="1:11" ht="15.75" x14ac:dyDescent="0.25">
      <c r="A27" s="45"/>
      <c r="B27" s="210"/>
      <c r="C27" s="199"/>
      <c r="D27" s="193"/>
      <c r="E27" s="62"/>
      <c r="J27" s="64"/>
    </row>
    <row r="28" spans="1:11" ht="15.75" x14ac:dyDescent="0.25">
      <c r="A28" s="45" t="s">
        <v>261</v>
      </c>
      <c r="B28" s="204" t="e">
        <f>B6+47</f>
        <v>#REF!</v>
      </c>
      <c r="C28" s="193"/>
      <c r="D28" s="193"/>
      <c r="E28" s="62"/>
    </row>
    <row r="29" spans="1:11" ht="15.75" x14ac:dyDescent="0.25">
      <c r="A29" s="45"/>
      <c r="B29" s="204"/>
      <c r="C29" s="193"/>
      <c r="D29" s="193"/>
      <c r="E29" s="62"/>
    </row>
    <row r="30" spans="1:11" ht="15.75" x14ac:dyDescent="0.25">
      <c r="A30" s="45"/>
      <c r="B30" s="204"/>
      <c r="C30" s="193"/>
      <c r="D30" s="193"/>
      <c r="E30" s="62"/>
    </row>
    <row r="31" spans="1:11" ht="15.75" x14ac:dyDescent="0.25">
      <c r="A31" s="45"/>
      <c r="B31" s="204"/>
      <c r="C31" s="193"/>
      <c r="D31" s="193"/>
      <c r="E31" s="62"/>
    </row>
    <row r="32" spans="1:11" ht="15.75" x14ac:dyDescent="0.25">
      <c r="A32" s="45"/>
      <c r="B32" s="204"/>
      <c r="C32" s="193"/>
      <c r="D32" s="193"/>
      <c r="E32" s="62"/>
    </row>
    <row r="33" spans="1:5" ht="15.75" x14ac:dyDescent="0.25">
      <c r="A33" s="45"/>
      <c r="B33" s="50" t="s">
        <v>262</v>
      </c>
      <c r="C33" s="193"/>
      <c r="D33" s="193"/>
      <c r="E33" s="62"/>
    </row>
    <row r="34" spans="1:5" ht="15.75" x14ac:dyDescent="0.25">
      <c r="A34" s="45"/>
      <c r="B34" s="193"/>
      <c r="C34" s="193"/>
      <c r="D34" s="193"/>
      <c r="E34" s="62"/>
    </row>
    <row r="35" spans="1:5" ht="15.75" x14ac:dyDescent="0.25">
      <c r="A35" s="45"/>
      <c r="B35" s="193"/>
      <c r="C35" s="193"/>
      <c r="D35" s="193"/>
      <c r="E35" s="62"/>
    </row>
    <row r="36" spans="1:5" ht="15.75" x14ac:dyDescent="0.25">
      <c r="A36" s="45"/>
      <c r="B36" s="193"/>
      <c r="C36" s="193"/>
      <c r="D36" s="193"/>
      <c r="E36" s="62"/>
    </row>
    <row r="37" spans="1:5" ht="15.75" x14ac:dyDescent="0.25">
      <c r="A37" s="45"/>
      <c r="B37" s="193" t="s">
        <v>285</v>
      </c>
      <c r="C37" s="193"/>
      <c r="D37" s="193"/>
      <c r="E37" s="62"/>
    </row>
    <row r="38" spans="1:5" ht="15.75" x14ac:dyDescent="0.25">
      <c r="A38" s="45"/>
      <c r="B38" s="193" t="s">
        <v>264</v>
      </c>
      <c r="C38" s="193"/>
      <c r="D38" s="193"/>
      <c r="E38" s="62"/>
    </row>
    <row r="39" spans="1:5" ht="15.75" x14ac:dyDescent="0.25">
      <c r="A39" s="45"/>
      <c r="B39" s="193"/>
      <c r="C39" s="193"/>
      <c r="D39" s="193"/>
      <c r="E39" s="62"/>
    </row>
    <row r="40" spans="1:5" ht="15.75" x14ac:dyDescent="0.25">
      <c r="A40" s="45"/>
      <c r="B40" s="193"/>
      <c r="C40" s="193"/>
      <c r="D40" s="193"/>
      <c r="E40" s="62"/>
    </row>
    <row r="41" spans="1:5" ht="15.75" x14ac:dyDescent="0.25">
      <c r="A41" s="45"/>
      <c r="B41" s="193"/>
      <c r="C41" s="193"/>
      <c r="D41" s="193"/>
      <c r="E41" s="62"/>
    </row>
    <row r="42" spans="1:5" ht="15.75" x14ac:dyDescent="0.25">
      <c r="A42" s="45"/>
      <c r="B42" s="51" t="s">
        <v>265</v>
      </c>
      <c r="C42" s="193"/>
      <c r="D42" s="193"/>
      <c r="E42" s="62"/>
    </row>
    <row r="43" spans="1:5" ht="15.75" x14ac:dyDescent="0.25">
      <c r="A43" s="193"/>
      <c r="B43" s="193"/>
      <c r="C43" s="193"/>
      <c r="D43" s="193"/>
      <c r="E43" s="62"/>
    </row>
    <row r="44" spans="1:5" ht="15.75" x14ac:dyDescent="0.25">
      <c r="A44" s="44"/>
      <c r="B44" s="193"/>
      <c r="C44" s="193"/>
      <c r="D44" s="205"/>
      <c r="E44" s="76"/>
    </row>
    <row r="45" spans="1:5" ht="15.75" x14ac:dyDescent="0.25">
      <c r="A45" s="193"/>
      <c r="B45" s="193"/>
      <c r="C45" s="193"/>
      <c r="D45" s="193"/>
      <c r="E45" s="62"/>
    </row>
    <row r="46" spans="1:5" ht="15.75" x14ac:dyDescent="0.25">
      <c r="A46" s="193"/>
      <c r="B46" s="193" t="s">
        <v>306</v>
      </c>
      <c r="C46" s="193"/>
      <c r="D46" s="193"/>
      <c r="E46" s="62"/>
    </row>
    <row r="47" spans="1:5" ht="15.75" x14ac:dyDescent="0.25">
      <c r="A47" s="193"/>
      <c r="B47" s="193" t="s">
        <v>267</v>
      </c>
      <c r="C47" s="193"/>
      <c r="D47" s="193"/>
      <c r="E47" s="62"/>
    </row>
    <row r="48" spans="1:5" ht="15.75" x14ac:dyDescent="0.25">
      <c r="A48" s="193"/>
      <c r="B48" s="193"/>
      <c r="C48" s="193"/>
      <c r="D48" s="193"/>
      <c r="E48" s="62"/>
    </row>
    <row r="49" spans="1:3" x14ac:dyDescent="0.35">
      <c r="C49" s="52"/>
    </row>
    <row r="50" spans="1:3" x14ac:dyDescent="0.35">
      <c r="A50" s="42"/>
    </row>
    <row r="53" spans="1:3" x14ac:dyDescent="0.35">
      <c r="B53" s="37"/>
    </row>
    <row r="54" spans="1:3" x14ac:dyDescent="0.35">
      <c r="B54" s="104"/>
    </row>
    <row r="55" spans="1:3" x14ac:dyDescent="0.35">
      <c r="B55" s="104"/>
    </row>
    <row r="56" spans="1:3" x14ac:dyDescent="0.35">
      <c r="B56" s="104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4" max="1048575" man="1"/>
  </col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149">
    <pageSetUpPr fitToPage="1"/>
  </sheetPr>
  <dimension ref="A1:J73"/>
  <sheetViews>
    <sheetView topLeftCell="A38" zoomScaleNormal="100" workbookViewId="0">
      <selection activeCell="G22" sqref="G22"/>
    </sheetView>
  </sheetViews>
  <sheetFormatPr defaultColWidth="9.140625" defaultRowHeight="15" x14ac:dyDescent="0.25"/>
  <cols>
    <col min="1" max="1" width="47.42578125" style="29" customWidth="1"/>
    <col min="2" max="2" width="27.85546875" style="29" customWidth="1"/>
    <col min="3" max="4" width="9.28515625" style="29" customWidth="1"/>
    <col min="5" max="16384" width="9.140625" style="29"/>
  </cols>
  <sheetData>
    <row r="1" spans="1:10" ht="20.25" x14ac:dyDescent="0.3">
      <c r="A1" s="420" t="s">
        <v>242</v>
      </c>
      <c r="B1" s="420"/>
      <c r="C1" s="420"/>
      <c r="D1" s="420"/>
      <c r="E1" s="296"/>
    </row>
    <row r="2" spans="1:10" ht="20.25" x14ac:dyDescent="0.3">
      <c r="A2" s="420" t="s">
        <v>311</v>
      </c>
      <c r="B2" s="420"/>
      <c r="C2" s="420"/>
      <c r="D2" s="420"/>
      <c r="E2" s="296"/>
    </row>
    <row r="3" spans="1:10" ht="15.75" x14ac:dyDescent="0.25">
      <c r="A3" s="433">
        <f ca="1">TODAY()</f>
        <v>46197</v>
      </c>
      <c r="B3" s="436"/>
      <c r="C3" s="436"/>
      <c r="D3" s="436"/>
      <c r="E3" s="296"/>
    </row>
    <row r="4" spans="1:10" ht="18" hidden="1" x14ac:dyDescent="0.35">
      <c r="A4" s="296"/>
      <c r="B4" s="296"/>
      <c r="C4" s="33"/>
      <c r="D4" s="30"/>
      <c r="E4" s="30"/>
    </row>
    <row r="5" spans="1:10" ht="18" x14ac:dyDescent="0.35">
      <c r="A5" s="296"/>
      <c r="B5" s="296"/>
      <c r="C5" s="33"/>
      <c r="D5" s="30"/>
      <c r="E5" s="30"/>
    </row>
    <row r="6" spans="1:10" ht="18" x14ac:dyDescent="0.35">
      <c r="A6" s="30"/>
      <c r="B6" s="30"/>
      <c r="C6" s="52"/>
      <c r="D6" s="30"/>
      <c r="E6" s="30"/>
    </row>
    <row r="7" spans="1:10" ht="18" x14ac:dyDescent="0.35">
      <c r="A7" s="32" t="s">
        <v>244</v>
      </c>
      <c r="B7" s="36" t="e">
        <f>#REF!</f>
        <v>#REF!</v>
      </c>
      <c r="C7" s="52"/>
      <c r="D7" s="30"/>
      <c r="E7" s="30"/>
    </row>
    <row r="8" spans="1:10" ht="18" hidden="1" x14ac:dyDescent="0.35">
      <c r="A8" s="30" t="s">
        <v>245</v>
      </c>
      <c r="B8" s="37">
        <v>40793</v>
      </c>
      <c r="C8" s="52" t="s">
        <v>246</v>
      </c>
      <c r="D8" s="30"/>
      <c r="E8" s="30"/>
    </row>
    <row r="9" spans="1:10" ht="18" x14ac:dyDescent="0.35">
      <c r="A9" s="193" t="s">
        <v>247</v>
      </c>
      <c r="B9" s="38" t="e">
        <f>#REF!</f>
        <v>#REF!</v>
      </c>
      <c r="C9" s="52" t="s">
        <v>248</v>
      </c>
      <c r="D9" s="30"/>
      <c r="E9" s="30"/>
    </row>
    <row r="10" spans="1:10" ht="18" x14ac:dyDescent="0.35">
      <c r="A10" s="193" t="s">
        <v>249</v>
      </c>
      <c r="B10" s="39">
        <v>31</v>
      </c>
      <c r="C10" s="52" t="s">
        <v>248</v>
      </c>
      <c r="D10" s="30"/>
      <c r="E10" s="30"/>
    </row>
    <row r="11" spans="1:10" ht="18" hidden="1" x14ac:dyDescent="0.35">
      <c r="A11" s="30" t="s">
        <v>250</v>
      </c>
      <c r="B11" s="194"/>
      <c r="C11" s="52" t="s">
        <v>248</v>
      </c>
      <c r="D11" s="30"/>
      <c r="E11" s="30"/>
    </row>
    <row r="12" spans="1:10" ht="18" x14ac:dyDescent="0.35">
      <c r="A12" s="30"/>
      <c r="B12" s="193"/>
      <c r="C12" s="52"/>
      <c r="D12" s="30"/>
      <c r="E12" s="30"/>
    </row>
    <row r="13" spans="1:10" ht="18" x14ac:dyDescent="0.35">
      <c r="A13" s="30"/>
      <c r="B13" s="195"/>
      <c r="C13" s="52"/>
      <c r="D13" s="30"/>
      <c r="E13" s="30"/>
    </row>
    <row r="14" spans="1:10" ht="15.75" x14ac:dyDescent="0.25">
      <c r="A14" s="42" t="s">
        <v>251</v>
      </c>
      <c r="B14" s="195"/>
      <c r="C14" s="35"/>
      <c r="D14" s="193"/>
      <c r="E14" s="193"/>
    </row>
    <row r="15" spans="1:10" ht="15.75" x14ac:dyDescent="0.25">
      <c r="A15" s="196" t="s">
        <v>252</v>
      </c>
      <c r="B15" s="197" t="e">
        <f>#REF!</f>
        <v>#REF!</v>
      </c>
      <c r="C15" s="35" t="s">
        <v>246</v>
      </c>
      <c r="D15" s="193"/>
      <c r="E15" s="193"/>
    </row>
    <row r="16" spans="1:10" ht="15.75" x14ac:dyDescent="0.25">
      <c r="A16" s="196" t="s">
        <v>253</v>
      </c>
      <c r="B16" s="218" t="e">
        <f>#REF!</f>
        <v>#REF!</v>
      </c>
      <c r="C16" s="35" t="s">
        <v>246</v>
      </c>
      <c r="D16" s="193"/>
      <c r="E16" s="193"/>
      <c r="I16" s="64"/>
      <c r="J16" s="64"/>
    </row>
    <row r="17" spans="1:10" ht="15.75" x14ac:dyDescent="0.25">
      <c r="A17" s="196" t="s">
        <v>254</v>
      </c>
      <c r="B17" s="199" t="e">
        <f>B16*B15</f>
        <v>#REF!</v>
      </c>
      <c r="C17" s="35"/>
      <c r="D17" s="193"/>
      <c r="E17" s="193"/>
      <c r="I17" s="65"/>
      <c r="J17" s="64"/>
    </row>
    <row r="18" spans="1:10" ht="15.75" x14ac:dyDescent="0.25">
      <c r="A18" s="201"/>
      <c r="B18" s="199"/>
      <c r="C18" s="41"/>
      <c r="D18" s="193"/>
      <c r="E18" s="193"/>
      <c r="J18" s="64"/>
    </row>
    <row r="19" spans="1:10" ht="15.75" hidden="1" x14ac:dyDescent="0.25">
      <c r="A19" s="42" t="s">
        <v>255</v>
      </c>
      <c r="B19" s="195"/>
      <c r="C19" s="35"/>
      <c r="D19" s="193"/>
      <c r="E19" s="193"/>
      <c r="J19" s="64"/>
    </row>
    <row r="20" spans="1:10" ht="15.75" hidden="1" x14ac:dyDescent="0.25">
      <c r="A20" s="196" t="s">
        <v>256</v>
      </c>
      <c r="B20" s="202" t="e">
        <f>B15</f>
        <v>#REF!</v>
      </c>
      <c r="C20" s="35" t="s">
        <v>257</v>
      </c>
      <c r="D20" s="193"/>
      <c r="E20" s="193"/>
      <c r="J20" s="64"/>
    </row>
    <row r="21" spans="1:10" ht="15.75" hidden="1" x14ac:dyDescent="0.25">
      <c r="A21" s="196" t="s">
        <v>258</v>
      </c>
      <c r="B21" s="199">
        <v>3.5000000000000003E-2</v>
      </c>
      <c r="C21" s="35"/>
      <c r="D21" s="193"/>
      <c r="E21" s="193"/>
      <c r="J21" s="64"/>
    </row>
    <row r="22" spans="1:10" ht="15.75" hidden="1" x14ac:dyDescent="0.25">
      <c r="A22" s="196" t="s">
        <v>259</v>
      </c>
      <c r="B22" s="203" t="e">
        <f>B20*B21</f>
        <v>#REF!</v>
      </c>
      <c r="C22" s="35"/>
      <c r="D22" s="193"/>
      <c r="E22" s="193"/>
      <c r="J22" s="64"/>
    </row>
    <row r="23" spans="1:10" ht="15.75" x14ac:dyDescent="0.25">
      <c r="A23" s="193"/>
      <c r="B23" s="43"/>
      <c r="C23" s="35"/>
      <c r="D23" s="193"/>
      <c r="E23" s="193"/>
    </row>
    <row r="24" spans="1:10" ht="15.75" x14ac:dyDescent="0.25">
      <c r="A24" s="44" t="s">
        <v>260</v>
      </c>
      <c r="B24" s="43" t="e">
        <f>+B17</f>
        <v>#REF!</v>
      </c>
      <c r="C24" s="35"/>
      <c r="D24" s="193"/>
      <c r="E24" s="193"/>
      <c r="I24" s="64"/>
    </row>
    <row r="25" spans="1:10" ht="15.75" x14ac:dyDescent="0.25">
      <c r="A25" s="45"/>
      <c r="B25" s="199"/>
      <c r="C25" s="41"/>
      <c r="D25" s="193"/>
      <c r="E25" s="193"/>
      <c r="I25" s="64"/>
    </row>
    <row r="26" spans="1:10" ht="15.75" x14ac:dyDescent="0.25">
      <c r="A26" s="45"/>
      <c r="B26" s="204"/>
      <c r="C26" s="35"/>
      <c r="D26" s="193"/>
      <c r="E26" s="193"/>
    </row>
    <row r="27" spans="1:10" ht="15.75" x14ac:dyDescent="0.25">
      <c r="A27" s="45" t="s">
        <v>261</v>
      </c>
      <c r="B27" s="204" t="e">
        <f>B7+47</f>
        <v>#REF!</v>
      </c>
      <c r="C27" s="35"/>
      <c r="D27" s="193"/>
      <c r="E27" s="193"/>
    </row>
    <row r="28" spans="1:10" ht="15.75" x14ac:dyDescent="0.25">
      <c r="A28" s="45"/>
      <c r="B28" s="204"/>
      <c r="C28" s="35"/>
      <c r="D28" s="193"/>
      <c r="E28" s="193"/>
    </row>
    <row r="29" spans="1:10" ht="15.75" x14ac:dyDescent="0.25">
      <c r="A29" s="45"/>
      <c r="B29" s="204"/>
      <c r="C29" s="35"/>
      <c r="D29" s="193"/>
      <c r="E29" s="193"/>
    </row>
    <row r="30" spans="1:10" ht="15.75" x14ac:dyDescent="0.25">
      <c r="A30" s="45"/>
      <c r="B30" s="204"/>
      <c r="C30" s="35"/>
      <c r="D30" s="193"/>
      <c r="E30" s="193"/>
    </row>
    <row r="31" spans="1:10" ht="15.75" x14ac:dyDescent="0.25">
      <c r="A31" s="45"/>
      <c r="B31" s="204"/>
      <c r="C31" s="35"/>
      <c r="D31" s="193"/>
      <c r="E31" s="193"/>
    </row>
    <row r="32" spans="1:10" ht="15.75" x14ac:dyDescent="0.25">
      <c r="A32" s="45"/>
      <c r="B32" s="50" t="s">
        <v>262</v>
      </c>
      <c r="C32" s="35"/>
      <c r="D32" s="193"/>
      <c r="E32" s="193"/>
    </row>
    <row r="33" spans="1:5" ht="15.75" x14ac:dyDescent="0.25">
      <c r="A33" s="45"/>
      <c r="B33" s="193"/>
      <c r="C33" s="35"/>
      <c r="D33" s="193"/>
      <c r="E33" s="193"/>
    </row>
    <row r="34" spans="1:5" ht="15.75" x14ac:dyDescent="0.25">
      <c r="A34" s="45"/>
      <c r="B34" s="193"/>
      <c r="C34" s="35"/>
      <c r="D34" s="193"/>
      <c r="E34" s="193"/>
    </row>
    <row r="35" spans="1:5" ht="15.75" x14ac:dyDescent="0.25">
      <c r="A35" s="45"/>
      <c r="B35" s="193"/>
      <c r="C35" s="35"/>
      <c r="D35" s="193"/>
      <c r="E35" s="193"/>
    </row>
    <row r="36" spans="1:5" ht="15.75" x14ac:dyDescent="0.25">
      <c r="A36" s="45"/>
      <c r="B36" s="193" t="s">
        <v>285</v>
      </c>
      <c r="C36" s="35"/>
      <c r="D36" s="193"/>
      <c r="E36" s="193"/>
    </row>
    <row r="37" spans="1:5" ht="15.75" x14ac:dyDescent="0.25">
      <c r="A37" s="45"/>
      <c r="B37" s="193" t="s">
        <v>264</v>
      </c>
      <c r="C37" s="35"/>
      <c r="D37" s="193"/>
      <c r="E37" s="193"/>
    </row>
    <row r="38" spans="1:5" ht="15.75" x14ac:dyDescent="0.25">
      <c r="A38" s="45"/>
      <c r="B38" s="193"/>
      <c r="C38" s="35"/>
      <c r="D38" s="193"/>
      <c r="E38" s="193"/>
    </row>
    <row r="39" spans="1:5" ht="15.75" x14ac:dyDescent="0.25">
      <c r="A39" s="45"/>
      <c r="B39" s="193"/>
      <c r="C39" s="35"/>
      <c r="D39" s="193"/>
      <c r="E39" s="193"/>
    </row>
    <row r="40" spans="1:5" ht="15.75" x14ac:dyDescent="0.25">
      <c r="A40" s="45"/>
      <c r="B40" s="193"/>
      <c r="C40" s="35"/>
      <c r="D40" s="193"/>
      <c r="E40" s="193"/>
    </row>
    <row r="41" spans="1:5" ht="15.75" x14ac:dyDescent="0.25">
      <c r="A41" s="193"/>
      <c r="B41" s="51" t="s">
        <v>265</v>
      </c>
      <c r="C41" s="35"/>
      <c r="D41" s="193"/>
      <c r="E41" s="193"/>
    </row>
    <row r="42" spans="1:5" ht="15.75" x14ac:dyDescent="0.25">
      <c r="A42" s="193"/>
      <c r="B42" s="193"/>
      <c r="C42" s="35"/>
      <c r="D42" s="193"/>
      <c r="E42" s="193"/>
    </row>
    <row r="43" spans="1:5" ht="15.75" x14ac:dyDescent="0.25">
      <c r="A43" s="193"/>
      <c r="B43" s="193"/>
      <c r="C43" s="35"/>
      <c r="D43" s="193"/>
      <c r="E43" s="193"/>
    </row>
    <row r="44" spans="1:5" ht="15.75" x14ac:dyDescent="0.25">
      <c r="A44" s="44"/>
      <c r="B44" s="193"/>
      <c r="C44" s="35"/>
      <c r="D44" s="205"/>
      <c r="E44" s="193"/>
    </row>
    <row r="45" spans="1:5" ht="15.75" x14ac:dyDescent="0.25">
      <c r="A45" s="193"/>
      <c r="B45" s="193" t="s">
        <v>306</v>
      </c>
      <c r="C45" s="35"/>
      <c r="D45" s="193"/>
      <c r="E45" s="193"/>
    </row>
    <row r="46" spans="1:5" ht="15.75" x14ac:dyDescent="0.25">
      <c r="A46" s="193"/>
      <c r="B46" s="193" t="s">
        <v>267</v>
      </c>
      <c r="C46" s="35"/>
      <c r="D46" s="193"/>
      <c r="E46" s="193"/>
    </row>
    <row r="47" spans="1:5" ht="15.75" x14ac:dyDescent="0.25">
      <c r="A47" s="193"/>
      <c r="B47" s="193"/>
      <c r="C47" s="35"/>
      <c r="D47" s="193"/>
      <c r="E47" s="193"/>
    </row>
    <row r="48" spans="1:5" ht="15.75" x14ac:dyDescent="0.25">
      <c r="A48" s="193"/>
      <c r="B48" s="193"/>
      <c r="C48" s="35"/>
      <c r="D48" s="193"/>
      <c r="E48" s="193"/>
    </row>
    <row r="49" spans="1:5" ht="15.75" x14ac:dyDescent="0.25">
      <c r="A49" s="193"/>
      <c r="B49" s="193"/>
      <c r="C49" s="35"/>
      <c r="D49" s="193"/>
      <c r="E49" s="193"/>
    </row>
    <row r="50" spans="1:5" x14ac:dyDescent="0.25">
      <c r="C50" s="54"/>
    </row>
    <row r="51" spans="1:5" x14ac:dyDescent="0.25">
      <c r="A51" s="53"/>
      <c r="C51" s="54"/>
    </row>
    <row r="52" spans="1:5" x14ac:dyDescent="0.25">
      <c r="C52" s="54"/>
    </row>
    <row r="53" spans="1:5" x14ac:dyDescent="0.25">
      <c r="C53" s="54"/>
    </row>
    <row r="54" spans="1:5" x14ac:dyDescent="0.25">
      <c r="B54" s="55"/>
      <c r="C54" s="54"/>
    </row>
    <row r="55" spans="1:5" x14ac:dyDescent="0.25">
      <c r="B55" s="56"/>
      <c r="C55" s="54"/>
    </row>
    <row r="56" spans="1:5" x14ac:dyDescent="0.25">
      <c r="B56" s="56"/>
      <c r="C56" s="54"/>
    </row>
    <row r="57" spans="1:5" x14ac:dyDescent="0.25">
      <c r="B57" s="56"/>
      <c r="C57" s="54"/>
    </row>
    <row r="58" spans="1:5" x14ac:dyDescent="0.25">
      <c r="C58" s="54"/>
    </row>
    <row r="59" spans="1:5" x14ac:dyDescent="0.25">
      <c r="C59" s="54"/>
    </row>
    <row r="60" spans="1:5" x14ac:dyDescent="0.25">
      <c r="C60" s="54"/>
    </row>
    <row r="61" spans="1:5" x14ac:dyDescent="0.25">
      <c r="C61" s="54"/>
    </row>
    <row r="62" spans="1:5" x14ac:dyDescent="0.25">
      <c r="C62" s="54"/>
    </row>
    <row r="63" spans="1:5" x14ac:dyDescent="0.25">
      <c r="C63" s="54"/>
    </row>
    <row r="64" spans="1:5" x14ac:dyDescent="0.25">
      <c r="C64" s="54"/>
    </row>
    <row r="65" spans="3:3" x14ac:dyDescent="0.25">
      <c r="C65" s="54"/>
    </row>
    <row r="66" spans="3:3" x14ac:dyDescent="0.25">
      <c r="C66" s="54"/>
    </row>
    <row r="67" spans="3:3" x14ac:dyDescent="0.25">
      <c r="C67" s="54"/>
    </row>
    <row r="68" spans="3:3" x14ac:dyDescent="0.25">
      <c r="C68" s="54"/>
    </row>
    <row r="69" spans="3:3" x14ac:dyDescent="0.25">
      <c r="C69" s="54"/>
    </row>
    <row r="70" spans="3:3" x14ac:dyDescent="0.25">
      <c r="C70" s="54"/>
    </row>
    <row r="71" spans="3:3" x14ac:dyDescent="0.25">
      <c r="C71" s="54"/>
    </row>
    <row r="72" spans="3:3" x14ac:dyDescent="0.25">
      <c r="C72" s="54"/>
    </row>
    <row r="73" spans="3:3" x14ac:dyDescent="0.25">
      <c r="C73" s="54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9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DE3FCD5909941A849D7A4651DDB81" ma:contentTypeVersion="20" ma:contentTypeDescription="Create a new document." ma:contentTypeScope="" ma:versionID="43b45930ed4a53010ffd50a472565525">
  <xsd:schema xmlns:xsd="http://www.w3.org/2001/XMLSchema" xmlns:xs="http://www.w3.org/2001/XMLSchema" xmlns:p="http://schemas.microsoft.com/office/2006/metadata/properties" xmlns:ns2="36d0de0c-286c-42d2-88f9-9cfcebd81471" xmlns:ns3="32f3a428-6f88-4a3b-a56e-a51f3802cd3a" targetNamespace="http://schemas.microsoft.com/office/2006/metadata/properties" ma:root="true" ma:fieldsID="23605774816469e5fefb0d5b5c166dd6" ns2:_="" ns3:_="">
    <xsd:import namespace="36d0de0c-286c-42d2-88f9-9cfcebd8147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Comments" minOccurs="0"/>
                <xsd:element ref="ns2:MediaServiceSearchProperties" minOccurs="0"/>
                <xsd:element ref="ns2:Status" minOccurs="0"/>
                <xsd:element ref="ns2:Last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stAction2_x002e_0" minOccurs="0"/>
                <xsd:element ref="ns2:PREBsWebpage" minOccurs="0"/>
                <xsd:element ref="ns2:Inp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de0c-286c-42d2-88f9-9cfcebd81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Status" ma:description="Open - docket with constant activity.&#10;&#10;Dormant - docket that have been closed or will no longer have activity. This status must be changed if PREB issues a R&amp;O requiring a report, update, or conference related to said docket.&#10;&#10;Closed - docket has been officially closed by the PREB through R&amp;O." ma:format="Dropdown" ma:internalName="Status">
      <xsd:simpleType>
        <xsd:restriction base="dms:Choice">
          <xsd:enumeration value="Open"/>
          <xsd:enumeration value="Dormant"/>
          <xsd:enumeration value="Closed"/>
          <xsd:enumeration value="Open"/>
          <xsd:enumeration value="Dormant"/>
          <xsd:enumeration value="Closed"/>
          <xsd:enumeration value="Pending"/>
        </xsd:restriction>
      </xsd:simpleType>
    </xsd:element>
    <xsd:element name="LastAction" ma:index="15" nillable="true" ma:displayName="Last Action" ma:description="The last action taken in the docket will be displayed in this column." ma:format="Dropdown" ma:internalName="LastAction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astAction2_x002e_0" ma:index="23" nillable="true" ma:displayName="Last Action Link" ma:format="Hyperlink" ma:internalName="LastAction2_x002e_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EBsWebpage" ma:index="24" nillable="true" ma:displayName="PREB's Webpage" ma:description="Link to the docket on PREB's Webpage" ma:format="Hyperlink" ma:internalName="PREBs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put" ma:index="25" nillable="true" ma:displayName="Input " ma:format="Dropdown" ma:internalName="Inpu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f3a428-6f88-4a3b-a56e-a51f3802cd3a" xsi:nil="true"/>
    <lcf76f155ced4ddcb4097134ff3c332f xmlns="36d0de0c-286c-42d2-88f9-9cfcebd81471">
      <Terms xmlns="http://schemas.microsoft.com/office/infopath/2007/PartnerControls"/>
    </lcf76f155ced4ddcb4097134ff3c332f>
    <PREBsWebpage xmlns="36d0de0c-286c-42d2-88f9-9cfcebd81471">
      <Url xsi:nil="true"/>
      <Description xsi:nil="true"/>
    </PREBsWebpage>
    <LastAction2_x002e_0 xmlns="36d0de0c-286c-42d2-88f9-9cfcebd81471">
      <Url xsi:nil="true"/>
      <Description xsi:nil="true"/>
    </LastAction2_x002e_0>
    <Input xmlns="36d0de0c-286c-42d2-88f9-9cfcebd81471" xsi:nil="true"/>
    <Status xmlns="36d0de0c-286c-42d2-88f9-9cfcebd81471" xsi:nil="true"/>
    <LastAction xmlns="36d0de0c-286c-42d2-88f9-9cfcebd81471" xsi:nil="true"/>
    <Comments xmlns="36d0de0c-286c-42d2-88f9-9cfcebd81471" xsi:nil="true"/>
    <_Flow_SignoffStatus xmlns="36d0de0c-286c-42d2-88f9-9cfcebd81471" xsi:nil="true"/>
  </documentManagement>
</p:properties>
</file>

<file path=customXml/itemProps1.xml><?xml version="1.0" encoding="utf-8"?>
<ds:datastoreItem xmlns:ds="http://schemas.openxmlformats.org/officeDocument/2006/customXml" ds:itemID="{FA856D4B-FE0D-42F7-A0B2-84A5732D7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0de0c-286c-42d2-88f9-9cfcebd8147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E372B-D8A6-46B6-B280-42000C329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A844E-67D8-445E-B61E-871769B89D0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36d0de0c-286c-42d2-88f9-9cfcebd81471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32f3a428-6f88-4a3b-a56e-a51f3802cd3a"/>
  </ds:schemaRefs>
</ds:datastoreItem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151</vt:i4>
      </vt:variant>
      <vt:variant>
        <vt:lpstr>Named Ranges</vt:lpstr>
      </vt:variant>
      <vt:variant>
        <vt:i4>136</vt:i4>
      </vt:variant>
    </vt:vector>
  </HeadingPairs>
  <TitlesOfParts>
    <vt:vector size="287" baseType="lpstr">
      <vt:lpstr>Reconciliation Summary</vt:lpstr>
      <vt:lpstr>PREB PRIOR ADJUSTMENTS</vt:lpstr>
      <vt:lpstr>CILT &amp; SUB Costs MAY25-APR26</vt:lpstr>
      <vt:lpstr>FY 2017 - $</vt:lpstr>
      <vt:lpstr>FY 2018 - $</vt:lpstr>
      <vt:lpstr>FY 2019 - $</vt:lpstr>
      <vt:lpstr>FY 2020 - $</vt:lpstr>
      <vt:lpstr>FY 2021 - $</vt:lpstr>
      <vt:lpstr>FY 2022 - $</vt:lpstr>
      <vt:lpstr>FY 2023 - $</vt:lpstr>
      <vt:lpstr>FY 2024 - $</vt:lpstr>
      <vt:lpstr>CILT Adjustments</vt:lpstr>
      <vt:lpstr>EE Expenses</vt:lpstr>
      <vt:lpstr>Billing Data&gt;&gt;&gt;&gt;</vt:lpstr>
      <vt:lpstr>Billing Summary</vt:lpstr>
      <vt:lpstr>May-25</vt:lpstr>
      <vt:lpstr>Jun-25</vt:lpstr>
      <vt:lpstr>Jul-25</vt:lpstr>
      <vt:lpstr>Aug-25</vt:lpstr>
      <vt:lpstr>Sep-25</vt:lpstr>
      <vt:lpstr>Oct-25</vt:lpstr>
      <vt:lpstr>Nov-25</vt:lpstr>
      <vt:lpstr>Dec-25</vt:lpstr>
      <vt:lpstr>Jan-26</vt:lpstr>
      <vt:lpstr>Feb-26</vt:lpstr>
      <vt:lpstr>Mar-26</vt:lpstr>
      <vt:lpstr>Apr-26</vt:lpstr>
      <vt:lpstr>NEO NOV</vt:lpstr>
      <vt:lpstr>CERs NOV</vt:lpstr>
      <vt:lpstr>NEO DIC</vt:lpstr>
      <vt:lpstr>CERs DIC</vt:lpstr>
      <vt:lpstr>NEO JAN</vt:lpstr>
      <vt:lpstr>CERs JAN</vt:lpstr>
      <vt:lpstr>NEO FEB</vt:lpstr>
      <vt:lpstr>CERs FEB</vt:lpstr>
      <vt:lpstr>NEO MAR</vt:lpstr>
      <vt:lpstr>CERs MAR</vt:lpstr>
      <vt:lpstr>NEO ABR</vt:lpstr>
      <vt:lpstr>CERs ABR</vt:lpstr>
      <vt:lpstr>NEO MAY</vt:lpstr>
      <vt:lpstr>CERs MAY</vt:lpstr>
      <vt:lpstr>NEO JUN</vt:lpstr>
      <vt:lpstr>CERs JUN</vt:lpstr>
      <vt:lpstr>NEO JUL</vt:lpstr>
      <vt:lpstr>CERs JUL</vt:lpstr>
      <vt:lpstr>NEO AGO</vt:lpstr>
      <vt:lpstr>CERs AGO</vt:lpstr>
      <vt:lpstr>NEO ENE 2019</vt:lpstr>
      <vt:lpstr>CERs ENE 2019</vt:lpstr>
      <vt:lpstr>NEO FEB 2019</vt:lpstr>
      <vt:lpstr>CERs FEB 2019</vt:lpstr>
      <vt:lpstr>NEO MAR 2019</vt:lpstr>
      <vt:lpstr>CERs MAR 2019</vt:lpstr>
      <vt:lpstr>NEO ABR 2019</vt:lpstr>
      <vt:lpstr>CERs ABR 2019</vt:lpstr>
      <vt:lpstr>NEO MAY 2019</vt:lpstr>
      <vt:lpstr>CERs MAY 2019</vt:lpstr>
      <vt:lpstr>NEO JUN 2019</vt:lpstr>
      <vt:lpstr>CERs JUN 2019</vt:lpstr>
      <vt:lpstr>NEO JUL 2019</vt:lpstr>
      <vt:lpstr>CERs JUL 2019</vt:lpstr>
      <vt:lpstr>NEO AUG 2019</vt:lpstr>
      <vt:lpstr>CERs AUG 2019</vt:lpstr>
      <vt:lpstr>NEO AUG</vt:lpstr>
      <vt:lpstr>CERs AUG </vt:lpstr>
      <vt:lpstr>NEO DEC 2018</vt:lpstr>
      <vt:lpstr>CERs DEC 2018</vt:lpstr>
      <vt:lpstr>NEO ENE 2019 (2)</vt:lpstr>
      <vt:lpstr>CERs ENE 2019 (2)</vt:lpstr>
      <vt:lpstr>NEO FEB 2019 (2)</vt:lpstr>
      <vt:lpstr>CERs FEB 2019 (2)</vt:lpstr>
      <vt:lpstr>NEO MAR 2019 (2)</vt:lpstr>
      <vt:lpstr>CERs MAR 2019 (2)</vt:lpstr>
      <vt:lpstr>NEO ABR 2019 (2)</vt:lpstr>
      <vt:lpstr>CERs ABR 2019 (2)</vt:lpstr>
      <vt:lpstr>NEO MAY 2019 (2)</vt:lpstr>
      <vt:lpstr>CERs MAY 2019 (2)</vt:lpstr>
      <vt:lpstr>NEO JUN 2019 (2)</vt:lpstr>
      <vt:lpstr>CERs JUN 2019 (2)</vt:lpstr>
      <vt:lpstr>NEO JUL 2019 (2)</vt:lpstr>
      <vt:lpstr>CERs JUL 2019 (2)</vt:lpstr>
      <vt:lpstr>NEO AGO 2019</vt:lpstr>
      <vt:lpstr>CERs AGO 2019</vt:lpstr>
      <vt:lpstr>NEO Marzo 2019</vt:lpstr>
      <vt:lpstr>CERs Marzo 2019</vt:lpstr>
      <vt:lpstr>NEO Abril 2019</vt:lpstr>
      <vt:lpstr>CERs Abril 2019</vt:lpstr>
      <vt:lpstr>NEO Mayo 2019</vt:lpstr>
      <vt:lpstr>CERs Mayo 2019</vt:lpstr>
      <vt:lpstr>NEO Junio 2019</vt:lpstr>
      <vt:lpstr>CERs Junio 2019</vt:lpstr>
      <vt:lpstr>NEO Julio 2019</vt:lpstr>
      <vt:lpstr>CERs Julio 2019</vt:lpstr>
      <vt:lpstr>NEO Agosto 2019</vt:lpstr>
      <vt:lpstr>CERs Agosto 2019</vt:lpstr>
      <vt:lpstr>NEO DEC</vt:lpstr>
      <vt:lpstr>CERs DEC</vt:lpstr>
      <vt:lpstr>NEO JAN (2)</vt:lpstr>
      <vt:lpstr>CERs JAN (2)</vt:lpstr>
      <vt:lpstr>NEO FEB (2)</vt:lpstr>
      <vt:lpstr>CERs FEB (2)</vt:lpstr>
      <vt:lpstr>NEO MAR (2)</vt:lpstr>
      <vt:lpstr>CERs MAR (2)</vt:lpstr>
      <vt:lpstr>NEO APR</vt:lpstr>
      <vt:lpstr>CERs APR</vt:lpstr>
      <vt:lpstr>NEO MAY (2)</vt:lpstr>
      <vt:lpstr>CERs MAY (2)</vt:lpstr>
      <vt:lpstr>NEO JUN (2)</vt:lpstr>
      <vt:lpstr>CERs JUN (2)</vt:lpstr>
      <vt:lpstr>NEO JUL (2)</vt:lpstr>
      <vt:lpstr>CERs JUL (2)</vt:lpstr>
      <vt:lpstr>NEO AGO (2)</vt:lpstr>
      <vt:lpstr>CERs AGO (2)</vt:lpstr>
      <vt:lpstr>ENE 2019</vt:lpstr>
      <vt:lpstr>ENE 2019 CERs</vt:lpstr>
      <vt:lpstr>FEB 2019</vt:lpstr>
      <vt:lpstr>FEB 2019 CERs</vt:lpstr>
      <vt:lpstr>MAR 2019</vt:lpstr>
      <vt:lpstr>MAR 2019 ERs</vt:lpstr>
      <vt:lpstr>ABR 2019</vt:lpstr>
      <vt:lpstr>ABR 2019 CERs</vt:lpstr>
      <vt:lpstr>MAY 2019</vt:lpstr>
      <vt:lpstr>MAY 2019 CERs</vt:lpstr>
      <vt:lpstr>JUN 2019</vt:lpstr>
      <vt:lpstr>JUN 2019 CERs</vt:lpstr>
      <vt:lpstr>JUL 2019</vt:lpstr>
      <vt:lpstr>JUL 2019CERs</vt:lpstr>
      <vt:lpstr>AUG 2019</vt:lpstr>
      <vt:lpstr>AUG 2019 CERs</vt:lpstr>
      <vt:lpstr>ENE 2019 (2)</vt:lpstr>
      <vt:lpstr>ENE 2019CERs</vt:lpstr>
      <vt:lpstr>FEB 2019 (2)</vt:lpstr>
      <vt:lpstr>FEB 2019 CERs (2)</vt:lpstr>
      <vt:lpstr>MAR 2019 (2)</vt:lpstr>
      <vt:lpstr>MAR 2019 CERs</vt:lpstr>
      <vt:lpstr>APR 2019</vt:lpstr>
      <vt:lpstr>APR 2019 CERs</vt:lpstr>
      <vt:lpstr>MAY 2019 (2)</vt:lpstr>
      <vt:lpstr>MAY 2019 CERs (2)</vt:lpstr>
      <vt:lpstr>JUN 2019 (2)</vt:lpstr>
      <vt:lpstr>JUN 2019 CERs (2)</vt:lpstr>
      <vt:lpstr>JUL 2019 (2)</vt:lpstr>
      <vt:lpstr>JUL 2019 CERs</vt:lpstr>
      <vt:lpstr>NEO AUG 2019 (2)</vt:lpstr>
      <vt:lpstr>AUG 2019 CERs (2)</vt:lpstr>
      <vt:lpstr>DIC 2019</vt:lpstr>
      <vt:lpstr>DIC 2019 CERs</vt:lpstr>
      <vt:lpstr>TOA BAJA-NEO Diciembre 2019</vt:lpstr>
      <vt:lpstr>TOA BAJA-CERs Diciembre 2019</vt:lpstr>
      <vt:lpstr>HUMACAO-NEO DIC 2019</vt:lpstr>
      <vt:lpstr>HUMACAO-CERs DIC 2019</vt:lpstr>
      <vt:lpstr>'ABR 2019'!Print_Area</vt:lpstr>
      <vt:lpstr>'ABR 2019 CERs'!Print_Area</vt:lpstr>
      <vt:lpstr>'APR 2019'!Print_Area</vt:lpstr>
      <vt:lpstr>'APR 2019 CERs'!Print_Area</vt:lpstr>
      <vt:lpstr>'Apr-26'!Print_Area</vt:lpstr>
      <vt:lpstr>'AUG 2019'!Print_Area</vt:lpstr>
      <vt:lpstr>'AUG 2019 CERs'!Print_Area</vt:lpstr>
      <vt:lpstr>'AUG 2019 CERs (2)'!Print_Area</vt:lpstr>
      <vt:lpstr>'Aug-25'!Print_Area</vt:lpstr>
      <vt:lpstr>'CERs ABR'!Print_Area</vt:lpstr>
      <vt:lpstr>'CERs ABR 2019'!Print_Area</vt:lpstr>
      <vt:lpstr>'CERs ABR 2019 (2)'!Print_Area</vt:lpstr>
      <vt:lpstr>'CERs Abril 2019'!Print_Area</vt:lpstr>
      <vt:lpstr>'CERs AGO'!Print_Area</vt:lpstr>
      <vt:lpstr>'CERs AGO (2)'!Print_Area</vt:lpstr>
      <vt:lpstr>'CERs AGO 2019'!Print_Area</vt:lpstr>
      <vt:lpstr>'CERs Agosto 2019'!Print_Area</vt:lpstr>
      <vt:lpstr>'CERs APR'!Print_Area</vt:lpstr>
      <vt:lpstr>'CERs AUG '!Print_Area</vt:lpstr>
      <vt:lpstr>'CERs AUG 2019'!Print_Area</vt:lpstr>
      <vt:lpstr>'CERs DEC'!Print_Area</vt:lpstr>
      <vt:lpstr>'CERs DEC 2018'!Print_Area</vt:lpstr>
      <vt:lpstr>'CERs DIC'!Print_Area</vt:lpstr>
      <vt:lpstr>'CERs ENE 2019'!Print_Area</vt:lpstr>
      <vt:lpstr>'CERs ENE 2019 (2)'!Print_Area</vt:lpstr>
      <vt:lpstr>'CERs FEB'!Print_Area</vt:lpstr>
      <vt:lpstr>'CERs FEB (2)'!Print_Area</vt:lpstr>
      <vt:lpstr>'CERs FEB 2019'!Print_Area</vt:lpstr>
      <vt:lpstr>'CERs FEB 2019 (2)'!Print_Area</vt:lpstr>
      <vt:lpstr>'CERs JAN'!Print_Area</vt:lpstr>
      <vt:lpstr>'CERs JAN (2)'!Print_Area</vt:lpstr>
      <vt:lpstr>'CERs JUL'!Print_Area</vt:lpstr>
      <vt:lpstr>'CERs JUL (2)'!Print_Area</vt:lpstr>
      <vt:lpstr>'CERs JUL 2019'!Print_Area</vt:lpstr>
      <vt:lpstr>'CERs JUL 2019 (2)'!Print_Area</vt:lpstr>
      <vt:lpstr>'CERs Julio 2019'!Print_Area</vt:lpstr>
      <vt:lpstr>'CERs JUN'!Print_Area</vt:lpstr>
      <vt:lpstr>'CERs JUN (2)'!Print_Area</vt:lpstr>
      <vt:lpstr>'CERs JUN 2019'!Print_Area</vt:lpstr>
      <vt:lpstr>'CERs JUN 2019 (2)'!Print_Area</vt:lpstr>
      <vt:lpstr>'CERs Junio 2019'!Print_Area</vt:lpstr>
      <vt:lpstr>'CERs MAR'!Print_Area</vt:lpstr>
      <vt:lpstr>'CERs MAR (2)'!Print_Area</vt:lpstr>
      <vt:lpstr>'CERs MAR 2019'!Print_Area</vt:lpstr>
      <vt:lpstr>'CERs MAR 2019 (2)'!Print_Area</vt:lpstr>
      <vt:lpstr>'CERs Marzo 2019'!Print_Area</vt:lpstr>
      <vt:lpstr>'CERs MAY'!Print_Area</vt:lpstr>
      <vt:lpstr>'CERs MAY (2)'!Print_Area</vt:lpstr>
      <vt:lpstr>'CERs MAY 2019'!Print_Area</vt:lpstr>
      <vt:lpstr>'CERs MAY 2019 (2)'!Print_Area</vt:lpstr>
      <vt:lpstr>'CERs Mayo 2019'!Print_Area</vt:lpstr>
      <vt:lpstr>'CERs NOV'!Print_Area</vt:lpstr>
      <vt:lpstr>'CILT &amp; SUB Costs MAY25-APR26'!Print_Area</vt:lpstr>
      <vt:lpstr>'Dec-25'!Print_Area</vt:lpstr>
      <vt:lpstr>'DIC 2019'!Print_Area</vt:lpstr>
      <vt:lpstr>'DIC 2019 CERs'!Print_Area</vt:lpstr>
      <vt:lpstr>'ENE 2019'!Print_Area</vt:lpstr>
      <vt:lpstr>'ENE 2019 (2)'!Print_Area</vt:lpstr>
      <vt:lpstr>'ENE 2019 CERs'!Print_Area</vt:lpstr>
      <vt:lpstr>'ENE 2019CERs'!Print_Area</vt:lpstr>
      <vt:lpstr>'FEB 2019'!Print_Area</vt:lpstr>
      <vt:lpstr>'FEB 2019 (2)'!Print_Area</vt:lpstr>
      <vt:lpstr>'FEB 2019 CERs'!Print_Area</vt:lpstr>
      <vt:lpstr>'FEB 2019 CERs (2)'!Print_Area</vt:lpstr>
      <vt:lpstr>'Feb-26'!Print_Area</vt:lpstr>
      <vt:lpstr>'HUMACAO-CERs DIC 2019'!Print_Area</vt:lpstr>
      <vt:lpstr>'HUMACAO-NEO DIC 2019'!Print_Area</vt:lpstr>
      <vt:lpstr>'Jan-26'!Print_Area</vt:lpstr>
      <vt:lpstr>'JUL 2019'!Print_Area</vt:lpstr>
      <vt:lpstr>'JUL 2019 (2)'!Print_Area</vt:lpstr>
      <vt:lpstr>'JUL 2019 CERs'!Print_Area</vt:lpstr>
      <vt:lpstr>'JUL 2019CERs'!Print_Area</vt:lpstr>
      <vt:lpstr>'Jul-25'!Print_Area</vt:lpstr>
      <vt:lpstr>'JUN 2019'!Print_Area</vt:lpstr>
      <vt:lpstr>'JUN 2019 (2)'!Print_Area</vt:lpstr>
      <vt:lpstr>'JUN 2019 CERs'!Print_Area</vt:lpstr>
      <vt:lpstr>'JUN 2019 CERs (2)'!Print_Area</vt:lpstr>
      <vt:lpstr>'Jun-25'!Print_Area</vt:lpstr>
      <vt:lpstr>'MAR 2019'!Print_Area</vt:lpstr>
      <vt:lpstr>'MAR 2019 (2)'!Print_Area</vt:lpstr>
      <vt:lpstr>'MAR 2019 CERs'!Print_Area</vt:lpstr>
      <vt:lpstr>'MAR 2019 ERs'!Print_Area</vt:lpstr>
      <vt:lpstr>'Mar-26'!Print_Area</vt:lpstr>
      <vt:lpstr>'MAY 2019'!Print_Area</vt:lpstr>
      <vt:lpstr>'MAY 2019 (2)'!Print_Area</vt:lpstr>
      <vt:lpstr>'MAY 2019 CERs'!Print_Area</vt:lpstr>
      <vt:lpstr>'MAY 2019 CERs (2)'!Print_Area</vt:lpstr>
      <vt:lpstr>'May-25'!Print_Area</vt:lpstr>
      <vt:lpstr>'NEO ABR'!Print_Area</vt:lpstr>
      <vt:lpstr>'NEO ABR 2019'!Print_Area</vt:lpstr>
      <vt:lpstr>'NEO ABR 2019 (2)'!Print_Area</vt:lpstr>
      <vt:lpstr>'NEO AGO'!Print_Area</vt:lpstr>
      <vt:lpstr>'NEO AGO (2)'!Print_Area</vt:lpstr>
      <vt:lpstr>'NEO AGO 2019'!Print_Area</vt:lpstr>
      <vt:lpstr>'NEO Agosto 2019'!Print_Area</vt:lpstr>
      <vt:lpstr>'NEO APR'!Print_Area</vt:lpstr>
      <vt:lpstr>'NEO AUG'!Print_Area</vt:lpstr>
      <vt:lpstr>'NEO AUG 2019'!Print_Area</vt:lpstr>
      <vt:lpstr>'NEO AUG 2019 (2)'!Print_Area</vt:lpstr>
      <vt:lpstr>'NEO DEC'!Print_Area</vt:lpstr>
      <vt:lpstr>'NEO DEC 2018'!Print_Area</vt:lpstr>
      <vt:lpstr>'NEO DIC'!Print_Area</vt:lpstr>
      <vt:lpstr>'NEO ENE 2019'!Print_Area</vt:lpstr>
      <vt:lpstr>'NEO ENE 2019 (2)'!Print_Area</vt:lpstr>
      <vt:lpstr>'NEO FEB'!Print_Area</vt:lpstr>
      <vt:lpstr>'NEO FEB (2)'!Print_Area</vt:lpstr>
      <vt:lpstr>'NEO FEB 2019'!Print_Area</vt:lpstr>
      <vt:lpstr>'NEO FEB 2019 (2)'!Print_Area</vt:lpstr>
      <vt:lpstr>'NEO JAN'!Print_Area</vt:lpstr>
      <vt:lpstr>'NEO JAN (2)'!Print_Area</vt:lpstr>
      <vt:lpstr>'NEO JUL'!Print_Area</vt:lpstr>
      <vt:lpstr>'NEO JUL (2)'!Print_Area</vt:lpstr>
      <vt:lpstr>'NEO JUL 2019'!Print_Area</vt:lpstr>
      <vt:lpstr>'NEO JUL 2019 (2)'!Print_Area</vt:lpstr>
      <vt:lpstr>'NEO Julio 2019'!Print_Area</vt:lpstr>
      <vt:lpstr>'NEO JUN'!Print_Area</vt:lpstr>
      <vt:lpstr>'NEO JUN (2)'!Print_Area</vt:lpstr>
      <vt:lpstr>'NEO JUN 2019'!Print_Area</vt:lpstr>
      <vt:lpstr>'NEO JUN 2019 (2)'!Print_Area</vt:lpstr>
      <vt:lpstr>'NEO Junio 2019'!Print_Area</vt:lpstr>
      <vt:lpstr>'NEO MAR'!Print_Area</vt:lpstr>
      <vt:lpstr>'NEO MAR (2)'!Print_Area</vt:lpstr>
      <vt:lpstr>'NEO MAR 2019'!Print_Area</vt:lpstr>
      <vt:lpstr>'NEO MAR 2019 (2)'!Print_Area</vt:lpstr>
      <vt:lpstr>'NEO Marzo 2019'!Print_Area</vt:lpstr>
      <vt:lpstr>'NEO MAY'!Print_Area</vt:lpstr>
      <vt:lpstr>'NEO MAY (2)'!Print_Area</vt:lpstr>
      <vt:lpstr>'NEO MAY 2019'!Print_Area</vt:lpstr>
      <vt:lpstr>'NEO MAY 2019 (2)'!Print_Area</vt:lpstr>
      <vt:lpstr>'NEO Mayo 2019'!Print_Area</vt:lpstr>
      <vt:lpstr>'NEO NOV'!Print_Area</vt:lpstr>
      <vt:lpstr>'Nov-25'!Print_Area</vt:lpstr>
      <vt:lpstr>'Oct-25'!Print_Area</vt:lpstr>
      <vt:lpstr>'Sep-25'!Print_Area</vt:lpstr>
      <vt:lpstr>'TOA BAJA-CERs Diciembre 2019'!Print_Area</vt:lpstr>
      <vt:lpstr>'TOA BAJA-NEO Diciembre 2019'!Print_Area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2018-01-27T16:50:09Z</dcterms:created>
  <dcterms:modified xsi:type="dcterms:W3CDTF">2026-06-24T14:14:13Z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TC039869149991</vt:lpwstr>
  </property>
  <property fmtid="{D5CDD505-2E9C-101B-9397-08002B2CF9AE}" pid="3" name="ContentTypeId">
    <vt:lpwstr>0x0101002C7DE3FCD5909941A849D7A4651DDB81</vt:lpwstr>
  </property>
  <property fmtid="{D5CDD505-2E9C-101B-9397-08002B2CF9AE}" pid="4" name="MediaServiceImageTags">
    <vt:lpwstr/>
  </property>
</Properties>
</file>