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filterPrivacy="1" defaultThemeVersion="166925"/>
  <xr:revisionPtr revIDLastSave="2024" documentId="8_{3EA961AE-1714-4E57-990D-BAC49E39680F}" xr6:coauthVersionLast="47" xr6:coauthVersionMax="47" xr10:uidLastSave="{C6D5CE36-508B-45A0-90A5-AD7D94D19891}"/>
  <bookViews>
    <workbookView xWindow="-108" yWindow="-108" windowWidth="23256" windowHeight="14016" tabRatio="810" activeTab="2" xr2:uid="{00000000-000D-0000-FFFF-FFFF00000000}"/>
  </bookViews>
  <sheets>
    <sheet name="Cover" sheetId="45" r:id="rId1"/>
    <sheet name="B2A Summary" sheetId="35" r:id="rId2"/>
    <sheet name="Monthly Expenses" sheetId="6" r:id="rId3"/>
    <sheet name="Variances Detail" sheetId="56" r:id="rId4"/>
    <sheet name="Financial&gt;&gt;&gt;" sheetId="14" r:id="rId5"/>
    <sheet name="Monthly Revenues" sheetId="57" state="hidden" r:id="rId6"/>
    <sheet name="Pension and Benefits" sheetId="55" r:id="rId7"/>
    <sheet name="Source Docs&gt;&gt;&gt;" sheetId="26" r:id="rId8"/>
    <sheet name="Revenue_FY26B" sheetId="54" r:id="rId9"/>
    <sheet name="Expenses_FY26B" sheetId="53" r:id="rId10"/>
  </sheets>
  <definedNames>
    <definedName name="_____12373990" localSheetId="9" hidden="1">#REF!</definedName>
    <definedName name="_____12373990" localSheetId="6" hidden="1">#REF!</definedName>
    <definedName name="_____12373990" localSheetId="8" hidden="1">#REF!</definedName>
    <definedName name="_____12373990" hidden="1">#REF!</definedName>
    <definedName name="_____20316327" localSheetId="9" hidden="1">#REF!</definedName>
    <definedName name="_____20316327" localSheetId="6" hidden="1">#REF!</definedName>
    <definedName name="_____20316327" localSheetId="8" hidden="1">#REF!</definedName>
    <definedName name="_____20316327" hidden="1">#REF!</definedName>
    <definedName name="_____26559955" localSheetId="6" hidden="1">#REF!</definedName>
    <definedName name="_____26559955" hidden="1">#REF!</definedName>
    <definedName name="_____26617992" localSheetId="6" hidden="1">#REF!</definedName>
    <definedName name="_____26617992" hidden="1">#REF!</definedName>
    <definedName name="_____27743197" localSheetId="6" hidden="1">#REF!</definedName>
    <definedName name="_____27743197" hidden="1">#REF!</definedName>
    <definedName name="_____29735166" localSheetId="6" hidden="1">#REF!</definedName>
    <definedName name="_____29735166" hidden="1">#REF!</definedName>
    <definedName name="_____34935946" localSheetId="6" hidden="1">#REF!</definedName>
    <definedName name="_____34935946" hidden="1">#REF!</definedName>
    <definedName name="_____38776458" localSheetId="6" hidden="1">#REF!</definedName>
    <definedName name="_____38776458" hidden="1">#REF!</definedName>
    <definedName name="_____45491100" localSheetId="6" hidden="1">#REF!</definedName>
    <definedName name="_____45491100" hidden="1">#REF!</definedName>
    <definedName name="_____46059514" localSheetId="6" hidden="1">#REF!</definedName>
    <definedName name="_____46059514" hidden="1">#REF!</definedName>
    <definedName name="_____4952205" localSheetId="6" hidden="1">#REF!</definedName>
    <definedName name="_____4952205" hidden="1">#REF!</definedName>
    <definedName name="_____50213469" localSheetId="6" hidden="1">#REF!</definedName>
    <definedName name="_____50213469" hidden="1">#REF!</definedName>
    <definedName name="_____50747318" localSheetId="6" hidden="1">#REF!</definedName>
    <definedName name="_____50747318" hidden="1">#REF!</definedName>
    <definedName name="_____52407319" localSheetId="6" hidden="1">#REF!</definedName>
    <definedName name="_____52407319" hidden="1">#REF!</definedName>
    <definedName name="_____52819467" localSheetId="6" hidden="1">#REF!</definedName>
    <definedName name="_____52819467" hidden="1">#REF!</definedName>
    <definedName name="_____69542641" localSheetId="6" hidden="1">#REF!</definedName>
    <definedName name="_____69542641" hidden="1">#REF!</definedName>
    <definedName name="_____72294719" localSheetId="6" hidden="1">#REF!</definedName>
    <definedName name="_____72294719" hidden="1">#REF!</definedName>
    <definedName name="_____73489494" localSheetId="6" hidden="1">#REF!</definedName>
    <definedName name="_____73489494" hidden="1">#REF!</definedName>
    <definedName name="__123Graph_A" hidden="1">#REF!</definedName>
    <definedName name="__123Graph_A2" hidden="1">#REF!</definedName>
    <definedName name="__123Graph_ADSM" localSheetId="6" hidden="1">#REF!</definedName>
    <definedName name="__123Graph_ADSM" localSheetId="3" hidden="1">#REF!</definedName>
    <definedName name="__123Graph_ADSM" hidden="1">#REF!</definedName>
    <definedName name="__123Graph_AGraph17" localSheetId="9" hidden="1">#REF!</definedName>
    <definedName name="__123Graph_AGraph17" localSheetId="5" hidden="1">#REF!</definedName>
    <definedName name="__123Graph_AGraph17" localSheetId="6" hidden="1">#REF!</definedName>
    <definedName name="__123Graph_AGraph17" localSheetId="8" hidden="1">#REF!</definedName>
    <definedName name="__123Graph_AGraph17" hidden="1">#REF!</definedName>
    <definedName name="__123Graph_AGROSSREQ" localSheetId="6" hidden="1">#REF!</definedName>
    <definedName name="__123Graph_AGROSSREQ" hidden="1">#REF!</definedName>
    <definedName name="__123Graph_APEAKS" localSheetId="6" hidden="1">#REF!</definedName>
    <definedName name="__123Graph_APEAKS" hidden="1">#REF!</definedName>
    <definedName name="__123Graph_APKDEMAND" localSheetId="6" hidden="1">#REF!</definedName>
    <definedName name="__123Graph_APKDEMAND" hidden="1">#REF!</definedName>
    <definedName name="__123Graph_APOPSALES" localSheetId="6" hidden="1">#REF!</definedName>
    <definedName name="__123Graph_APOPSALES" hidden="1">#REF!</definedName>
    <definedName name="__123Graph_ASALEBAND" localSheetId="6" hidden="1">#REF!</definedName>
    <definedName name="__123Graph_ASALEBAND" hidden="1">#REF!</definedName>
    <definedName name="__123Graph_ASALECOMP" localSheetId="6" hidden="1">#REF!</definedName>
    <definedName name="__123Graph_ASALECOMP" hidden="1">#REF!</definedName>
    <definedName name="__123Graph_ASALES" localSheetId="6" hidden="1">#REF!</definedName>
    <definedName name="__123Graph_ASALES" hidden="1">#REF!</definedName>
    <definedName name="__123Graph_ATAB13" localSheetId="6" hidden="1">#REF!</definedName>
    <definedName name="__123Graph_ATAB13" hidden="1">#REF!</definedName>
    <definedName name="__123Graph_AUSERATE" localSheetId="6" hidden="1">#REF!</definedName>
    <definedName name="__123Graph_AUSERATE" hidden="1">#REF!</definedName>
    <definedName name="__123Graph_B" localSheetId="9" hidden="1">#REF!</definedName>
    <definedName name="__123Graph_B" localSheetId="5" hidden="1">#REF!</definedName>
    <definedName name="__123Graph_B" localSheetId="8" hidden="1">#REF!</definedName>
    <definedName name="__123Graph_B" hidden="1">#REF!</definedName>
    <definedName name="__123Graph_BGraph17" localSheetId="9" hidden="1">#REF!</definedName>
    <definedName name="__123Graph_BGraph17" localSheetId="5" hidden="1">#REF!</definedName>
    <definedName name="__123Graph_BGraph17" localSheetId="6" hidden="1">#REF!</definedName>
    <definedName name="__123Graph_BGraph17" localSheetId="8" hidden="1">#REF!</definedName>
    <definedName name="__123Graph_BGraph17" hidden="1">#REF!</definedName>
    <definedName name="__123Graph_BGROSSREQ" localSheetId="6" hidden="1">#REF!</definedName>
    <definedName name="__123Graph_BGROSSREQ" hidden="1">#REF!</definedName>
    <definedName name="__123Graph_BPEAKS" localSheetId="6" hidden="1">#REF!</definedName>
    <definedName name="__123Graph_BPEAKS" hidden="1">#REF!</definedName>
    <definedName name="__123Graph_BPKDEMAND" localSheetId="6" hidden="1">#REF!</definedName>
    <definedName name="__123Graph_BPKDEMAND" hidden="1">#REF!</definedName>
    <definedName name="__123Graph_BPOPSALES" localSheetId="6" hidden="1">#REF!</definedName>
    <definedName name="__123Graph_BPOPSALES" hidden="1">#REF!</definedName>
    <definedName name="__123Graph_BSALEBAND" localSheetId="6" hidden="1">#REF!</definedName>
    <definedName name="__123Graph_BSALEBAND" hidden="1">#REF!</definedName>
    <definedName name="__123Graph_BSALECOMP" localSheetId="6" hidden="1">#REF!</definedName>
    <definedName name="__123Graph_BSALECOMP" hidden="1">#REF!</definedName>
    <definedName name="__123Graph_BSALES" localSheetId="6" hidden="1">#REF!</definedName>
    <definedName name="__123Graph_BSALES" hidden="1">#REF!</definedName>
    <definedName name="__123Graph_BTAB13" localSheetId="6" hidden="1">#REF!</definedName>
    <definedName name="__123Graph_BTAB13" hidden="1">#REF!</definedName>
    <definedName name="__123Graph_BUSERATE" localSheetId="6" hidden="1">#REF!</definedName>
    <definedName name="__123Graph_BUSERATE" hidden="1">#REF!</definedName>
    <definedName name="__123Graph_C" localSheetId="9" hidden="1">#REF!</definedName>
    <definedName name="__123Graph_C" localSheetId="5" hidden="1">#REF!</definedName>
    <definedName name="__123Graph_C" localSheetId="8" hidden="1">#REF!</definedName>
    <definedName name="__123Graph_C" hidden="1">#REF!</definedName>
    <definedName name="__123Graph_CGraph17" localSheetId="9" hidden="1">#REF!</definedName>
    <definedName name="__123Graph_CGraph17" localSheetId="5" hidden="1">#REF!</definedName>
    <definedName name="__123Graph_CGraph17" localSheetId="6" hidden="1">#REF!</definedName>
    <definedName name="__123Graph_CGraph17" localSheetId="8" hidden="1">#REF!</definedName>
    <definedName name="__123Graph_CGraph17" hidden="1">#REF!</definedName>
    <definedName name="__123Graph_CGROSSREQ" localSheetId="6" hidden="1">#REF!</definedName>
    <definedName name="__123Graph_CGROSSREQ" hidden="1">#REF!</definedName>
    <definedName name="__123Graph_CPEAKS" localSheetId="6" hidden="1">#REF!</definedName>
    <definedName name="__123Graph_CPEAKS" hidden="1">#REF!</definedName>
    <definedName name="__123Graph_CPKDEMAND" localSheetId="6" hidden="1">#REF!</definedName>
    <definedName name="__123Graph_CPKDEMAND" hidden="1">#REF!</definedName>
    <definedName name="__123Graph_CSALEBAND" localSheetId="6" hidden="1">#REF!</definedName>
    <definedName name="__123Graph_CSALEBAND" hidden="1">#REF!</definedName>
    <definedName name="__123Graph_CSALES" localSheetId="6" hidden="1">#REF!</definedName>
    <definedName name="__123Graph_CSALES" hidden="1">#REF!</definedName>
    <definedName name="__123Graph_CTAB13" localSheetId="6" hidden="1">#REF!</definedName>
    <definedName name="__123Graph_CTAB13" hidden="1">#REF!</definedName>
    <definedName name="__123Graph_D" localSheetId="9" hidden="1">#REF!</definedName>
    <definedName name="__123Graph_D" localSheetId="5" hidden="1">#REF!</definedName>
    <definedName name="__123Graph_D" localSheetId="8" hidden="1">#REF!</definedName>
    <definedName name="__123Graph_D" hidden="1">#REF!</definedName>
    <definedName name="__123Graph_DGraph17" localSheetId="9" hidden="1">#REF!</definedName>
    <definedName name="__123Graph_DGraph17" localSheetId="5" hidden="1">#REF!</definedName>
    <definedName name="__123Graph_DGraph17" localSheetId="6" hidden="1">#REF!</definedName>
    <definedName name="__123Graph_DGraph17" localSheetId="8" hidden="1">#REF!</definedName>
    <definedName name="__123Graph_DGraph17" hidden="1">#REF!</definedName>
    <definedName name="__123Graph_DPEAKS" localSheetId="6" hidden="1">#REF!</definedName>
    <definedName name="__123Graph_DPEAKS" hidden="1">#REF!</definedName>
    <definedName name="__123Graph_DSALES" localSheetId="6" hidden="1">#REF!</definedName>
    <definedName name="__123Graph_DSALES" hidden="1">#REF!</definedName>
    <definedName name="__123Graph_DTAB13" localSheetId="6" hidden="1">#REF!</definedName>
    <definedName name="__123Graph_DTAB13" hidden="1">#REF!</definedName>
    <definedName name="__123Graph_EGraph17" localSheetId="6" hidden="1">#REF!</definedName>
    <definedName name="__123Graph_EGraph17" hidden="1">#REF!</definedName>
    <definedName name="__123Graph_ETAB13" localSheetId="6" hidden="1">#REF!</definedName>
    <definedName name="__123Graph_ETAB13" hidden="1">#REF!</definedName>
    <definedName name="__123Graph_FTAB13" localSheetId="6" hidden="1">#REF!</definedName>
    <definedName name="__123Graph_FTAB13" hidden="1">#REF!</definedName>
    <definedName name="__123Graph_X" localSheetId="6" hidden="1">#REF!</definedName>
    <definedName name="__123Graph_X" hidden="1">#REF!</definedName>
    <definedName name="__123Graph_XDSM" localSheetId="6" hidden="1">#REF!</definedName>
    <definedName name="__123Graph_XDSM" hidden="1">#REF!</definedName>
    <definedName name="__123Graph_XGROSSREQ" localSheetId="6" hidden="1">#REF!</definedName>
    <definedName name="__123Graph_XGROSSREQ" hidden="1">#REF!</definedName>
    <definedName name="__123Graph_XPEAKS" localSheetId="6" hidden="1">#REF!</definedName>
    <definedName name="__123Graph_XPEAKS" hidden="1">#REF!</definedName>
    <definedName name="__123Graph_XPKDEMAND" localSheetId="6" hidden="1">#REF!</definedName>
    <definedName name="__123Graph_XPKDEMAND" hidden="1">#REF!</definedName>
    <definedName name="__123Graph_XPOPSALES" localSheetId="6" hidden="1">#REF!</definedName>
    <definedName name="__123Graph_XPOPSALES" hidden="1">#REF!</definedName>
    <definedName name="__123Graph_XSALEBAND" localSheetId="6" hidden="1">#REF!</definedName>
    <definedName name="__123Graph_XSALEBAND" hidden="1">#REF!</definedName>
    <definedName name="__123Graph_XSALECOMP" localSheetId="6" hidden="1">#REF!</definedName>
    <definedName name="__123Graph_XSALECOMP" hidden="1">#REF!</definedName>
    <definedName name="__123Graph_XSALES" localSheetId="6" hidden="1">#REF!</definedName>
    <definedName name="__123Graph_XSALES" hidden="1">#REF!</definedName>
    <definedName name="__123Graph_XTAB13" localSheetId="6" hidden="1">#REF!</definedName>
    <definedName name="__123Graph_XTAB13" hidden="1">#REF!</definedName>
    <definedName name="__123Graph_XUSERATE" localSheetId="6" hidden="1">#REF!</definedName>
    <definedName name="__123Graph_XUSERATE" hidden="1">#REF!</definedName>
    <definedName name="__IntlFixup" hidden="1">TRUE</definedName>
    <definedName name="_1__123Graph_ACHART_1" localSheetId="9" hidden="1">#REF!</definedName>
    <definedName name="_1__123Graph_ACHART_1" localSheetId="5" hidden="1">#REF!</definedName>
    <definedName name="_1__123Graph_ACHART_1" localSheetId="6" hidden="1">#REF!</definedName>
    <definedName name="_1__123Graph_ACHART_1" localSheetId="8" hidden="1">#REF!</definedName>
    <definedName name="_1__123Graph_ACHART_1" hidden="1">#REF!</definedName>
    <definedName name="_1__123Graph_AR_M_MARG" localSheetId="9" hidden="1">#REF!</definedName>
    <definedName name="_1__123Graph_AR_M_MARG" localSheetId="5" hidden="1">#REF!</definedName>
    <definedName name="_1__123Graph_AR_M_MARG" localSheetId="8" hidden="1">#REF!</definedName>
    <definedName name="_1__123Graph_AR_M_MARG" hidden="1">#REF!</definedName>
    <definedName name="_10__123Graph_DCHART_1" hidden="1">#REF!</definedName>
    <definedName name="_11__123Graph_DCHART_3" localSheetId="6" hidden="1">#REF!</definedName>
    <definedName name="_11__123Graph_DCHART_3" localSheetId="3" hidden="1">#REF!</definedName>
    <definedName name="_11__123Graph_DCHART_3" hidden="1">#REF!</definedName>
    <definedName name="_2__123Graph_ACHART_2" localSheetId="9" hidden="1">#REF!</definedName>
    <definedName name="_2__123Graph_ACHART_2" localSheetId="6" hidden="1">#REF!</definedName>
    <definedName name="_2__123Graph_ACHART_2" localSheetId="8" hidden="1">#REF!</definedName>
    <definedName name="_2__123Graph_ACHART_2" hidden="1">#REF!</definedName>
    <definedName name="_3__123Graph_ACHART_3" localSheetId="6" hidden="1">#REF!</definedName>
    <definedName name="_3__123Graph_ACHART_3" hidden="1">#REF!</definedName>
    <definedName name="_3_0__123Grap" hidden="1">#REF!</definedName>
    <definedName name="_4__123Graph_BCHART_1" localSheetId="9" hidden="1">#REF!</definedName>
    <definedName name="_4__123Graph_BCHART_1" localSheetId="6" hidden="1">#REF!</definedName>
    <definedName name="_4__123Graph_BCHART_1" localSheetId="8" hidden="1">#REF!</definedName>
    <definedName name="_4__123Graph_BCHART_1" hidden="1">#REF!</definedName>
    <definedName name="_5__123Graph_BCHART_2" hidden="1">#REF!</definedName>
    <definedName name="_5__123Graph_CCHART_1" localSheetId="9" hidden="1">#REF!</definedName>
    <definedName name="_5__123Graph_CCHART_1" localSheetId="6" hidden="1">#REF!</definedName>
    <definedName name="_5__123Graph_CCHART_1" localSheetId="8" hidden="1">#REF!</definedName>
    <definedName name="_5__123Graph_CCHART_1" hidden="1">#REF!</definedName>
    <definedName name="_6__123Graph_BCHART_3" localSheetId="6" hidden="1">#REF!</definedName>
    <definedName name="_6__123Graph_BCHART_3" hidden="1">#REF!</definedName>
    <definedName name="_6__123Graph_DCHART_1" localSheetId="9" hidden="1">#REF!</definedName>
    <definedName name="_6__123Graph_DCHART_1" localSheetId="6" hidden="1">#REF!</definedName>
    <definedName name="_6__123Graph_DCHART_1" localSheetId="8" hidden="1">#REF!</definedName>
    <definedName name="_6__123Graph_DCHART_1" hidden="1">#REF!</definedName>
    <definedName name="_7__123Graph_CCHART_1" hidden="1">#REF!</definedName>
    <definedName name="_7__123Graph_XCHART_2" localSheetId="9" hidden="1">#REF!</definedName>
    <definedName name="_7__123Graph_XCHART_2" localSheetId="6" hidden="1">#REF!</definedName>
    <definedName name="_7__123Graph_XCHART_2" localSheetId="8" hidden="1">#REF!</definedName>
    <definedName name="_7__123Graph_XCHART_2" hidden="1">#REF!</definedName>
    <definedName name="_8__123Graph_CCHART_2" hidden="1">#REF!</definedName>
    <definedName name="_8__123Graph_XCHART_3" localSheetId="9" hidden="1">#REF!</definedName>
    <definedName name="_8__123Graph_XCHART_3" localSheetId="6" hidden="1">#REF!</definedName>
    <definedName name="_8__123Graph_XCHART_3" localSheetId="8" hidden="1">#REF!</definedName>
    <definedName name="_8__123Graph_XCHART_3" hidden="1">#REF!</definedName>
    <definedName name="_9__123Graph_CCHART_3" localSheetId="6" hidden="1">#REF!</definedName>
    <definedName name="_9__123Graph_CCHART_3" hidden="1">#REF!</definedName>
    <definedName name="_AI" localSheetId="9" hidden="1">#REF!</definedName>
    <definedName name="_AI" localSheetId="6" hidden="1">#REF!</definedName>
    <definedName name="_AI" localSheetId="8" hidden="1">#REF!</definedName>
    <definedName name="_AI" hidden="1">#REF!</definedName>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MacroRecalculationBehavior" hidden="1">0</definedName>
    <definedName name="_AtRisk_SimSetting_RandomNumberGenerator" hidden="1">0</definedName>
    <definedName name="_AtRisk_SimSetting_ReportsList" hidden="1">0</definedName>
    <definedName name="_AtRisk_SimSetting_ShowSimulationProgressWindow" hidden="1">TRUE</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ActiveSimulationNumber"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_bdm.014FD9419BB94533AF28C034C312B1BE.edm" localSheetId="6" hidden="1">#REF!</definedName>
    <definedName name="_bdm.014FD9419BB94533AF28C034C312B1BE.edm" hidden="1">#REF!</definedName>
    <definedName name="_bdm.095e75f33956414fae7b0c9bbb98fade.edm" localSheetId="6" hidden="1">#REF!</definedName>
    <definedName name="_bdm.095e75f33956414fae7b0c9bbb98fade.edm" hidden="1">#REF!</definedName>
    <definedName name="_bdm.0adb93bbf74446e6827eeefb83e21a2a.edm" localSheetId="6" hidden="1">#REF!</definedName>
    <definedName name="_bdm.0adb93bbf74446e6827eeefb83e21a2a.edm" hidden="1">#REF!</definedName>
    <definedName name="_bdm.0E59881AC0E44B969D48761DB6FC33B5.edm" localSheetId="6" hidden="1">#REF!</definedName>
    <definedName name="_bdm.0E59881AC0E44B969D48761DB6FC33B5.edm" hidden="1">#REF!</definedName>
    <definedName name="_bdm.204033D4E7FD4DE6A67166AE14521930.edm" localSheetId="6" hidden="1">#REF!</definedName>
    <definedName name="_bdm.204033D4E7FD4DE6A67166AE14521930.edm" hidden="1">#REF!</definedName>
    <definedName name="_bdm.380e1303da744dfdbf6ccba50b770a08.edm" localSheetId="6" hidden="1">#REF!</definedName>
    <definedName name="_bdm.380e1303da744dfdbf6ccba50b770a08.edm" hidden="1">#REF!</definedName>
    <definedName name="_bdm.49839103C83A42EE84CD8C2DBEF4C623.edm" localSheetId="6" hidden="1">#REF!</definedName>
    <definedName name="_bdm.49839103C83A42EE84CD8C2DBEF4C623.edm" hidden="1">#REF!</definedName>
    <definedName name="_bdm.4F57087C3D484196BD4BED70B94B1680.edm" localSheetId="6" hidden="1">#REF!</definedName>
    <definedName name="_bdm.4F57087C3D484196BD4BED70B94B1680.edm" hidden="1">#REF!</definedName>
    <definedName name="_bdm.54FEDCB6892A471383BE72D0E6F4DF4C.edm" localSheetId="6" hidden="1">#REF!</definedName>
    <definedName name="_bdm.54FEDCB6892A471383BE72D0E6F4DF4C.edm" hidden="1">#REF!</definedName>
    <definedName name="_bdm.6333969F14C7422A979F88C002ADBC03.edm" localSheetId="6" hidden="1">#REF!</definedName>
    <definedName name="_bdm.6333969F14C7422A979F88C002ADBC03.edm" hidden="1">#REF!</definedName>
    <definedName name="_bdm.6DDFF3E8FE4D473EA5157150B0FBA502.edm" localSheetId="6" hidden="1">#REF!</definedName>
    <definedName name="_bdm.6DDFF3E8FE4D473EA5157150B0FBA502.edm" hidden="1">#REF!</definedName>
    <definedName name="_bdm.83ce03a788c345deb98cab037a1dd39f.edm" localSheetId="6" hidden="1">#REF!</definedName>
    <definedName name="_bdm.83ce03a788c345deb98cab037a1dd39f.edm" hidden="1">#REF!</definedName>
    <definedName name="_bdm.866DD84208EE4C9AB603A9AAD8FE1930.edm" localSheetId="6" hidden="1">#REF!</definedName>
    <definedName name="_bdm.866DD84208EE4C9AB603A9AAD8FE1930.edm" hidden="1">#REF!</definedName>
    <definedName name="_bdm.98B65313C9A94C659B8680866B9FCD86.edm" localSheetId="6" hidden="1">#REF!</definedName>
    <definedName name="_bdm.98B65313C9A94C659B8680866B9FCD86.edm" hidden="1">#REF!</definedName>
    <definedName name="_bdm.C2D188A744CB405CA437BE468542B365.edm" localSheetId="6" hidden="1">#REF!</definedName>
    <definedName name="_bdm.C2D188A744CB405CA437BE468542B365.edm" hidden="1">#REF!</definedName>
    <definedName name="_Fill" localSheetId="9" hidden="1">#REF!</definedName>
    <definedName name="_Fill" localSheetId="6" hidden="1">#REF!</definedName>
    <definedName name="_Fill" localSheetId="8" hidden="1">#REF!</definedName>
    <definedName name="_Fill" localSheetId="3" hidden="1">#REF!</definedName>
    <definedName name="_Fill" hidden="1">#REF!</definedName>
    <definedName name="_Fill2" localSheetId="9" hidden="1">#REF!</definedName>
    <definedName name="_Fill2" localSheetId="8" hidden="1">#REF!</definedName>
    <definedName name="_Fill2" localSheetId="3" hidden="1">#REF!</definedName>
    <definedName name="_Fill2" hidden="1">#REF!</definedName>
    <definedName name="_Key1" localSheetId="9" hidden="1">#REF!</definedName>
    <definedName name="_Key1" localSheetId="6" hidden="1">#REF!</definedName>
    <definedName name="_Key1" localSheetId="8" hidden="1">#REF!</definedName>
    <definedName name="_Key1" hidden="1">#REF!</definedName>
    <definedName name="_Key2" localSheetId="9" hidden="1">#REF!</definedName>
    <definedName name="_Key2" localSheetId="6" hidden="1">#REF!</definedName>
    <definedName name="_Key2" localSheetId="8" hidden="1">#REF!</definedName>
    <definedName name="_Key2" hidden="1">#REF!</definedName>
    <definedName name="_Order1" hidden="1">255</definedName>
    <definedName name="_Order2" hidden="1">255</definedName>
    <definedName name="_Regression_Int" hidden="1">1</definedName>
    <definedName name="_Regression_Out" localSheetId="9" hidden="1">#REF!</definedName>
    <definedName name="_Regression_Out" localSheetId="5" hidden="1">#REF!</definedName>
    <definedName name="_Regression_Out" localSheetId="6" hidden="1">#REF!</definedName>
    <definedName name="_Regression_Out" localSheetId="8" hidden="1">#REF!</definedName>
    <definedName name="_Regression_Out" hidden="1">#REF!</definedName>
    <definedName name="_Regression_X" localSheetId="6" hidden="1">#REF!</definedName>
    <definedName name="_Regression_X" hidden="1">#REF!</definedName>
    <definedName name="_Regression_Y" localSheetId="6" hidden="1">#REF!</definedName>
    <definedName name="_Regression_Y" hidden="1">#REF!</definedName>
    <definedName name="_Sort" localSheetId="9" hidden="1">#REF!</definedName>
    <definedName name="_Sort" localSheetId="6" hidden="1">#REF!</definedName>
    <definedName name="_Sort" localSheetId="8" hidden="1">#REF!</definedName>
    <definedName name="_Sort" localSheetId="3" hidden="1">#REF!</definedName>
    <definedName name="_Sort" hidden="1">#REF!</definedName>
    <definedName name="_Sort2" localSheetId="6" hidden="1">#REF!</definedName>
    <definedName name="_Sort2" hidden="1">#REF!</definedName>
    <definedName name="_Table1_In1" localSheetId="9" hidden="1">#REF!</definedName>
    <definedName name="_Table1_In1" localSheetId="6" hidden="1">#REF!</definedName>
    <definedName name="_Table1_In1" hidden="1">#REF!</definedName>
    <definedName name="_Table1_Out" localSheetId="6" hidden="1">#REF!</definedName>
    <definedName name="_Table1_Out" hidden="1">#REF!</definedName>
    <definedName name="_Table2_In1" localSheetId="6" hidden="1">#REF!</definedName>
    <definedName name="_Table2_In1" hidden="1">#REF!</definedName>
    <definedName name="_Table2_In2" localSheetId="6" hidden="1">#REF!</definedName>
    <definedName name="_Table2_In2" hidden="1">#REF!</definedName>
    <definedName name="_Table2_Out" localSheetId="6" hidden="1">#REF!</definedName>
    <definedName name="_Table2_Out" hidden="1">#REF!</definedName>
    <definedName name="aa" localSheetId="9"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 localSheetId="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 localSheetId="6"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 localSheetId="8"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 localSheetId="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aaa" localSheetId="9" hidden="1">#REF!</definedName>
    <definedName name="aaa" localSheetId="6" hidden="1">#REF!</definedName>
    <definedName name="aaa" localSheetId="8" hidden="1">#REF!</definedName>
    <definedName name="aaa" hidden="1">#REF!</definedName>
    <definedName name="AAA_DOCTOPS" hidden="1">"AAA_SET"</definedName>
    <definedName name="AAA_duser" hidden="1">"OFF"</definedName>
    <definedName name="aaaaaaaaaaaa" localSheetId="9" hidden="1">#REF!</definedName>
    <definedName name="aaaaaaaaaaaa" localSheetId="6" hidden="1">#REF!</definedName>
    <definedName name="aaaaaaaaaaaa" localSheetId="8" hidden="1">#REF!</definedName>
    <definedName name="aaaaaaaaaaaa" localSheetId="3" hidden="1">#REF!</definedName>
    <definedName name="aaaaaaaaaaaa" hidden="1">#REF!</definedName>
    <definedName name="aaaaaaaaaaaaa" localSheetId="9" hidden="1">#REF!</definedName>
    <definedName name="aaaaaaaaaaaaa" localSheetId="6" hidden="1">#REF!</definedName>
    <definedName name="aaaaaaaaaaaaa" localSheetId="8" hidden="1">#REF!</definedName>
    <definedName name="aaaaaaaaaaaaa" hidden="1">#REF!</definedName>
    <definedName name="AAB_Addin5" hidden="1">"AAB_Description for addin 5,Description for addin 5,Description for addin 5,Description for addin 5,Description for addin 5,Description for addin 5"</definedName>
    <definedName name="abd" localSheetId="9" hidden="1">{#N/A,#N/A,FALSE,"FY97P1";#N/A,#N/A,FALSE,"FY97Z312";#N/A,#N/A,FALSE,"FY97LRBC";#N/A,#N/A,FALSE,"FY97O";#N/A,#N/A,FALSE,"FY97DAM"}</definedName>
    <definedName name="abd" localSheetId="5" hidden="1">{#N/A,#N/A,FALSE,"FY97P1";#N/A,#N/A,FALSE,"FY97Z312";#N/A,#N/A,FALSE,"FY97LRBC";#N/A,#N/A,FALSE,"FY97O";#N/A,#N/A,FALSE,"FY97DAM"}</definedName>
    <definedName name="abd" localSheetId="6" hidden="1">{#N/A,#N/A,FALSE,"FY97P1";#N/A,#N/A,FALSE,"FY97Z312";#N/A,#N/A,FALSE,"FY97LRBC";#N/A,#N/A,FALSE,"FY97O";#N/A,#N/A,FALSE,"FY97DAM"}</definedName>
    <definedName name="abd" localSheetId="8" hidden="1">{#N/A,#N/A,FALSE,"FY97P1";#N/A,#N/A,FALSE,"FY97Z312";#N/A,#N/A,FALSE,"FY97LRBC";#N/A,#N/A,FALSE,"FY97O";#N/A,#N/A,FALSE,"FY97DAM"}</definedName>
    <definedName name="abd" localSheetId="3" hidden="1">{#N/A,#N/A,FALSE,"FY97P1";#N/A,#N/A,FALSE,"FY97Z312";#N/A,#N/A,FALSE,"FY97LRBC";#N/A,#N/A,FALSE,"FY97O";#N/A,#N/A,FALSE,"FY97DAM"}</definedName>
    <definedName name="abd" hidden="1">{#N/A,#N/A,FALSE,"FY97P1";#N/A,#N/A,FALSE,"FY97Z312";#N/A,#N/A,FALSE,"FY97LRBC";#N/A,#N/A,FALSE,"FY97O";#N/A,#N/A,FALSE,"FY97DAM"}</definedName>
    <definedName name="AccessDatabase">"J:\data\PS\pso\IO&amp;RM\jdb\r2d2\MCMResults.mdb"</definedName>
    <definedName name="aedfadf" localSheetId="1" hidden="1">TextRefCopy1</definedName>
    <definedName name="aedfadf" localSheetId="9" hidden="1">TextRefCopy1</definedName>
    <definedName name="aedfadf" localSheetId="5" hidden="1">TextRefCopy1</definedName>
    <definedName name="aedfadf" localSheetId="6" hidden="1">TextRefCopy1</definedName>
    <definedName name="aedfadf" localSheetId="8" hidden="1">TextRefCopy1</definedName>
    <definedName name="aedfadf" localSheetId="3" hidden="1">TextRefCopy1</definedName>
    <definedName name="aedfadf" hidden="1">TextRefCopy1</definedName>
    <definedName name="as" localSheetId="9" hidden="1">#REF!</definedName>
    <definedName name="as" localSheetId="5" hidden="1">#REF!</definedName>
    <definedName name="as" localSheetId="6" hidden="1">#REF!</definedName>
    <definedName name="as" localSheetId="8" hidden="1">#REF!</definedName>
    <definedName name="as" hidden="1">#REF!</definedName>
    <definedName name="AS2TickmarkLS" localSheetId="9" hidden="1">#REF!</definedName>
    <definedName name="AS2TickmarkLS" localSheetId="6" hidden="1">#REF!</definedName>
    <definedName name="AS2TickmarkLS" hidden="1">#REF!</definedName>
    <definedName name="asASas" localSheetId="9" hidden="1">#REF!</definedName>
    <definedName name="asASas" localSheetId="6" hidden="1">#REF!</definedName>
    <definedName name="asASas" localSheetId="8" hidden="1">#REF!</definedName>
    <definedName name="asASas" hidden="1">#REF!</definedName>
    <definedName name="asd" localSheetId="9" hidden="1">#REF!</definedName>
    <definedName name="asd" localSheetId="5" hidden="1">#REF!</definedName>
    <definedName name="asd" localSheetId="6" hidden="1">#REF!</definedName>
    <definedName name="asd" localSheetId="8" hidden="1">#REF!</definedName>
    <definedName name="asd" localSheetId="3" hidden="1">#REF!</definedName>
    <definedName name="asd" hidden="1">#REF!</definedName>
    <definedName name="asda" localSheetId="9" hidden="1">{#N/A,#N/A,FALSE,"FY97P1";#N/A,#N/A,FALSE,"FY97Z312";#N/A,#N/A,FALSE,"FY97LRBC";#N/A,#N/A,FALSE,"FY97O";#N/A,#N/A,FALSE,"FY97DAM"}</definedName>
    <definedName name="asda" localSheetId="5" hidden="1">{#N/A,#N/A,FALSE,"FY97P1";#N/A,#N/A,FALSE,"FY97Z312";#N/A,#N/A,FALSE,"FY97LRBC";#N/A,#N/A,FALSE,"FY97O";#N/A,#N/A,FALSE,"FY97DAM"}</definedName>
    <definedName name="asda" localSheetId="6" hidden="1">{#N/A,#N/A,FALSE,"FY97P1";#N/A,#N/A,FALSE,"FY97Z312";#N/A,#N/A,FALSE,"FY97LRBC";#N/A,#N/A,FALSE,"FY97O";#N/A,#N/A,FALSE,"FY97DAM"}</definedName>
    <definedName name="asda" localSheetId="8" hidden="1">{#N/A,#N/A,FALSE,"FY97P1";#N/A,#N/A,FALSE,"FY97Z312";#N/A,#N/A,FALSE,"FY97LRBC";#N/A,#N/A,FALSE,"FY97O";#N/A,#N/A,FALSE,"FY97DAM"}</definedName>
    <definedName name="asda" localSheetId="3" hidden="1">{#N/A,#N/A,FALSE,"FY97P1";#N/A,#N/A,FALSE,"FY97Z312";#N/A,#N/A,FALSE,"FY97LRBC";#N/A,#N/A,FALSE,"FY97O";#N/A,#N/A,FALSE,"FY97DAM"}</definedName>
    <definedName name="asda" hidden="1">{#N/A,#N/A,FALSE,"FY97P1";#N/A,#N/A,FALSE,"FY97Z312";#N/A,#N/A,FALSE,"FY97LRBC";#N/A,#N/A,FALSE,"FY97O";#N/A,#N/A,FALSE,"FY97DAM"}</definedName>
    <definedName name="asdasd" localSheetId="9" hidden="1">{#N/A,#N/A,FALSE,"FY97P1";#N/A,#N/A,FALSE,"FY97Z312";#N/A,#N/A,FALSE,"FY97LRBC";#N/A,#N/A,FALSE,"FY97O";#N/A,#N/A,FALSE,"FY97DAM"}</definedName>
    <definedName name="asdasd" localSheetId="5" hidden="1">{#N/A,#N/A,FALSE,"FY97P1";#N/A,#N/A,FALSE,"FY97Z312";#N/A,#N/A,FALSE,"FY97LRBC";#N/A,#N/A,FALSE,"FY97O";#N/A,#N/A,FALSE,"FY97DAM"}</definedName>
    <definedName name="asdasd" localSheetId="6" hidden="1">{#N/A,#N/A,FALSE,"FY97P1";#N/A,#N/A,FALSE,"FY97Z312";#N/A,#N/A,FALSE,"FY97LRBC";#N/A,#N/A,FALSE,"FY97O";#N/A,#N/A,FALSE,"FY97DAM"}</definedName>
    <definedName name="asdasd" localSheetId="8" hidden="1">{#N/A,#N/A,FALSE,"FY97P1";#N/A,#N/A,FALSE,"FY97Z312";#N/A,#N/A,FALSE,"FY97LRBC";#N/A,#N/A,FALSE,"FY97O";#N/A,#N/A,FALSE,"FY97DAM"}</definedName>
    <definedName name="asdasd" localSheetId="3" hidden="1">{#N/A,#N/A,FALSE,"FY97P1";#N/A,#N/A,FALSE,"FY97Z312";#N/A,#N/A,FALSE,"FY97LRBC";#N/A,#N/A,FALSE,"FY97O";#N/A,#N/A,FALSE,"FY97DAM"}</definedName>
    <definedName name="asdasd" hidden="1">{#N/A,#N/A,FALSE,"FY97P1";#N/A,#N/A,FALSE,"FY97Z312";#N/A,#N/A,FALSE,"FY97LRBC";#N/A,#N/A,FALSE,"FY97O";#N/A,#N/A,FALSE,"FY97DAM"}</definedName>
    <definedName name="asdasdasdas" localSheetId="9" hidden="1">{#N/A,#N/A,FALSE,"FY97P1";#N/A,#N/A,FALSE,"FY97Z312";#N/A,#N/A,FALSE,"FY97LRBC";#N/A,#N/A,FALSE,"FY97O";#N/A,#N/A,FALSE,"FY97DAM"}</definedName>
    <definedName name="asdasdasdas" localSheetId="5" hidden="1">{#N/A,#N/A,FALSE,"FY97P1";#N/A,#N/A,FALSE,"FY97Z312";#N/A,#N/A,FALSE,"FY97LRBC";#N/A,#N/A,FALSE,"FY97O";#N/A,#N/A,FALSE,"FY97DAM"}</definedName>
    <definedName name="asdasdasdas" localSheetId="6" hidden="1">{#N/A,#N/A,FALSE,"FY97P1";#N/A,#N/A,FALSE,"FY97Z312";#N/A,#N/A,FALSE,"FY97LRBC";#N/A,#N/A,FALSE,"FY97O";#N/A,#N/A,FALSE,"FY97DAM"}</definedName>
    <definedName name="asdasdasdas" localSheetId="8" hidden="1">{#N/A,#N/A,FALSE,"FY97P1";#N/A,#N/A,FALSE,"FY97Z312";#N/A,#N/A,FALSE,"FY97LRBC";#N/A,#N/A,FALSE,"FY97O";#N/A,#N/A,FALSE,"FY97DAM"}</definedName>
    <definedName name="asdasdasdas" localSheetId="3" hidden="1">{#N/A,#N/A,FALSE,"FY97P1";#N/A,#N/A,FALSE,"FY97Z312";#N/A,#N/A,FALSE,"FY97LRBC";#N/A,#N/A,FALSE,"FY97O";#N/A,#N/A,FALSE,"FY97DAM"}</definedName>
    <definedName name="asdasdasdas" hidden="1">{#N/A,#N/A,FALSE,"FY97P1";#N/A,#N/A,FALSE,"FY97Z312";#N/A,#N/A,FALSE,"FY97LRBC";#N/A,#N/A,FALSE,"FY97O";#N/A,#N/A,FALSE,"FY97DAM"}</definedName>
    <definedName name="asdasds" localSheetId="9" hidden="1">{#N/A,#N/A,FALSE,"FY97P1";#N/A,#N/A,FALSE,"FY97Z312";#N/A,#N/A,FALSE,"FY97LRBC";#N/A,#N/A,FALSE,"FY97O";#N/A,#N/A,FALSE,"FY97DAM"}</definedName>
    <definedName name="asdasds" localSheetId="5" hidden="1">{#N/A,#N/A,FALSE,"FY97P1";#N/A,#N/A,FALSE,"FY97Z312";#N/A,#N/A,FALSE,"FY97LRBC";#N/A,#N/A,FALSE,"FY97O";#N/A,#N/A,FALSE,"FY97DAM"}</definedName>
    <definedName name="asdasds" localSheetId="6" hidden="1">{#N/A,#N/A,FALSE,"FY97P1";#N/A,#N/A,FALSE,"FY97Z312";#N/A,#N/A,FALSE,"FY97LRBC";#N/A,#N/A,FALSE,"FY97O";#N/A,#N/A,FALSE,"FY97DAM"}</definedName>
    <definedName name="asdasds" localSheetId="8" hidden="1">{#N/A,#N/A,FALSE,"FY97P1";#N/A,#N/A,FALSE,"FY97Z312";#N/A,#N/A,FALSE,"FY97LRBC";#N/A,#N/A,FALSE,"FY97O";#N/A,#N/A,FALSE,"FY97DAM"}</definedName>
    <definedName name="asdasds" localSheetId="3" hidden="1">{#N/A,#N/A,FALSE,"FY97P1";#N/A,#N/A,FALSE,"FY97Z312";#N/A,#N/A,FALSE,"FY97LRBC";#N/A,#N/A,FALSE,"FY97O";#N/A,#N/A,FALSE,"FY97DAM"}</definedName>
    <definedName name="asdasds" hidden="1">{#N/A,#N/A,FALSE,"FY97P1";#N/A,#N/A,FALSE,"FY97Z312";#N/A,#N/A,FALSE,"FY97LRBC";#N/A,#N/A,FALSE,"FY97O";#N/A,#N/A,FALSE,"FY97DAM"}</definedName>
    <definedName name="asdasfsdfa" localSheetId="9" hidden="1">{#N/A,#N/A,FALSE,"FY97P1";#N/A,#N/A,FALSE,"FY97Z312";#N/A,#N/A,FALSE,"FY97LRBC";#N/A,#N/A,FALSE,"FY97O";#N/A,#N/A,FALSE,"FY97DAM"}</definedName>
    <definedName name="asdasfsdfa" localSheetId="5" hidden="1">{#N/A,#N/A,FALSE,"FY97P1";#N/A,#N/A,FALSE,"FY97Z312";#N/A,#N/A,FALSE,"FY97LRBC";#N/A,#N/A,FALSE,"FY97O";#N/A,#N/A,FALSE,"FY97DAM"}</definedName>
    <definedName name="asdasfsdfa" localSheetId="6" hidden="1">{#N/A,#N/A,FALSE,"FY97P1";#N/A,#N/A,FALSE,"FY97Z312";#N/A,#N/A,FALSE,"FY97LRBC";#N/A,#N/A,FALSE,"FY97O";#N/A,#N/A,FALSE,"FY97DAM"}</definedName>
    <definedName name="asdasfsdfa" localSheetId="8" hidden="1">{#N/A,#N/A,FALSE,"FY97P1";#N/A,#N/A,FALSE,"FY97Z312";#N/A,#N/A,FALSE,"FY97LRBC";#N/A,#N/A,FALSE,"FY97O";#N/A,#N/A,FALSE,"FY97DAM"}</definedName>
    <definedName name="asdasfsdfa" localSheetId="3" hidden="1">{#N/A,#N/A,FALSE,"FY97P1";#N/A,#N/A,FALSE,"FY97Z312";#N/A,#N/A,FALSE,"FY97LRBC";#N/A,#N/A,FALSE,"FY97O";#N/A,#N/A,FALSE,"FY97DAM"}</definedName>
    <definedName name="asdasfsdfa" hidden="1">{#N/A,#N/A,FALSE,"FY97P1";#N/A,#N/A,FALSE,"FY97Z312";#N/A,#N/A,FALSE,"FY97LRBC";#N/A,#N/A,FALSE,"FY97O";#N/A,#N/A,FALSE,"FY97DAM"}</definedName>
    <definedName name="awer" localSheetId="9" hidden="1">#REF!</definedName>
    <definedName name="awer" localSheetId="5" hidden="1">#REF!</definedName>
    <definedName name="awer" localSheetId="6" hidden="1">#REF!</definedName>
    <definedName name="awer" localSheetId="8" hidden="1">#REF!</definedName>
    <definedName name="awer" hidden="1">#REF!</definedName>
    <definedName name="bb" localSheetId="9"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 localSheetId="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 localSheetId="6"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 localSheetId="8"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 localSheetId="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bb_M0FFQkVFMkZCRDk1NEY0OT" localSheetId="9" hidden="1">#REF!</definedName>
    <definedName name="bb_M0FFQkVFMkZCRDk1NEY0OT" localSheetId="6" hidden="1">#REF!</definedName>
    <definedName name="bb_M0FFQkVFMkZCRDk1NEY0OT" localSheetId="8" hidden="1">#REF!</definedName>
    <definedName name="bb_M0FFQkVFMkZCRDk1NEY0OT" hidden="1">#REF!</definedName>
    <definedName name="bb_M0I1RkJFNDJBNUJENEU4N0" localSheetId="6" hidden="1">#REF!</definedName>
    <definedName name="bb_M0I1RkJFNDJBNUJENEU4N0" hidden="1">#REF!</definedName>
    <definedName name="bb_M0I3RUFGRjQ3OEY0NEE4RT" localSheetId="6" hidden="1">#REF!</definedName>
    <definedName name="bb_M0I3RUFGRjQ3OEY0NEE4RT" hidden="1">#REF!</definedName>
    <definedName name="bb_M0I4QjQwNkY4NUNFNDRGNz" localSheetId="6" hidden="1">#REF!</definedName>
    <definedName name="bb_M0I4QjQwNkY4NUNFNDRGNz" hidden="1">#REF!</definedName>
    <definedName name="bb_M0IyMkQ3MUJCQjYyNEU1OT" localSheetId="6" hidden="1">#REF!</definedName>
    <definedName name="bb_M0IyMkQ3MUJCQjYyNEU1OT" hidden="1">#REF!</definedName>
    <definedName name="bb_M0JCNUREQTJCNTc4NDlGMz" localSheetId="6" hidden="1">#REF!</definedName>
    <definedName name="bb_M0JCNUREQTJCNTc4NDlGMz" hidden="1">#REF!</definedName>
    <definedName name="bb_M0JDN0E0ODg5QzQ2NDQxRE" localSheetId="6" hidden="1">#REF!</definedName>
    <definedName name="bb_M0JDN0E0ODg5QzQ2NDQxRE" hidden="1">#REF!</definedName>
    <definedName name="bb_M0Q1Q0M4MjA5NEJGNDY0Nk" localSheetId="6" hidden="1">#REF!</definedName>
    <definedName name="bb_M0Q1Q0M4MjA5NEJGNDY0Nk" hidden="1">#REF!</definedName>
    <definedName name="bb_M0Q5RTNENEU0QTk3NDhFMj" localSheetId="6" hidden="1">#REF!</definedName>
    <definedName name="bb_M0Q5RTNENEU0QTk3NDhFMj" hidden="1">#REF!</definedName>
    <definedName name="bb_M0U0NTY0NEY4QjU4NDUwMj" localSheetId="6" hidden="1">#REF!</definedName>
    <definedName name="bb_M0U0NTY0NEY4QjU4NDUwMj" hidden="1">#REF!</definedName>
    <definedName name="bb_M0VCODYwMkI1NjVDNDgyQz" localSheetId="6" hidden="1">#REF!</definedName>
    <definedName name="bb_M0VCODYwMkI1NjVDNDgyQz" hidden="1">#REF!</definedName>
    <definedName name="bb_M0VDNTdGQzczQTJBNDU5QU" localSheetId="6" hidden="1">#REF!</definedName>
    <definedName name="bb_M0VDNTdGQzczQTJBNDU5QU" hidden="1">#REF!</definedName>
    <definedName name="bb_M0YwMUZDMDdDMkM1NDczQz" localSheetId="6" hidden="1">#REF!</definedName>
    <definedName name="bb_M0YwMUZDMDdDMkM1NDczQz" hidden="1">#REF!</definedName>
    <definedName name="bb_M0ZCQTgyMjhEODJBNERDRD" localSheetId="6" hidden="1">#REF!</definedName>
    <definedName name="bb_M0ZCQTgyMjhEODJBNERDRD" hidden="1">#REF!</definedName>
    <definedName name="bb_M0ZGQzUwQUYzOTFCNEY2Rj" localSheetId="6" hidden="1">#REF!</definedName>
    <definedName name="bb_M0ZGQzUwQUYzOTFCNEY2Rj" hidden="1">#REF!</definedName>
    <definedName name="bb_MDA2QUVGMzg5M0NDNDNFRU" localSheetId="6" hidden="1">#REF!</definedName>
    <definedName name="bb_MDA2QUVGMzg5M0NDNDNFRU" hidden="1">#REF!</definedName>
    <definedName name="bb_MDAyNEFFMTA5MjFFNEMwQU" localSheetId="6" hidden="1">#REF!</definedName>
    <definedName name="bb_MDAyNEFFMTA5MjFFNEMwQU" hidden="1">#REF!</definedName>
    <definedName name="bb_MDBGMzFERTdCNEJCNEVGQU" localSheetId="6" hidden="1">#REF!</definedName>
    <definedName name="bb_MDBGMzFERTdCNEJCNEVGQU" hidden="1">#REF!</definedName>
    <definedName name="bb_MDc0MTBCOEJGRThDNERDME" localSheetId="6" hidden="1">#REF!</definedName>
    <definedName name="bb_MDc0MTBCOEJGRThDNERDME" hidden="1">#REF!</definedName>
    <definedName name="bb_MDdCRkZENDg3NTkxNEVFRT" localSheetId="6" hidden="1">#REF!</definedName>
    <definedName name="bb_MDdCRkZENDg3NTkxNEVFRT" hidden="1">#REF!</definedName>
    <definedName name="bb_MDE2NzJDQzIxMDBENDIwOE" localSheetId="6" hidden="1">#REF!</definedName>
    <definedName name="bb_MDE2NzJDQzIxMDBENDIwOE" hidden="1">#REF!</definedName>
    <definedName name="bb_MDFBMEM2MTkzM0I3NDVGQU" localSheetId="6" hidden="1">#REF!</definedName>
    <definedName name="bb_MDFBMEM2MTkzM0I3NDVGQU" hidden="1">#REF!</definedName>
    <definedName name="bb_MDg4MjQ0ODIwNzg4NEFDNk" hidden="1">#REF!</definedName>
    <definedName name="bb_MDgxMjNDRDIyN0M4NDdBND" localSheetId="9" hidden="1">#REF!</definedName>
    <definedName name="bb_MDgxMjNDRDIyN0M4NDdBND" localSheetId="6" hidden="1">#REF!</definedName>
    <definedName name="bb_MDgxMjNDRDIyN0M4NDdBND" localSheetId="8" hidden="1">#REF!</definedName>
    <definedName name="bb_MDgxMjNDRDIyN0M4NDdBND" hidden="1">#REF!</definedName>
    <definedName name="bb_MDhBQTkyOTNBMDQ5NEY4N0" localSheetId="9" hidden="1">#REF!</definedName>
    <definedName name="bb_MDhBQTkyOTNBMDQ5NEY4N0" localSheetId="6" hidden="1">#REF!</definedName>
    <definedName name="bb_MDhBQTkyOTNBMDQ5NEY4N0" localSheetId="8" hidden="1">#REF!</definedName>
    <definedName name="bb_MDhBQTkyOTNBMDQ5NEY4N0" hidden="1">#REF!</definedName>
    <definedName name="bb_MDhCOTVCREVDMDgyNEUwRD" localSheetId="9" hidden="1">#REF!</definedName>
    <definedName name="bb_MDhCOTVCREVDMDgyNEUwRD" localSheetId="8" hidden="1">#REF!</definedName>
    <definedName name="bb_MDhCOTVCREVDMDgyNEUwRD" hidden="1">#REF!</definedName>
    <definedName name="bb_MDJERjU3RTY0QjNCNDIwNT" localSheetId="9" hidden="1">#REF!</definedName>
    <definedName name="bb_MDJERjU3RTY0QjNCNDIwNT" localSheetId="6" hidden="1">#REF!</definedName>
    <definedName name="bb_MDJERjU3RTY0QjNCNDIwNT" localSheetId="8" hidden="1">#REF!</definedName>
    <definedName name="bb_MDJERjU3RTY0QjNCNDIwNT" hidden="1">#REF!</definedName>
    <definedName name="bb_MDJFNUE2Mzk5QURGNDU4OT" localSheetId="9" hidden="1">#REF!</definedName>
    <definedName name="bb_MDJFNUE2Mzk5QURGNDU4OT" localSheetId="6" hidden="1">#REF!</definedName>
    <definedName name="bb_MDJFNUE2Mzk5QURGNDU4OT" localSheetId="8" hidden="1">#REF!</definedName>
    <definedName name="bb_MDJFNUE2Mzk5QURGNDU4OT" hidden="1">#REF!</definedName>
    <definedName name="bb_MDk0NTQxOTJENTc1NDVCOU" localSheetId="6" hidden="1">#REF!</definedName>
    <definedName name="bb_MDk0NTQxOTJENTc1NDVCOU" hidden="1">#REF!</definedName>
    <definedName name="bb_MDk1M0Y3RTQyNTJDNDU4NE" localSheetId="6" hidden="1">#REF!</definedName>
    <definedName name="bb_MDk1M0Y3RTQyNTJDNDU4NE" hidden="1">#REF!</definedName>
    <definedName name="bb_MDk5N0Y2NDNBODAyNDBBMT" localSheetId="6" hidden="1">#REF!</definedName>
    <definedName name="bb_MDk5N0Y2NDNBODAyNDBBMT" hidden="1">#REF!</definedName>
    <definedName name="bb_MDkxNkZDNDNBMDc4NEEwOU" localSheetId="6" hidden="1">#REF!</definedName>
    <definedName name="bb_MDkxNkZDNDNBMDc4NEEwOU" hidden="1">#REF!</definedName>
    <definedName name="bb_MDlEREE3MEY4QTNFNDE3NT" localSheetId="6" hidden="1">#REF!</definedName>
    <definedName name="bb_MDlEREE3MEY4QTNFNDE3NT" hidden="1">#REF!</definedName>
    <definedName name="bb_MDMxN0JGMTMxRTZFNDhFRU" localSheetId="6" hidden="1">#REF!</definedName>
    <definedName name="bb_MDMxN0JGMTMxRTZFNDhFRU" hidden="1">#REF!</definedName>
    <definedName name="bb_MDNCMjE2MDY4QzcxNEI0Rk" localSheetId="6" hidden="1">#REF!</definedName>
    <definedName name="bb_MDNCMjE2MDY4QzcxNEI0Rk" hidden="1">#REF!</definedName>
    <definedName name="bb_MDQyQ0Q2RkU0Mjk3NEIxME" localSheetId="6" hidden="1">#REF!</definedName>
    <definedName name="bb_MDQyQ0Q2RkU0Mjk3NEIxME" hidden="1">#REF!</definedName>
    <definedName name="bb_MDRBN0Q2Q0E1NTJENDc0Mz" localSheetId="6" hidden="1">#REF!</definedName>
    <definedName name="bb_MDRBN0Q2Q0E1NTJENDc0Mz" hidden="1">#REF!</definedName>
    <definedName name="bb_MDRCODI5MkYzMjJDNEIyQj" localSheetId="6" hidden="1">#REF!</definedName>
    <definedName name="bb_MDRCODI5MkYzMjJDNEIyQj" hidden="1">#REF!</definedName>
    <definedName name="bb_MDU2MUM1Q0NGNzNCNDYxMT" hidden="1">#REF!</definedName>
    <definedName name="bb_MDUzOTlCRjE5ODc4NEEwND" localSheetId="9" hidden="1">#REF!</definedName>
    <definedName name="bb_MDUzOTlCRjE5ODc4NEEwND" localSheetId="6" hidden="1">#REF!</definedName>
    <definedName name="bb_MDUzOTlCRjE5ODc4NEEwND" localSheetId="8" hidden="1">#REF!</definedName>
    <definedName name="bb_MDUzOTlCRjE5ODc4NEEwND" hidden="1">#REF!</definedName>
    <definedName name="bb_MDY1Q0FFOTMwQjU4NEMzQU" localSheetId="9" hidden="1">#REF!</definedName>
    <definedName name="bb_MDY1Q0FFOTMwQjU4NEMzQU" localSheetId="6" hidden="1">#REF!</definedName>
    <definedName name="bb_MDY1Q0FFOTMwQjU4NEMzQU" localSheetId="8" hidden="1">#REF!</definedName>
    <definedName name="bb_MDY1Q0FFOTMwQjU4NEMzQU" hidden="1">#REF!</definedName>
    <definedName name="bb_MDY4MTgyOEJGMDNBNDBGOE" localSheetId="6" hidden="1">#REF!</definedName>
    <definedName name="bb_MDY4MTgyOEJGMDNBNDBGOE" hidden="1">#REF!</definedName>
    <definedName name="bb_MEE3ODNFRkM4MURENEJFNj" localSheetId="6" hidden="1">#REF!</definedName>
    <definedName name="bb_MEE3ODNFRkM4MURENEJFNj" hidden="1">#REF!</definedName>
    <definedName name="bb_MEI4NDUwNzVEMUI4NDdDOT" localSheetId="6" hidden="1">#REF!</definedName>
    <definedName name="bb_MEI4NDUwNzVEMUI4NDdDOT" hidden="1">#REF!</definedName>
    <definedName name="bb_MEI4NEYwNzY0NjgxNEM3RE" localSheetId="6" hidden="1">#REF!</definedName>
    <definedName name="bb_MEI4NEYwNzY0NjgxNEM3RE" hidden="1">#REF!</definedName>
    <definedName name="bb_MEJCRENBRDFBMTEzNEU3NU" localSheetId="6" hidden="1">#REF!</definedName>
    <definedName name="bb_MEJCRENBRDFBMTEzNEU3NU" hidden="1">#REF!</definedName>
    <definedName name="bb_MEM4NjdFOUY0RjNFNEFDRj" localSheetId="6" hidden="1">#REF!</definedName>
    <definedName name="bb_MEM4NjdFOUY0RjNFNEFDRj" hidden="1">#REF!</definedName>
    <definedName name="bb_MENCQzBEM0E2NkEwNENGNk" localSheetId="6" hidden="1">#REF!</definedName>
    <definedName name="bb_MENCQzBEM0E2NkEwNENGNk" hidden="1">#REF!</definedName>
    <definedName name="bb_MENDRjAwQ0MyMTQ4NDgyRk" localSheetId="6" hidden="1">#REF!</definedName>
    <definedName name="bb_MENDRjAwQ0MyMTQ4NDgyRk" hidden="1">#REF!</definedName>
    <definedName name="bb_MEQxMDE2QUI2MjZGNEI1Mz" localSheetId="6" hidden="1">#REF!</definedName>
    <definedName name="bb_MEQxMDE2QUI2MjZGNEI1Mz" hidden="1">#REF!</definedName>
    <definedName name="bb_MERDQkIxM0JDQTUxNDY4QU" localSheetId="6" hidden="1">#REF!</definedName>
    <definedName name="bb_MERDQkIxM0JDQTUxNDY4QU" hidden="1">#REF!</definedName>
    <definedName name="bb_MERDQkVGMkUwODhFNEE3Mz" localSheetId="6" hidden="1">#REF!</definedName>
    <definedName name="bb_MERDQkVGMkUwODhFNEE3Mz" hidden="1">#REF!</definedName>
    <definedName name="bb_MERERTkzNUEzN0M0NDVCRk" localSheetId="6" hidden="1">#REF!</definedName>
    <definedName name="bb_MERERTkzNUEzN0M0NDVCRk" hidden="1">#REF!</definedName>
    <definedName name="bb_MEU3NTEwNkNFRTU4NDY3QU" localSheetId="6" hidden="1">#REF!</definedName>
    <definedName name="bb_MEU3NTEwNkNFRTU4NDY3QU" hidden="1">#REF!</definedName>
    <definedName name="bb_MEUzRUI3REVBRURCNDRBQk" localSheetId="6" hidden="1">#REF!</definedName>
    <definedName name="bb_MEUzRUI3REVBRURCNDRBQk" hidden="1">#REF!</definedName>
    <definedName name="bb_MEY3MzMyRDQwRkVGNDlGMD" localSheetId="6" hidden="1">#REF!</definedName>
    <definedName name="bb_MEY3MzMyRDQwRkVGNDlGMD" hidden="1">#REF!</definedName>
    <definedName name="bb_MEYyM0VGNDBGMEZENDUzND" localSheetId="6" hidden="1">#REF!</definedName>
    <definedName name="bb_MEYyM0VGNDBGMEZENDUzND" hidden="1">#REF!</definedName>
    <definedName name="bb_MjAyMTg5Q0U1QzJCNEE4ND" localSheetId="6" hidden="1">#REF!</definedName>
    <definedName name="bb_MjAyMTg5Q0U1QzJCNEE4ND" hidden="1">#REF!</definedName>
    <definedName name="bb_MjBFMTFEOUNFRUFENDdGMz" localSheetId="6" hidden="1">#REF!</definedName>
    <definedName name="bb_MjBFMTFEOUNFRUFENDdGMz" hidden="1">#REF!</definedName>
    <definedName name="bb_Mjc5NjlCNzMzMDM3NEY1RT" localSheetId="6" hidden="1">#REF!</definedName>
    <definedName name="bb_Mjc5NjlCNzMzMDM3NEY1RT" hidden="1">#REF!</definedName>
    <definedName name="bb_MjdGREFDRTdGNzgwNDI0Rj" localSheetId="6" hidden="1">#REF!</definedName>
    <definedName name="bb_MjdGREFDRTdGNzgwNDI0Rj" hidden="1">#REF!</definedName>
    <definedName name="bb_MjE2NTE4RTY0MTVCNDVEOT" localSheetId="6" hidden="1">#REF!</definedName>
    <definedName name="bb_MjE2NTE4RTY0MTVCNDVEOT" hidden="1">#REF!</definedName>
    <definedName name="bb_MjEwQkIyRkI4QzRBNDEzRj" localSheetId="6" hidden="1">#REF!</definedName>
    <definedName name="bb_MjEwQkIyRkI4QzRBNDEzRj" hidden="1">#REF!</definedName>
    <definedName name="bb_Mjg1ODc0NjU1Q0JGNDhEMT" localSheetId="6" hidden="1">#REF!</definedName>
    <definedName name="bb_Mjg1ODc0NjU1Q0JGNDhEMT" hidden="1">#REF!</definedName>
    <definedName name="bb_Mjg4RUVFOTQ1NkE1NEIzQ0" localSheetId="6" hidden="1">#REF!</definedName>
    <definedName name="bb_Mjg4RUVFOTQ1NkE1NEIzQ0" hidden="1">#REF!</definedName>
    <definedName name="bb_MjhBOTlDNTAyNzIwNENEOD" localSheetId="6" hidden="1">#REF!</definedName>
    <definedName name="bb_MjhBOTlDNTAyNzIwNENEOD" hidden="1">#REF!</definedName>
    <definedName name="bb_MjI4RDQzNUEyQjcyNDlDNk" localSheetId="6" hidden="1">#REF!</definedName>
    <definedName name="bb_MjI4RDQzNUEyQjcyNDlDNk" hidden="1">#REF!</definedName>
    <definedName name="bb_MjIyOEE1NzY0MDk0NDA3OE" localSheetId="6" hidden="1">#REF!</definedName>
    <definedName name="bb_MjIyOEE1NzY0MDk0NDA3OE" hidden="1">#REF!</definedName>
    <definedName name="bb_MjIyQkJBQjI4MDY1NEJCND" localSheetId="6" hidden="1">#REF!</definedName>
    <definedName name="bb_MjIyQkJBQjI4MDY1NEJCND" hidden="1">#REF!</definedName>
    <definedName name="bb_MjIzMDIwMDRGNUEzNDIwMk" localSheetId="6" hidden="1">#REF!</definedName>
    <definedName name="bb_MjIzMDIwMDRGNUEzNDIwMk" hidden="1">#REF!</definedName>
    <definedName name="bb_MjMwQzk2NkQ3RjQxNDEyMD" localSheetId="6" hidden="1">#REF!</definedName>
    <definedName name="bb_MjMwQzk2NkQ3RjQxNDEyMD" hidden="1">#REF!</definedName>
    <definedName name="bb_MjQ0QkU5MkNDNkU2NDhBMz" localSheetId="6" hidden="1">#REF!</definedName>
    <definedName name="bb_MjQ0QkU5MkNDNkU2NDhBMz" hidden="1">#REF!</definedName>
    <definedName name="bb_MjRCQTQ4NUEzNUQ2NDBDQ0" localSheetId="6" hidden="1">#REF!</definedName>
    <definedName name="bb_MjRCQTQ4NUEzNUQ2NDBDQ0" hidden="1">#REF!</definedName>
    <definedName name="bb_MjREQUY1QTA4NTFENDkxNz" localSheetId="6" hidden="1">#REF!</definedName>
    <definedName name="bb_MjREQUY1QTA4NTFENDkxNz" hidden="1">#REF!</definedName>
    <definedName name="bb_MjU2MEREMzA5RDAwNDY5Q0" localSheetId="6" hidden="1">#REF!</definedName>
    <definedName name="bb_MjU2MEREMzA5RDAwNDY5Q0" hidden="1">#REF!</definedName>
    <definedName name="bb_MjU5ODk2OTY1RTUxNDdGQj" localSheetId="6" hidden="1">#REF!</definedName>
    <definedName name="bb_MjU5ODk2OTY1RTUxNDdGQj" hidden="1">#REF!</definedName>
    <definedName name="bb_MjUxQUFBRTkwREZGNDRFQT" localSheetId="6" hidden="1">#REF!</definedName>
    <definedName name="bb_MjUxQUFBRTkwREZGNDRFQT" hidden="1">#REF!</definedName>
    <definedName name="bb_MjVBN0M0MjYzOTNFNDY5Mk" hidden="1">#REF!</definedName>
    <definedName name="bb_MjVCNTdBOUQ2OUI2NEFEOU" localSheetId="9" hidden="1">#REF!</definedName>
    <definedName name="bb_MjVCNTdBOUQ2OUI2NEFEOU" localSheetId="6" hidden="1">#REF!</definedName>
    <definedName name="bb_MjVCNTdBOUQ2OUI2NEFEOU" localSheetId="8" hidden="1">#REF!</definedName>
    <definedName name="bb_MjVCNTdBOUQ2OUI2NEFEOU" hidden="1">#REF!</definedName>
    <definedName name="bb_MjVEQ0MxNUVFM0Y3NDA0RU" localSheetId="6" hidden="1">#REF!</definedName>
    <definedName name="bb_MjVEQ0MxNUVFM0Y3NDA0RU" hidden="1">#REF!</definedName>
    <definedName name="bb_MjY0OEQ2QjJDRUM5NDU0RE" localSheetId="6" hidden="1">#REF!</definedName>
    <definedName name="bb_MjY0OEQ2QjJDRUM5NDU0RE" hidden="1">#REF!</definedName>
    <definedName name="bb_MjZENEJCMzkxQTQzNDVGOT" localSheetId="6" hidden="1">#REF!</definedName>
    <definedName name="bb_MjZENEJCMzkxQTQzNDVGOT" hidden="1">#REF!</definedName>
    <definedName name="bb_MkEwNjNDNzA3MjRBNDI1QT" localSheetId="6" hidden="1">#REF!</definedName>
    <definedName name="bb_MkEwNjNDNzA3MjRBNDI1QT" hidden="1">#REF!</definedName>
    <definedName name="bb_MkEwNkJDNDA1RDczNEIxMj" localSheetId="6" hidden="1">#REF!</definedName>
    <definedName name="bb_MkEwNkJDNDA1RDczNEIxMj" hidden="1">#REF!</definedName>
    <definedName name="bb_MkExMkQ5NTk2MEY5NEVCOD" localSheetId="6" hidden="1">#REF!</definedName>
    <definedName name="bb_MkExMkQ5NTk2MEY5NEVCOD" hidden="1">#REF!</definedName>
    <definedName name="bb_MkFBMjdDNTFFQUMyNDIzRU" localSheetId="6" hidden="1">#REF!</definedName>
    <definedName name="bb_MkFBMjdDNTFFQUMyNDIzRU" hidden="1">#REF!</definedName>
    <definedName name="bb_MkI1QjY3RjZBOUZGNDNGQz" localSheetId="6" hidden="1">#REF!</definedName>
    <definedName name="bb_MkI1QjY3RjZBOUZGNDNGQz" hidden="1">#REF!</definedName>
    <definedName name="bb_MkI3NjcwMEJEOUEyNEQ0Q0" localSheetId="6" hidden="1">#REF!</definedName>
    <definedName name="bb_MkI3NjcwMEJEOUEyNEQ0Q0" hidden="1">#REF!</definedName>
    <definedName name="bb_MkNDRDNBQTcxMUM0NDJCMk" localSheetId="6" hidden="1">#REF!</definedName>
    <definedName name="bb_MkNDRDNBQTcxMUM0NDJCMk" hidden="1">#REF!</definedName>
    <definedName name="bb_MkNEQzY3RDc4QjQ1NDVFNj" localSheetId="6" hidden="1">#REF!</definedName>
    <definedName name="bb_MkNEQzY3RDc4QjQ1NDVFNj" hidden="1">#REF!</definedName>
    <definedName name="bb_MkQ1RUNCNERFRTkzNERFNk" localSheetId="6" hidden="1">#REF!</definedName>
    <definedName name="bb_MkQ1RUNCNERFRTkzNERFNk" hidden="1">#REF!</definedName>
    <definedName name="bb_MkQwM0I5RkE0N0M4NDYyRE" localSheetId="6" hidden="1">#REF!</definedName>
    <definedName name="bb_MkQwM0I5RkE0N0M4NDYyRE" hidden="1">#REF!</definedName>
    <definedName name="bb_MkRCQUU1NzVERkI0NEQ1Qj" localSheetId="6" hidden="1">#REF!</definedName>
    <definedName name="bb_MkRCQUU1NzVERkI0NEQ1Qj" hidden="1">#REF!</definedName>
    <definedName name="bb_MkVDQ0NFNjc5MDlGNEFCRU" localSheetId="6" hidden="1">#REF!</definedName>
    <definedName name="bb_MkVDQ0NFNjc5MDlGNEFCRU" hidden="1">#REF!</definedName>
    <definedName name="bb_MkY1QjdBRTEyRDk3NDA2Mj" localSheetId="6" hidden="1">#REF!</definedName>
    <definedName name="bb_MkY1QjdBRTEyRDk3NDA2Mj" hidden="1">#REF!</definedName>
    <definedName name="bb_MkY3N0VDRTFDOTI0NENENT" localSheetId="6" hidden="1">#REF!</definedName>
    <definedName name="bb_MkY3N0VDRTFDOTI0NENENT" hidden="1">#REF!</definedName>
    <definedName name="bb_MkZFQTg4NzJGRDhBNEQ4Qk" localSheetId="6" hidden="1">#REF!</definedName>
    <definedName name="bb_MkZFQTg4NzJGRDhBNEQ4Qk" hidden="1">#REF!</definedName>
    <definedName name="bb_MTBCNDQ3OEE5NDFBNDMxND" localSheetId="6" hidden="1">#REF!</definedName>
    <definedName name="bb_MTBCNDQ3OEE5NDFBNDMxND" hidden="1">#REF!</definedName>
    <definedName name="bb_MTc2QjMwRDNDODUzNEYxMk" localSheetId="6" hidden="1">#REF!</definedName>
    <definedName name="bb_MTc2QjMwRDNDODUzNEYxMk" hidden="1">#REF!</definedName>
    <definedName name="bb_MTdGMTA1NjAxRTlCNEZCRj" localSheetId="6" hidden="1">#REF!</definedName>
    <definedName name="bb_MTdGMTA1NjAxRTlCNEZCRj" hidden="1">#REF!</definedName>
    <definedName name="bb_MTE0NDNGQ0ExQTEwNDQ3QT" localSheetId="6" hidden="1">#REF!</definedName>
    <definedName name="bb_MTE0NDNGQ0ExQTEwNDQ3QT" hidden="1">#REF!</definedName>
    <definedName name="bb_MTEyQTVGQzk0OUQ4NDVDMz" hidden="1">#REF!</definedName>
    <definedName name="bb_MTFBOUY0OEYwQjI5NDQyQ0" hidden="1">#REF!</definedName>
    <definedName name="bb_MTFDQTdGNEJGQzVGNDNBMk" localSheetId="9" hidden="1">#REF!</definedName>
    <definedName name="bb_MTFDQTdGNEJGQzVGNDNBMk" localSheetId="6" hidden="1">#REF!</definedName>
    <definedName name="bb_MTFDQTdGNEJGQzVGNDNBMk" localSheetId="8" hidden="1">#REF!</definedName>
    <definedName name="bb_MTFDQTdGNEJGQzVGNDNBMk" hidden="1">#REF!</definedName>
    <definedName name="bb_MTg4M0M3NUMxRTgxNDNCMj" localSheetId="9" hidden="1">#REF!</definedName>
    <definedName name="bb_MTg4M0M3NUMxRTgxNDNCMj" localSheetId="6" hidden="1">#REF!</definedName>
    <definedName name="bb_MTg4M0M3NUMxRTgxNDNCMj" localSheetId="8" hidden="1">#REF!</definedName>
    <definedName name="bb_MTg4M0M3NUMxRTgxNDNCMj" hidden="1">#REF!</definedName>
    <definedName name="bb_MThCN0Y4RTI1Qjc2NEVENT" localSheetId="9" hidden="1">#REF!</definedName>
    <definedName name="bb_MThCN0Y4RTI1Qjc2NEVENT" localSheetId="8" hidden="1">#REF!</definedName>
    <definedName name="bb_MThCN0Y4RTI1Qjc2NEVENT" hidden="1">#REF!</definedName>
    <definedName name="bb_MTI0NkY2OEM4M0IwNEVBOE" localSheetId="9" hidden="1">#REF!</definedName>
    <definedName name="bb_MTI0NkY2OEM4M0IwNEVBOE" localSheetId="6" hidden="1">#REF!</definedName>
    <definedName name="bb_MTI0NkY2OEM4M0IwNEVBOE" localSheetId="8" hidden="1">#REF!</definedName>
    <definedName name="bb_MTI0NkY2OEM4M0IwNEVBOE" hidden="1">#REF!</definedName>
    <definedName name="bb_MTIyM0I2MTg5RTI5NDExQU" localSheetId="9" hidden="1">#REF!</definedName>
    <definedName name="bb_MTIyM0I2MTg5RTI5NDExQU" localSheetId="6" hidden="1">#REF!</definedName>
    <definedName name="bb_MTIyM0I2MTg5RTI5NDExQU" localSheetId="8" hidden="1">#REF!</definedName>
    <definedName name="bb_MTIyM0I2MTg5RTI5NDExQU" hidden="1">#REF!</definedName>
    <definedName name="bb_MTk0QzI4MzBCQzNFNDI4OU" localSheetId="6" hidden="1">#REF!</definedName>
    <definedName name="bb_MTk0QzI4MzBCQzNFNDI4OU" hidden="1">#REF!</definedName>
    <definedName name="bb_MTlFMTlDM0RDNzIyNEU5Q0" localSheetId="6" hidden="1">#REF!</definedName>
    <definedName name="bb_MTlFMTlDM0RDNzIyNEU5Q0" hidden="1">#REF!</definedName>
    <definedName name="bb_MTM3M0I2M0UzQjY4NDY0RT" localSheetId="6" hidden="1">#REF!</definedName>
    <definedName name="bb_MTM3M0I2M0UzQjY4NDY0RT" hidden="1">#REF!</definedName>
    <definedName name="bb_MTMwMjYyRTEyMDAyNEU0Mj" localSheetId="6" hidden="1">#REF!</definedName>
    <definedName name="bb_MTMwMjYyRTEyMDAyNEU0Mj" hidden="1">#REF!</definedName>
    <definedName name="bb_MTMxMERFRjlBQUU4NEQ2Q0" localSheetId="6" hidden="1">#REF!</definedName>
    <definedName name="bb_MTMxMERFRjlBQUU4NEQ2Q0" hidden="1">#REF!</definedName>
    <definedName name="bb_MTRCNjcyMDNFNDU5NDRGQ0" localSheetId="6" hidden="1">#REF!</definedName>
    <definedName name="bb_MTRCNjcyMDNFNDU5NDRGQ0" hidden="1">#REF!</definedName>
    <definedName name="bb_MTRGRUJERUEwQTBDNDAwND" localSheetId="6" hidden="1">#REF!</definedName>
    <definedName name="bb_MTRGRUJERUEwQTBDNDAwND" hidden="1">#REF!</definedName>
    <definedName name="bb_MTU0OURGMEM0MkMxNDU2MT" localSheetId="6" hidden="1">#REF!</definedName>
    <definedName name="bb_MTU0OURGMEM0MkMxNDU2MT" hidden="1">#REF!</definedName>
    <definedName name="bb_MTU2Q0Q4ODBFMkQwNEY4Rj" localSheetId="6" hidden="1">#REF!</definedName>
    <definedName name="bb_MTU2Q0Q4ODBFMkQwNEY4Rj" hidden="1">#REF!</definedName>
    <definedName name="bb_MTUyOEE5NDdFRTVGNEQxOT" localSheetId="6" hidden="1">#REF!</definedName>
    <definedName name="bb_MTUyOEE5NDdFRTVGNEQxOT" hidden="1">#REF!</definedName>
    <definedName name="bb_MTVBQTgzQkY5RUMxNDBBOT" localSheetId="6" hidden="1">#REF!</definedName>
    <definedName name="bb_MTVBQTgzQkY5RUMxNDBBOT" hidden="1">#REF!</definedName>
    <definedName name="bb_MTVDODdBQ0MwNDk1NEY4RT" localSheetId="6" hidden="1">#REF!</definedName>
    <definedName name="bb_MTVDODdBQ0MwNDk1NEY4RT" hidden="1">#REF!</definedName>
    <definedName name="bb_MTYzOTEzODVEOEIyNENGNj" localSheetId="6" hidden="1">#REF!</definedName>
    <definedName name="bb_MTYzOTEzODVEOEIyNENGNj" hidden="1">#REF!</definedName>
    <definedName name="bb_MUFBMDIzNUVDNjA5NDQ4N0" localSheetId="6" hidden="1">#REF!</definedName>
    <definedName name="bb_MUFBMDIzNUVDNjA5NDQ4N0" hidden="1">#REF!</definedName>
    <definedName name="bb_MUIwMTY5RDAzN0ZDNDc5ME" localSheetId="6" hidden="1">#REF!</definedName>
    <definedName name="bb_MUIwMTY5RDAzN0ZDNDc5ME" hidden="1">#REF!</definedName>
    <definedName name="bb_MUMxNTBCODg2RjNFNERFOU" localSheetId="6" hidden="1">#REF!</definedName>
    <definedName name="bb_MUMxNTBCODg2RjNFNERFOU" hidden="1">#REF!</definedName>
    <definedName name="bb_MUQ3QTMxMjMzRjdFNENBQz" hidden="1">#REF!</definedName>
    <definedName name="bb_MUQ5NkRDQTA5NjYzNEQzRT" localSheetId="9" hidden="1">#REF!</definedName>
    <definedName name="bb_MUQ5NkRDQTA5NjYzNEQzRT" localSheetId="6" hidden="1">#REF!</definedName>
    <definedName name="bb_MUQ5NkRDQTA5NjYzNEQzRT" localSheetId="8" hidden="1">#REF!</definedName>
    <definedName name="bb_MUQ5NkRDQTA5NjYzNEQzRT" hidden="1">#REF!</definedName>
    <definedName name="bb_MUQwQTUxQkZDREVFNDkzOU" localSheetId="9" hidden="1">#REF!</definedName>
    <definedName name="bb_MUQwQTUxQkZDREVFNDkzOU" localSheetId="6" hidden="1">#REF!</definedName>
    <definedName name="bb_MUQwQTUxQkZDREVFNDkzOU" localSheetId="8" hidden="1">#REF!</definedName>
    <definedName name="bb_MUQwQTUxQkZDREVFNDkzOU" hidden="1">#REF!</definedName>
    <definedName name="bb_MUQxREIzMjcyQzZBNEIxQj" localSheetId="6" hidden="1">#REF!</definedName>
    <definedName name="bb_MUQxREIzMjcyQzZBNEIxQj" hidden="1">#REF!</definedName>
    <definedName name="bb_MUQyNkNGNzE3RjE5NEZFMU" localSheetId="6" hidden="1">#REF!</definedName>
    <definedName name="bb_MUQyNkNGNzE3RjE5NEZFMU" hidden="1">#REF!</definedName>
    <definedName name="bb_MUQyNkVGRjM0RjI2NDI3Qk" localSheetId="6" hidden="1">#REF!</definedName>
    <definedName name="bb_MUQyNkVGRjM0RjI2NDI3Qk" hidden="1">#REF!</definedName>
    <definedName name="bb_MURFOTI2NjE4NjdCNENFQ0" localSheetId="6" hidden="1">#REF!</definedName>
    <definedName name="bb_MURFOTI2NjE4NjdCNENFQ0" hidden="1">#REF!</definedName>
    <definedName name="bb_MUU2RjZGMkY2QTA5NDJCRU" localSheetId="6" hidden="1">#REF!</definedName>
    <definedName name="bb_MUU2RjZGMkY2QTA5NDJCRU" hidden="1">#REF!</definedName>
    <definedName name="bb_MUU4N0NBMkQxMjUxNDAxQT" localSheetId="6" hidden="1">#REF!</definedName>
    <definedName name="bb_MUU4N0NBMkQxMjUxNDAxQT" hidden="1">#REF!</definedName>
    <definedName name="bb_MUU5QTE1MEExMEVFNENFME" localSheetId="6" hidden="1">#REF!</definedName>
    <definedName name="bb_MUU5QTE1MEExMEVFNENFME" hidden="1">#REF!</definedName>
    <definedName name="bb_MUUyNUUzNzhEMTg5NDUzME" localSheetId="6" hidden="1">#REF!</definedName>
    <definedName name="bb_MUUyNUUzNzhEMTg5NDUzME" hidden="1">#REF!</definedName>
    <definedName name="bb_MUUyNzYxM0JFREY1NDExMz" localSheetId="6" hidden="1">#REF!</definedName>
    <definedName name="bb_MUUyNzYxM0JFREY1NDExMz" hidden="1">#REF!</definedName>
    <definedName name="bb_MUVCODAwM0Q1QjJENDdERU" localSheetId="6" hidden="1">#REF!</definedName>
    <definedName name="bb_MUVCODAwM0Q1QjJENDdERU" hidden="1">#REF!</definedName>
    <definedName name="bb_MzAzOUY5QzkxRkYxNEVCRj" localSheetId="6" hidden="1">#REF!</definedName>
    <definedName name="bb_MzAzOUY5QzkxRkYxNEVCRj" hidden="1">#REF!</definedName>
    <definedName name="bb_MzBEMkRGNjYyRUM4NEE2Qz" localSheetId="6" hidden="1">#REF!</definedName>
    <definedName name="bb_MzBEMkRGNjYyRUM4NEE2Qz" hidden="1">#REF!</definedName>
    <definedName name="bb_MzE3RjQ0RkZEMzM2NDJBQz" localSheetId="6" hidden="1">#REF!</definedName>
    <definedName name="bb_MzE3RjQ0RkZEMzM2NDJBQz" hidden="1">#REF!</definedName>
    <definedName name="bb_MzgwNDU4QTI2MzIzNDhFQz" localSheetId="6" hidden="1">#REF!</definedName>
    <definedName name="bb_MzgwNDU4QTI2MzIzNDhFQz" hidden="1">#REF!</definedName>
    <definedName name="bb_MzhBRDREQUJFMTZFNEY1OU" localSheetId="6" hidden="1">#REF!</definedName>
    <definedName name="bb_MzhBRDREQUJFMTZFNEY1OU" hidden="1">#REF!</definedName>
    <definedName name="bb_MzhCNDMyMDNERDA2NDI4ME" localSheetId="6" hidden="1">#REF!</definedName>
    <definedName name="bb_MzhCNDMyMDNERDA2NDI4ME" hidden="1">#REF!</definedName>
    <definedName name="bb_MzI1Q0IxRjg1Q0Y2NDU4RE" localSheetId="6" hidden="1">#REF!</definedName>
    <definedName name="bb_MzI1Q0IxRjg1Q0Y2NDU4RE" hidden="1">#REF!</definedName>
    <definedName name="bb_MzJBN0Q4NTJCNkE3NDAxNT" localSheetId="6" hidden="1">#REF!</definedName>
    <definedName name="bb_MzJBN0Q4NTJCNkE3NDAxNT" hidden="1">#REF!</definedName>
    <definedName name="bb_MzJDMTlCNTJBNkVFNDgyQ0" localSheetId="6" hidden="1">#REF!</definedName>
    <definedName name="bb_MzJDMTlCNTJBNkVFNDgyQ0" hidden="1">#REF!</definedName>
    <definedName name="bb_MzM1QjU0OTVCOUZGNEIxMT" localSheetId="6" hidden="1">#REF!</definedName>
    <definedName name="bb_MzM1QjU0OTVCOUZGNEIxMT" hidden="1">#REF!</definedName>
    <definedName name="bb_MzM4QkQzRTA2MDZCNEQyMT" localSheetId="6" hidden="1">#REF!</definedName>
    <definedName name="bb_MzM4QkQzRTA2MDZCNEQyMT" hidden="1">#REF!</definedName>
    <definedName name="bb_MzNDMTBDQ0JFQkM2NDlFMj" localSheetId="6" hidden="1">#REF!</definedName>
    <definedName name="bb_MzNDMTBDQ0JFQkM2NDlFMj" hidden="1">#REF!</definedName>
    <definedName name="bb_MzQ5RDlFMzkzQTIwNDA1QU" localSheetId="6" hidden="1">#REF!</definedName>
    <definedName name="bb_MzQ5RDlFMzkzQTIwNDA1QU" hidden="1">#REF!</definedName>
    <definedName name="bb_MzRDRDhEMjY1MjIzNERBMj" localSheetId="6" hidden="1">#REF!</definedName>
    <definedName name="bb_MzRDRDhEMjY1MjIzNERBMj" hidden="1">#REF!</definedName>
    <definedName name="bb_MzVFNDU0OUY4Q0ZBNDMzRT" localSheetId="6" hidden="1">#REF!</definedName>
    <definedName name="bb_MzVFNDU0OUY4Q0ZBNDMzRT" hidden="1">#REF!</definedName>
    <definedName name="bb_MzVGQUY2MjY1NkVDNDUzMk" localSheetId="6" hidden="1">#REF!</definedName>
    <definedName name="bb_MzVGQUY2MjY1NkVDNDUzMk" hidden="1">#REF!</definedName>
    <definedName name="bb_MzYxOTkwN0UzODY1NEE1QT" localSheetId="6" hidden="1">#REF!</definedName>
    <definedName name="bb_MzYxOTkwN0UzODY1NEE1QT" hidden="1">#REF!</definedName>
    <definedName name="bb_MzZGQkFDRDM2NURCNDVEMT" hidden="1">#REF!</definedName>
    <definedName name="bb_N0E3RTg0QTBGM0IzNDZBRE" localSheetId="9" hidden="1">#REF!</definedName>
    <definedName name="bb_N0E3RTg0QTBGM0IzNDZBRE" localSheetId="6" hidden="1">#REF!</definedName>
    <definedName name="bb_N0E3RTg0QTBGM0IzNDZBRE" localSheetId="8" hidden="1">#REF!</definedName>
    <definedName name="bb_N0E3RTg0QTBGM0IzNDZBRE" hidden="1">#REF!</definedName>
    <definedName name="bb_N0FBNjQxQ0MxNjFCNEFDQT" localSheetId="9" hidden="1">#REF!</definedName>
    <definedName name="bb_N0FBNjQxQ0MxNjFCNEFDQT" localSheetId="6" hidden="1">#REF!</definedName>
    <definedName name="bb_N0FBNjQxQ0MxNjFCNEFDQT" localSheetId="8" hidden="1">#REF!</definedName>
    <definedName name="bb_N0FBNjQxQ0MxNjFCNEFDQT" hidden="1">#REF!</definedName>
    <definedName name="bb_N0FGRUZCODlGNTlDNEFFMz" localSheetId="9" hidden="1">#REF!</definedName>
    <definedName name="bb_N0FGRUZCODlGNTlDNEFFMz" localSheetId="6" hidden="1">#REF!</definedName>
    <definedName name="bb_N0FGRUZCODlGNTlDNEFFMz" localSheetId="8" hidden="1">#REF!</definedName>
    <definedName name="bb_N0FGRUZCODlGNTlDNEFFMz" hidden="1">#REF!</definedName>
    <definedName name="bb_N0M0RDg2MzM0RUM0NDE5RE" localSheetId="9" hidden="1">#REF!</definedName>
    <definedName name="bb_N0M0RDg2MzM0RUM0NDE5RE" localSheetId="6" hidden="1">#REF!</definedName>
    <definedName name="bb_N0M0RDg2MzM0RUM0NDE5RE" localSheetId="8" hidden="1">#REF!</definedName>
    <definedName name="bb_N0M0RDg2MzM0RUM0NDE5RE" hidden="1">#REF!</definedName>
    <definedName name="bb_N0MyODM2NUNCMUIyNERFQ0" localSheetId="9" hidden="1">#REF!</definedName>
    <definedName name="bb_N0MyODM2NUNCMUIyNERFQ0" localSheetId="8" hidden="1">#REF!</definedName>
    <definedName name="bb_N0MyODM2NUNCMUIyNERFQ0" hidden="1">#REF!</definedName>
    <definedName name="bb_N0Q3NjIyMjdGMjQ0NEU3MU" localSheetId="9" hidden="1">#REF!</definedName>
    <definedName name="bb_N0Q3NjIyMjdGMjQ0NEU3MU" localSheetId="6" hidden="1">#REF!</definedName>
    <definedName name="bb_N0Q3NjIyMjdGMjQ0NEU3MU" localSheetId="8" hidden="1">#REF!</definedName>
    <definedName name="bb_N0Q3NjIyMjdGMjQ0NEU3MU" hidden="1">#REF!</definedName>
    <definedName name="bb_N0RENERGRjhBMDBFNDkwMj" localSheetId="9" hidden="1">#REF!</definedName>
    <definedName name="bb_N0RENERGRjhBMDBFNDkwMj" localSheetId="6" hidden="1">#REF!</definedName>
    <definedName name="bb_N0RENERGRjhBMDBFNDkwMj" localSheetId="8" hidden="1">#REF!</definedName>
    <definedName name="bb_N0RENERGRjhBMDBFNDkwMj" hidden="1">#REF!</definedName>
    <definedName name="bb_N0U3Qjk0RUU2REZDNEUzMk" localSheetId="6" hidden="1">#REF!</definedName>
    <definedName name="bb_N0U3Qjk0RUU2REZDNEUzMk" hidden="1">#REF!</definedName>
    <definedName name="bb_N0UzMkNCRTc2RUJDNEJENT" localSheetId="6" hidden="1">#REF!</definedName>
    <definedName name="bb_N0UzMkNCRTc2RUJDNEJENT" hidden="1">#REF!</definedName>
    <definedName name="bb_N0VBRDBDQjg0QkUzNDlBQz" localSheetId="6" hidden="1">#REF!</definedName>
    <definedName name="bb_N0VBRDBDQjg0QkUzNDlBQz" hidden="1">#REF!</definedName>
    <definedName name="bb_N0VCREQ1REM1OTYyNDhBQT" localSheetId="6" hidden="1">#REF!</definedName>
    <definedName name="bb_N0VCREQ1REM1OTYyNDhBQT" hidden="1">#REF!</definedName>
    <definedName name="bb_N0VDQjY1RDU0NkY0NEY2NU" localSheetId="6" hidden="1">#REF!</definedName>
    <definedName name="bb_N0VDQjY1RDU0NkY0NEY2NU" hidden="1">#REF!</definedName>
    <definedName name="bb_N0ZCNUFGMTQwQjg1NEZEMU" localSheetId="6" hidden="1">#REF!</definedName>
    <definedName name="bb_N0ZCNUFGMTQwQjg1NEZEMU" hidden="1">#REF!</definedName>
    <definedName name="bb_N0ZEOUFCNzg0NDM4NDlFOE" localSheetId="6" hidden="1">#REF!</definedName>
    <definedName name="bb_N0ZEOUFCNzg0NDM4NDlFOE" hidden="1">#REF!</definedName>
    <definedName name="bb_NDA1MThDOTIzRjNENEU3OD" localSheetId="6" hidden="1">#REF!</definedName>
    <definedName name="bb_NDA1MThDOTIzRjNENEU3OD" hidden="1">#REF!</definedName>
    <definedName name="bb_NDcxNkVGNThDNEYyNDhBOE" localSheetId="6" hidden="1">#REF!</definedName>
    <definedName name="bb_NDcxNkVGNThDNEYyNDhBOE" hidden="1">#REF!</definedName>
    <definedName name="bb_NDdCRDU1Qjg1RjBDNDBDMD" localSheetId="6" hidden="1">#REF!</definedName>
    <definedName name="bb_NDdCRDU1Qjg1RjBDNDBDMD" hidden="1">#REF!</definedName>
    <definedName name="bb_NDEzNEY0RDcxRkJFNEFEMk" localSheetId="6" hidden="1">#REF!</definedName>
    <definedName name="bb_NDEzNEY0RDcxRkJFNEFEMk" hidden="1">#REF!</definedName>
    <definedName name="bb_NDEzNUMzOTRDREZGNEM0Q0" localSheetId="6" hidden="1">#REF!</definedName>
    <definedName name="bb_NDEzNUMzOTRDREZGNEM0Q0" hidden="1">#REF!</definedName>
    <definedName name="bb_NDFFRkVFQkQyQjRCNDAyND" localSheetId="6" hidden="1">#REF!</definedName>
    <definedName name="bb_NDFFRkVFQkQyQjRCNDAyND" hidden="1">#REF!</definedName>
    <definedName name="bb_NDg0QzQyMUQyMUFDNEExMz" localSheetId="6" hidden="1">#REF!</definedName>
    <definedName name="bb_NDg0QzQyMUQyMUFDNEExMz" hidden="1">#REF!</definedName>
    <definedName name="bb_NDgwRkM2RUQxOUI5NDQ1RD" hidden="1">#REF!</definedName>
    <definedName name="bb_NDgzNzE5N0QyQzhCNEU1OE" localSheetId="9" hidden="1">#REF!</definedName>
    <definedName name="bb_NDgzNzE5N0QyQzhCNEU1OE" localSheetId="6" hidden="1">#REF!</definedName>
    <definedName name="bb_NDgzNzE5N0QyQzhCNEU1OE" localSheetId="8" hidden="1">#REF!</definedName>
    <definedName name="bb_NDgzNzE5N0QyQzhCNEU1OE" hidden="1">#REF!</definedName>
    <definedName name="bb_NDhBOEY2MEE0RTcxNDY4Qj" localSheetId="9" hidden="1">#REF!</definedName>
    <definedName name="bb_NDhBOEY2MEE0RTcxNDY4Qj" localSheetId="6" hidden="1">#REF!</definedName>
    <definedName name="bb_NDhBOEY2MEE0RTcxNDY4Qj" localSheetId="8" hidden="1">#REF!</definedName>
    <definedName name="bb_NDhBOEY2MEE0RTcxNDY4Qj" hidden="1">#REF!</definedName>
    <definedName name="bb_NDI0QzE3RDM5RjZGNDg2ME" localSheetId="9" hidden="1">#REF!</definedName>
    <definedName name="bb_NDI0QzE3RDM5RjZGNDg2ME" localSheetId="8" hidden="1">#REF!</definedName>
    <definedName name="bb_NDI0QzE3RDM5RjZGNDg2ME" hidden="1">#REF!</definedName>
    <definedName name="bb_NDJBMTNFNjdGODQ2NDdBRD" localSheetId="9" hidden="1">#REF!</definedName>
    <definedName name="bb_NDJBMTNFNjdGODQ2NDdBRD" localSheetId="6" hidden="1">#REF!</definedName>
    <definedName name="bb_NDJBMTNFNjdGODQ2NDdBRD" localSheetId="8" hidden="1">#REF!</definedName>
    <definedName name="bb_NDJBMTNFNjdGODQ2NDdBRD" hidden="1">#REF!</definedName>
    <definedName name="bb_NDkxNDQxQjc2RUNFNDIwRE" localSheetId="9" hidden="1">#REF!</definedName>
    <definedName name="bb_NDkxNDQxQjc2RUNFNDIwRE" localSheetId="6" hidden="1">#REF!</definedName>
    <definedName name="bb_NDkxNDQxQjc2RUNFNDIwRE" localSheetId="8" hidden="1">#REF!</definedName>
    <definedName name="bb_NDkxNDQxQjc2RUNFNDIwRE" hidden="1">#REF!</definedName>
    <definedName name="bb_NDkyM0FFOThBMjVFNEZGMk" localSheetId="6" hidden="1">#REF!</definedName>
    <definedName name="bb_NDkyM0FFOThBMjVFNEZGMk" hidden="1">#REF!</definedName>
    <definedName name="bb_NDlEMTBGRUVFNThDNEM2Qk" localSheetId="6" hidden="1">#REF!</definedName>
    <definedName name="bb_NDlEMTBGRUVFNThDNEM2Qk" hidden="1">#REF!</definedName>
    <definedName name="bb_NDMwRjlDNjczNjQ0NDMzMk" localSheetId="6" hidden="1">#REF!</definedName>
    <definedName name="bb_NDMwRjlDNjczNjQ0NDMzMk" hidden="1">#REF!</definedName>
    <definedName name="bb_NDMxRkE5OEJDNjQ4NEY5RT" localSheetId="6" hidden="1">#REF!</definedName>
    <definedName name="bb_NDMxRkE5OEJDNjQ4NEY5RT" hidden="1">#REF!</definedName>
    <definedName name="bb_NDQ3NjU3RjFCQUJFNDM0M0" localSheetId="6" hidden="1">#REF!</definedName>
    <definedName name="bb_NDQ3NjU3RjFCQUJFNDM0M0" hidden="1">#REF!</definedName>
    <definedName name="bb_NDU0OUQyREExQzFCNDA4NT" localSheetId="6" hidden="1">#REF!</definedName>
    <definedName name="bb_NDU0OUQyREExQzFCNDA4NT" hidden="1">#REF!</definedName>
    <definedName name="bb_NDUzMEQxNUZEOUM4NDRBMk" localSheetId="6" hidden="1">#REF!</definedName>
    <definedName name="bb_NDUzMEQxNUZEOUM4NDRBMk" hidden="1">#REF!</definedName>
    <definedName name="bb_NDVDMkU0N0VDQkNGNDZCNT" localSheetId="6" hidden="1">#REF!</definedName>
    <definedName name="bb_NDVDMkU0N0VDQkNGNDZCNT" hidden="1">#REF!</definedName>
    <definedName name="bb_NDY1NDdCMkNBMTNFNDE5Qj" hidden="1">#REF!</definedName>
    <definedName name="bb_NDY1OTg1RDQyM0ZCNDBGRk" localSheetId="9" hidden="1">#REF!</definedName>
    <definedName name="bb_NDY1OTg1RDQyM0ZCNDBGRk" localSheetId="6" hidden="1">#REF!</definedName>
    <definedName name="bb_NDY1OTg1RDQyM0ZCNDBGRk" localSheetId="8" hidden="1">#REF!</definedName>
    <definedName name="bb_NDY1OTg1RDQyM0ZCNDBGRk" hidden="1">#REF!</definedName>
    <definedName name="bb_NEE2NUE5NkVGMUI2NEE2QU" localSheetId="9" hidden="1">#REF!</definedName>
    <definedName name="bb_NEE2NUE5NkVGMUI2NEE2QU" localSheetId="6" hidden="1">#REF!</definedName>
    <definedName name="bb_NEE2NUE5NkVGMUI2NEE2QU" localSheetId="8" hidden="1">#REF!</definedName>
    <definedName name="bb_NEE2NUE5NkVGMUI2NEE2QU" hidden="1">#REF!</definedName>
    <definedName name="bb_NEE3QUMyODJBNkU5NDc5Nz" localSheetId="6" hidden="1">#REF!</definedName>
    <definedName name="bb_NEE3QUMyODJBNkU5NDc5Nz" hidden="1">#REF!</definedName>
    <definedName name="bb_NEFFNTE0NzREM0Y5NDE5MT" localSheetId="6" hidden="1">#REF!</definedName>
    <definedName name="bb_NEFFNTE0NzREM0Y5NDE5MT" hidden="1">#REF!</definedName>
    <definedName name="bb_NEI4M0UzQ0RCRTM4NEFBOE" localSheetId="6" hidden="1">#REF!</definedName>
    <definedName name="bb_NEI4M0UzQ0RCRTM4NEFBOE" hidden="1">#REF!</definedName>
    <definedName name="bb_NEI4NjIyNkRGRUFCNEEwOU" localSheetId="6" hidden="1">#REF!</definedName>
    <definedName name="bb_NEI4NjIyNkRGRUFCNEEwOU" hidden="1">#REF!</definedName>
    <definedName name="bb_NEM4QzEwNTM0RDhENDI0NE" localSheetId="6" hidden="1">#REF!</definedName>
    <definedName name="bb_NEM4QzEwNTM0RDhENDI0NE" hidden="1">#REF!</definedName>
    <definedName name="bb_NEMwNzY2NEM2OUM3NDk1Mj" hidden="1">#REF!</definedName>
    <definedName name="bb_NEMxNUNBODI4MDFDNEUyRj" localSheetId="9" hidden="1">#REF!</definedName>
    <definedName name="bb_NEMxNUNBODI4MDFDNEUyRj" localSheetId="6" hidden="1">#REF!</definedName>
    <definedName name="bb_NEMxNUNBODI4MDFDNEUyRj" localSheetId="8" hidden="1">#REF!</definedName>
    <definedName name="bb_NEMxNUNBODI4MDFDNEUyRj" hidden="1">#REF!</definedName>
    <definedName name="bb_NENBNTQzQjE1N0MyNENBMk" localSheetId="6" hidden="1">#REF!</definedName>
    <definedName name="bb_NENBNTQzQjE1N0MyNENBMk" hidden="1">#REF!</definedName>
    <definedName name="bb_NEQ2RkY0MkNCNzc3NDFGME" localSheetId="6" hidden="1">#REF!</definedName>
    <definedName name="bb_NEQ2RkY0MkNCNzc3NDFGME" hidden="1">#REF!</definedName>
    <definedName name="bb_NEQ4RkYwQTAyOEUwNDZEQ0" localSheetId="6" hidden="1">#REF!</definedName>
    <definedName name="bb_NEQ4RkYwQTAyOEUwNDZEQ0" hidden="1">#REF!</definedName>
    <definedName name="bb_NEQzNUFCNkRCM0Q4NEM0RD" hidden="1">#REF!</definedName>
    <definedName name="bb_NERGNzAyQzhGOEZDNDM3QU" localSheetId="9" hidden="1">#REF!</definedName>
    <definedName name="bb_NERGNzAyQzhGOEZDNDM3QU" localSheetId="6" hidden="1">#REF!</definedName>
    <definedName name="bb_NERGNzAyQzhGOEZDNDM3QU" localSheetId="8" hidden="1">#REF!</definedName>
    <definedName name="bb_NERGNzAyQzhGOEZDNDM3QU" hidden="1">#REF!</definedName>
    <definedName name="bb_NEU1N0JDMUI2QTc1NERGMT" localSheetId="9" hidden="1">#REF!</definedName>
    <definedName name="bb_NEU1N0JDMUI2QTc1NERGMT" localSheetId="6" hidden="1">#REF!</definedName>
    <definedName name="bb_NEU1N0JDMUI2QTc1NERGMT" localSheetId="8" hidden="1">#REF!</definedName>
    <definedName name="bb_NEU1N0JDMUI2QTc1NERGMT" hidden="1">#REF!</definedName>
    <definedName name="bb_NEU4NjI2NDIyNTQyNDk2ME" localSheetId="9" hidden="1">#REF!</definedName>
    <definedName name="bb_NEU4NjI2NDIyNTQyNDk2ME" localSheetId="8" hidden="1">#REF!</definedName>
    <definedName name="bb_NEU4NjI2NDIyNTQyNDk2ME" hidden="1">#REF!</definedName>
    <definedName name="bb_NEUwQ0YwMDJBQzEzNDJFNz" localSheetId="9" hidden="1">#REF!</definedName>
    <definedName name="bb_NEUwQ0YwMDJBQzEzNDJFNz" localSheetId="6" hidden="1">#REF!</definedName>
    <definedName name="bb_NEUwQ0YwMDJBQzEzNDJFNz" localSheetId="8" hidden="1">#REF!</definedName>
    <definedName name="bb_NEUwQ0YwMDJBQzEzNDJFNz" hidden="1">#REF!</definedName>
    <definedName name="bb_NEVFNzNBQjc5ODBDNDNCRj" localSheetId="6" hidden="1">#REF!</definedName>
    <definedName name="bb_NEVFNzNBQjc5ODBDNDNCRj" hidden="1">#REF!</definedName>
    <definedName name="bb_NjA4NjA5MkVBRTkzNDgwRD" localSheetId="6" hidden="1">#REF!</definedName>
    <definedName name="bb_NjA4NjA5MkVBRTkzNDgwRD" hidden="1">#REF!</definedName>
    <definedName name="bb_NjA4RjRDRkRDNEZBNDY3Mk" localSheetId="6" hidden="1">#REF!</definedName>
    <definedName name="bb_NjA4RjRDRkRDNEZBNDY3Mk" hidden="1">#REF!</definedName>
    <definedName name="bb_NjAwRDIyOTMzN0I4NDNEQT" hidden="1">#REF!</definedName>
    <definedName name="bb_NjcxNDY4MkZEQzdENDcxNE" localSheetId="9" hidden="1">#REF!</definedName>
    <definedName name="bb_NjcxNDY4MkZEQzdENDcxNE" localSheetId="6" hidden="1">#REF!</definedName>
    <definedName name="bb_NjcxNDY4MkZEQzdENDcxNE" localSheetId="8" hidden="1">#REF!</definedName>
    <definedName name="bb_NjcxNDY4MkZEQzdENDcxNE" hidden="1">#REF!</definedName>
    <definedName name="bb_NjczRUM5NTI3NEM3NEI5OD" localSheetId="9" hidden="1">#REF!</definedName>
    <definedName name="bb_NjczRUM5NTI3NEM3NEI5OD" localSheetId="6" hidden="1">#REF!</definedName>
    <definedName name="bb_NjczRUM5NTI3NEM3NEI5OD" localSheetId="8" hidden="1">#REF!</definedName>
    <definedName name="bb_NjczRUM5NTI3NEM3NEI5OD" hidden="1">#REF!</definedName>
    <definedName name="bb_NjdBOTNCQjgwOThGNDEwOE" localSheetId="6" hidden="1">#REF!</definedName>
    <definedName name="bb_NjdBOTNCQjgwOThGNDEwOE" hidden="1">#REF!</definedName>
    <definedName name="bb_NjdCQ0Y4RDAwNjEzNDI4M0" localSheetId="6" hidden="1">#REF!</definedName>
    <definedName name="bb_NjdCQ0Y4RDAwNjEzNDI4M0" hidden="1">#REF!</definedName>
    <definedName name="bb_NjEyRjVGQkE0NzIxNDRCQj" localSheetId="6" hidden="1">#REF!</definedName>
    <definedName name="bb_NjEyRjVGQkE0NzIxNDRCQj" hidden="1">#REF!</definedName>
    <definedName name="bb_Njg1NENGQTk3M0U5NEZEND" localSheetId="6" hidden="1">#REF!</definedName>
    <definedName name="bb_Njg1NENGQTk3M0U5NEZEND" hidden="1">#REF!</definedName>
    <definedName name="bb_NjhDRTI2MzBEODAzNDcxOD" localSheetId="6" hidden="1">#REF!</definedName>
    <definedName name="bb_NjhDRTI2MzBEODAzNDcxOD" hidden="1">#REF!</definedName>
    <definedName name="bb_NjI3RTAyQ0YyNTdGNDQ2Qz" localSheetId="6" hidden="1">#REF!</definedName>
    <definedName name="bb_NjI3RTAyQ0YyNTdGNDQ2Qz" hidden="1">#REF!</definedName>
    <definedName name="bb_NjlFNTdDRUM3NURFNDMzQz" hidden="1">#REF!</definedName>
    <definedName name="bb_NjQyRTdEMDdBMUJGNDU4Qk" localSheetId="9" hidden="1">#REF!</definedName>
    <definedName name="bb_NjQyRTdEMDdBMUJGNDU4Qk" localSheetId="6" hidden="1">#REF!</definedName>
    <definedName name="bb_NjQyRTdEMDdBMUJGNDU4Qk" localSheetId="8" hidden="1">#REF!</definedName>
    <definedName name="bb_NjQyRTdEMDdBMUJGNDU4Qk" hidden="1">#REF!</definedName>
    <definedName name="bb_NjRGRUU0N0M2NTkyNDkwNE" localSheetId="9" hidden="1">#REF!</definedName>
    <definedName name="bb_NjRGRUU0N0M2NTkyNDkwNE" localSheetId="6" hidden="1">#REF!</definedName>
    <definedName name="bb_NjRGRUU0N0M2NTkyNDkwNE" localSheetId="8" hidden="1">#REF!</definedName>
    <definedName name="bb_NjRGRUU0N0M2NTkyNDkwNE" hidden="1">#REF!</definedName>
    <definedName name="bb_NjU0MTFDQjdCRkI0NDYzNU" localSheetId="6" hidden="1">#REF!</definedName>
    <definedName name="bb_NjU0MTFDQjdCRkI0NDYzNU" hidden="1">#REF!</definedName>
    <definedName name="bb_NjY4NEQyMzA2MDQ5NEZCMU" localSheetId="6" hidden="1">#REF!</definedName>
    <definedName name="bb_NjY4NEQyMzA2MDQ5NEZCMU" hidden="1">#REF!</definedName>
    <definedName name="bb_NjYzQzU3QTQ4QkM1NDJBOT" localSheetId="6" hidden="1">#REF!</definedName>
    <definedName name="bb_NjYzQzU3QTQ4QkM1NDJBOT" hidden="1">#REF!</definedName>
    <definedName name="bb_NjZCRTMyNUFDQURGNDAyNj" localSheetId="6" hidden="1">#REF!</definedName>
    <definedName name="bb_NjZCRTMyNUFDQURGNDAyNj" hidden="1">#REF!</definedName>
    <definedName name="bb_NkFGMTI2MkZCQURCNDZCND" localSheetId="6" hidden="1">#REF!</definedName>
    <definedName name="bb_NkFGMTI2MkZCQURCNDZCND" hidden="1">#REF!</definedName>
    <definedName name="bb_NkI0NkFBOUY2RDU3NEJGOE" localSheetId="6" hidden="1">#REF!</definedName>
    <definedName name="bb_NkI0NkFBOUY2RDU3NEJGOE" hidden="1">#REF!</definedName>
    <definedName name="bb_NkJDNDY2MDQyRUZFNDY5OT" localSheetId="6" hidden="1">#REF!</definedName>
    <definedName name="bb_NkJDNDY2MDQyRUZFNDY5OT" hidden="1">#REF!</definedName>
    <definedName name="bb_NkM0RTAwOUJCRUZCNDYxM0" hidden="1">#REF!</definedName>
    <definedName name="bb_NkMwMTQyMkYzQjc3NDJCN0" localSheetId="9" hidden="1">#REF!</definedName>
    <definedName name="bb_NkMwMTQyMkYzQjc3NDJCN0" localSheetId="6" hidden="1">#REF!</definedName>
    <definedName name="bb_NkMwMTQyMkYzQjc3NDJCN0" localSheetId="8" hidden="1">#REF!</definedName>
    <definedName name="bb_NkMwMTQyMkYzQjc3NDJCN0" hidden="1">#REF!</definedName>
    <definedName name="bb_NkNBQkNGODQ4MDFCNEI1QU" localSheetId="9" hidden="1">#REF!</definedName>
    <definedName name="bb_NkNBQkNGODQ4MDFCNEI1QU" localSheetId="6" hidden="1">#REF!</definedName>
    <definedName name="bb_NkNBQkNGODQ4MDFCNEI1QU" localSheetId="8" hidden="1">#REF!</definedName>
    <definedName name="bb_NkNBQkNGODQ4MDFCNEI1QU" hidden="1">#REF!</definedName>
    <definedName name="bb_NkQ1MzY5NkRGQTk3NDM0Qj" localSheetId="9" hidden="1">#REF!</definedName>
    <definedName name="bb_NkQ1MzY5NkRGQTk3NDM0Qj" localSheetId="8" hidden="1">#REF!</definedName>
    <definedName name="bb_NkQ1MzY5NkRGQTk3NDM0Qj" hidden="1">#REF!</definedName>
    <definedName name="bb_NkQ3QkFCNkEyNjlGNDNEMz" localSheetId="9" hidden="1">#REF!</definedName>
    <definedName name="bb_NkQ3QkFCNkEyNjlGNDNEMz" localSheetId="6" hidden="1">#REF!</definedName>
    <definedName name="bb_NkQ3QkFCNkEyNjlGNDNEMz" localSheetId="8" hidden="1">#REF!</definedName>
    <definedName name="bb_NkQ3QkFCNkEyNjlGNDNEMz" hidden="1">#REF!</definedName>
    <definedName name="bb_NkREN0JFQUY4OTdBNDlCOU" localSheetId="9" hidden="1">#REF!</definedName>
    <definedName name="bb_NkREN0JFQUY4OTdBNDlCOU" localSheetId="6" hidden="1">#REF!</definedName>
    <definedName name="bb_NkREN0JFQUY4OTdBNDlCOU" localSheetId="8" hidden="1">#REF!</definedName>
    <definedName name="bb_NkREN0JFQUY4OTdBNDlCOU" hidden="1">#REF!</definedName>
    <definedName name="bb_NkU1NkI4RDhDOEI3NDQxNk" localSheetId="9" hidden="1">#REF!</definedName>
    <definedName name="bb_NkU1NkI4RDhDOEI3NDQxNk" localSheetId="6" hidden="1">#REF!</definedName>
    <definedName name="bb_NkU1NkI4RDhDOEI3NDQxNk" localSheetId="8" hidden="1">#REF!</definedName>
    <definedName name="bb_NkU1NkI4RDhDOEI3NDQxNk" hidden="1">#REF!</definedName>
    <definedName name="bb_NkVGRTJGOUIxMzQyNDIyNj" localSheetId="9" hidden="1">#REF!</definedName>
    <definedName name="bb_NkVGRTJGOUIxMzQyNDIyNj" localSheetId="6" hidden="1">#REF!</definedName>
    <definedName name="bb_NkVGRTJGOUIxMzQyNDIyNj" localSheetId="8" hidden="1">#REF!</definedName>
    <definedName name="bb_NkVGRTJGOUIxMzQyNDIyNj" hidden="1">#REF!</definedName>
    <definedName name="bb_NkY0QkI3OEU0QjNCNDVBRk" localSheetId="6" hidden="1">#REF!</definedName>
    <definedName name="bb_NkY0QkI3OEU0QjNCNDVBRk" hidden="1">#REF!</definedName>
    <definedName name="bb_NkZGODE2MzNFOEM0NEJDMj" localSheetId="6" hidden="1">#REF!</definedName>
    <definedName name="bb_NkZGODE2MzNFOEM0NEJDMj" hidden="1">#REF!</definedName>
    <definedName name="bb_NTA3OUE3MTAxQjAwNDE0OT" localSheetId="6" hidden="1">#REF!</definedName>
    <definedName name="bb_NTA3OUE3MTAxQjAwNDE0OT" hidden="1">#REF!</definedName>
    <definedName name="bb_NTAwNjQyRTExMkNDNDhGM0" localSheetId="6" hidden="1">#REF!</definedName>
    <definedName name="bb_NTAwNjQyRTExMkNDNDhGM0" hidden="1">#REF!</definedName>
    <definedName name="bb_NTBBMEIyMkZCMkM3NEI3N0" localSheetId="6" hidden="1">#REF!</definedName>
    <definedName name="bb_NTBBMEIyMkZCMkM3NEI3N0" hidden="1">#REF!</definedName>
    <definedName name="bb_NTBCMjI4REQ1MDkwNDg3Qj" localSheetId="6" hidden="1">#REF!</definedName>
    <definedName name="bb_NTBCMjI4REQ1MDkwNDg3Qj" hidden="1">#REF!</definedName>
    <definedName name="bb_NTc3NDk5Q0QzMTcxNDFEMD" localSheetId="6" hidden="1">#REF!</definedName>
    <definedName name="bb_NTc3NDk5Q0QzMTcxNDFEMD" hidden="1">#REF!</definedName>
    <definedName name="bb_NTc3NDkyOEUxNzlFNDY3NE" localSheetId="6" hidden="1">#REF!</definedName>
    <definedName name="bb_NTc3NDkyOEUxNzlFNDY3NE" hidden="1">#REF!</definedName>
    <definedName name="bb_NTdCNUZBMjJEOTkzNDkxRk" localSheetId="6" hidden="1">#REF!</definedName>
    <definedName name="bb_NTdCNUZBMjJEOTkzNDkxRk" hidden="1">#REF!</definedName>
    <definedName name="bb_NTdGMEJDQzBDNTc1NDc1Qj" localSheetId="6" hidden="1">#REF!</definedName>
    <definedName name="bb_NTdGMEJDQzBDNTc1NDc1Qj" hidden="1">#REF!</definedName>
    <definedName name="bb_NTE5ODlFODBFRDkzNDc0RT" hidden="1">#REF!</definedName>
    <definedName name="bb_NTExMTQ2OEE3ODY2NDE2RD" localSheetId="9" hidden="1">#REF!</definedName>
    <definedName name="bb_NTExMTQ2OEE3ODY2NDE2RD" localSheetId="6" hidden="1">#REF!</definedName>
    <definedName name="bb_NTExMTQ2OEE3ODY2NDE2RD" localSheetId="8" hidden="1">#REF!</definedName>
    <definedName name="bb_NTExMTQ2OEE3ODY2NDE2RD" hidden="1">#REF!</definedName>
    <definedName name="bb_NTEyREU0NTlENkEwNDY3ME" localSheetId="9" hidden="1">#REF!</definedName>
    <definedName name="bb_NTEyREU0NTlENkEwNDY3ME" localSheetId="6" hidden="1">#REF!</definedName>
    <definedName name="bb_NTEyREU0NTlENkEwNDY3ME" localSheetId="8" hidden="1">#REF!</definedName>
    <definedName name="bb_NTEyREU0NTlENkEwNDY3ME" hidden="1">#REF!</definedName>
    <definedName name="bb_NThFOTVEREEwREIzNDYxRU" localSheetId="6" hidden="1">#REF!</definedName>
    <definedName name="bb_NThFOTVEREEwREIzNDYxRU" hidden="1">#REF!</definedName>
    <definedName name="bb_NTI5NzZCRTI2QTRCNEUzNj" localSheetId="6" hidden="1">#REF!</definedName>
    <definedName name="bb_NTI5NzZCRTI2QTRCNEUzNj" hidden="1">#REF!</definedName>
    <definedName name="bb_NTIzQzA3RDlENjczNDU1RT" localSheetId="6" hidden="1">#REF!</definedName>
    <definedName name="bb_NTIzQzA3RDlENjczNDU1RT" hidden="1">#REF!</definedName>
    <definedName name="bb_NTJBQzE0M0FCRkRENEMzQU" localSheetId="6" hidden="1">#REF!</definedName>
    <definedName name="bb_NTJBQzE0M0FCRkRENEMzQU" hidden="1">#REF!</definedName>
    <definedName name="bb_NTJFNkI2RjZCOUQ2NDI0RT" localSheetId="6" hidden="1">#REF!</definedName>
    <definedName name="bb_NTJFNkI2RjZCOUQ2NDI0RT" hidden="1">#REF!</definedName>
    <definedName name="bb_NTlBNUUxMUIzNDI3NEUwNz" localSheetId="6" hidden="1">#REF!</definedName>
    <definedName name="bb_NTlBNUUxMUIzNDI3NEUwNz" hidden="1">#REF!</definedName>
    <definedName name="bb_NTU5MzZDMDZFRDVFNEUxMU" localSheetId="6" hidden="1">#REF!</definedName>
    <definedName name="bb_NTU5MzZDMDZFRDVFNEUxMU" hidden="1">#REF!</definedName>
    <definedName name="bb_NUE0NEE3RDE4OTM1NDc4NU" localSheetId="6" hidden="1">#REF!</definedName>
    <definedName name="bb_NUE0NEE3RDE4OTM1NDc4NU" hidden="1">#REF!</definedName>
    <definedName name="bb_NUE2QTE2Q0E5M0VCNDA5OT" localSheetId="6" hidden="1">#REF!</definedName>
    <definedName name="bb_NUE2QTE2Q0E5M0VCNDA5OT" hidden="1">#REF!</definedName>
    <definedName name="bb_NUI3MDJERUU1RTg2NDkwMj" localSheetId="6" hidden="1">#REF!</definedName>
    <definedName name="bb_NUI3MDJERUU1RTg2NDkwMj" hidden="1">#REF!</definedName>
    <definedName name="bb_NUQ1NkI1RDY2NkEyNDk0QU" localSheetId="6" hidden="1">#REF!</definedName>
    <definedName name="bb_NUQ1NkI1RDY2NkEyNDk0QU" hidden="1">#REF!</definedName>
    <definedName name="bb_NUQyMzkwN0RCMjNFNDBFMz" localSheetId="6" hidden="1">#REF!</definedName>
    <definedName name="bb_NUQyMzkwN0RCMjNFNDBFMz" hidden="1">#REF!</definedName>
    <definedName name="bb_NUQzRDYxNDZDNTdBNEUwN0" localSheetId="6" hidden="1">#REF!</definedName>
    <definedName name="bb_NUQzRDYxNDZDNTdBNEUwN0" hidden="1">#REF!</definedName>
    <definedName name="bb_NUU4QzA4RDEzMjI1NDgxQk" localSheetId="6" hidden="1">#REF!</definedName>
    <definedName name="bb_NUU4QzA4RDEzMjI1NDgxQk" hidden="1">#REF!</definedName>
    <definedName name="bb_NUUwMzYwQ0JBQjIxNEUxRU" hidden="1">#REF!</definedName>
    <definedName name="bb_NUUxODcyREZFMkQxNEJFMD" localSheetId="9" hidden="1">#REF!</definedName>
    <definedName name="bb_NUUxODcyREZFMkQxNEJFMD" localSheetId="6" hidden="1">#REF!</definedName>
    <definedName name="bb_NUUxODcyREZFMkQxNEJFMD" localSheetId="8" hidden="1">#REF!</definedName>
    <definedName name="bb_NUUxODcyREZFMkQxNEJFMD" hidden="1">#REF!</definedName>
    <definedName name="bb_NUZBOEIxRDVBRjgxNDgxRE" localSheetId="9" hidden="1">#REF!</definedName>
    <definedName name="bb_NUZBOEIxRDVBRjgxNDgxRE" localSheetId="6" hidden="1">#REF!</definedName>
    <definedName name="bb_NUZBOEIxRDVBRjgxNDgxRE" localSheetId="8" hidden="1">#REF!</definedName>
    <definedName name="bb_NUZBOEIxRDVBRjgxNDgxRE" hidden="1">#REF!</definedName>
    <definedName name="bb_NUZBRUU2QUE1QzQ3NEMyMz" localSheetId="6" hidden="1">#REF!</definedName>
    <definedName name="bb_NUZBRUU2QUE1QzQ3NEMyMz" hidden="1">#REF!</definedName>
    <definedName name="bb_Nzc0NEZGRDYyOUZDNDkyMz" localSheetId="6" hidden="1">#REF!</definedName>
    <definedName name="bb_Nzc0NEZGRDYyOUZDNDkyMz" hidden="1">#REF!</definedName>
    <definedName name="bb_Nzc4RUU0QkQ0ODFDNEFGQU" localSheetId="6" hidden="1">#REF!</definedName>
    <definedName name="bb_Nzc4RUU0QkQ0ODFDNEFGQU" hidden="1">#REF!</definedName>
    <definedName name="bb_NzdBNDQyRTcwOTMxNDg2OU" localSheetId="6" hidden="1">#REF!</definedName>
    <definedName name="bb_NzdBNDQyRTcwOTMxNDg2OU" hidden="1">#REF!</definedName>
    <definedName name="bb_NzE3OTM2M0MyMkU1NDJGNj" localSheetId="6" hidden="1">#REF!</definedName>
    <definedName name="bb_NzE3OTM2M0MyMkU1NDJGNj" hidden="1">#REF!</definedName>
    <definedName name="bb_NzE5NzFBMjlGNzVGNDM5M0" localSheetId="6" hidden="1">#REF!</definedName>
    <definedName name="bb_NzE5NzFBMjlGNzVGNDM5M0" hidden="1">#REF!</definedName>
    <definedName name="bb_NzExQTlFRDYzNTA5NDJBNE" localSheetId="6" hidden="1">#REF!</definedName>
    <definedName name="bb_NzExQTlFRDYzNTA5NDJBNE" hidden="1">#REF!</definedName>
    <definedName name="bb_NzEyM0VCMjk4MzgwNDJFMT" localSheetId="6" hidden="1">#REF!</definedName>
    <definedName name="bb_NzEyM0VCMjk4MzgwNDJFMT" hidden="1">#REF!</definedName>
    <definedName name="bb_NzFEN0FDOTY5N0U2NDE0Q0" localSheetId="6" hidden="1">#REF!</definedName>
    <definedName name="bb_NzFEN0FDOTY5N0U2NDE0Q0" hidden="1">#REF!</definedName>
    <definedName name="bb_NzgyNTE1RkQ2NEU5NDgxNj" hidden="1">#REF!</definedName>
    <definedName name="bb_NzgzQTRCNTkwMTBDNEExRj" localSheetId="9" hidden="1">#REF!</definedName>
    <definedName name="bb_NzgzQTRCNTkwMTBDNEExRj" localSheetId="6" hidden="1">#REF!</definedName>
    <definedName name="bb_NzgzQTRCNTkwMTBDNEExRj" localSheetId="8" hidden="1">#REF!</definedName>
    <definedName name="bb_NzgzQTRCNTkwMTBDNEExRj" hidden="1">#REF!</definedName>
    <definedName name="bb_NzhCQjI3Qzg0MDI5NEYwNj" localSheetId="9" hidden="1">#REF!</definedName>
    <definedName name="bb_NzhCQjI3Qzg0MDI5NEYwNj" localSheetId="6" hidden="1">#REF!</definedName>
    <definedName name="bb_NzhCQjI3Qzg0MDI5NEYwNj" localSheetId="8" hidden="1">#REF!</definedName>
    <definedName name="bb_NzhCQjI3Qzg0MDI5NEYwNj" hidden="1">#REF!</definedName>
    <definedName name="bb_Nzk0RDA2OThGNThFNDBFME" localSheetId="6" hidden="1">#REF!</definedName>
    <definedName name="bb_Nzk0RDA2OThGNThFNDBFME" hidden="1">#REF!</definedName>
    <definedName name="bb_NzkxNTUwRDdEQ0NGNENGNk" hidden="1">#REF!</definedName>
    <definedName name="bb_NzNENENDMEM5MUU1NDg1MU" localSheetId="9" hidden="1">#REF!</definedName>
    <definedName name="bb_NzNENENDMEM5MUU1NDg1MU" localSheetId="6" hidden="1">#REF!</definedName>
    <definedName name="bb_NzNENENDMEM5MUU1NDg1MU" localSheetId="8" hidden="1">#REF!</definedName>
    <definedName name="bb_NzNENENDMEM5MUU1NDg1MU" hidden="1">#REF!</definedName>
    <definedName name="bb_NzVBRDIzODIyMjU0NDA5RT" localSheetId="9" hidden="1">#REF!</definedName>
    <definedName name="bb_NzVBRDIzODIyMjU0NDA5RT" localSheetId="6" hidden="1">#REF!</definedName>
    <definedName name="bb_NzVBRDIzODIyMjU0NDA5RT" localSheetId="8" hidden="1">#REF!</definedName>
    <definedName name="bb_NzVBRDIzODIyMjU0NDA5RT" hidden="1">#REF!</definedName>
    <definedName name="bb_NzYzMjRBNEI5QTk0NEE2OD" localSheetId="6" hidden="1">#REF!</definedName>
    <definedName name="bb_NzYzMjRBNEI5QTk0NEE2OD" hidden="1">#REF!</definedName>
    <definedName name="bb_NzZGNDdERkUzM0YyNDdEMz" localSheetId="6" hidden="1">#REF!</definedName>
    <definedName name="bb_NzZGNDdERkUzM0YyNDdEMz" hidden="1">#REF!</definedName>
    <definedName name="bb_ODA5NENCNEY0QUYzNDFBMk" localSheetId="6" hidden="1">#REF!</definedName>
    <definedName name="bb_ODA5NENCNEY0QUYzNDFBMk" hidden="1">#REF!</definedName>
    <definedName name="bb_ODAzQzYzRjY4MjY1NDJBQT" localSheetId="6" hidden="1">#REF!</definedName>
    <definedName name="bb_ODAzQzYzRjY4MjY1NDJBQT" hidden="1">#REF!</definedName>
    <definedName name="bb_ODc1OTBBQzQ2NzgwNEM3RU" localSheetId="6" hidden="1">#REF!</definedName>
    <definedName name="bb_ODc1OTBBQzQ2NzgwNEM3RU" hidden="1">#REF!</definedName>
    <definedName name="bb_ODc3MUI3Q0UyQTAwNDRFQz" localSheetId="6" hidden="1">#REF!</definedName>
    <definedName name="bb_ODc3MUI3Q0UyQTAwNDRFQz" hidden="1">#REF!</definedName>
    <definedName name="bb_ODc5Qjc0QzZEMDczNDQwOE" localSheetId="6" hidden="1">#REF!</definedName>
    <definedName name="bb_ODc5Qjc0QzZEMDczNDQwOE" hidden="1">#REF!</definedName>
    <definedName name="bb_ODczNTE0NEFFRTc5NEExM0" localSheetId="6" hidden="1">#REF!</definedName>
    <definedName name="bb_ODczNTE0NEFFRTc5NEExM0" hidden="1">#REF!</definedName>
    <definedName name="bb_ODEwNjRCRTgwMDI4NEQwOE" localSheetId="6" hidden="1">#REF!</definedName>
    <definedName name="bb_ODEwNjRCRTgwMDI4NEQwOE" hidden="1">#REF!</definedName>
    <definedName name="bb_ODFDOEMxMUJBNkNBNDY4Mj" localSheetId="6" hidden="1">#REF!</definedName>
    <definedName name="bb_ODFDOEMxMUJBNkNBNDY4Mj" hidden="1">#REF!</definedName>
    <definedName name="bb_ODg2QTUyNzRDQkYyNDMwMk" localSheetId="6" hidden="1">#REF!</definedName>
    <definedName name="bb_ODg2QTUyNzRDQkYyNDMwMk" hidden="1">#REF!</definedName>
    <definedName name="bb_ODJBRDBDMUY3MTNDNDQzMT" localSheetId="6" hidden="1">#REF!</definedName>
    <definedName name="bb_ODJBRDBDMUY3MTNDNDQzMT" hidden="1">#REF!</definedName>
    <definedName name="bb_ODJDOUE4RkYxMkY1NDNGQj" localSheetId="6" hidden="1">#REF!</definedName>
    <definedName name="bb_ODJDOUE4RkYxMkY1NDNGQj" hidden="1">#REF!</definedName>
    <definedName name="bb_ODJFNUQxNEM0MzI2NDlCQj" localSheetId="6" hidden="1">#REF!</definedName>
    <definedName name="bb_ODJFNUQxNEM0MzI2NDlCQj" hidden="1">#REF!</definedName>
    <definedName name="bb_ODJGRTk2M0FCREM3NDI1RE" localSheetId="6" hidden="1">#REF!</definedName>
    <definedName name="bb_ODJGRTk2M0FCREM3NDI1RE" hidden="1">#REF!</definedName>
    <definedName name="bb_ODk0MDg0MUJFNjExNDE1Nz" localSheetId="6" hidden="1">#REF!</definedName>
    <definedName name="bb_ODk0MDg0MUJFNjExNDE1Nz" hidden="1">#REF!</definedName>
    <definedName name="bb_ODM4MThGMjc1RDdFNEQ5MU" localSheetId="6" hidden="1">#REF!</definedName>
    <definedName name="bb_ODM4MThGMjc1RDdFNEQ5MU" hidden="1">#REF!</definedName>
    <definedName name="bb_ODNBMUVFQTA2MjFCNDRDMU" localSheetId="6" hidden="1">#REF!</definedName>
    <definedName name="bb_ODNBMUVFQTA2MjFCNDRDMU" hidden="1">#REF!</definedName>
    <definedName name="bb_ODQ4QTNBN0NFOUUwNEIwOE" localSheetId="6" hidden="1">#REF!</definedName>
    <definedName name="bb_ODQ4QTNBN0NFOUUwNEIwOE" hidden="1">#REF!</definedName>
    <definedName name="bb_ODQxQTFFQkE0Q0Y3NDU0RT" localSheetId="6" hidden="1">#REF!</definedName>
    <definedName name="bb_ODQxQTFFQkE0Q0Y3NDU0RT" hidden="1">#REF!</definedName>
    <definedName name="bb_ODRFMjkwQ0Q3QzFFNDNERT" localSheetId="6" hidden="1">#REF!</definedName>
    <definedName name="bb_ODRFMjkwQ0Q3QzFFNDNERT" hidden="1">#REF!</definedName>
    <definedName name="bb_ODU4MzcyRUQyNjk2NDY2OU" localSheetId="6" hidden="1">#REF!</definedName>
    <definedName name="bb_ODU4MzcyRUQyNjk2NDY2OU" hidden="1">#REF!</definedName>
    <definedName name="bb_ODU4OUY2NDVFQzBGNDVCNk" localSheetId="6" hidden="1">#REF!</definedName>
    <definedName name="bb_ODU4OUY2NDVFQzBGNDVCNk" hidden="1">#REF!</definedName>
    <definedName name="bb_ODU5Qjc5NTEzNDVDNEQ1Mz" localSheetId="6" hidden="1">#REF!</definedName>
    <definedName name="bb_ODU5Qjc5NTEzNDVDNEQ1Mz" hidden="1">#REF!</definedName>
    <definedName name="bb_ODVCNTI5QTA1MDlDNEMxQz" localSheetId="6" hidden="1">#REF!</definedName>
    <definedName name="bb_ODVCNTI5QTA1MDlDNEMxQz" hidden="1">#REF!</definedName>
    <definedName name="bb_ODVFMENERDFEQzNENDRDNE" localSheetId="6" hidden="1">#REF!</definedName>
    <definedName name="bb_ODVFMENERDFEQzNENDRDNE" hidden="1">#REF!</definedName>
    <definedName name="bb_OEE1ODQ5NEIzODc0NEU0MT" hidden="1">#REF!</definedName>
    <definedName name="bb_OEM4NkIyOUQ5RDQ1NDhGQj" localSheetId="9" hidden="1">#REF!</definedName>
    <definedName name="bb_OEM4NkIyOUQ5RDQ1NDhGQj" localSheetId="6" hidden="1">#REF!</definedName>
    <definedName name="bb_OEM4NkIyOUQ5RDQ1NDhGQj" localSheetId="8" hidden="1">#REF!</definedName>
    <definedName name="bb_OEM4NkIyOUQ5RDQ1NDhGQj" hidden="1">#REF!</definedName>
    <definedName name="bb_OENDN0UzQTE4QzVGNDU2Mz" localSheetId="9" hidden="1">#REF!</definedName>
    <definedName name="bb_OENDN0UzQTE4QzVGNDU2Mz" localSheetId="6" hidden="1">#REF!</definedName>
    <definedName name="bb_OENDN0UzQTE4QzVGNDU2Mz" localSheetId="8" hidden="1">#REF!</definedName>
    <definedName name="bb_OENDN0UzQTE4QzVGNDU2Mz" hidden="1">#REF!</definedName>
    <definedName name="bb_OENERDBDMTMyQUVENDMxQT" localSheetId="9" hidden="1">#REF!</definedName>
    <definedName name="bb_OENERDBDMTMyQUVENDMxQT" localSheetId="6" hidden="1">#REF!</definedName>
    <definedName name="bb_OENERDBDMTMyQUVENDMxQT" localSheetId="8" hidden="1">#REF!</definedName>
    <definedName name="bb_OENERDBDMTMyQUVENDMxQT" hidden="1">#REF!</definedName>
    <definedName name="bb_OENERTQzQkFEQkQ4NDdFMk" localSheetId="9" hidden="1">#REF!</definedName>
    <definedName name="bb_OENERTQzQkFEQkQ4NDdFMk" localSheetId="6" hidden="1">#REF!</definedName>
    <definedName name="bb_OENERTQzQkFEQkQ4NDdFMk" localSheetId="8" hidden="1">#REF!</definedName>
    <definedName name="bb_OENERTQzQkFEQkQ4NDdFMk" hidden="1">#REF!</definedName>
    <definedName name="bb_OEQ5MERERkEzOUMyNEQ0RU" localSheetId="6" hidden="1">#REF!</definedName>
    <definedName name="bb_OEQ5MERERkEzOUMyNEQ0RU" hidden="1">#REF!</definedName>
    <definedName name="bb_OEQyRDEwQUNEMUVBNEUyQk" localSheetId="6" hidden="1">#REF!</definedName>
    <definedName name="bb_OEQyRDEwQUNEMUVBNEUyQk" hidden="1">#REF!</definedName>
    <definedName name="bb_OERGOEMzNDgyNUJENDk2N0" localSheetId="6" hidden="1">#REF!</definedName>
    <definedName name="bb_OERGOEMzNDgyNUJENDk2N0" hidden="1">#REF!</definedName>
    <definedName name="bb_OEUwQ0U3OEMxMTk0NDlBQz" localSheetId="6" hidden="1">#REF!</definedName>
    <definedName name="bb_OEUwQ0U3OEMxMTk0NDlBQz" hidden="1">#REF!</definedName>
    <definedName name="bb_OEVDQTY5MjhGNERENDlCMT" localSheetId="6" hidden="1">#REF!</definedName>
    <definedName name="bb_OEVDQTY5MjhGNERENDlCMT" hidden="1">#REF!</definedName>
    <definedName name="bb_OEVERjU0RTFBQzAyNDYzQ0" localSheetId="6" hidden="1">#REF!</definedName>
    <definedName name="bb_OEVERjU0RTFBQzAyNDYzQ0" hidden="1">#REF!</definedName>
    <definedName name="bb_OTA0MkE5NTAyQzY0NEY1Mj" localSheetId="6" hidden="1">#REF!</definedName>
    <definedName name="bb_OTA0MkE5NTAyQzY0NEY1Mj" hidden="1">#REF!</definedName>
    <definedName name="bb_OTA2NzQzNTNFODg1NEE0MD" localSheetId="6" hidden="1">#REF!</definedName>
    <definedName name="bb_OTA2NzQzNTNFODg1NEE0MD" hidden="1">#REF!</definedName>
    <definedName name="bb_OTA4QzIxREFBQjI5NDE5Nk" localSheetId="6" hidden="1">#REF!</definedName>
    <definedName name="bb_OTA4QzIxREFBQjI5NDE5Nk" hidden="1">#REF!</definedName>
    <definedName name="bb_OTAwNUYzQzM4RTZFNDEwQT" localSheetId="6" hidden="1">#REF!</definedName>
    <definedName name="bb_OTAwNUYzQzM4RTZFNDEwQT" hidden="1">#REF!</definedName>
    <definedName name="bb_OTc3MUREMjY2Qjc1NDI4Nj" localSheetId="6" hidden="1">#REF!</definedName>
    <definedName name="bb_OTc3MUREMjY2Qjc1NDI4Nj" hidden="1">#REF!</definedName>
    <definedName name="bb_OTdFRkM3Q0UwNDg0NDBEOE" localSheetId="6" hidden="1">#REF!</definedName>
    <definedName name="bb_OTdFRkM3Q0UwNDg0NDBEOE" hidden="1">#REF!</definedName>
    <definedName name="bb_OTFCMjAwRjk4QzQ1NENERU" localSheetId="6" hidden="1">#REF!</definedName>
    <definedName name="bb_OTFCMjAwRjk4QzQ1NENERU" hidden="1">#REF!</definedName>
    <definedName name="bb_OTI2QkM2M0E0Njc5NEMwQU" localSheetId="6" hidden="1">#REF!</definedName>
    <definedName name="bb_OTI2QkM2M0E0Njc5NEMwQU" hidden="1">#REF!</definedName>
    <definedName name="bb_OTI4OEM3RkY4QTQzNDY5QU" localSheetId="6" hidden="1">#REF!</definedName>
    <definedName name="bb_OTI4OEM3RkY4QTQzNDY5QU" hidden="1">#REF!</definedName>
    <definedName name="bb_OTJDNzNCQkQyQzZCNEVDMD" localSheetId="6" hidden="1">#REF!</definedName>
    <definedName name="bb_OTJDNzNCQkQyQzZCNEVDMD" hidden="1">#REF!</definedName>
    <definedName name="bb_OTkxMTE1NTY5N0I4NDQzNE" localSheetId="6" hidden="1">#REF!</definedName>
    <definedName name="bb_OTkxMTE1NTY5N0I4NDQzNE" hidden="1">#REF!</definedName>
    <definedName name="bb_OTM2QTI2QjhCNDc4NDNFMU" localSheetId="6" hidden="1">#REF!</definedName>
    <definedName name="bb_OTM2QTI2QjhCNDc4NDNFMU" hidden="1">#REF!</definedName>
    <definedName name="bb_OTNBMkZCRDdFMjk3NDc2Nk" localSheetId="6" hidden="1">#REF!</definedName>
    <definedName name="bb_OTNBMkZCRDdFMjk3NDc2Nk" hidden="1">#REF!</definedName>
    <definedName name="bb_OTQ3MDEwMkE2M0Y0NDgyM0" localSheetId="6" hidden="1">#REF!</definedName>
    <definedName name="bb_OTQ3MDEwMkE2M0Y0NDgyM0" hidden="1">#REF!</definedName>
    <definedName name="bb_OTRGOUY3NDI3MTQ2NDMzOD" localSheetId="6" hidden="1">#REF!</definedName>
    <definedName name="bb_OTRGOUY3NDI3MTQ2NDMzOD" hidden="1">#REF!</definedName>
    <definedName name="bb_OTU3MTcxMjhBMDcxNDUyOE" localSheetId="6" hidden="1">#REF!</definedName>
    <definedName name="bb_OTU3MTcxMjhBMDcxNDUyOE" hidden="1">#REF!</definedName>
    <definedName name="bb_OTVCNEY2RjNEMkRENEI3OT" localSheetId="6" hidden="1">#REF!</definedName>
    <definedName name="bb_OTVCNEY2RjNEMkRENEI3OT" hidden="1">#REF!</definedName>
    <definedName name="bb_OTVGQUQ0REJGQjJCNEE2RE" localSheetId="6" hidden="1">#REF!</definedName>
    <definedName name="bb_OTVGQUQ0REJGQjJCNEE2RE" hidden="1">#REF!</definedName>
    <definedName name="bb_OTY3MjQ2NTJGRDdGNDBFOU" localSheetId="6" hidden="1">#REF!</definedName>
    <definedName name="bb_OTY3MjQ2NTJGRDdGNDBFOU" hidden="1">#REF!</definedName>
    <definedName name="bb_OTYwM0E0QzEzRDRFNEE5Q0" localSheetId="6" hidden="1">#REF!</definedName>
    <definedName name="bb_OTYwM0E0QzEzRDRFNEE5Q0" hidden="1">#REF!</definedName>
    <definedName name="bb_OTZFRjRENjg4RTBBNDAyNk" localSheetId="6" hidden="1">#REF!</definedName>
    <definedName name="bb_OTZFRjRENjg4RTBBNDAyNk" hidden="1">#REF!</definedName>
    <definedName name="bb_OUE0MjMxRjRCQzVDNEQ2RT" localSheetId="6" hidden="1">#REF!</definedName>
    <definedName name="bb_OUE0MjMxRjRCQzVDNEQ2RT" hidden="1">#REF!</definedName>
    <definedName name="bb_OUE2MUI1NTQ5RjNBNENBMj" hidden="1">#REF!</definedName>
    <definedName name="bb_OUFDMTREMzIzREQ5NDQ2ME" hidden="1">#REF!</definedName>
    <definedName name="bb_OUIxOTM4Q0M4NDExNEU3M0" localSheetId="9" hidden="1">#REF!</definedName>
    <definedName name="bb_OUIxOTM4Q0M4NDExNEU3M0" localSheetId="6" hidden="1">#REF!</definedName>
    <definedName name="bb_OUIxOTM4Q0M4NDExNEU3M0" localSheetId="8" hidden="1">#REF!</definedName>
    <definedName name="bb_OUIxOTM4Q0M4NDExNEU3M0" hidden="1">#REF!</definedName>
    <definedName name="bb_OUJDMjg0NzYwMUVFNEMyMk" localSheetId="9" hidden="1">#REF!</definedName>
    <definedName name="bb_OUJDMjg0NzYwMUVFNEMyMk" localSheetId="6" hidden="1">#REF!</definedName>
    <definedName name="bb_OUJDMjg0NzYwMUVFNEMyMk" localSheetId="8" hidden="1">#REF!</definedName>
    <definedName name="bb_OUJDMjg0NzYwMUVFNEMyMk" hidden="1">#REF!</definedName>
    <definedName name="bb_OUM5RUEyQUI0OTQ0NDQ2ND" localSheetId="6" hidden="1">#REF!</definedName>
    <definedName name="bb_OUM5RUEyQUI0OTQ0NDQ2ND" hidden="1">#REF!</definedName>
    <definedName name="bb_OURCNDJGOUU1RkFENDNCMU" localSheetId="6" hidden="1">#REF!</definedName>
    <definedName name="bb_OURCNDJGOUU1RkFENDNCMU" hidden="1">#REF!</definedName>
    <definedName name="bb_OURGMUUxMTcxRTQzNDc3Qk" localSheetId="6" hidden="1">#REF!</definedName>
    <definedName name="bb_OURGMUUxMTcxRTQzNDc3Qk" hidden="1">#REF!</definedName>
    <definedName name="bb_OUU0Q0VDN0M1MDJGNDk2QT" localSheetId="6" hidden="1">#REF!</definedName>
    <definedName name="bb_OUU0Q0VDN0M1MDJGNDk2QT" hidden="1">#REF!</definedName>
    <definedName name="bb_OUVCNDVFMjA3QzVFNDM3Mz" localSheetId="6" hidden="1">#REF!</definedName>
    <definedName name="bb_OUVCNDVFMjA3QzVFNDM3Mz" hidden="1">#REF!</definedName>
    <definedName name="bb_OUVDQ0JEQTVCNUE1NEMwNj" hidden="1">#REF!</definedName>
    <definedName name="bb_OUY3NjI2REU4MTEwNDNENT" localSheetId="9" hidden="1">#REF!</definedName>
    <definedName name="bb_OUY3NjI2REU4MTEwNDNENT" localSheetId="6" hidden="1">#REF!</definedName>
    <definedName name="bb_OUY3NjI2REU4MTEwNDNENT" localSheetId="8" hidden="1">#REF!</definedName>
    <definedName name="bb_OUY3NjI2REU4MTEwNDNENT" hidden="1">#REF!</definedName>
    <definedName name="bb_Q0E1MzE3MDczMTNGNEU3RU" localSheetId="9" hidden="1">#REF!</definedName>
    <definedName name="bb_Q0E1MzE3MDczMTNGNEU3RU" localSheetId="6" hidden="1">#REF!</definedName>
    <definedName name="bb_Q0E1MzE3MDczMTNGNEU3RU" localSheetId="8" hidden="1">#REF!</definedName>
    <definedName name="bb_Q0E1MzE3MDczMTNGNEU3RU" hidden="1">#REF!</definedName>
    <definedName name="bb_Q0E1RjlEMURCRTBCNEFBMk" localSheetId="6" hidden="1">#REF!</definedName>
    <definedName name="bb_Q0E1RjlEMURCRTBCNEFBMk" hidden="1">#REF!</definedName>
    <definedName name="bb_Q0E2RTkxMzFGOEQ4NEZEOU" localSheetId="6" hidden="1">#REF!</definedName>
    <definedName name="bb_Q0E2RTkxMzFGOEQ4NEZEOU" hidden="1">#REF!</definedName>
    <definedName name="bb_Q0E3MDc2NzcwQTM4NDA4QT" localSheetId="6" hidden="1">#REF!</definedName>
    <definedName name="bb_Q0E3MDc2NzcwQTM4NDA4QT" hidden="1">#REF!</definedName>
    <definedName name="bb_Q0JBMThGMkM2QzQ4NDY4Mj" localSheetId="6" hidden="1">#REF!</definedName>
    <definedName name="bb_Q0JBMThGMkM2QzQ4NDY4Mj" hidden="1">#REF!</definedName>
    <definedName name="bb_Q0Q0QzRCQTcxQzQwNDBBMk" localSheetId="6" hidden="1">#REF!</definedName>
    <definedName name="bb_Q0Q0QzRCQTcxQzQwNDBBMk" hidden="1">#REF!</definedName>
    <definedName name="bb_Q0QzMDhBOTQwQUU2NEQ2OD" localSheetId="6" hidden="1">#REF!</definedName>
    <definedName name="bb_Q0QzMDhBOTQwQUU2NEQ2OD" hidden="1">#REF!</definedName>
    <definedName name="bb_Q0RCRTA5NjBFN0EyNDZDRk" localSheetId="6" hidden="1">#REF!</definedName>
    <definedName name="bb_Q0RCRTA5NjBFN0EyNDZDRk" hidden="1">#REF!</definedName>
    <definedName name="bb_Q0U0RTlDRjE1NjI1NEU1RD" localSheetId="6" hidden="1">#REF!</definedName>
    <definedName name="bb_Q0U0RTlDRjE1NjI1NEU1RD" hidden="1">#REF!</definedName>
    <definedName name="bb_Q0ZENDk1MzY3RjEyNDQwMz" localSheetId="6" hidden="1">#REF!</definedName>
    <definedName name="bb_Q0ZENDk1MzY3RjEyNDQwMz" hidden="1">#REF!</definedName>
    <definedName name="bb_Q0ZFMkQwOTZCOUZCNEY0RT" localSheetId="6" hidden="1">#REF!</definedName>
    <definedName name="bb_Q0ZFMkQwOTZCOUZCNEY0RT" hidden="1">#REF!</definedName>
    <definedName name="bb_QjA1Qzg2NDQ2MEE2NDEwOE" localSheetId="6" hidden="1">#REF!</definedName>
    <definedName name="bb_QjA1Qzg2NDQ2MEE2NDEwOE" hidden="1">#REF!</definedName>
    <definedName name="bb_QjA4NEExMTA4MEYwNDBCMz" localSheetId="6" hidden="1">#REF!</definedName>
    <definedName name="bb_QjA4NEExMTA4MEYwNDBCMz" hidden="1">#REF!</definedName>
    <definedName name="bb_QjBFRjU2NjA3MkM3NDQ4Rj" localSheetId="6" hidden="1">#REF!</definedName>
    <definedName name="bb_QjBFRjU2NjA3MkM3NDQ4Rj" hidden="1">#REF!</definedName>
    <definedName name="bb_Qjc2QTkxMDczNjE4NDgwRk" localSheetId="6" hidden="1">#REF!</definedName>
    <definedName name="bb_Qjc2QTkxMDczNjE4NDgwRk" hidden="1">#REF!</definedName>
    <definedName name="bb_QjcxRkNEOEM5REM3NDkyN0" localSheetId="6" hidden="1">#REF!</definedName>
    <definedName name="bb_QjcxRkNEOEM5REM3NDkyN0" hidden="1">#REF!</definedName>
    <definedName name="bb_Qjg3RDhEN0E4NkY5NDJBNk" localSheetId="6" hidden="1">#REF!</definedName>
    <definedName name="bb_Qjg3RDhEN0E4NkY5NDJBNk" hidden="1">#REF!</definedName>
    <definedName name="bb_QjgxRTM0NEY0QjRENDRGRk" localSheetId="6" hidden="1">#REF!</definedName>
    <definedName name="bb_QjgxRTM0NEY0QjRENDRGRk" hidden="1">#REF!</definedName>
    <definedName name="bb_QjhFQjIwMURFNzgwNEY1RE" localSheetId="6" hidden="1">#REF!</definedName>
    <definedName name="bb_QjhFQjIwMURFNzgwNEY1RE" hidden="1">#REF!</definedName>
    <definedName name="bb_QjhGNURCNTVFNjIwNEJDRU" localSheetId="6" hidden="1">#REF!</definedName>
    <definedName name="bb_QjhGNURCNTVFNjIwNEJDRU" hidden="1">#REF!</definedName>
    <definedName name="bb_QjIxRkQ5Q0FGMEMwNDJDRT" localSheetId="6" hidden="1">#REF!</definedName>
    <definedName name="bb_QjIxRkQ5Q0FGMEMwNDJDRT" hidden="1">#REF!</definedName>
    <definedName name="bb_QjIzMzRCNURGMEIxNDgxOE" localSheetId="6" hidden="1">#REF!</definedName>
    <definedName name="bb_QjIzMzRCNURGMEIxNDgxOE" hidden="1">#REF!</definedName>
    <definedName name="bb_QjIzMzYzOEMxMEYxNDI4Qj" localSheetId="6" hidden="1">#REF!</definedName>
    <definedName name="bb_QjIzMzYzOEMxMEYxNDI4Qj" hidden="1">#REF!</definedName>
    <definedName name="bb_Qjk0NEI0QTUxRDVGNEZFND" localSheetId="6" hidden="1">#REF!</definedName>
    <definedName name="bb_Qjk0NEI0QTUxRDVGNEZFND" hidden="1">#REF!</definedName>
    <definedName name="bb_Qjk2NkM0QzlBMUNGNDhEQj" localSheetId="6" hidden="1">#REF!</definedName>
    <definedName name="bb_Qjk2NkM0QzlBMUNGNDhEQj" hidden="1">#REF!</definedName>
    <definedName name="bb_Qjk3QzYwNUM0RDI2NDhBOE" localSheetId="6" hidden="1">#REF!</definedName>
    <definedName name="bb_Qjk3QzYwNUM0RDI2NDhBOE" hidden="1">#REF!</definedName>
    <definedName name="bb_QjlFNDgzQjNFMzk4NDhDM0" localSheetId="6" hidden="1">#REF!</definedName>
    <definedName name="bb_QjlFNDgzQjNFMzk4NDhDM0" hidden="1">#REF!</definedName>
    <definedName name="bb_QjM0NUFBMDNCQjc5NDU5Qk" localSheetId="6" hidden="1">#REF!</definedName>
    <definedName name="bb_QjM0NUFBMDNCQjc5NDU5Qk" hidden="1">#REF!</definedName>
    <definedName name="bb_QjNBRUZDNzExMjI3NEZGNz" localSheetId="6" hidden="1">#REF!</definedName>
    <definedName name="bb_QjNBRUZDNzExMjI3NEZGNz" hidden="1">#REF!</definedName>
    <definedName name="bb_QjQ1MzMyMzE1OEUwNERGOD" localSheetId="6" hidden="1">#REF!</definedName>
    <definedName name="bb_QjQ1MzMyMzE1OEUwNERGOD" hidden="1">#REF!</definedName>
    <definedName name="bb_QjRGMjhENTE4Rjg5NDkyQ0" localSheetId="6" hidden="1">#REF!</definedName>
    <definedName name="bb_QjRGMjhENTE4Rjg5NDkyQ0" hidden="1">#REF!</definedName>
    <definedName name="bb_QjVENTY1QTI4MEE2NEFGQT" localSheetId="6" hidden="1">#REF!</definedName>
    <definedName name="bb_QjVENTY1QTI4MEE2NEFGQT" hidden="1">#REF!</definedName>
    <definedName name="bb_QjYzRjM5MkYxRERENDhBRE" localSheetId="6" hidden="1">#REF!</definedName>
    <definedName name="bb_QjYzRjM5MkYxRERENDhBRE" hidden="1">#REF!</definedName>
    <definedName name="bb_QjZBNUJCNDI5NTY2NDExQj" hidden="1">#REF!</definedName>
    <definedName name="bb_QjZCNkIzMzY0MDhFNDc4Mj" localSheetId="9" hidden="1">#REF!</definedName>
    <definedName name="bb_QjZCNkIzMzY0MDhFNDc4Mj" localSheetId="6" hidden="1">#REF!</definedName>
    <definedName name="bb_QjZCNkIzMzY0MDhFNDc4Mj" localSheetId="8" hidden="1">#REF!</definedName>
    <definedName name="bb_QjZCNkIzMzY0MDhFNDc4Mj" hidden="1">#REF!</definedName>
    <definedName name="bb_QjZCQUIzRUFCQjVGNDEzME" localSheetId="9" hidden="1">#REF!</definedName>
    <definedName name="bb_QjZCQUIzRUFCQjVGNDEzME" localSheetId="6" hidden="1">#REF!</definedName>
    <definedName name="bb_QjZCQUIzRUFCQjVGNDEzME" localSheetId="8" hidden="1">#REF!</definedName>
    <definedName name="bb_QjZCQUIzRUFCQjVGNDEzME" hidden="1">#REF!</definedName>
    <definedName name="bb_QkE5MjE0MUJCQkVFNDAwQ0" localSheetId="6" hidden="1">#REF!</definedName>
    <definedName name="bb_QkE5MjE0MUJCQkVFNDAwQ0" hidden="1">#REF!</definedName>
    <definedName name="bb_QkFCRjI1RUU2MUIyNDNFNT" localSheetId="6" hidden="1">#REF!</definedName>
    <definedName name="bb_QkFCRjI1RUU2MUIyNDNFNT" hidden="1">#REF!</definedName>
    <definedName name="bb_QkFDNkZEQ0YwNEMxNEVCMD" localSheetId="6" hidden="1">#REF!</definedName>
    <definedName name="bb_QkFDNkZEQ0YwNEMxNEVCMD" hidden="1">#REF!</definedName>
    <definedName name="bb_QkFDQTRCN0E4MjIxNDc4Rj" localSheetId="6" hidden="1">#REF!</definedName>
    <definedName name="bb_QkFDQTRCN0E4MjIxNDc4Rj" hidden="1">#REF!</definedName>
    <definedName name="bb_QkFDQUE1MkQyNjNGNDFGOE" localSheetId="6" hidden="1">#REF!</definedName>
    <definedName name="bb_QkFDQUE1MkQyNjNGNDFGOE" hidden="1">#REF!</definedName>
    <definedName name="bb_QkFGQzFDMjhGN0MyNDVCNE" localSheetId="6" hidden="1">#REF!</definedName>
    <definedName name="bb_QkFGQzFDMjhGN0MyNDVCNE" hidden="1">#REF!</definedName>
    <definedName name="bb_QkI0MTNERUNFMURBNDkwMj" localSheetId="6" hidden="1">#REF!</definedName>
    <definedName name="bb_QkI0MTNERUNFMURBNDkwMj" hidden="1">#REF!</definedName>
    <definedName name="bb_QkI3RUEwNEE4QkNBNDUzMz" localSheetId="6" hidden="1">#REF!</definedName>
    <definedName name="bb_QkI3RUEwNEE4QkNBNDUzMz" hidden="1">#REF!</definedName>
    <definedName name="bb_QkIwOUM0NDhBNkNFNDI3M0" localSheetId="6" hidden="1">#REF!</definedName>
    <definedName name="bb_QkIwOUM0NDhBNkNFNDI3M0" hidden="1">#REF!</definedName>
    <definedName name="bb_QkIyRDE5NTNCNTIyNENBMz" localSheetId="6" hidden="1">#REF!</definedName>
    <definedName name="bb_QkIyRDE5NTNCNTIyNENBMz" hidden="1">#REF!</definedName>
    <definedName name="bb_QkJFMEE0MkVCNDgyNEFEQk" localSheetId="6" hidden="1">#REF!</definedName>
    <definedName name="bb_QkJFMEE0MkVCNDgyNEFEQk" hidden="1">#REF!</definedName>
    <definedName name="bb_QkM5OTkzQTdBQjk0NEMyQU" localSheetId="6" hidden="1">#REF!</definedName>
    <definedName name="bb_QkM5OTkzQTdBQjk0NEMyQU" hidden="1">#REF!</definedName>
    <definedName name="bb_QkMwMTM3QkU5MERFNEE3Rk" localSheetId="6" hidden="1">#REF!</definedName>
    <definedName name="bb_QkMwMTM3QkU5MERFNEE3Rk" hidden="1">#REF!</definedName>
    <definedName name="bb_QkMwOTgxNDhDOUEwNDZDRj" localSheetId="6" hidden="1">#REF!</definedName>
    <definedName name="bb_QkMwOTgxNDhDOUEwNDZDRj" hidden="1">#REF!</definedName>
    <definedName name="bb_QkNFRjlBRUM0MkFDNEU0OT" hidden="1">#REF!</definedName>
    <definedName name="bb_QkQ1QTM0NkY3MTU4NEQyMj" localSheetId="9" hidden="1">#REF!</definedName>
    <definedName name="bb_QkQ1QTM0NkY3MTU4NEQyMj" localSheetId="6" hidden="1">#REF!</definedName>
    <definedName name="bb_QkQ1QTM0NkY3MTU4NEQyMj" localSheetId="8" hidden="1">#REF!</definedName>
    <definedName name="bb_QkQ1QTM0NkY3MTU4NEQyMj" hidden="1">#REF!</definedName>
    <definedName name="bb_QkQ5MzQxMkVDMTQ0NDU5RT" localSheetId="9" hidden="1">#REF!</definedName>
    <definedName name="bb_QkQ5MzQxMkVDMTQ0NDU5RT" localSheetId="6" hidden="1">#REF!</definedName>
    <definedName name="bb_QkQ5MzQxMkVDMTQ0NDU5RT" localSheetId="8" hidden="1">#REF!</definedName>
    <definedName name="bb_QkQ5MzQxMkVDMTQ0NDU5RT" hidden="1">#REF!</definedName>
    <definedName name="bb_QkU3OEU3N0Y1OUQxNEU1QU" localSheetId="6" hidden="1">#REF!</definedName>
    <definedName name="bb_QkU3OEU3N0Y1OUQxNEU1QU" hidden="1">#REF!</definedName>
    <definedName name="bb_QkU3QTYwQjgwNjM4NEY4MD" localSheetId="6" hidden="1">#REF!</definedName>
    <definedName name="bb_QkU3QTYwQjgwNjM4NEY4MD" hidden="1">#REF!</definedName>
    <definedName name="bb_QkUyQjUzOEU2M0E3NDAxQz" localSheetId="6" hidden="1">#REF!</definedName>
    <definedName name="bb_QkUyQjUzOEU2M0E3NDAxQz" hidden="1">#REF!</definedName>
    <definedName name="bb_QkY1NUMzOTVEQjc1NERBNk" localSheetId="6" hidden="1">#REF!</definedName>
    <definedName name="bb_QkY1NUMzOTVEQjc1NERBNk" hidden="1">#REF!</definedName>
    <definedName name="bb_QkYxNDIzRUZFMDIzNDA5NT" localSheetId="6" hidden="1">#REF!</definedName>
    <definedName name="bb_QkYxNDIzRUZFMDIzNDA5NT" hidden="1">#REF!</definedName>
    <definedName name="bb_QkYzNzdBNTUxRjI5NDlDND" hidden="1">#REF!</definedName>
    <definedName name="bb_QTA1REFERUMxOEU0NEZDMz" localSheetId="9" hidden="1">#REF!</definedName>
    <definedName name="bb_QTA1REFERUMxOEU0NEZDMz" localSheetId="6" hidden="1">#REF!</definedName>
    <definedName name="bb_QTA1REFERUMxOEU0NEZDMz" localSheetId="8" hidden="1">#REF!</definedName>
    <definedName name="bb_QTA1REFERUMxOEU0NEZDMz" hidden="1">#REF!</definedName>
    <definedName name="bb_QTA2Mzg5MUUwQkRBNDJENz" localSheetId="9" hidden="1">#REF!</definedName>
    <definedName name="bb_QTA2Mzg5MUUwQkRBNDJENz" localSheetId="6" hidden="1">#REF!</definedName>
    <definedName name="bb_QTA2Mzg5MUUwQkRBNDJENz" localSheetId="8" hidden="1">#REF!</definedName>
    <definedName name="bb_QTA2Mzg5MUUwQkRBNDJENz" hidden="1">#REF!</definedName>
    <definedName name="bb_QTA5RTI4ODEyMkQ1NDA0Q0" localSheetId="6" hidden="1">#REF!</definedName>
    <definedName name="bb_QTA5RTI4ODEyMkQ1NDA0Q0" hidden="1">#REF!</definedName>
    <definedName name="bb_QTBDNjg2OTY0NEUzNDY0OU" localSheetId="6" hidden="1">#REF!</definedName>
    <definedName name="bb_QTBDNjg2OTY0NEUzNDY0OU" hidden="1">#REF!</definedName>
    <definedName name="bb_QTc1MDIwM0Q0NDMxNEI1ND" localSheetId="6" hidden="1">#REF!</definedName>
    <definedName name="bb_QTc1MDIwM0Q0NDMxNEI1ND" hidden="1">#REF!</definedName>
    <definedName name="bb_QTdFQURFNjEwNjg4NEU4NT" localSheetId="6" hidden="1">#REF!</definedName>
    <definedName name="bb_QTdFQURFNjEwNjg4NEU4NT" hidden="1">#REF!</definedName>
    <definedName name="bb_QTE3NThCQjVGMjBENDlDNz" localSheetId="6" hidden="1">#REF!</definedName>
    <definedName name="bb_QTE3NThCQjVGMjBENDlDNz" hidden="1">#REF!</definedName>
    <definedName name="bb_QTE4MTI0MDgxRjRCNDREMj" localSheetId="6" hidden="1">#REF!</definedName>
    <definedName name="bb_QTE4MTI0MDgxRjRCNDREMj" hidden="1">#REF!</definedName>
    <definedName name="bb_QTEyQTg4QkVDMURDNDI1MT" localSheetId="6" hidden="1">#REF!</definedName>
    <definedName name="bb_QTEyQTg4QkVDMURDNDI1MT" hidden="1">#REF!</definedName>
    <definedName name="bb_QTFGQUU4MjQ3RjRENDZFOE" localSheetId="6" hidden="1">#REF!</definedName>
    <definedName name="bb_QTFGQUU4MjQ3RjRENDZFOE" hidden="1">#REF!</definedName>
    <definedName name="bb_QThEQjA1MDFDMDk1NEJGNk" localSheetId="6" hidden="1">#REF!</definedName>
    <definedName name="bb_QThEQjA1MDFDMDk1NEJGNk" hidden="1">#REF!</definedName>
    <definedName name="bb_QTIyQzgzNzFCM0U5NDhDQU" localSheetId="6" hidden="1">#REF!</definedName>
    <definedName name="bb_QTIyQzgzNzFCM0U5NDhDQU" hidden="1">#REF!</definedName>
    <definedName name="bb_QTk5NUQ5MkY4MjJGNEI2OE" localSheetId="6" hidden="1">#REF!</definedName>
    <definedName name="bb_QTk5NUQ5MkY4MjJGNEI2OE" hidden="1">#REF!</definedName>
    <definedName name="bb_QTkyRTg5QTA1QTFENDJBOE" localSheetId="6" hidden="1">#REF!</definedName>
    <definedName name="bb_QTkyRTg5QTA1QTFENDJBOE" hidden="1">#REF!</definedName>
    <definedName name="bb_QTRFRDY5OEEyQzA5NEIwQj" localSheetId="6" hidden="1">#REF!</definedName>
    <definedName name="bb_QTRFRDY5OEEyQzA5NEIwQj" hidden="1">#REF!</definedName>
    <definedName name="bb_QTU2RDIzRkFGQTJBNDQzNU" localSheetId="6" hidden="1">#REF!</definedName>
    <definedName name="bb_QTU2RDIzRkFGQTJBNDQzNU" hidden="1">#REF!</definedName>
    <definedName name="bb_QTZGMzFCNTAzNEU3NDgwQT" hidden="1">#REF!</definedName>
    <definedName name="bb_QUE2MDZDMDA4NUJENDAxMk" localSheetId="9" hidden="1">#REF!</definedName>
    <definedName name="bb_QUE2MDZDMDA4NUJENDAxMk" localSheetId="6" hidden="1">#REF!</definedName>
    <definedName name="bb_QUE2MDZDMDA4NUJENDAxMk" localSheetId="8" hidden="1">#REF!</definedName>
    <definedName name="bb_QUE2MDZDMDA4NUJENDAxMk" hidden="1">#REF!</definedName>
    <definedName name="bb_QUEwMUJGRjAwM0ExNEUzNz" localSheetId="9" hidden="1">#REF!</definedName>
    <definedName name="bb_QUEwMUJGRjAwM0ExNEUzNz" localSheetId="6" hidden="1">#REF!</definedName>
    <definedName name="bb_QUEwMUJGRjAwM0ExNEUzNz" localSheetId="8" hidden="1">#REF!</definedName>
    <definedName name="bb_QUEwMUJGRjAwM0ExNEUzNz" hidden="1">#REF!</definedName>
    <definedName name="bb_QUEyQTdFRjE0QzA3NDZBNz" localSheetId="6" hidden="1">#REF!</definedName>
    <definedName name="bb_QUEyQTdFRjE0QzA3NDZBNz" hidden="1">#REF!</definedName>
    <definedName name="bb_QUEyQzI3RDFERTA2NDBBMU" localSheetId="6" hidden="1">#REF!</definedName>
    <definedName name="bb_QUEyQzI3RDFERTA2NDBBMU" hidden="1">#REF!</definedName>
    <definedName name="bb_QUJBNUNCQjI0Q0NENDVDMj" localSheetId="6" hidden="1">#REF!</definedName>
    <definedName name="bb_QUJBNUNCQjI0Q0NENDVDMj" hidden="1">#REF!</definedName>
    <definedName name="bb_QUJEMTYyNzlEQUNBNEMwM0" localSheetId="6" hidden="1">#REF!</definedName>
    <definedName name="bb_QUJEMTYyNzlEQUNBNEMwM0" hidden="1">#REF!</definedName>
    <definedName name="bb_QUM2MEU3NzMyRDI5NDUyNE" localSheetId="6" hidden="1">#REF!</definedName>
    <definedName name="bb_QUM2MEU3NzMyRDI5NDUyNE" hidden="1">#REF!</definedName>
    <definedName name="bb_QUNEOEI2MDg5N0U5NEMzOD" localSheetId="6" hidden="1">#REF!</definedName>
    <definedName name="bb_QUNEOEI2MDg5N0U5NEMzOD" hidden="1">#REF!</definedName>
    <definedName name="bb_QUQ2RkZDOUQ0MTkyNDQ3NE" localSheetId="6" hidden="1">#REF!</definedName>
    <definedName name="bb_QUQ2RkZDOUQ0MTkyNDQ3NE" hidden="1">#REF!</definedName>
    <definedName name="bb_QUQxMTEzQ0MxNkE1NDE2Mk" localSheetId="6" hidden="1">#REF!</definedName>
    <definedName name="bb_QUQxMTEzQ0MxNkE1NDE2Mk" hidden="1">#REF!</definedName>
    <definedName name="bb_QURFQkUwNTcwMDMzNDA3QT" localSheetId="6" hidden="1">#REF!</definedName>
    <definedName name="bb_QURFQkUwNTcwMDMzNDA3QT" hidden="1">#REF!</definedName>
    <definedName name="bb_QUU4MzJFMzM4MUM4NDA5ME" localSheetId="6" hidden="1">#REF!</definedName>
    <definedName name="bb_QUU4MzJFMzM4MUM4NDA5ME" hidden="1">#REF!</definedName>
    <definedName name="bb_QUY2ODVDQTIxRTUzNDNDMU" localSheetId="6" hidden="1">#REF!</definedName>
    <definedName name="bb_QUY2ODVDQTIxRTUzNDNDMU" hidden="1">#REF!</definedName>
    <definedName name="bb_QUY5QTk2MkMwQTc5NEQ3Q0" localSheetId="6" hidden="1">#REF!</definedName>
    <definedName name="bb_QUY5QTk2MkMwQTc5NEQ3Q0" hidden="1">#REF!</definedName>
    <definedName name="bb_QzA0NTRFODFCNEVFNDFGRj" localSheetId="6" hidden="1">#REF!</definedName>
    <definedName name="bb_QzA0NTRFODFCNEVFNDFGRj" hidden="1">#REF!</definedName>
    <definedName name="bb_QzAzODhBMjQyMkUzNEYwN0" localSheetId="6" hidden="1">#REF!</definedName>
    <definedName name="bb_QzAzODhBMjQyMkUzNEYwN0" hidden="1">#REF!</definedName>
    <definedName name="bb_QzBCQTU0M0U2MDM2NDlGND" localSheetId="6" hidden="1">#REF!</definedName>
    <definedName name="bb_QzBCQTU0M0U2MDM2NDlGND" hidden="1">#REF!</definedName>
    <definedName name="bb_Qzc1MjZFQ0VCNTRCNDI1OD" hidden="1">#REF!</definedName>
    <definedName name="bb_QzFENUI3MUM5NENENEZGQj" localSheetId="9" hidden="1">#REF!</definedName>
    <definedName name="bb_QzFENUI3MUM5NENENEZGQj" localSheetId="6" hidden="1">#REF!</definedName>
    <definedName name="bb_QzFENUI3MUM5NENENEZGQj" localSheetId="8" hidden="1">#REF!</definedName>
    <definedName name="bb_QzFENUI3MUM5NENENEZGQj" hidden="1">#REF!</definedName>
    <definedName name="bb_Qzg4ODhDQzlDQTkwNEE2Qj" localSheetId="9" hidden="1">#REF!</definedName>
    <definedName name="bb_Qzg4ODhDQzlDQTkwNEE2Qj" localSheetId="6" hidden="1">#REF!</definedName>
    <definedName name="bb_Qzg4ODhDQzlDQTkwNEE2Qj" localSheetId="8" hidden="1">#REF!</definedName>
    <definedName name="bb_Qzg4ODhDQzlDQTkwNEE2Qj" hidden="1">#REF!</definedName>
    <definedName name="bb_QzgwOTdDODczRkQ5NEQ1Mz" localSheetId="6" hidden="1">#REF!</definedName>
    <definedName name="bb_QzgwOTdDODczRkQ5NEQ1Mz" hidden="1">#REF!</definedName>
    <definedName name="bb_QzI4NkZGRjBDRjNGNEQwOD" localSheetId="6" hidden="1">#REF!</definedName>
    <definedName name="bb_QzI4NkZGRjBDRjNGNEQwOD" hidden="1">#REF!</definedName>
    <definedName name="bb_QzJBRDVBNzhCMjM0NENCQz" localSheetId="6" hidden="1">#REF!</definedName>
    <definedName name="bb_QzJBRDVBNzhCMjM0NENCQz" hidden="1">#REF!</definedName>
    <definedName name="bb_Qzk4QkM5QkYxRTQxNEYzNk" localSheetId="6" hidden="1">#REF!</definedName>
    <definedName name="bb_Qzk4QkM5QkYxRTQxNEYzNk" hidden="1">#REF!</definedName>
    <definedName name="bb_QzkzQjhCNUQ0OUFGNEQ4NT" localSheetId="6" hidden="1">#REF!</definedName>
    <definedName name="bb_QzkzQjhCNUQ0OUFGNEQ4NT" hidden="1">#REF!</definedName>
    <definedName name="bb_QzMyMUJCQTMxQTBGNDBGQT" localSheetId="6" hidden="1">#REF!</definedName>
    <definedName name="bb_QzMyMUJCQTMxQTBGNDBGQT" hidden="1">#REF!</definedName>
    <definedName name="bb_QzRFMDUzNUIxQkZGNDExNk" localSheetId="6" hidden="1">#REF!</definedName>
    <definedName name="bb_QzRFMDUzNUIxQkZGNDExNk" hidden="1">#REF!</definedName>
    <definedName name="bb_QzRFNTEyODZEQUExNDlEQk" localSheetId="6" hidden="1">#REF!</definedName>
    <definedName name="bb_QzRFNTEyODZEQUExNDlEQk" hidden="1">#REF!</definedName>
    <definedName name="bb_QzY3NkZCNTdCNjQ2NDkzND" localSheetId="6" hidden="1">#REF!</definedName>
    <definedName name="bb_QzY3NkZCNTdCNjQ2NDkzND" hidden="1">#REF!</definedName>
    <definedName name="bb_QzY4MTBBM0FCN0YwNDY4Mz" localSheetId="6" hidden="1">#REF!</definedName>
    <definedName name="bb_QzY4MTBBM0FCN0YwNDY4Mz" hidden="1">#REF!</definedName>
    <definedName name="bb_QzY4NDlGRURDQ0RENEI4M0" localSheetId="6" hidden="1">#REF!</definedName>
    <definedName name="bb_QzY4NDlGRURDQ0RENEI4M0" hidden="1">#REF!</definedName>
    <definedName name="bb_QzYzMUVEMTRBRTkwNDNBRE" localSheetId="6" hidden="1">#REF!</definedName>
    <definedName name="bb_QzYzMUVEMTRBRTkwNDNBRE" hidden="1">#REF!</definedName>
    <definedName name="bb_QzZENzNERjMyOEUyNDhBM0" localSheetId="6" hidden="1">#REF!</definedName>
    <definedName name="bb_QzZENzNERjMyOEUyNDhBM0" hidden="1">#REF!</definedName>
    <definedName name="bb_QzZEQ0NEMkFEODRFNDVENz" localSheetId="6" hidden="1">#REF!</definedName>
    <definedName name="bb_QzZEQ0NEMkFEODRFNDVENz" hidden="1">#REF!</definedName>
    <definedName name="bb_RDA3N0FFMUJEQjY5NDYyQU" localSheetId="6" hidden="1">#REF!</definedName>
    <definedName name="bb_RDA3N0FFMUJEQjY5NDYyQU" hidden="1">#REF!</definedName>
    <definedName name="bb_RDc1Mjg3ODYxNDFENEIzNz" localSheetId="6" hidden="1">#REF!</definedName>
    <definedName name="bb_RDc1Mjg3ODYxNDFENEIzNz" hidden="1">#REF!</definedName>
    <definedName name="bb_RDc1NUNEQTg3MzNBNDJBRD" localSheetId="6" hidden="1">#REF!</definedName>
    <definedName name="bb_RDc1NUNEQTg3MzNBNDJBRD" hidden="1">#REF!</definedName>
    <definedName name="bb_RDc3NTBEOEI2NTM4NDMyNk" localSheetId="6" hidden="1">#REF!</definedName>
    <definedName name="bb_RDc3NTBEOEI2NTM4NDMyNk" hidden="1">#REF!</definedName>
    <definedName name="bb_RDFBRjUyQ0I3RkFBNDA3Rk" localSheetId="6" hidden="1">#REF!</definedName>
    <definedName name="bb_RDFBRjUyQ0I3RkFBNDA3Rk" hidden="1">#REF!</definedName>
    <definedName name="bb_RDgzNzgzRkFEQjM0NDAzMD" localSheetId="6" hidden="1">#REF!</definedName>
    <definedName name="bb_RDgzNzgzRkFEQjM0NDAzMD" hidden="1">#REF!</definedName>
    <definedName name="bb_RDhDQTRGNzkwMDAyNEEzOU" localSheetId="6" hidden="1">#REF!</definedName>
    <definedName name="bb_RDhDQTRGNzkwMDAyNEEzOU" hidden="1">#REF!</definedName>
    <definedName name="bb_RDI2RTM3NzMwOTE0NEUxQk" localSheetId="6" hidden="1">#REF!</definedName>
    <definedName name="bb_RDI2RTM3NzMwOTE0NEUxQk" hidden="1">#REF!</definedName>
    <definedName name="bb_RDJGRTU4RUY0M0U0NEFGMk" localSheetId="6" hidden="1">#REF!</definedName>
    <definedName name="bb_RDJGRTU4RUY0M0U0NEFGMk" hidden="1">#REF!</definedName>
    <definedName name="bb_RDk2MkI3MDc5MEI2NDlBRj" hidden="1">#REF!</definedName>
    <definedName name="bb_RDk3QjZFQ0M1MkFFNDFDQk" hidden="1">#REF!</definedName>
    <definedName name="bb_RDk4MzI2MDE1N0NENEQxN0" localSheetId="9" hidden="1">#REF!</definedName>
    <definedName name="bb_RDk4MzI2MDE1N0NENEQxN0" localSheetId="6" hidden="1">#REF!</definedName>
    <definedName name="bb_RDk4MzI2MDE1N0NENEQxN0" localSheetId="8" hidden="1">#REF!</definedName>
    <definedName name="bb_RDk4MzI2MDE1N0NENEQxN0" hidden="1">#REF!</definedName>
    <definedName name="bb_RDk5NTdGNDQzRkMxNDYzNE" localSheetId="9" hidden="1">#REF!</definedName>
    <definedName name="bb_RDk5NTdGNDQzRkMxNDYzNE" localSheetId="6" hidden="1">#REF!</definedName>
    <definedName name="bb_RDk5NTdGNDQzRkMxNDYzNE" localSheetId="8" hidden="1">#REF!</definedName>
    <definedName name="bb_RDk5NTdGNDQzRkMxNDYzNE" hidden="1">#REF!</definedName>
    <definedName name="bb_RDlFMTI0Q0I1ODJFNEY5NE" localSheetId="6" hidden="1">#REF!</definedName>
    <definedName name="bb_RDlFMTI0Q0I1ODJFNEY5NE" hidden="1">#REF!</definedName>
    <definedName name="bb_RDMyRjg4N0MyODNGNDBGNT" localSheetId="6" hidden="1">#REF!</definedName>
    <definedName name="bb_RDMyRjg4N0MyODNGNDBGNT" hidden="1">#REF!</definedName>
    <definedName name="bb_RDNFNTc4RDZFRDUzNDg5NU" localSheetId="6" hidden="1">#REF!</definedName>
    <definedName name="bb_RDNFNTc4RDZFRDUzNDg5NU" hidden="1">#REF!</definedName>
    <definedName name="bb_RDQ1MkM1RDQxOEUyNENEMU" localSheetId="6" hidden="1">#REF!</definedName>
    <definedName name="bb_RDQ1MkM1RDQxOEUyNENEMU" hidden="1">#REF!</definedName>
    <definedName name="bb_RDQ4MDQ5REYyOTRDNDREMU" localSheetId="6" hidden="1">#REF!</definedName>
    <definedName name="bb_RDQ4MDQ5REYyOTRDNDREMU" hidden="1">#REF!</definedName>
    <definedName name="bb_RDQ4MDUxRTg0RTMzNEFGQk" localSheetId="6" hidden="1">#REF!</definedName>
    <definedName name="bb_RDQ4MDUxRTg0RTMzNEFGQk" hidden="1">#REF!</definedName>
    <definedName name="bb_RDQyMTcxMDkzM0RCNDA1Qk" localSheetId="6" hidden="1">#REF!</definedName>
    <definedName name="bb_RDQyMTcxMDkzM0RCNDA1Qk" hidden="1">#REF!</definedName>
    <definedName name="bb_RDQyNzgxQ0FGNjc1NDVFOE" localSheetId="6" hidden="1">#REF!</definedName>
    <definedName name="bb_RDQyNzgxQ0FGNjc1NDVFOE" hidden="1">#REF!</definedName>
    <definedName name="bb_RDRDNzM4NTZFN0E5NDRFRU" localSheetId="6" hidden="1">#REF!</definedName>
    <definedName name="bb_RDRDNzM4NTZFN0E5NDRFRU" hidden="1">#REF!</definedName>
    <definedName name="bb_RDUwNDI3OUY2OTFDNDgwNj" localSheetId="6" hidden="1">#REF!</definedName>
    <definedName name="bb_RDUwNDI3OUY2OTFDNDgwNj" hidden="1">#REF!</definedName>
    <definedName name="bb_RDUxNzVBRkU1OEQ1NDE3Nz" localSheetId="6" hidden="1">#REF!</definedName>
    <definedName name="bb_RDUxNzVBRkU1OEQ1NDE3Nz" hidden="1">#REF!</definedName>
    <definedName name="bb_RDY1QkVFNDREN0E4NDMwOT" localSheetId="6" hidden="1">#REF!</definedName>
    <definedName name="bb_RDY1QkVFNDREN0E4NDMwOT" hidden="1">#REF!</definedName>
    <definedName name="bb_RDZBREU4RjQ3RDg3NDU2Qk" localSheetId="6" hidden="1">#REF!</definedName>
    <definedName name="bb_RDZBREU4RjQ3RDg3NDU2Qk" hidden="1">#REF!</definedName>
    <definedName name="bb_RDZFMzk0QUVCQTlCNEY3Q0" localSheetId="6" hidden="1">#REF!</definedName>
    <definedName name="bb_RDZFMzk0QUVCQTlCNEY3Q0" hidden="1">#REF!</definedName>
    <definedName name="bb_RDZGNkRGNTA3NjdENEVEMT" localSheetId="6" hidden="1">#REF!</definedName>
    <definedName name="bb_RDZGNkRGNTA3NjdENEVEMT" hidden="1">#REF!</definedName>
    <definedName name="bb_REE1RTU3RUREMjY5NDZEQT" localSheetId="6" hidden="1">#REF!</definedName>
    <definedName name="bb_REE1RTU3RUREMjY5NDZEQT" hidden="1">#REF!</definedName>
    <definedName name="bb_REFBQkMyNDI2Mzc1NDI3M0" localSheetId="6" hidden="1">#REF!</definedName>
    <definedName name="bb_REFBQkMyNDI2Mzc1NDI3M0" hidden="1">#REF!</definedName>
    <definedName name="bb_REI1OURDRUUyQkFENDUwOD" localSheetId="6" hidden="1">#REF!</definedName>
    <definedName name="bb_REI1OURDRUUyQkFENDUwOD" hidden="1">#REF!</definedName>
    <definedName name="bb_REMxMjVCMUNBMzFDNDdEQj" localSheetId="6" hidden="1">#REF!</definedName>
    <definedName name="bb_REMxMjVCMUNBMzFDNDdEQj" hidden="1">#REF!</definedName>
    <definedName name="bb_REMzMUE5RjM1RjU2NDIxMD" localSheetId="6" hidden="1">#REF!</definedName>
    <definedName name="bb_REMzMUE5RjM1RjU2NDIxMD" hidden="1">#REF!</definedName>
    <definedName name="bb_RENFMEY4N0YyRjczNDE2QU" localSheetId="6" hidden="1">#REF!</definedName>
    <definedName name="bb_RENFMEY4N0YyRjczNDE2QU" hidden="1">#REF!</definedName>
    <definedName name="bb_REQzN0RGQzdGODlGNDEzNE" localSheetId="6" hidden="1">#REF!</definedName>
    <definedName name="bb_REQzN0RGQzdGODlGNDEzNE" hidden="1">#REF!</definedName>
    <definedName name="bb_REQzQzMzMEQzRjQ0NDZENU" localSheetId="6" hidden="1">#REF!</definedName>
    <definedName name="bb_REQzQzMzMEQzRjQ0NDZENU" hidden="1">#REF!</definedName>
    <definedName name="bb_REU1RkJGNzFDNEQ5NEMzRD" localSheetId="6" hidden="1">#REF!</definedName>
    <definedName name="bb_REU1RkJGNzFDNEQ5NEMzRD" hidden="1">#REF!</definedName>
    <definedName name="bb_REU3NzU0NjVFRUQ2NDQ4RE" localSheetId="6" hidden="1">#REF!</definedName>
    <definedName name="bb_REU3NzU0NjVFRUQ2NDQ4RE" hidden="1">#REF!</definedName>
    <definedName name="bb_REUyRTgyMUREMTkxNEExQz" localSheetId="6" hidden="1">#REF!</definedName>
    <definedName name="bb_REUyRTgyMUREMTkxNEExQz" hidden="1">#REF!</definedName>
    <definedName name="bb_REY3NTlFQkIwOTkxNDA0ND" localSheetId="6" hidden="1">#REF!</definedName>
    <definedName name="bb_REY3NTlFQkIwOTkxNDA0ND" hidden="1">#REF!</definedName>
    <definedName name="bb_REZCNUYyQUJDQUQ2NEVERE" localSheetId="6" hidden="1">#REF!</definedName>
    <definedName name="bb_REZCNUYyQUJDQUQ2NEVERE" hidden="1">#REF!</definedName>
    <definedName name="bb_RjA1MzJERjcyQUMwNDFFQz" localSheetId="6" hidden="1">#REF!</definedName>
    <definedName name="bb_RjA1MzJERjcyQUMwNDFFQz" hidden="1">#REF!</definedName>
    <definedName name="bb_RjE0RDk3Q0MyMDZCNDRENj" localSheetId="6" hidden="1">#REF!</definedName>
    <definedName name="bb_RjE0RDk3Q0MyMDZCNDRENj" hidden="1">#REF!</definedName>
    <definedName name="bb_RjE2Qjc0M0RCRjQ3NDkzRE" localSheetId="6" hidden="1">#REF!</definedName>
    <definedName name="bb_RjE2Qjc0M0RCRjQ3NDkzRE" hidden="1">#REF!</definedName>
    <definedName name="bb_RjFBRjkzQTE3ODgzNDgwMk" localSheetId="6" hidden="1">#REF!</definedName>
    <definedName name="bb_RjFBRjkzQTE3ODgzNDgwMk" hidden="1">#REF!</definedName>
    <definedName name="bb_Rjg3Njc2MzFDMDBBNDVBQ0" localSheetId="6" hidden="1">#REF!</definedName>
    <definedName name="bb_Rjg3Njc2MzFDMDBBNDVBQ0" hidden="1">#REF!</definedName>
    <definedName name="bb_RjJEODI3MjBDNzFFNDdFNj" localSheetId="6" hidden="1">#REF!</definedName>
    <definedName name="bb_RjJEODI3MjBDNzFFNDdFNj" hidden="1">#REF!</definedName>
    <definedName name="bb_Rjk4MTYyNzczRkU1NDJFRT" localSheetId="6" hidden="1">#REF!</definedName>
    <definedName name="bb_Rjk4MTYyNzczRkU1NDJFRT" hidden="1">#REF!</definedName>
    <definedName name="bb_RjlBMDY2OTU0NDU0NEU2Mj" localSheetId="6" hidden="1">#REF!</definedName>
    <definedName name="bb_RjlBMDY2OTU0NDU0NEU2Mj" hidden="1">#REF!</definedName>
    <definedName name="bb_RjlBMTQzNDBEM0ZGNEQxOT" localSheetId="6" hidden="1">#REF!</definedName>
    <definedName name="bb_RjlBMTQzNDBEM0ZGNEQxOT" hidden="1">#REF!</definedName>
    <definedName name="bb_RjlCNTBGNUY1OUNENDI3Mj" localSheetId="6" hidden="1">#REF!</definedName>
    <definedName name="bb_RjlCNTBGNUY1OUNENDI3Mj" hidden="1">#REF!</definedName>
    <definedName name="bb_RjlDQ0EzN0Y0NDk5NDk1Q0" localSheetId="6" hidden="1">#REF!</definedName>
    <definedName name="bb_RjlDQ0EzN0Y0NDk5NDk1Q0" hidden="1">#REF!</definedName>
    <definedName name="bb_RjNCRTEwMzI2NUEzNDIzRU" localSheetId="6" hidden="1">#REF!</definedName>
    <definedName name="bb_RjNCRTEwMzI2NUEzNDIzRU" hidden="1">#REF!</definedName>
    <definedName name="bb_RjNENjE5MkRFMEYwNDIyQU" localSheetId="6" hidden="1">#REF!</definedName>
    <definedName name="bb_RjNENjE5MkRFMEYwNDIyQU" hidden="1">#REF!</definedName>
    <definedName name="bb_RjNERjc1NUU0N0IxNEJBND" localSheetId="6" hidden="1">#REF!</definedName>
    <definedName name="bb_RjNERjc1NUU0N0IxNEJBND" hidden="1">#REF!</definedName>
    <definedName name="bb_RjQ2QTU3RDkzRDJENEQ5Qk" hidden="1">#REF!</definedName>
    <definedName name="bb_RjRGRURGNkU0MDhENDc2OT" localSheetId="9" hidden="1">#REF!</definedName>
    <definedName name="bb_RjRGRURGNkU0MDhENDc2OT" localSheetId="6" hidden="1">#REF!</definedName>
    <definedName name="bb_RjRGRURGNkU0MDhENDc2OT" localSheetId="8" hidden="1">#REF!</definedName>
    <definedName name="bb_RjRGRURGNkU0MDhENDc2OT" hidden="1">#REF!</definedName>
    <definedName name="bb_RjUxQzEyOEZDMkYyNDhDQU" localSheetId="9" hidden="1">#REF!</definedName>
    <definedName name="bb_RjUxQzEyOEZDMkYyNDhDQU" localSheetId="6" hidden="1">#REF!</definedName>
    <definedName name="bb_RjUxQzEyOEZDMkYyNDhDQU" localSheetId="8" hidden="1">#REF!</definedName>
    <definedName name="bb_RjUxQzEyOEZDMkYyNDhDQU" hidden="1">#REF!</definedName>
    <definedName name="bb_RjY4MjI4NkQ5NTdENDA1MU" localSheetId="9" hidden="1">#REF!</definedName>
    <definedName name="bb_RjY4MjI4NkQ5NTdENDA1MU" localSheetId="6" hidden="1">#REF!</definedName>
    <definedName name="bb_RjY4MjI4NkQ5NTdENDA1MU" localSheetId="8" hidden="1">#REF!</definedName>
    <definedName name="bb_RjY4MjI4NkQ5NTdENDA1MU" hidden="1">#REF!</definedName>
    <definedName name="bb_RjY4NjkyMEZEOTg2NDZBMz" localSheetId="9" hidden="1">#REF!</definedName>
    <definedName name="bb_RjY4NjkyMEZEOTg2NDZBMz" localSheetId="6" hidden="1">#REF!</definedName>
    <definedName name="bb_RjY4NjkyMEZEOTg2NDZBMz" localSheetId="8" hidden="1">#REF!</definedName>
    <definedName name="bb_RjY4NjkyMEZEOTg2NDZBMz" hidden="1">#REF!</definedName>
    <definedName name="bb_RjYwNkE0M0E3ODQ5NDhBMj" localSheetId="6" hidden="1">#REF!</definedName>
    <definedName name="bb_RjYwNkE0M0E3ODQ5NDhBMj" hidden="1">#REF!</definedName>
    <definedName name="bb_RjYzQjk2OUUwMzgyNEUyQU" localSheetId="6" hidden="1">#REF!</definedName>
    <definedName name="bb_RjYzQjk2OUUwMzgyNEUyQU" hidden="1">#REF!</definedName>
    <definedName name="bb_RjZDQTFCMEJCQzkxNDE4OD" localSheetId="6" hidden="1">#REF!</definedName>
    <definedName name="bb_RjZDQTFCMEJCQzkxNDE4OD" hidden="1">#REF!</definedName>
    <definedName name="bb_RkE3MkY0RjZFNTAyNDA3Nz" localSheetId="6" hidden="1">#REF!</definedName>
    <definedName name="bb_RkE3MkY0RjZFNTAyNDA3Nz" hidden="1">#REF!</definedName>
    <definedName name="bb_RkE3MUUwNENCQzRCNDY1Qk" localSheetId="6" hidden="1">#REF!</definedName>
    <definedName name="bb_RkE3MUUwNENCQzRCNDY1Qk" hidden="1">#REF!</definedName>
    <definedName name="bb_RkI0NDhFQzI4RDkzNEEyRT" localSheetId="6" hidden="1">#REF!</definedName>
    <definedName name="bb_RkI0NDhFQzI4RDkzNEEyRT" hidden="1">#REF!</definedName>
    <definedName name="bb_RkI4QkI0QjkwOThBNDlBNU" localSheetId="6" hidden="1">#REF!</definedName>
    <definedName name="bb_RkI4QkI0QjkwOThBNDlBNU" hidden="1">#REF!</definedName>
    <definedName name="bb_RkI5MkUzMzdCNTA2NDE3Rk" localSheetId="6" hidden="1">#REF!</definedName>
    <definedName name="bb_RkI5MkUzMzdCNTA2NDE3Rk" hidden="1">#REF!</definedName>
    <definedName name="bb_RkIyN0ExNTZEMzZDNDYyRU" localSheetId="6" hidden="1">#REF!</definedName>
    <definedName name="bb_RkIyN0ExNTZEMzZDNDYyRU" hidden="1">#REF!</definedName>
    <definedName name="bb_RkNGNTA3NUQ3MEU2NDhDME" hidden="1">#REF!</definedName>
    <definedName name="bb_RkQyRkU1Q0NDMzQ1NDkzMT" localSheetId="9" hidden="1">#REF!</definedName>
    <definedName name="bb_RkQyRkU1Q0NDMzQ1NDkzMT" localSheetId="6" hidden="1">#REF!</definedName>
    <definedName name="bb_RkQyRkU1Q0NDMzQ1NDkzMT" localSheetId="8" hidden="1">#REF!</definedName>
    <definedName name="bb_RkQyRkU1Q0NDMzQ1NDkzMT" hidden="1">#REF!</definedName>
    <definedName name="bb_RkQzQzRBOTI3MDQ3NEYzRT" localSheetId="9" hidden="1">#REF!</definedName>
    <definedName name="bb_RkQzQzRBOTI3MDQ3NEYzRT" localSheetId="6" hidden="1">#REF!</definedName>
    <definedName name="bb_RkQzQzRBOTI3MDQ3NEYzRT" localSheetId="8" hidden="1">#REF!</definedName>
    <definedName name="bb_RkQzQzRBOTI3MDQ3NEYzRT" hidden="1">#REF!</definedName>
    <definedName name="bb_RkRBMjcxRjY1NkM4NDExRU" localSheetId="6" hidden="1">#REF!</definedName>
    <definedName name="bb_RkRBMjcxRjY1NkM4NDExRU" hidden="1">#REF!</definedName>
    <definedName name="bb_RkU4MjMzRjhDNEQwNEYyM0" hidden="1">#REF!</definedName>
    <definedName name="bb_RkVFNjJGQTY3NjI4NEIyRD" localSheetId="9" hidden="1">#REF!</definedName>
    <definedName name="bb_RkVFNjJGQTY3NjI4NEIyRD" localSheetId="6" hidden="1">#REF!</definedName>
    <definedName name="bb_RkVFNjJGQTY3NjI4NEIyRD" localSheetId="8" hidden="1">#REF!</definedName>
    <definedName name="bb_RkVFNjJGQTY3NjI4NEIyRD" hidden="1">#REF!</definedName>
    <definedName name="bb_RkVGOTEyRDg3QTk1NEMwQT" localSheetId="6" hidden="1">#REF!</definedName>
    <definedName name="bb_RkVGOTEyRDg3QTk1NEMwQT" hidden="1">#REF!</definedName>
    <definedName name="bb_RkY3QUE0NDU4MDhGNENGNk" localSheetId="6" hidden="1">#REF!</definedName>
    <definedName name="bb_RkY3QUE0NDU4MDhGNENGNk" hidden="1">#REF!</definedName>
    <definedName name="bb_RTA3MkJBOTU5MEFGNDFCRT" localSheetId="6" hidden="1">#REF!</definedName>
    <definedName name="bb_RTA3MkJBOTU5MEFGNDFCRT" hidden="1">#REF!</definedName>
    <definedName name="bb_RTA4Q0E5NzdCNjIwNDVGRE" localSheetId="6" hidden="1">#REF!</definedName>
    <definedName name="bb_RTA4Q0E5NzdCNjIwNDVGRE" hidden="1">#REF!</definedName>
    <definedName name="bb_RTA4Qzc0QzQ5REQyNEIwRU" localSheetId="6" hidden="1">#REF!</definedName>
    <definedName name="bb_RTA4Qzc0QzQ5REQyNEIwRU" hidden="1">#REF!</definedName>
    <definedName name="bb_RTA4RjNEQTk3MDRGNEQzRT" localSheetId="6" hidden="1">#REF!</definedName>
    <definedName name="bb_RTA4RjNEQTk3MDRGNEQzRT" hidden="1">#REF!</definedName>
    <definedName name="bb_RTAxMEQzREI3NDMwNEZGNj" localSheetId="6" hidden="1">#REF!</definedName>
    <definedName name="bb_RTAxMEQzREI3NDMwNEZGNj" hidden="1">#REF!</definedName>
    <definedName name="bb_RTAyMzE3MENCMjAxNEY1RT" localSheetId="6" hidden="1">#REF!</definedName>
    <definedName name="bb_RTAyMzE3MENCMjAxNEY1RT" hidden="1">#REF!</definedName>
    <definedName name="bb_RTBEN0ZERDRFOEQ0NEFBQU" localSheetId="6" hidden="1">#REF!</definedName>
    <definedName name="bb_RTBEN0ZERDRFOEQ0NEFBQU" hidden="1">#REF!</definedName>
    <definedName name="bb_RTc4RENGODdEMEMyNDVDQ0" hidden="1">#REF!</definedName>
    <definedName name="bb_RTcxMkMzMTQ4OTUzNDBFRk" localSheetId="9" hidden="1">#REF!</definedName>
    <definedName name="bb_RTcxMkMzMTQ4OTUzNDBFRk" localSheetId="6" hidden="1">#REF!</definedName>
    <definedName name="bb_RTcxMkMzMTQ4OTUzNDBFRk" localSheetId="8" hidden="1">#REF!</definedName>
    <definedName name="bb_RTcxMkMzMTQ4OTUzNDBFRk" hidden="1">#REF!</definedName>
    <definedName name="bb_RTcxOTE3RjUyQzhCNDBCQ0" localSheetId="9" hidden="1">#REF!</definedName>
    <definedName name="bb_RTcxOTE3RjUyQzhCNDBCQ0" localSheetId="6" hidden="1">#REF!</definedName>
    <definedName name="bb_RTcxOTE3RjUyQzhCNDBCQ0" localSheetId="8" hidden="1">#REF!</definedName>
    <definedName name="bb_RTcxOTE3RjUyQzhCNDBCQ0" hidden="1">#REF!</definedName>
    <definedName name="bb_RTdBRUQ2MzdBODM4NENGMT" localSheetId="9" hidden="1">#REF!</definedName>
    <definedName name="bb_RTdBRUQ2MzdBODM4NENGMT" localSheetId="8" hidden="1">#REF!</definedName>
    <definedName name="bb_RTdBRUQ2MzdBODM4NENGMT" hidden="1">#REF!</definedName>
    <definedName name="bb_RTdEMzZDQzdCQzVDNDlDNT" localSheetId="9" hidden="1">#REF!</definedName>
    <definedName name="bb_RTdEMzZDQzdCQzVDNDlDNT" localSheetId="6" hidden="1">#REF!</definedName>
    <definedName name="bb_RTdEMzZDQzdCQzVDNDlDNT" localSheetId="8" hidden="1">#REF!</definedName>
    <definedName name="bb_RTdEMzZDQzdCQzVDNDlDNT" hidden="1">#REF!</definedName>
    <definedName name="bb_RTE2OEI1NTM0M0QwNDQ5Rk" localSheetId="9" hidden="1">#REF!</definedName>
    <definedName name="bb_RTE2OEI1NTM0M0QwNDQ5Rk" localSheetId="6" hidden="1">#REF!</definedName>
    <definedName name="bb_RTE2OEI1NTM0M0QwNDQ5Rk" localSheetId="8" hidden="1">#REF!</definedName>
    <definedName name="bb_RTE2OEI1NTM0M0QwNDQ5Rk" hidden="1">#REF!</definedName>
    <definedName name="bb_RTE5QzFDNTE2MjgxNDBCRD" localSheetId="6" hidden="1">#REF!</definedName>
    <definedName name="bb_RTE5QzFDNTE2MjgxNDBCRD" hidden="1">#REF!</definedName>
    <definedName name="bb_RTFBODcxOUMwQzNFNDlDRT" localSheetId="6" hidden="1">#REF!</definedName>
    <definedName name="bb_RTFBODcxOUMwQzNFNDlDRT" hidden="1">#REF!</definedName>
    <definedName name="bb_RTFCNDdFQTI4QjU1NDAzRj" localSheetId="6" hidden="1">#REF!</definedName>
    <definedName name="bb_RTFCNDdFQTI4QjU1NDAzRj" hidden="1">#REF!</definedName>
    <definedName name="bb_RTFGRTAxOUI1NjQxNEYwOU" localSheetId="6" hidden="1">#REF!</definedName>
    <definedName name="bb_RTFGRTAxOUI1NjQxNEYwOU" hidden="1">#REF!</definedName>
    <definedName name="bb_RTg0MzA0NUYxODMxNDQ3Mj" localSheetId="6" hidden="1">#REF!</definedName>
    <definedName name="bb_RTg0MzA0NUYxODMxNDQ3Mj" hidden="1">#REF!</definedName>
    <definedName name="bb_RTg0RDNGQ0Y5N0JENDhENk" localSheetId="6" hidden="1">#REF!</definedName>
    <definedName name="bb_RTg0RDNGQ0Y5N0JENDhENk" hidden="1">#REF!</definedName>
    <definedName name="bb_RTgyMDEyMjE2MUY1NDJDRE" localSheetId="6" hidden="1">#REF!</definedName>
    <definedName name="bb_RTgyMDEyMjE2MUY1NDJDRE" hidden="1">#REF!</definedName>
    <definedName name="bb_RThCREFBOEZBQ0ZENDM4Rk" localSheetId="6" hidden="1">#REF!</definedName>
    <definedName name="bb_RThCREFBOEZBQ0ZENDM4Rk" hidden="1">#REF!</definedName>
    <definedName name="bb_RThENzAxNjAwMTg3NDc1MT" localSheetId="6" hidden="1">#REF!</definedName>
    <definedName name="bb_RThENzAxNjAwMTg3NDc1MT" hidden="1">#REF!</definedName>
    <definedName name="bb_RTI1NzREQTFEQ0ZCNEVGMT" localSheetId="6" hidden="1">#REF!</definedName>
    <definedName name="bb_RTI1NzREQTFEQ0ZCNEVGMT" hidden="1">#REF!</definedName>
    <definedName name="bb_RTIxMURBNzUyMjJENDExQU" localSheetId="6" hidden="1">#REF!</definedName>
    <definedName name="bb_RTIxMURBNzUyMjJENDExQU" hidden="1">#REF!</definedName>
    <definedName name="bb_RTIyQThBRTg0NUMwNEM2OT" localSheetId="6" hidden="1">#REF!</definedName>
    <definedName name="bb_RTIyQThBRTg0NUMwNEM2OT" hidden="1">#REF!</definedName>
    <definedName name="bb_RTIzMDdGOEQzMTRGNEJEQT" localSheetId="6" hidden="1">#REF!</definedName>
    <definedName name="bb_RTIzMDdGOEQzMTRGNEJEQT" hidden="1">#REF!</definedName>
    <definedName name="bb_RTJEMUEzRTNFRTY3NENGQj" localSheetId="6" hidden="1">#REF!</definedName>
    <definedName name="bb_RTJEMUEzRTNFRTY3NENGQj" hidden="1">#REF!</definedName>
    <definedName name="bb_RTk0REZBQTUwMUQ5NDA1NU" localSheetId="6" hidden="1">#REF!</definedName>
    <definedName name="bb_RTk0REZBQTUwMUQ5NDA1NU" hidden="1">#REF!</definedName>
    <definedName name="bb_RTk1Q0MwQ0M4NjUxNEJCND" hidden="1">#REF!</definedName>
    <definedName name="bb_RTk5N0FCQzYyRUFCNDJFRE" localSheetId="9" hidden="1">#REF!</definedName>
    <definedName name="bb_RTk5N0FCQzYyRUFCNDJFRE" localSheetId="6" hidden="1">#REF!</definedName>
    <definedName name="bb_RTk5N0FCQzYyRUFCNDJFRE" localSheetId="8" hidden="1">#REF!</definedName>
    <definedName name="bb_RTk5N0FCQzYyRUFCNDJFRE" hidden="1">#REF!</definedName>
    <definedName name="bb_RTk5RkVBRDVBQjQ5NDNGN0" localSheetId="9" hidden="1">#REF!</definedName>
    <definedName name="bb_RTk5RkVBRDVBQjQ5NDNGN0" localSheetId="6" hidden="1">#REF!</definedName>
    <definedName name="bb_RTk5RkVBRDVBQjQ5NDNGN0" localSheetId="8" hidden="1">#REF!</definedName>
    <definedName name="bb_RTk5RkVBRDVBQjQ5NDNGN0" hidden="1">#REF!</definedName>
    <definedName name="bb_RTkxOEU4MTk4RUQzNDQ5OE" localSheetId="6" hidden="1">#REF!</definedName>
    <definedName name="bb_RTkxOEU4MTk4RUQzNDQ5OE" hidden="1">#REF!</definedName>
    <definedName name="bb_RTRDODdFNDU2MTg2NDYxQj" localSheetId="6" hidden="1">#REF!</definedName>
    <definedName name="bb_RTRDODdFNDU2MTg2NDYxQj" hidden="1">#REF!</definedName>
    <definedName name="bb_RTRGQUMxMjIwM0Y5NEQyNU" localSheetId="6" hidden="1">#REF!</definedName>
    <definedName name="bb_RTRGQUMxMjIwM0Y5NEQyNU" hidden="1">#REF!</definedName>
    <definedName name="bb_RTUwM0JDQUY0RkYzNERBRk" localSheetId="6" hidden="1">#REF!</definedName>
    <definedName name="bb_RTUwM0JDQUY0RkYzNERBRk" hidden="1">#REF!</definedName>
    <definedName name="bb_RUE1RTYzQkRGOTE0NDNFRj" localSheetId="6" hidden="1">#REF!</definedName>
    <definedName name="bb_RUE1RTYzQkRGOTE0NDNFRj" hidden="1">#REF!</definedName>
    <definedName name="bb_RUE2ODVDNTUxMjcwNDI4OD" localSheetId="6" hidden="1">#REF!</definedName>
    <definedName name="bb_RUE2ODVDNTUxMjcwNDI4OD" hidden="1">#REF!</definedName>
    <definedName name="bb_RUEyNTFBRjA4REQ3NDQyOE" localSheetId="6" hidden="1">#REF!</definedName>
    <definedName name="bb_RUEyNTFBRjA4REQ3NDQyOE" hidden="1">#REF!</definedName>
    <definedName name="bb_RUI2QUI2REY0NTczNDhGNj" localSheetId="6" hidden="1">#REF!</definedName>
    <definedName name="bb_RUI2QUI2REY0NTczNDhGNj" hidden="1">#REF!</definedName>
    <definedName name="bb_RUM3MTIxRkI3N0MzNEY1MT" localSheetId="6" hidden="1">#REF!</definedName>
    <definedName name="bb_RUM3MTIxRkI3N0MzNEY1MT" hidden="1">#REF!</definedName>
    <definedName name="bb_RUNDM0VBMTM0MjhFNDgwRj" localSheetId="6" hidden="1">#REF!</definedName>
    <definedName name="bb_RUNDM0VBMTM0MjhFNDgwRj" hidden="1">#REF!</definedName>
    <definedName name="bb_RURENEIzODQ0QjNCNEQ4Rj" localSheetId="6" hidden="1">#REF!</definedName>
    <definedName name="bb_RURENEIzODQ0QjNCNEQ4Rj" hidden="1">#REF!</definedName>
    <definedName name="bb_RURFRUE2MDg1Rjk2NDZFQz" localSheetId="6" hidden="1">#REF!</definedName>
    <definedName name="bb_RURFRUE2MDg1Rjk2NDZFQz" hidden="1">#REF!</definedName>
    <definedName name="bb_RUU4RTFENjQwRDRFNDdBRk" localSheetId="6" hidden="1">#REF!</definedName>
    <definedName name="bb_RUU4RTFENjQwRDRFNDdBRk" hidden="1">#REF!</definedName>
    <definedName name="bb_RUUwRjBEN0IzQkMzNDEwOD" localSheetId="6" hidden="1">#REF!</definedName>
    <definedName name="bb_RUUwRjBEN0IzQkMzNDEwOD" hidden="1">#REF!</definedName>
    <definedName name="bb_RUYwNzhGNTQ5QTQxNDM1RE" localSheetId="6" hidden="1">#REF!</definedName>
    <definedName name="bb_RUYwNzhGNTQ5QTQxNDM1RE" hidden="1">#REF!</definedName>
    <definedName name="BBBBBBBB" hidden="1">#REF!</definedName>
    <definedName name="BLPH1" hidden="1">#REF!</definedName>
    <definedName name="BLPH10" hidden="1">#REF!</definedName>
    <definedName name="BLPH100" hidden="1">#REF!</definedName>
    <definedName name="BLPH102" hidden="1">#REF!</definedName>
    <definedName name="BLPH103" hidden="1">#REF!</definedName>
    <definedName name="BLPH104" hidden="1">#REF!</definedName>
    <definedName name="BLPH105" hidden="1">#REF!</definedName>
    <definedName name="BLPH106" hidden="1">#REF!</definedName>
    <definedName name="BLPH107" hidden="1">#REF!</definedName>
    <definedName name="BLPH108" hidden="1">#REF!</definedName>
    <definedName name="BLPH109" hidden="1">#REF!</definedName>
    <definedName name="BLPH11" hidden="1">#REF!</definedName>
    <definedName name="BLPH110" hidden="1">#REF!</definedName>
    <definedName name="BLPH111" hidden="1">#REF!</definedName>
    <definedName name="BLPH112" hidden="1">#REF!</definedName>
    <definedName name="BLPH113" hidden="1">#REF!</definedName>
    <definedName name="BLPH114" hidden="1">#REF!</definedName>
    <definedName name="BLPH115" hidden="1">#REF!</definedName>
    <definedName name="BLPH116" hidden="1">#REF!</definedName>
    <definedName name="BLPH117" hidden="1">#REF!</definedName>
    <definedName name="BLPH118" hidden="1">#REF!</definedName>
    <definedName name="BLPH119" hidden="1">#REF!</definedName>
    <definedName name="BLPH12" hidden="1">#REF!</definedName>
    <definedName name="BLPH120" hidden="1">#REF!</definedName>
    <definedName name="BLPH121" hidden="1">#REF!</definedName>
    <definedName name="BLPH122" hidden="1">#REF!</definedName>
    <definedName name="BLPH123" hidden="1">#REF!</definedName>
    <definedName name="BLPH124" hidden="1">#REF!</definedName>
    <definedName name="BLPH125" hidden="1">#REF!</definedName>
    <definedName name="BLPH126" hidden="1">#REF!</definedName>
    <definedName name="BLPH127" hidden="1">#REF!</definedName>
    <definedName name="BLPH128" hidden="1">#REF!</definedName>
    <definedName name="BLPH129" hidden="1">#REF!</definedName>
    <definedName name="BLPH13" hidden="1">#REF!</definedName>
    <definedName name="BLPH130" hidden="1">#REF!</definedName>
    <definedName name="BLPH131" hidden="1">#REF!</definedName>
    <definedName name="BLPH132" hidden="1">#REF!</definedName>
    <definedName name="BLPH133" hidden="1">#REF!</definedName>
    <definedName name="BLPH134" hidden="1">#REF!</definedName>
    <definedName name="BLPH135" hidden="1">#REF!</definedName>
    <definedName name="BLPH136" hidden="1">#REF!</definedName>
    <definedName name="BLPH137" hidden="1">#REF!</definedName>
    <definedName name="BLPH138" hidden="1">#REF!</definedName>
    <definedName name="BLPH139" hidden="1">#REF!</definedName>
    <definedName name="BLPH14" hidden="1">#REF!</definedName>
    <definedName name="BLPH140" hidden="1">#REF!</definedName>
    <definedName name="BLPH141" hidden="1">#REF!</definedName>
    <definedName name="BLPH142" hidden="1">#REF!</definedName>
    <definedName name="BLPH143" hidden="1">#REF!</definedName>
    <definedName name="BLPH144" hidden="1">#REF!</definedName>
    <definedName name="BLPH145" hidden="1">#REF!</definedName>
    <definedName name="BLPH146" hidden="1">#REF!</definedName>
    <definedName name="BLPH147" hidden="1">#REF!</definedName>
    <definedName name="BLPH148" hidden="1">#REF!</definedName>
    <definedName name="BLPH149" hidden="1">#REF!</definedName>
    <definedName name="BLPH15" hidden="1">#REF!</definedName>
    <definedName name="BLPH150" hidden="1">#REF!</definedName>
    <definedName name="BLPH151" hidden="1">#REF!</definedName>
    <definedName name="BLPH152" hidden="1">#REF!</definedName>
    <definedName name="BLPH153" hidden="1">#REF!</definedName>
    <definedName name="BLPH154" hidden="1">#REF!</definedName>
    <definedName name="BLPH155" hidden="1">#REF!</definedName>
    <definedName name="BLPH156" hidden="1">#REF!</definedName>
    <definedName name="BLPH157" hidden="1">#REF!</definedName>
    <definedName name="BLPH158" hidden="1">#REF!</definedName>
    <definedName name="BLPH159" hidden="1">#REF!</definedName>
    <definedName name="BLPH16" hidden="1">#REF!</definedName>
    <definedName name="BLPH160" hidden="1">#REF!</definedName>
    <definedName name="BLPH161" hidden="1">#REF!</definedName>
    <definedName name="BLPH162" hidden="1">#REF!</definedName>
    <definedName name="BLPH163" hidden="1">#REF!</definedName>
    <definedName name="BLPH164" hidden="1">#REF!</definedName>
    <definedName name="BLPH165" hidden="1">#REF!</definedName>
    <definedName name="BLPH166" hidden="1">#REF!</definedName>
    <definedName name="BLPH167" hidden="1">#REF!</definedName>
    <definedName name="BLPH168" hidden="1">#REF!</definedName>
    <definedName name="BLPH169" hidden="1">#REF!</definedName>
    <definedName name="BLPH17" hidden="1">#REF!</definedName>
    <definedName name="BLPH170" hidden="1">#REF!</definedName>
    <definedName name="BLPH171" hidden="1">#REF!</definedName>
    <definedName name="BLPH172" hidden="1">#REF!</definedName>
    <definedName name="BLPH173" hidden="1">#REF!</definedName>
    <definedName name="BLPH174" hidden="1">#REF!</definedName>
    <definedName name="BLPH175" hidden="1">#REF!</definedName>
    <definedName name="BLPH176" hidden="1">#REF!</definedName>
    <definedName name="BLPH177" hidden="1">#REF!</definedName>
    <definedName name="BLPH178" hidden="1">#REF!</definedName>
    <definedName name="BLPH179" hidden="1">#REF!</definedName>
    <definedName name="BLPH18" hidden="1">#REF!</definedName>
    <definedName name="BLPH180" hidden="1">#REF!</definedName>
    <definedName name="BLPH181" hidden="1">#REF!</definedName>
    <definedName name="BLPH182" hidden="1">#REF!</definedName>
    <definedName name="BLPH183" hidden="1">#REF!</definedName>
    <definedName name="BLPH184" hidden="1">#REF!</definedName>
    <definedName name="BLPH185" hidden="1">#REF!</definedName>
    <definedName name="BLPH186" hidden="1">#REF!</definedName>
    <definedName name="BLPH187" hidden="1">#REF!</definedName>
    <definedName name="BLPH188" hidden="1">#REF!</definedName>
    <definedName name="BLPH189" hidden="1">#REF!</definedName>
    <definedName name="BLPH19" hidden="1">#REF!</definedName>
    <definedName name="BLPH190" hidden="1">#REF!</definedName>
    <definedName name="BLPH191" hidden="1">#REF!</definedName>
    <definedName name="BLPH192" hidden="1">#REF!</definedName>
    <definedName name="BLPH193" hidden="1">#REF!</definedName>
    <definedName name="BLPH194" hidden="1">#REF!</definedName>
    <definedName name="BLPH195" hidden="1">#REF!</definedName>
    <definedName name="BLPH196" hidden="1">#REF!</definedName>
    <definedName name="BLPH197" hidden="1">#REF!</definedName>
    <definedName name="BLPH198" hidden="1">#REF!</definedName>
    <definedName name="BLPH199" hidden="1">#REF!</definedName>
    <definedName name="BLPH20" hidden="1">#REF!</definedName>
    <definedName name="BLPH200" hidden="1">#REF!</definedName>
    <definedName name="BLPH201" hidden="1">#REF!</definedName>
    <definedName name="BLPH202" hidden="1">#REF!</definedName>
    <definedName name="BLPH203" hidden="1">#REF!</definedName>
    <definedName name="BLPH204" hidden="1">#REF!</definedName>
    <definedName name="BLPH205" hidden="1">#REF!</definedName>
    <definedName name="BLPH206" hidden="1">#REF!</definedName>
    <definedName name="BLPH207" hidden="1">#REF!</definedName>
    <definedName name="BLPH208" hidden="1">#REF!</definedName>
    <definedName name="BLPH209" hidden="1">#REF!</definedName>
    <definedName name="BLPH21" hidden="1">#REF!</definedName>
    <definedName name="BLPH210" hidden="1">#REF!</definedName>
    <definedName name="BLPH211" hidden="1">#REF!</definedName>
    <definedName name="BLPH212" hidden="1">#REF!</definedName>
    <definedName name="BLPH213" hidden="1">#REF!</definedName>
    <definedName name="BLPH214" hidden="1">#REF!</definedName>
    <definedName name="BLPH215" hidden="1">#REF!</definedName>
    <definedName name="BLPH216" hidden="1">#REF!</definedName>
    <definedName name="BLPH217" hidden="1">#REF!</definedName>
    <definedName name="BLPH22" hidden="1">#REF!</definedName>
    <definedName name="BLPH23" hidden="1">#REF!</definedName>
    <definedName name="BLPH24" hidden="1">#REF!</definedName>
    <definedName name="BLPH25" hidden="1">#REF!</definedName>
    <definedName name="BLPH26" hidden="1">#REF!</definedName>
    <definedName name="BLPH27" hidden="1">#REF!</definedName>
    <definedName name="BLPH28" hidden="1">#REF!</definedName>
    <definedName name="BLPH287" hidden="1">#REF!</definedName>
    <definedName name="BLPH29" hidden="1">#REF!</definedName>
    <definedName name="BLPH30" hidden="1">#REF!</definedName>
    <definedName name="BLPH301" hidden="1">#REF!</definedName>
    <definedName name="BLPH31" hidden="1">#REF!</definedName>
    <definedName name="BLPH32" hidden="1">#REF!</definedName>
    <definedName name="BLPH33" hidden="1">#REF!</definedName>
    <definedName name="BLPH34" hidden="1">#REF!</definedName>
    <definedName name="BLPH35" hidden="1">#REF!</definedName>
    <definedName name="BLPH36" hidden="1">#REF!</definedName>
    <definedName name="BLPH37" hidden="1">#REF!</definedName>
    <definedName name="BLPH38" hidden="1">#REF!</definedName>
    <definedName name="BLPH39" hidden="1">#REF!</definedName>
    <definedName name="BLPH40" hidden="1">#REF!</definedName>
    <definedName name="BLPH41" hidden="1">#REF!</definedName>
    <definedName name="BLPH42" hidden="1">#REF!</definedName>
    <definedName name="BLPH43" hidden="1">#REF!</definedName>
    <definedName name="BLPH44" hidden="1">#REF!</definedName>
    <definedName name="BLPH45" hidden="1">#REF!</definedName>
    <definedName name="BLPH47" hidden="1">#REF!</definedName>
    <definedName name="BLPH53" hidden="1">#REF!</definedName>
    <definedName name="BLPH54" hidden="1">#REF!</definedName>
    <definedName name="BLPH56" hidden="1">#REF!</definedName>
    <definedName name="BLPH57" hidden="1">#REF!</definedName>
    <definedName name="BLPH58" hidden="1">#REF!</definedName>
    <definedName name="BLPH59" hidden="1">#REF!</definedName>
    <definedName name="BLPH60" hidden="1">#REF!</definedName>
    <definedName name="BLPH61" hidden="1">#REF!</definedName>
    <definedName name="BLPH62" hidden="1">#REF!</definedName>
    <definedName name="BLPH63" hidden="1">#REF!</definedName>
    <definedName name="BLPH64" hidden="1">#REF!</definedName>
    <definedName name="BLPH65" hidden="1">#REF!</definedName>
    <definedName name="BLPH66" hidden="1">#REF!</definedName>
    <definedName name="BLPH67" hidden="1">#REF!</definedName>
    <definedName name="BLPH68" hidden="1">#REF!</definedName>
    <definedName name="BLPH69" hidden="1">#REF!</definedName>
    <definedName name="BLPH7" hidden="1">#REF!</definedName>
    <definedName name="BLPH70" hidden="1">#REF!</definedName>
    <definedName name="BLPH71" hidden="1">#REF!</definedName>
    <definedName name="BLPH72" hidden="1">#REF!</definedName>
    <definedName name="BLPH73" hidden="1">#REF!</definedName>
    <definedName name="BLPH74" hidden="1">#REF!</definedName>
    <definedName name="BLPH75" hidden="1">#REF!</definedName>
    <definedName name="BLPH76" hidden="1">#REF!</definedName>
    <definedName name="BLPH77" hidden="1">#REF!</definedName>
    <definedName name="BLPH78" hidden="1">#REF!</definedName>
    <definedName name="BLPH79" hidden="1">#REF!</definedName>
    <definedName name="BLPH8" hidden="1">#REF!</definedName>
    <definedName name="BLPH80" hidden="1">#REF!</definedName>
    <definedName name="BLPH81" hidden="1">#REF!</definedName>
    <definedName name="BLPH82" hidden="1">#REF!</definedName>
    <definedName name="BLPH83" hidden="1">#REF!</definedName>
    <definedName name="BLPH84" hidden="1">#REF!</definedName>
    <definedName name="BLPH85" hidden="1">#REF!</definedName>
    <definedName name="BLPH86" hidden="1">#REF!</definedName>
    <definedName name="BLPH87" hidden="1">#REF!</definedName>
    <definedName name="BLPH88" hidden="1">#REF!</definedName>
    <definedName name="BLPH89" hidden="1">#REF!</definedName>
    <definedName name="BLPH90" hidden="1">#REF!</definedName>
    <definedName name="BLPH91" hidden="1">#REF!</definedName>
    <definedName name="BLPH93" hidden="1">#REF!</definedName>
    <definedName name="BLPH99" hidden="1">#REF!</definedName>
    <definedName name="BLPR120040130170512210" hidden="1">#REF!</definedName>
    <definedName name="BLPR120040130170512210_1_8" hidden="1">#REF!</definedName>
    <definedName name="BLPR120040130170512210_2_8" hidden="1">#REF!</definedName>
    <definedName name="BLPR120040130170512210_3_8" hidden="1">#REF!</definedName>
    <definedName name="BLPR120040130170512210_4_8" hidden="1">#REF!</definedName>
    <definedName name="BLPR120040130170512210_5_8" hidden="1">#REF!</definedName>
    <definedName name="BLPR120040130170512210_6_8" hidden="1">#REF!</definedName>
    <definedName name="BLPR120040130170512210_7_8" hidden="1">#REF!</definedName>
    <definedName name="BLPR120040130170512210_8_8" hidden="1">#REF!</definedName>
    <definedName name="BLPR120040205162235653" hidden="1">#REF!</definedName>
    <definedName name="BLPR120040205162235653_1_8" hidden="1">#REF!</definedName>
    <definedName name="BLPR120040205162235653_2_8" hidden="1">#REF!</definedName>
    <definedName name="BLPR120040205162235653_3_8" hidden="1">#REF!</definedName>
    <definedName name="BLPR120040205162235653_4_8" hidden="1">#REF!</definedName>
    <definedName name="BLPR120040205162235653_5_8" hidden="1">#REF!</definedName>
    <definedName name="BLPR120040205162235653_6_8" hidden="1">#REF!</definedName>
    <definedName name="BLPR120040205162235653_7_8" hidden="1">#REF!</definedName>
    <definedName name="BLPR120040205162235653_8_8" hidden="1">#REF!</definedName>
    <definedName name="BLPR1520040130171441887" hidden="1">#REF!</definedName>
    <definedName name="BLPR1520040130171441887_1_8" hidden="1">#REF!</definedName>
    <definedName name="BLPR1520040130171441887_2_8" hidden="1">#REF!</definedName>
    <definedName name="BLPR1520040130171441887_3_8" hidden="1">#REF!</definedName>
    <definedName name="BLPR1520040130171441887_4_8" hidden="1">#REF!</definedName>
    <definedName name="BLPR1520040130171441887_5_8" hidden="1">#REF!</definedName>
    <definedName name="BLPR1520040130171441887_6_8" hidden="1">#REF!</definedName>
    <definedName name="BLPR1520040130171441887_7_8" hidden="1">#REF!</definedName>
    <definedName name="BLPR1520040130171441887_8_8" hidden="1">#REF!</definedName>
    <definedName name="BLPR1820040205165037169" hidden="1">#REF!</definedName>
    <definedName name="BLPR1820040205165037169_1_8" hidden="1">#REF!</definedName>
    <definedName name="BLPR1820040205165037169_2_8" hidden="1">#REF!</definedName>
    <definedName name="BLPR1820040205165037169_3_8" hidden="1">#REF!</definedName>
    <definedName name="BLPR1820040205165037169_4_8" hidden="1">#REF!</definedName>
    <definedName name="BLPR1820040205165037169_5_8" hidden="1">#REF!</definedName>
    <definedName name="BLPR1820040205165037169_6_8" hidden="1">#REF!</definedName>
    <definedName name="BLPR1820040205165037169_7_8" hidden="1">#REF!</definedName>
    <definedName name="BLPR1820040205165037169_8_8" hidden="1">#REF!</definedName>
    <definedName name="BLPR1920040130171513072" hidden="1">#REF!</definedName>
    <definedName name="BLPR1920040130171513072_1_8" hidden="1">#REF!</definedName>
    <definedName name="BLPR1920040130171513072_2_8" hidden="1">#REF!</definedName>
    <definedName name="BLPR1920040130171513072_3_8" hidden="1">#REF!</definedName>
    <definedName name="BLPR1920040130171513072_4_8" hidden="1">#REF!</definedName>
    <definedName name="BLPR1920040130171513072_5_8" hidden="1">#REF!</definedName>
    <definedName name="BLPR1920040130171513072_6_8" hidden="1">#REF!</definedName>
    <definedName name="BLPR1920040130171513072_7_8" hidden="1">#REF!</definedName>
    <definedName name="BLPR1920040130171513072_8_8" hidden="1">#REF!</definedName>
    <definedName name="BLPR220040204201237693" hidden="1">#REF!</definedName>
    <definedName name="BLPR220040204201237693_1_8" hidden="1">#REF!</definedName>
    <definedName name="BLPR220040204201237693_2_8" hidden="1">#REF!</definedName>
    <definedName name="BLPR220040204201237693_3_8" hidden="1">#REF!</definedName>
    <definedName name="BLPR220040204201237693_4_8" hidden="1">#REF!</definedName>
    <definedName name="BLPR220040204201237693_5_8" hidden="1">#REF!</definedName>
    <definedName name="BLPR220040204201237693_6_8" hidden="1">#REF!</definedName>
    <definedName name="BLPR220040204201237693_7_8" hidden="1">#REF!</definedName>
    <definedName name="BLPR220040204201237693_8_8" hidden="1">#REF!</definedName>
    <definedName name="BLPR2220040130171524561" hidden="1">#REF!</definedName>
    <definedName name="BLPR2220040130171524561_1_8" hidden="1">#REF!</definedName>
    <definedName name="BLPR2220040130171524561_2_8" hidden="1">#REF!</definedName>
    <definedName name="BLPR2220040130171524561_3_8" hidden="1">#REF!</definedName>
    <definedName name="BLPR2220040130171524561_4_8" hidden="1">#REF!</definedName>
    <definedName name="BLPR2220040130171524561_5_8" hidden="1">#REF!</definedName>
    <definedName name="BLPR2220040130171524561_6_8" hidden="1">#REF!</definedName>
    <definedName name="BLPR2220040130171524561_7_8" hidden="1">#REF!</definedName>
    <definedName name="BLPR2220040130171524561_8_8" hidden="1">#REF!</definedName>
    <definedName name="BLPR2420040130171533284" hidden="1">#REF!</definedName>
    <definedName name="BLPR2420040130171533284_1_8" hidden="1">#REF!</definedName>
    <definedName name="BLPR2420040130171533284_2_8" hidden="1">#REF!</definedName>
    <definedName name="BLPR2420040130171533284_3_8" hidden="1">#REF!</definedName>
    <definedName name="BLPR2420040130171533284_4_8" hidden="1">#REF!</definedName>
    <definedName name="BLPR2420040130171533284_5_8" hidden="1">#REF!</definedName>
    <definedName name="BLPR2420040130171533284_6_8" hidden="1">#REF!</definedName>
    <definedName name="BLPR2420040130171533284_7_8" hidden="1">#REF!</definedName>
    <definedName name="BLPR2420040130171533284_8_8" hidden="1">#REF!</definedName>
    <definedName name="BLPR2520040130171541287" hidden="1">#REF!</definedName>
    <definedName name="BLPR2520040130171541287_1_8" hidden="1">#REF!</definedName>
    <definedName name="BLPR2520040130171541287_2_8" hidden="1">#REF!</definedName>
    <definedName name="BLPR2520040130171541287_3_8" hidden="1">#REF!</definedName>
    <definedName name="BLPR2520040130171541287_4_8" hidden="1">#REF!</definedName>
    <definedName name="BLPR2520040130171541287_5_8" hidden="1">#REF!</definedName>
    <definedName name="BLPR2520040130171541287_6_8" hidden="1">#REF!</definedName>
    <definedName name="BLPR2520040130171541287_7_8" hidden="1">#REF!</definedName>
    <definedName name="BLPR2520040130171541287_8_8" hidden="1">#REF!</definedName>
    <definedName name="BLPR2620040130171544867" hidden="1">#REF!</definedName>
    <definedName name="BLPR2620040130171544867_1_8" hidden="1">#REF!</definedName>
    <definedName name="BLPR2620040130171544867_2_8" hidden="1">#REF!</definedName>
    <definedName name="BLPR2620040130171544867_3_8" hidden="1">#REF!</definedName>
    <definedName name="BLPR2620040130171544867_4_8" hidden="1">#REF!</definedName>
    <definedName name="BLPR2620040130171544867_5_8" hidden="1">#REF!</definedName>
    <definedName name="BLPR2620040130171544867_6_8" hidden="1">#REF!</definedName>
    <definedName name="BLPR2620040130171544867_7_8" hidden="1">#REF!</definedName>
    <definedName name="BLPR2620040130171544867_8_8" hidden="1">#REF!</definedName>
    <definedName name="BLPR2720040130171547962" hidden="1">#REF!</definedName>
    <definedName name="BLPR2720040130171547962_1_8" hidden="1">#REF!</definedName>
    <definedName name="BLPR2720040130171547962_2_8" hidden="1">#REF!</definedName>
    <definedName name="BLPR2720040130171547962_3_8" hidden="1">#REF!</definedName>
    <definedName name="BLPR2720040130171547962_4_8" hidden="1">#REF!</definedName>
    <definedName name="BLPR2720040130171547962_5_8" hidden="1">#REF!</definedName>
    <definedName name="BLPR2720040130171547962_6_8" hidden="1">#REF!</definedName>
    <definedName name="BLPR2720040130171547962_7_8" hidden="1">#REF!</definedName>
    <definedName name="BLPR2720040130171547962_8_8" hidden="1">#REF!</definedName>
    <definedName name="BLPR2920040130171555449" hidden="1">#REF!</definedName>
    <definedName name="BLPR2920040130171555449_1_8" hidden="1">#REF!</definedName>
    <definedName name="BLPR2920040130171555449_2_8" hidden="1">#REF!</definedName>
    <definedName name="BLPR2920040130171555449_3_8" hidden="1">#REF!</definedName>
    <definedName name="BLPR2920040130171555449_4_8" hidden="1">#REF!</definedName>
    <definedName name="BLPR2920040130171555449_5_8" hidden="1">#REF!</definedName>
    <definedName name="BLPR2920040130171555449_6_8" hidden="1">#REF!</definedName>
    <definedName name="BLPR2920040130171555449_7_8" hidden="1">#REF!</definedName>
    <definedName name="BLPR2920040130171555449_8_8" hidden="1">#REF!</definedName>
    <definedName name="BLPR3020040130171601577" hidden="1">#REF!</definedName>
    <definedName name="BLPR3020040130171601577_1_8" hidden="1">#REF!</definedName>
    <definedName name="BLPR3020040130171601577_2_8" hidden="1">#REF!</definedName>
    <definedName name="BLPR3020040130171601577_3_8" hidden="1">#REF!</definedName>
    <definedName name="BLPR3020040130171601577_4_8" hidden="1">#REF!</definedName>
    <definedName name="BLPR3020040130171601577_5_8" hidden="1">#REF!</definedName>
    <definedName name="BLPR3020040130171601577_6_8" hidden="1">#REF!</definedName>
    <definedName name="BLPR3020040130171601577_7_8" hidden="1">#REF!</definedName>
    <definedName name="BLPR3020040130171601577_8_8" hidden="1">#REF!</definedName>
    <definedName name="BLPR320040204201544761" hidden="1">#REF!</definedName>
    <definedName name="BLPR320040204201544761_1_1" hidden="1">#REF!</definedName>
    <definedName name="BLPR3220040130171610424" hidden="1">#REF!</definedName>
    <definedName name="BLPR3220040130171610424_1_8" hidden="1">#REF!</definedName>
    <definedName name="BLPR3220040130171610424_2_8" hidden="1">#REF!</definedName>
    <definedName name="BLPR3220040130171610424_3_8" hidden="1">#REF!</definedName>
    <definedName name="BLPR3220040130171610424_4_8" hidden="1">#REF!</definedName>
    <definedName name="BLPR3220040130171610424_5_8" hidden="1">#REF!</definedName>
    <definedName name="BLPR3220040130171610424_6_8" hidden="1">#REF!</definedName>
    <definedName name="BLPR3220040130171610424_7_8" hidden="1">#REF!</definedName>
    <definedName name="BLPR3220040130171610424_8_8" hidden="1">#REF!</definedName>
    <definedName name="BLPR3320040130171738961" hidden="1">#REF!</definedName>
    <definedName name="BLPR3320040130171738961_1_8" hidden="1">#REF!</definedName>
    <definedName name="BLPR3320040130171738961_2_8" hidden="1">#REF!</definedName>
    <definedName name="BLPR3320040130171738961_3_8" hidden="1">#REF!</definedName>
    <definedName name="BLPR3320040130171738961_4_8" hidden="1">#REF!</definedName>
    <definedName name="BLPR3320040130171738961_5_8" hidden="1">#REF!</definedName>
    <definedName name="BLPR3320040130171738961_6_8" hidden="1">#REF!</definedName>
    <definedName name="BLPR3320040130171738961_7_8" hidden="1">#REF!</definedName>
    <definedName name="BLPR3320040130171738961_8_8" hidden="1">#REF!</definedName>
    <definedName name="BLPR3420040130171750184" hidden="1">#REF!</definedName>
    <definedName name="BLPR3420040130171750184_1_8" hidden="1">#REF!</definedName>
    <definedName name="BLPR3420040130171750184_2_8" hidden="1">#REF!</definedName>
    <definedName name="BLPR3420040130171750184_3_8" hidden="1">#REF!</definedName>
    <definedName name="BLPR3420040130171750184_4_8" hidden="1">#REF!</definedName>
    <definedName name="BLPR3420040130171750184_5_8" hidden="1">#REF!</definedName>
    <definedName name="BLPR3420040130171750184_6_8" hidden="1">#REF!</definedName>
    <definedName name="BLPR3420040130171750184_7_8" hidden="1">#REF!</definedName>
    <definedName name="BLPR3420040130171750184_8_8" hidden="1">#REF!</definedName>
    <definedName name="BLPR3520040130171814679" hidden="1">#REF!</definedName>
    <definedName name="BLPR3520040130171814679_1_8" hidden="1">#REF!</definedName>
    <definedName name="BLPR3520040130171814679_2_8" hidden="1">#REF!</definedName>
    <definedName name="BLPR3520040130171814679_3_8" hidden="1">#REF!</definedName>
    <definedName name="BLPR3520040130171814679_4_8" hidden="1">#REF!</definedName>
    <definedName name="BLPR3520040130171814679_5_8" hidden="1">#REF!</definedName>
    <definedName name="BLPR3520040130171814679_6_8" hidden="1">#REF!</definedName>
    <definedName name="BLPR3520040130171814679_7_8" hidden="1">#REF!</definedName>
    <definedName name="BLPR3520040130171814679_8_8" hidden="1">#REF!</definedName>
    <definedName name="BLPR3620040130171814679" hidden="1">#REF!</definedName>
    <definedName name="BLPR3620040130171814679_1_8" hidden="1">#REF!</definedName>
    <definedName name="BLPR3620040130171814679_2_8" hidden="1">#REF!</definedName>
    <definedName name="BLPR3620040130171814679_3_8" hidden="1">#REF!</definedName>
    <definedName name="BLPR3620040130171814679_4_8" hidden="1">#REF!</definedName>
    <definedName name="BLPR3620040130171814679_5_8" hidden="1">#REF!</definedName>
    <definedName name="BLPR3620040130171814679_6_8" hidden="1">#REF!</definedName>
    <definedName name="BLPR3620040130171814679_7_8" hidden="1">#REF!</definedName>
    <definedName name="BLPR3620040130171814679_8_8" hidden="1">#REF!</definedName>
    <definedName name="BLPR3720040130171901073" hidden="1">#REF!</definedName>
    <definedName name="BLPR3720040130171901073_1_8" hidden="1">#REF!</definedName>
    <definedName name="BLPR3720040130171901073_2_8" hidden="1">#REF!</definedName>
    <definedName name="BLPR3720040130171901073_3_8" hidden="1">#REF!</definedName>
    <definedName name="BLPR3720040130171901073_4_8" hidden="1">#REF!</definedName>
    <definedName name="BLPR3720040130171901073_5_8" hidden="1">#REF!</definedName>
    <definedName name="BLPR3720040130171901073_6_8" hidden="1">#REF!</definedName>
    <definedName name="BLPR3720040130171901073_7_8" hidden="1">#REF!</definedName>
    <definedName name="BLPR3720040130171901073_8_8" hidden="1">#REF!</definedName>
    <definedName name="BLPR3820040130171905294" hidden="1">#REF!</definedName>
    <definedName name="BLPR3820040130171905294_1_8" hidden="1">#REF!</definedName>
    <definedName name="BLPR3820040130171905294_2_8" hidden="1">#REF!</definedName>
    <definedName name="BLPR3820040130171905294_3_8" hidden="1">#REF!</definedName>
    <definedName name="BLPR3820040130171905294_4_8" hidden="1">#REF!</definedName>
    <definedName name="BLPR3820040130171905294_5_8" hidden="1">#REF!</definedName>
    <definedName name="BLPR3820040130171905294_6_8" hidden="1">#REF!</definedName>
    <definedName name="BLPR3820040130171905294_7_8" hidden="1">#REF!</definedName>
    <definedName name="BLPR3820040130171905294_8_8" hidden="1">#REF!</definedName>
    <definedName name="BLPR3920040130171914282" hidden="1">#REF!</definedName>
    <definedName name="BLPR3920040130171914282_1_8" hidden="1">#REF!</definedName>
    <definedName name="BLPR3920040130171914282_2_8" hidden="1">#REF!</definedName>
    <definedName name="BLPR3920040130171914282_3_8" hidden="1">#REF!</definedName>
    <definedName name="BLPR3920040130171914282_4_8" hidden="1">#REF!</definedName>
    <definedName name="BLPR3920040130171914282_5_8" hidden="1">#REF!</definedName>
    <definedName name="BLPR3920040130171914282_6_8" hidden="1">#REF!</definedName>
    <definedName name="BLPR3920040130171914282_7_8" hidden="1">#REF!</definedName>
    <definedName name="BLPR3920040130171914282_8_8" hidden="1">#REF!</definedName>
    <definedName name="BLPR4020040130171936619" hidden="1">#REF!</definedName>
    <definedName name="BLPR4020040130171936619_1_8" hidden="1">#REF!</definedName>
    <definedName name="BLPR4020040130171936619_2_8" hidden="1">#REF!</definedName>
    <definedName name="BLPR4020040130171936619_3_8" hidden="1">#REF!</definedName>
    <definedName name="BLPR4020040130171936619_4_8" hidden="1">#REF!</definedName>
    <definedName name="BLPR4020040130171936619_5_8" hidden="1">#REF!</definedName>
    <definedName name="BLPR4020040130171936619_6_8" hidden="1">#REF!</definedName>
    <definedName name="BLPR4020040130171936619_7_8" hidden="1">#REF!</definedName>
    <definedName name="BLPR4020040130171936619_8_8" hidden="1">#REF!</definedName>
    <definedName name="BLPR4120040130171947968" hidden="1">#REF!</definedName>
    <definedName name="BLPR4120040130171947968_1_8" hidden="1">#REF!</definedName>
    <definedName name="BLPR4120040130171947968_2_8" hidden="1">#REF!</definedName>
    <definedName name="BLPR4120040130171947968_3_8" hidden="1">#REF!</definedName>
    <definedName name="BLPR4120040130171947968_4_8" hidden="1">#REF!</definedName>
    <definedName name="BLPR4120040130171947968_5_8" hidden="1">#REF!</definedName>
    <definedName name="BLPR4120040130171947968_6_8" hidden="1">#REF!</definedName>
    <definedName name="BLPR4120040130171947968_7_8" hidden="1">#REF!</definedName>
    <definedName name="BLPR4120040130171947968_8_8" hidden="1">#REF!</definedName>
    <definedName name="BLPR420040204201601667" hidden="1">#REF!</definedName>
    <definedName name="BLPR420040204201601667_1_1" hidden="1">#REF!</definedName>
    <definedName name="BLPR420040205162630481" hidden="1">#REF!</definedName>
    <definedName name="BLPR420040205162630481_1_8" hidden="1">#REF!</definedName>
    <definedName name="BLPR420040205162630481_2_8" hidden="1">#REF!</definedName>
    <definedName name="BLPR420040205162630481_3_8" hidden="1">#REF!</definedName>
    <definedName name="BLPR420040205162630481_4_8" hidden="1">#REF!</definedName>
    <definedName name="BLPR420040205162630481_5_8" hidden="1">#REF!</definedName>
    <definedName name="BLPR420040205162630481_6_8" hidden="1">#REF!</definedName>
    <definedName name="BLPR420040205162630481_7_8" hidden="1">#REF!</definedName>
    <definedName name="BLPR420040205162630481_8_8" hidden="1">#REF!</definedName>
    <definedName name="BLPR4220040130171953095" hidden="1">#REF!</definedName>
    <definedName name="BLPR4220040130171953095_1_8" hidden="1">#REF!</definedName>
    <definedName name="BLPR4220040130171953095_2_8" hidden="1">#REF!</definedName>
    <definedName name="BLPR4220040130171953095_3_8" hidden="1">#REF!</definedName>
    <definedName name="BLPR4220040130171953095_4_8" hidden="1">#REF!</definedName>
    <definedName name="BLPR4220040130171953095_5_8" hidden="1">#REF!</definedName>
    <definedName name="BLPR4220040130171953095_6_8" hidden="1">#REF!</definedName>
    <definedName name="BLPR4220040130171953095_7_8" hidden="1">#REF!</definedName>
    <definedName name="BLPR4220040130171953095_8_8" hidden="1">#REF!</definedName>
    <definedName name="BLPR4320040130171958660" hidden="1">#REF!</definedName>
    <definedName name="BLPR4320040130171958660_1_8" hidden="1">#REF!</definedName>
    <definedName name="BLPR4320040130171958660_2_8" hidden="1">#REF!</definedName>
    <definedName name="BLPR4320040130171958660_3_8" hidden="1">#REF!</definedName>
    <definedName name="BLPR4320040130171958660_4_8" hidden="1">#REF!</definedName>
    <definedName name="BLPR4320040130171958660_5_8" hidden="1">#REF!</definedName>
    <definedName name="BLPR4320040130171958660_6_8" hidden="1">#REF!</definedName>
    <definedName name="BLPR4320040130171958660_7_8" hidden="1">#REF!</definedName>
    <definedName name="BLPR4320040130171958660_8_8" hidden="1">#REF!</definedName>
    <definedName name="BLPR4420040130172003115" hidden="1">#REF!</definedName>
    <definedName name="BLPR4420040130172003115_1_8" hidden="1">#REF!</definedName>
    <definedName name="BLPR4420040130172003115_2_8" hidden="1">#REF!</definedName>
    <definedName name="BLPR4420040130172003115_3_8" hidden="1">#REF!</definedName>
    <definedName name="BLPR4420040130172003115_4_8" hidden="1">#REF!</definedName>
    <definedName name="BLPR4420040130172003115_5_8" hidden="1">#REF!</definedName>
    <definedName name="BLPR4420040130172003115_6_8" hidden="1">#REF!</definedName>
    <definedName name="BLPR4420040130172003115_7_8" hidden="1">#REF!</definedName>
    <definedName name="BLPR4420040130172003115_8_8" hidden="1">#REF!</definedName>
    <definedName name="BLPR4520040130172016464" hidden="1">#REF!</definedName>
    <definedName name="BLPR4520040130172016464_1_8" hidden="1">#REF!</definedName>
    <definedName name="BLPR4520040130172016464_2_8" hidden="1">#REF!</definedName>
    <definedName name="BLPR4520040130172016464_3_8" hidden="1">#REF!</definedName>
    <definedName name="BLPR4520040130172016464_4_8" hidden="1">#REF!</definedName>
    <definedName name="BLPR4520040130172016464_5_8" hidden="1">#REF!</definedName>
    <definedName name="BLPR4520040130172016464_6_8" hidden="1">#REF!</definedName>
    <definedName name="BLPR4520040130172016464_7_8" hidden="1">#REF!</definedName>
    <definedName name="BLPR4520040130172016464_8_8" hidden="1">#REF!</definedName>
    <definedName name="BLPR4620040130231314082" hidden="1">#REF!</definedName>
    <definedName name="BLPR4620040130231314082_1_8" hidden="1">#REF!</definedName>
    <definedName name="BLPR4620040130231314082_2_8" hidden="1">#REF!</definedName>
    <definedName name="BLPR4620040130231314082_3_8" hidden="1">#REF!</definedName>
    <definedName name="BLPR4620040130231314082_4_8" hidden="1">#REF!</definedName>
    <definedName name="BLPR4620040130231314082_5_8" hidden="1">#REF!</definedName>
    <definedName name="BLPR4620040130231314082_6_8" hidden="1">#REF!</definedName>
    <definedName name="BLPR4620040130231314082_7_8" hidden="1">#REF!</definedName>
    <definedName name="BLPR4620040130231314082_8_8" hidden="1">#REF!</definedName>
    <definedName name="BLPR520040204201726358" hidden="1">#REF!</definedName>
    <definedName name="BLPR520040204201726358_1_8" hidden="1">#REF!</definedName>
    <definedName name="BLPR520040204201726358_2_8" hidden="1">#REF!</definedName>
    <definedName name="BLPR520040204201726358_3_8" hidden="1">#REF!</definedName>
    <definedName name="BLPR520040204201726358_4_8" hidden="1">#REF!</definedName>
    <definedName name="BLPR520040204201726358_5_8" hidden="1">#REF!</definedName>
    <definedName name="BLPR520040204201726358_6_8" hidden="1">#REF!</definedName>
    <definedName name="BLPR520040204201726358_7_8" hidden="1">#REF!</definedName>
    <definedName name="BLPR520040204201726358_8_8" hidden="1">#REF!</definedName>
    <definedName name="BLPR520040205162639919" hidden="1">#REF!</definedName>
    <definedName name="BLPR520040205162639919_1_8" hidden="1">#REF!</definedName>
    <definedName name="BLPR520040205162639919_2_8" hidden="1">#REF!</definedName>
    <definedName name="BLPR520040205162639919_3_8" hidden="1">#REF!</definedName>
    <definedName name="BLPR520040205162639919_4_8" hidden="1">#REF!</definedName>
    <definedName name="BLPR520040205162639919_5_8" hidden="1">#REF!</definedName>
    <definedName name="BLPR520040205162639919_6_8" hidden="1">#REF!</definedName>
    <definedName name="BLPR520040205162639919_7_8" hidden="1">#REF!</definedName>
    <definedName name="BLPR520040205162639919_8_8" hidden="1">#REF!</definedName>
    <definedName name="BNE_MESSAGES_HIDDEN" localSheetId="9" hidden="1">#REF!</definedName>
    <definedName name="BNE_MESSAGES_HIDDEN" localSheetId="6" hidden="1">#REF!</definedName>
    <definedName name="BNE_MESSAGES_HIDDEN" localSheetId="8" hidden="1">#REF!</definedName>
    <definedName name="BNE_MESSAGES_HIDDEN" hidden="1">#REF!</definedName>
    <definedName name="Capital_Cost_Year">2018</definedName>
    <definedName name="Capital_Inflation">1%</definedName>
    <definedName name="CBWorkbookPriority" hidden="1">-1527382509</definedName>
    <definedName name="CC_toggle">1</definedName>
    <definedName name="ccccccccccccccc" localSheetId="9" hidden="1">#REF!</definedName>
    <definedName name="ccccccccccccccc" localSheetId="6" hidden="1">#REF!</definedName>
    <definedName name="ccccccccccccccc" localSheetId="8" hidden="1">#REF!</definedName>
    <definedName name="ccccccccccccccc" hidden="1">#REF!</definedName>
    <definedName name="CIQWBGuid" localSheetId="9" hidden="1">"fc017ab3-f96c-4688-bf39-8268c8530c8e"</definedName>
    <definedName name="CIQWBGuid" localSheetId="8" hidden="1">"fc017ab3-f96c-4688-bf39-8268c8530c8e"</definedName>
    <definedName name="CIQWBGuid" hidden="1">"fc017ab3-f96c-4688-bf39-8268c8530c8e"</definedName>
    <definedName name="D" localSheetId="9" hidden="1">#REF!</definedName>
    <definedName name="D" localSheetId="6" hidden="1">#REF!</definedName>
    <definedName name="D" localSheetId="8" hidden="1">#REF!</definedName>
    <definedName name="D" hidden="1">#REF!</definedName>
    <definedName name="DATA_02" localSheetId="6" hidden="1">#REF!</definedName>
    <definedName name="DATA_02" hidden="1">#REF!</definedName>
    <definedName name="DATA_08" localSheetId="6" hidden="1">#REF!</definedName>
    <definedName name="DATA_08" hidden="1">#REF!</definedName>
    <definedName name="dd" localSheetId="9" hidden="1">#REF!</definedName>
    <definedName name="dd" localSheetId="6" hidden="1">#REF!</definedName>
    <definedName name="dd" localSheetId="8" hidden="1">#REF!</definedName>
    <definedName name="dd" hidden="1">#REF!</definedName>
    <definedName name="dddddddddddd" localSheetId="9" hidden="1">#REF!</definedName>
    <definedName name="dddddddddddd" localSheetId="8" hidden="1">#REF!</definedName>
    <definedName name="dddddddddddd" hidden="1">#REF!</definedName>
    <definedName name="dddddddddddddddddddddddddddddddd" localSheetId="9" hidden="1">#REF!</definedName>
    <definedName name="dddddddddddddddddddddddddddddddd" localSheetId="8" hidden="1">#REF!</definedName>
    <definedName name="dddddddddddddddddddddddddddddddd" hidden="1">#REF!</definedName>
    <definedName name="ed" localSheetId="9" hidden="1">#REF!</definedName>
    <definedName name="ed" localSheetId="6" hidden="1">#REF!</definedName>
    <definedName name="ed" localSheetId="8" hidden="1">#REF!</definedName>
    <definedName name="ed" hidden="1">#REF!</definedName>
    <definedName name="eded" localSheetId="9" hidden="1">#REF!</definedName>
    <definedName name="eded" localSheetId="6" hidden="1">#REF!</definedName>
    <definedName name="eded" localSheetId="8" hidden="1">#REF!</definedName>
    <definedName name="eded" hidden="1">#REF!</definedName>
    <definedName name="eeee" localSheetId="9" hidden="1">#REF!</definedName>
    <definedName name="eeee" localSheetId="6" hidden="1">#REF!</definedName>
    <definedName name="eeee" localSheetId="8" hidden="1">#REF!</definedName>
    <definedName name="eeee" localSheetId="3" hidden="1">#REF!</definedName>
    <definedName name="eeee" hidden="1">#REF!</definedName>
    <definedName name="EEEEEEEEEEE" localSheetId="9" hidden="1">#REF!</definedName>
    <definedName name="EEEEEEEEEEE" localSheetId="6" hidden="1">#REF!</definedName>
    <definedName name="EEEEEEEEEEE" localSheetId="8" hidden="1">#REF!</definedName>
    <definedName name="EEEEEEEEEEE" hidden="1">#REF!</definedName>
    <definedName name="eeeeeeeeeeee" localSheetId="9" hidden="1">#REF!</definedName>
    <definedName name="eeeeeeeeeeee" localSheetId="6" hidden="1">#REF!</definedName>
    <definedName name="eeeeeeeeeeee" localSheetId="8" hidden="1">#REF!</definedName>
    <definedName name="eeeeeeeeeeee" localSheetId="3" hidden="1">#REF!</definedName>
    <definedName name="eeeeeeeeeeee" hidden="1">#REF!</definedName>
    <definedName name="eeeeeeeeeeeee" localSheetId="9" hidden="1">#REF!</definedName>
    <definedName name="eeeeeeeeeeeee" localSheetId="6" hidden="1">#REF!</definedName>
    <definedName name="eeeeeeeeeeeee" localSheetId="8" hidden="1">#REF!</definedName>
    <definedName name="eeeeeeeeeeeee" hidden="1">#REF!</definedName>
    <definedName name="elec" localSheetId="9"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 localSheetId="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 localSheetId="6"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 localSheetId="8"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 localSheetId="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 localSheetId="9"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 localSheetId="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 localSheetId="6"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 localSheetId="8"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 localSheetId="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 localSheetId="9"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 localSheetId="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 localSheetId="6"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 localSheetId="8"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 localSheetId="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 localSheetId="9"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 localSheetId="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 localSheetId="6"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 localSheetId="8"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 localSheetId="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V__LASTREFTIME__" hidden="1">38579.6373148148</definedName>
    <definedName name="Exh5.2" localSheetId="9" hidden="1">#REF!</definedName>
    <definedName name="Exh5.2" localSheetId="6" hidden="1">#REF!</definedName>
    <definedName name="Exh5.2" localSheetId="8" hidden="1">#REF!</definedName>
    <definedName name="Exh5.2" hidden="1">#REF!</definedName>
    <definedName name="f" localSheetId="9" hidden="1">{#N/A,#N/A,FALSE,"FY97P1";#N/A,#N/A,FALSE,"FY97Z312";#N/A,#N/A,FALSE,"FY97LRBC";#N/A,#N/A,FALSE,"FY97O";#N/A,#N/A,FALSE,"FY97DAM"}</definedName>
    <definedName name="f" localSheetId="5" hidden="1">{#N/A,#N/A,FALSE,"FY97P1";#N/A,#N/A,FALSE,"FY97Z312";#N/A,#N/A,FALSE,"FY97LRBC";#N/A,#N/A,FALSE,"FY97O";#N/A,#N/A,FALSE,"FY97DAM"}</definedName>
    <definedName name="f" localSheetId="6" hidden="1">{#N/A,#N/A,FALSE,"FY97P1";#N/A,#N/A,FALSE,"FY97Z312";#N/A,#N/A,FALSE,"FY97LRBC";#N/A,#N/A,FALSE,"FY97O";#N/A,#N/A,FALSE,"FY97DAM"}</definedName>
    <definedName name="f" localSheetId="8" hidden="1">{#N/A,#N/A,FALSE,"FY97P1";#N/A,#N/A,FALSE,"FY97Z312";#N/A,#N/A,FALSE,"FY97LRBC";#N/A,#N/A,FALSE,"FY97O";#N/A,#N/A,FALSE,"FY97DAM"}</definedName>
    <definedName name="f" localSheetId="3" hidden="1">{#N/A,#N/A,FALSE,"FY97P1";#N/A,#N/A,FALSE,"FY97Z312";#N/A,#N/A,FALSE,"FY97LRBC";#N/A,#N/A,FALSE,"FY97O";#N/A,#N/A,FALSE,"FY97DAM"}</definedName>
    <definedName name="f" hidden="1">{#N/A,#N/A,FALSE,"FY97P1";#N/A,#N/A,FALSE,"FY97Z312";#N/A,#N/A,FALSE,"FY97LRBC";#N/A,#N/A,FALSE,"FY97O";#N/A,#N/A,FALSE,"FY97DAM"}</definedName>
    <definedName name="ffff" localSheetId="9" hidden="1">#REF!</definedName>
    <definedName name="ffff" localSheetId="6" hidden="1">#REF!</definedName>
    <definedName name="ffff" localSheetId="8" hidden="1">#REF!</definedName>
    <definedName name="ffff" hidden="1">#REF!</definedName>
    <definedName name="G" localSheetId="9" hidden="1">#REF!</definedName>
    <definedName name="G" localSheetId="6" hidden="1">#REF!</definedName>
    <definedName name="G" localSheetId="8" hidden="1">#REF!</definedName>
    <definedName name="G" hidden="1">#REF!</definedName>
    <definedName name="GLDTL" hidden="1">#REF!</definedName>
    <definedName name="H" localSheetId="9" hidden="1">#REF!</definedName>
    <definedName name="H" localSheetId="6" hidden="1">#REF!</definedName>
    <definedName name="H" localSheetId="8" hidden="1">#REF!</definedName>
    <definedName name="H" hidden="1">#REF!</definedName>
    <definedName name="hhh" localSheetId="9" hidden="1">#REF!</definedName>
    <definedName name="hhh" localSheetId="6" hidden="1">#REF!</definedName>
    <definedName name="hhh" localSheetId="8" hidden="1">#REF!</definedName>
    <definedName name="hhh" hidden="1">#REF!</definedName>
    <definedName name="hhhhhhhhhhhh" localSheetId="9" hidden="1">#REF!</definedName>
    <definedName name="hhhhhhhhhhhh" localSheetId="8" hidden="1">#REF!</definedName>
    <definedName name="hhhhhhhhhhhh" hidden="1">#REF!</definedName>
    <definedName name="HTML_CodePage" hidden="1">1252</definedName>
    <definedName name="HTML_Control" localSheetId="9" hidden="1">{"'Sheet1'!$A$1:$J$121"}</definedName>
    <definedName name="HTML_Control" localSheetId="5" hidden="1">{"'Sheet1'!$A$1:$J$121"}</definedName>
    <definedName name="HTML_Control" localSheetId="6" hidden="1">{"'Sheet1'!$A$1:$J$121"}</definedName>
    <definedName name="HTML_Control" localSheetId="8" hidden="1">{"'Sheet1'!$A$1:$J$121"}</definedName>
    <definedName name="HTML_Control" localSheetId="3" hidden="1">{"'Sheet1'!$A$1:$J$121"}</definedName>
    <definedName name="HTML_Control" hidden="1">{"'Sheet1'!$A$1:$J$121"}</definedName>
    <definedName name="HTML_Control_1_1" localSheetId="5" hidden="1">{"'Output'!$B$1:$E$30"}</definedName>
    <definedName name="HTML_Control_1_1" localSheetId="6" hidden="1">{"'Output'!$B$1:$E$30"}</definedName>
    <definedName name="HTML_Control_1_1" localSheetId="8" hidden="1">{"'Output'!$B$1:$E$30"}</definedName>
    <definedName name="HTML_Control_1_1" localSheetId="3" hidden="1">{"'Output'!$B$1:$E$30"}</definedName>
    <definedName name="HTML_Control_1_1" hidden="1">{"'Output'!$B$1:$E$30"}</definedName>
    <definedName name="HTML_Control_2" localSheetId="5" hidden="1">{"'Output'!$B$1:$E$30"}</definedName>
    <definedName name="HTML_Control_2" localSheetId="6" hidden="1">{"'Output'!$B$1:$E$30"}</definedName>
    <definedName name="HTML_Control_2" localSheetId="8" hidden="1">{"'Output'!$B$1:$E$30"}</definedName>
    <definedName name="HTML_Control_2" localSheetId="3" hidden="1">{"'Output'!$B$1:$E$30"}</definedName>
    <definedName name="HTML_Control_2" hidden="1">{"'Output'!$B$1:$E$30"}</definedName>
    <definedName name="HTML_Control_2_1" localSheetId="5" hidden="1">{"'Output'!$B$1:$E$30"}</definedName>
    <definedName name="HTML_Control_2_1" localSheetId="6" hidden="1">{"'Output'!$B$1:$E$30"}</definedName>
    <definedName name="HTML_Control_2_1" localSheetId="8" hidden="1">{"'Output'!$B$1:$E$30"}</definedName>
    <definedName name="HTML_Control_2_1" localSheetId="3" hidden="1">{"'Output'!$B$1:$E$30"}</definedName>
    <definedName name="HTML_Control_2_1" hidden="1">{"'Output'!$B$1:$E$30"}</definedName>
    <definedName name="HTML_Control_3" localSheetId="5" hidden="1">{"'Output'!$B$1:$E$30"}</definedName>
    <definedName name="HTML_Control_3" localSheetId="6" hidden="1">{"'Output'!$B$1:$E$30"}</definedName>
    <definedName name="HTML_Control_3" localSheetId="8" hidden="1">{"'Output'!$B$1:$E$30"}</definedName>
    <definedName name="HTML_Control_3" localSheetId="3" hidden="1">{"'Output'!$B$1:$E$30"}</definedName>
    <definedName name="HTML_Control_3" hidden="1">{"'Output'!$B$1:$E$30"}</definedName>
    <definedName name="HTML_Control_4" localSheetId="5" hidden="1">{"'Output'!$B$1:$E$30"}</definedName>
    <definedName name="HTML_Control_4" localSheetId="6" hidden="1">{"'Output'!$B$1:$E$30"}</definedName>
    <definedName name="HTML_Control_4" localSheetId="8" hidden="1">{"'Output'!$B$1:$E$30"}</definedName>
    <definedName name="HTML_Control_4" localSheetId="3" hidden="1">{"'Output'!$B$1:$E$30"}</definedName>
    <definedName name="HTML_Control_4" hidden="1">{"'Output'!$B$1:$E$30"}</definedName>
    <definedName name="HTML_Control_5" localSheetId="5" hidden="1">{"'Output'!$B$1:$E$30"}</definedName>
    <definedName name="HTML_Control_5" localSheetId="6" hidden="1">{"'Output'!$B$1:$E$30"}</definedName>
    <definedName name="HTML_Control_5" localSheetId="8" hidden="1">{"'Output'!$B$1:$E$30"}</definedName>
    <definedName name="HTML_Control_5" localSheetId="3" hidden="1">{"'Output'!$B$1:$E$30"}</definedName>
    <definedName name="HTML_Control_5" hidden="1">{"'Output'!$B$1:$E$30"}</definedName>
    <definedName name="HTML_Description" hidden="1">""</definedName>
    <definedName name="HTML_Email" hidden="1">""</definedName>
    <definedName name="HTML_Header" hidden="1">"Sheet1"</definedName>
    <definedName name="HTML_LastUpdate" hidden="1">"10/21/99"</definedName>
    <definedName name="HTML_LineAfter" hidden="1">FALSE</definedName>
    <definedName name="HTML_LineBefore" hidden="1">FALSE</definedName>
    <definedName name="HTML_Name" hidden="1">"Paulette Peoples"</definedName>
    <definedName name="HTML_OBDlg2" hidden="1">TRUE</definedName>
    <definedName name="HTML_OBDlg4" hidden="1">TRUE</definedName>
    <definedName name="HTML_OS" hidden="1">0</definedName>
    <definedName name="HTML_PathFile" hidden="1">"\\Bhincres01\groups\Mkt_Dev\EXECMKTR\RIGS\RigBible\Web NA.htm"</definedName>
    <definedName name="HTML_Title" hidden="1">"Total North America"</definedName>
    <definedName name="Inflation">0</definedName>
    <definedName name="IQ_1_4_FAMILY_JUNIOR_LIENS_CHARGE_OFFS_FDIC" hidden="1">"c6605"</definedName>
    <definedName name="IQ_1_4_FAMILY_JUNIOR_LIENS_NET_CHARGE_OFFS_FDIC" hidden="1">"c6643"</definedName>
    <definedName name="IQ_1_4_FAMILY_JUNIOR_LIENS_RECOVERIES_FDIC" hidden="1">"c6624"</definedName>
    <definedName name="IQ_1_4_FAMILY_SENIOR_LIENS_CHARGE_OFFS_FDIC" hidden="1">"c6604"</definedName>
    <definedName name="IQ_1_4_FAMILY_SENIOR_LIENS_NET_CHARGE_OFFS_FDIC" hidden="1">"c6642"</definedName>
    <definedName name="IQ_1_4_FAMILY_SENIOR_LIENS_RECOVERIES_FDIC" hidden="1">"c6623"</definedName>
    <definedName name="IQ_1_4_HOME_EQUITY_NET_LOANS_FDIC" hidden="1">"c6441"</definedName>
    <definedName name="IQ_1_4_RESIDENTIAL_FIRST_LIENS_NET_LOANS_FDIC" hidden="1">"c6439"</definedName>
    <definedName name="IQ_1_4_RESIDENTIAL_JUNIOR_LIENS_NET_LOANS_FDIC" hidden="1">"c6440"</definedName>
    <definedName name="IQ_1_4_RESIDENTIAL_LOANS_FDIC" hidden="1">"c6310"</definedName>
    <definedName name="IQ_ACCOUNT_CHANGE" hidden="1">"c1449"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T_RECV_10YR_ANN_GROWTH" hidden="1">"c1924"</definedName>
    <definedName name="IQ_ACCT_RECV_1YR_ANN_GROWTH" hidden="1">"c1919"</definedName>
    <definedName name="IQ_ACCT_RECV_2YR_ANN_GROWTH" hidden="1">"c1920"</definedName>
    <definedName name="IQ_ACCT_RECV_3YR_ANN_GROWTH" hidden="1">"c1921"</definedName>
    <definedName name="IQ_ACCT_RECV_5YR_ANN_GROWTH" hidden="1">"c1922"</definedName>
    <definedName name="IQ_ACCT_RECV_7YR_ANN_GROWTH" hidden="1">"c1923"</definedName>
    <definedName name="IQ_ACCUM_DEP" hidden="1">"c1340"</definedName>
    <definedName name="IQ_ACCUMULATED_PENSION_OBLIGATION" hidden="1">"c2244"</definedName>
    <definedName name="IQ_ACQ_COST_SUB" hidden="1">"c2125"</definedName>
    <definedName name="IQ_ACQ_COSTS_CAPITALIZED" hidden="1">"c5"</definedName>
    <definedName name="IQ_ACQUIRE_REAL_ESTATE_CF" hidden="1">"c6"</definedName>
    <definedName name="IQ_ACQUIRED_BY_REPORTING_BANK_FDIC" hidden="1">"c6535"</definedName>
    <definedName name="IQ_ACQUISITION_RE_ASSETS" hidden="1">"c1628"</definedName>
    <definedName name="IQ_AD" hidden="1">"c7"</definedName>
    <definedName name="IQ_ADD_PAID_IN" hidden="1">"c1344"</definedName>
    <definedName name="IQ_ADDIN" hidden="1">"AUTO"</definedName>
    <definedName name="IQ_ADDITIONAL_NON_INT_INC_FDIC" hidden="1">"c6574"</definedName>
    <definedName name="IQ_ADJUSTABLE_RATE_LOANS_FDIC" hidden="1">"c6375"</definedName>
    <definedName name="IQ_ADVERTISING" hidden="1">"c2246"</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IT" hidden="1">"c13"</definedName>
    <definedName name="IQ_AE_UTI" hidden="1">"c14"</definedName>
    <definedName name="IQ_AFTER_TAX_INCOME_FDIC" hidden="1">"c6583"</definedName>
    <definedName name="IQ_AGRICULTURAL_PRODUCTION_CHARGE_OFFS_FDIC" hidden="1">"c6597"</definedName>
    <definedName name="IQ_AGRICULTURAL_PRODUCTION_CHARGE_OFFS_LESS_THAN_300M_FDIC" hidden="1">"c6655"</definedName>
    <definedName name="IQ_AGRICULTURAL_PRODUCTION_NET_CHARGE_OFFS_FDIC" hidden="1">"c6635"</definedName>
    <definedName name="IQ_AGRICULTURAL_PRODUCTION_NET_CHARGE_OFFS_LESS_THAN_300M_FDIC" hidden="1">"c6657"</definedName>
    <definedName name="IQ_AGRICULTURAL_PRODUCTION_RECOVERIES_FDIC" hidden="1">"c6616"</definedName>
    <definedName name="IQ_AGRICULTURAL_PRODUCTION_RECOVERIES_LESS_THAN_300M_FDIC" hidden="1">"c6656"</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ANCE_10YR_ANN_GROWTH" hidden="1">"c18"</definedName>
    <definedName name="IQ_ALLOWANCE_1YR_ANN_GROWTH" hidden="1">"c19"</definedName>
    <definedName name="IQ_ALLOWANCE_2YR_ANN_GROWTH" hidden="1">"c20"</definedName>
    <definedName name="IQ_ALLOWANCE_3YR_ANN_GROWTH" hidden="1">"c21"</definedName>
    <definedName name="IQ_ALLOWANCE_5YR_ANN_GROWTH" hidden="1">"c22"</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ENDED_BALANCE_PREVIOUS_YR_FDIC" hidden="1">"c6499"</definedName>
    <definedName name="IQ_AMORT_EXPENSE_FDIC" hidden="1">"c6677"</definedName>
    <definedName name="IQ_AMORTIZATION" hidden="1">"c1591"</definedName>
    <definedName name="IQ_AMORTIZED_COST_FDIC" hidden="1">"c6426"</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IT" hidden="1">"c43"</definedName>
    <definedName name="IQ_AR_TURNS" hidden="1">"c44"</definedName>
    <definedName name="IQ_AR_UTI" hidden="1">"c45"</definedName>
    <definedName name="IQ_ARPU" hidden="1">"c2126"</definedName>
    <definedName name="IQ_ASSET_BACKED_FDIC" hidden="1">"c6301"</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IT" hidden="1">"c60"</definedName>
    <definedName name="IQ_ASSET_WRITEDOWN_UTI" hidden="1">"c61"</definedName>
    <definedName name="IQ_ASSETS_CAP_LEASE_DEPR" hidden="1">"c2068"</definedName>
    <definedName name="IQ_ASSETS_CAP_LEASE_GROSS" hidden="1">"c2069"</definedName>
    <definedName name="IQ_ASSETS_HELD_FDIC" hidden="1">"c6305"</definedName>
    <definedName name="IQ_ASSETS_OPER_LEASE_DEPR" hidden="1">"c2070"</definedName>
    <definedName name="IQ_ASSETS_OPER_LEASE_GROSS" hidden="1">"c2071"</definedName>
    <definedName name="IQ_ASSETS_PER_EMPLOYEE_FDIC" hidden="1">"c6737"</definedName>
    <definedName name="IQ_ASSETS_SOLD_1_4_FAMILY_LOANS_FDIC" hidden="1">"c6686"</definedName>
    <definedName name="IQ_ASSETS_SOLD_AUTO_LOANS_FDIC" hidden="1">"c6680"</definedName>
    <definedName name="IQ_ASSETS_SOLD_CL_LOANS_FDIC" hidden="1">"c6681"</definedName>
    <definedName name="IQ_ASSETS_SOLD_CREDIT_CARDS_RECEIVABLES_FDIC" hidden="1">"c6683"</definedName>
    <definedName name="IQ_ASSETS_SOLD_HOME_EQUITY_LINES_FDIC" hidden="1">"c6684"</definedName>
    <definedName name="IQ_ASSETS_SOLD_OTHER_CONSUMER_LOANS_FDIC" hidden="1">"c6682"</definedName>
    <definedName name="IQ_ASSETS_SOLD_OTHER_LOANS_FDIC" hidden="1">"c6685"</definedName>
    <definedName name="IQ_AUDITOR_NAME" hidden="1">"c1539"</definedName>
    <definedName name="IQ_AUDITOR_OPINION" hidden="1">"c1540"</definedName>
    <definedName name="IQ_AUTO_WRITTEN" hidden="1">"c62"</definedName>
    <definedName name="IQ_AVAILABLE_FOR_SALE_FDIC" hidden="1">"c6409"</definedName>
    <definedName name="IQ_AVERAGE_ASSETS_FDIC" hidden="1">"c6362"</definedName>
    <definedName name="IQ_AVERAGE_ASSETS_QUART_FDIC" hidden="1">"c6363"</definedName>
    <definedName name="IQ_AVERAGE_EARNING_ASSETS_FDIC" hidden="1">"c6748"</definedName>
    <definedName name="IQ_AVERAGE_EQUITY_FDIC" hidden="1">"c6749"</definedName>
    <definedName name="IQ_AVERAGE_LOANS_FDIC" hidden="1">"c6750"</definedName>
    <definedName name="IQ_AVG_BANK_ASSETS" hidden="1">"c2072"</definedName>
    <definedName name="IQ_AVG_BANK_LOANS" hidden="1">"c2073"</definedName>
    <definedName name="IQ_AVG_BROKER_REC" hidden="1">"c63"</definedName>
    <definedName name="IQ_AVG_BROKER_REC_NO" hidden="1">"c64"</definedName>
    <definedName name="IQ_AVG_DAILY_VOL" hidden="1">"c65"</definedName>
    <definedName name="IQ_AVG_INT_BEAR_LIAB" hidden="1">"c66"</definedName>
    <definedName name="IQ_AVG_INT_BEAR_LIAB_10YR_ANN_GROWTH" hidden="1">"c67"</definedName>
    <definedName name="IQ_AVG_INT_BEAR_LIAB_1YR_ANN_GROWTH" hidden="1">"c68"</definedName>
    <definedName name="IQ_AVG_INT_BEAR_LIAB_2YR_ANN_GROWTH" hidden="1">"c69"</definedName>
    <definedName name="IQ_AVG_INT_BEAR_LIAB_3YR_ANN_GROWTH" hidden="1">"c70"</definedName>
    <definedName name="IQ_AVG_INT_BEAR_LIAB_5YR_ANN_GROWTH" hidden="1">"c71"</definedName>
    <definedName name="IQ_AVG_INT_BEAR_LIAB_7YR_ANN_GROWTH" hidden="1">"c72"</definedName>
    <definedName name="IQ_AVG_INT_EARN_ASSETS" hidden="1">"c73"</definedName>
    <definedName name="IQ_AVG_INT_EARN_ASSETS_10YR_ANN_GROWTH" hidden="1">"c74"</definedName>
    <definedName name="IQ_AVG_INT_EARN_ASSETS_1YR_ANN_GROWTH" hidden="1">"c75"</definedName>
    <definedName name="IQ_AVG_INT_EARN_ASSETS_2YR_ANN_GROWTH" hidden="1">"c76"</definedName>
    <definedName name="IQ_AVG_INT_EARN_ASSETS_3YR_ANN_GROWTH" hidden="1">"c77"</definedName>
    <definedName name="IQ_AVG_INT_EARN_ASSETS_5YR_ANN_GROWTH" hidden="1">"c78"</definedName>
    <definedName name="IQ_AVG_INT_EARN_ASSETS_7YR_ANN_GROWTH" hidden="1">"c79"</definedName>
    <definedName name="IQ_AVG_MKTCAP" hidden="1">"c80"</definedName>
    <definedName name="IQ_AVG_PRICE" hidden="1">"c81"</definedName>
    <definedName name="IQ_AVG_SHAREOUTSTANDING" hidden="1">"c83"</definedName>
    <definedName name="IQ_AVG_TEV" hidden="1">"c84"</definedName>
    <definedName name="IQ_AVG_VOLUME" hidden="1">"c1346"</definedName>
    <definedName name="IQ_BALANCE_GOODS_APR_FC_UNUSED_UNUSED_UNUSED" hidden="1">"c8353"</definedName>
    <definedName name="IQ_BALANCE_GOODS_APR_UNUSED_UNUSED_UNUSED" hidden="1">"c7473"</definedName>
    <definedName name="IQ_BALANCE_GOODS_FC_UNUSED_UNUSED_UNUSED" hidden="1">"c7693"</definedName>
    <definedName name="IQ_BALANCE_GOODS_POP_FC_UNUSED_UNUSED_UNUSED" hidden="1">"c7913"</definedName>
    <definedName name="IQ_BALANCE_GOODS_POP_UNUSED_UNUSED_UNUSED" hidden="1">"c7033"</definedName>
    <definedName name="IQ_BALANCE_GOODS_UNUSED_UNUSED_UNUSED" hidden="1">"c6813"</definedName>
    <definedName name="IQ_BALANCE_GOODS_YOY_FC_UNUSED_UNUSED_UNUSED" hidden="1">"c8133"</definedName>
    <definedName name="IQ_BALANCE_GOODS_YOY_UNUSED_UNUSED_UNUSED" hidden="1">"c7253"</definedName>
    <definedName name="IQ_BALANCE_SERV_APR_FC_UNUSED_UNUSED_UNUSED" hidden="1">"c8355"</definedName>
    <definedName name="IQ_BALANCE_SERV_APR_UNUSED_UNUSED_UNUSED" hidden="1">"c7475"</definedName>
    <definedName name="IQ_BALANCE_SERV_FC_UNUSED_UNUSED_UNUSED" hidden="1">"c7695"</definedName>
    <definedName name="IQ_BALANCE_SERV_POP_FC_UNUSED_UNUSED_UNUSED" hidden="1">"c7915"</definedName>
    <definedName name="IQ_BALANCE_SERV_POP_UNUSED_UNUSED_UNUSED" hidden="1">"c7035"</definedName>
    <definedName name="IQ_BALANCE_SERV_UNUSED_UNUSED_UNUSED" hidden="1">"c6815"</definedName>
    <definedName name="IQ_BALANCE_SERV_YOY_FC_UNUSED_UNUSED_UNUSED" hidden="1">"c8135"</definedName>
    <definedName name="IQ_BALANCE_SERV_YOY_UNUSED_UNUSED_UNUSED" hidden="1">"c7255"</definedName>
    <definedName name="IQ_BALANCE_TRADE_APR_FC_UNUSED_UNUSED_UNUSED" hidden="1">"c8357"</definedName>
    <definedName name="IQ_BALANCE_TRADE_APR_UNUSED_UNUSED_UNUSED" hidden="1">"c7477"</definedName>
    <definedName name="IQ_BALANCE_TRADE_FC_UNUSED_UNUSED_UNUSED" hidden="1">"c7697"</definedName>
    <definedName name="IQ_BALANCE_TRADE_POP_FC_UNUSED_UNUSED_UNUSED" hidden="1">"c7917"</definedName>
    <definedName name="IQ_BALANCE_TRADE_POP_UNUSED_UNUSED_UNUSED" hidden="1">"c7037"</definedName>
    <definedName name="IQ_BALANCE_TRADE_UNUSED_UNUSED_UNUSED" hidden="1">"c6817"</definedName>
    <definedName name="IQ_BALANCE_TRADE_YOY_FC_UNUSED_UNUSED_UNUSED" hidden="1">"c8137"</definedName>
    <definedName name="IQ_BALANCE_TRADE_YOY_UNUSED_UNUSED_UNUSED" hidden="1">"c7257"</definedName>
    <definedName name="IQ_BALANCES_DUE_DEPOSITORY_INSTITUTIONS_FDIC" hidden="1">"c6389"</definedName>
    <definedName name="IQ_BALANCES_DUE_FOREIGN_FDIC" hidden="1">"c6391"</definedName>
    <definedName name="IQ_BALANCES_DUE_FRB_FDIC" hidden="1">"c6393"</definedName>
    <definedName name="IQ_BANK_BENEFICIARY_FDIC" hidden="1">"c6505"</definedName>
    <definedName name="IQ_BANK_GUARANTOR_FDIC" hidden="1">"c6506"</definedName>
    <definedName name="IQ_BANK_PREMISES_FDIC" hidden="1">"c6329"</definedName>
    <definedName name="IQ_BANK_SECURITIZATION_1_4_FAMILY_LOANS_FDIC" hidden="1">"c6721"</definedName>
    <definedName name="IQ_BANK_SECURITIZATION_AUTO_LOANS_FDIC" hidden="1">"c6715"</definedName>
    <definedName name="IQ_BANK_SECURITIZATION_CL_LOANS_FDIC" hidden="1">"c6716"</definedName>
    <definedName name="IQ_BANK_SECURITIZATION_CREDIT_CARDS_RECEIVABLES_FDIC" hidden="1">"c6718"</definedName>
    <definedName name="IQ_BANK_SECURITIZATION_HOME_EQUITY_LINES_FDIC" hidden="1">"c6719"</definedName>
    <definedName name="IQ_BANK_SECURITIZATION_OTHER_CONSUMER_LOANS_FDIC" hidden="1">"c6717"</definedName>
    <definedName name="IQ_BANK_SECURITIZATION_OTHER_LOANS_FDIC" hidden="1">"c6720"</definedName>
    <definedName name="IQ_BANKS_FOREIGN_COUNTRIES_TOTAL_DEPOSITS_FDIC" hidden="1">"c6475"</definedName>
    <definedName name="IQ_BASIC_EPS_EXCL" hidden="1">"c85"</definedName>
    <definedName name="IQ_BASIC_EPS_INCL" hidden="1">"c86"</definedName>
    <definedName name="IQ_BASIC_NORMAL_EPS" hidden="1">"c1592"</definedName>
    <definedName name="IQ_BASIC_WEIGHT" hidden="1">"c87"</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"c89"</definedName>
    <definedName name="IQ_BOARD_MEMBER" hidden="1">"c96"</definedName>
    <definedName name="IQ_BOARD_MEMBER_BACKGROUND" hidden="1">"c2101"</definedName>
    <definedName name="IQ_BOARD_MEMBER_TITLE" hidden="1">"c97"</definedName>
    <definedName name="IQ_BROK_COMISSION" hidden="1">"c98"</definedName>
    <definedName name="IQ_BROKERED_DEPOSITS_FDIC" hidden="1">"c6486"</definedName>
    <definedName name="IQ_BUDGET_BALANCE_APR_FC_UNUSED_UNUSED_UNUSED" hidden="1">"c8359"</definedName>
    <definedName name="IQ_BUDGET_BALANCE_APR_UNUSED_UNUSED_UNUSED" hidden="1">"c7479"</definedName>
    <definedName name="IQ_BUDGET_BALANCE_FC_UNUSED_UNUSED_UNUSED" hidden="1">"c7699"</definedName>
    <definedName name="IQ_BUDGET_BALANCE_POP_FC_UNUSED_UNUSED_UNUSED" hidden="1">"c7919"</definedName>
    <definedName name="IQ_BUDGET_BALANCE_POP_UNUSED_UNUSED_UNUSED" hidden="1">"c7039"</definedName>
    <definedName name="IQ_BUDGET_BALANCE_UNUSED_UNUSED_UNUSED" hidden="1">"c6819"</definedName>
    <definedName name="IQ_BUDGET_BALANCE_YOY_FC_UNUSED_UNUSED_UNUSED" hidden="1">"c8139"</definedName>
    <definedName name="IQ_BUDGET_BALANCE_YOY_UNUSED_UNUSED_UNUSED" hidden="1">"c7259"</definedName>
    <definedName name="IQ_BUDGET_RECEIPTS_APR_FC_UNUSED_UNUSED_UNUSED" hidden="1">"c8361"</definedName>
    <definedName name="IQ_BUDGET_RECEIPTS_APR_UNUSED_UNUSED_UNUSED" hidden="1">"c7481"</definedName>
    <definedName name="IQ_BUDGET_RECEIPTS_FC_UNUSED_UNUSED_UNUSED" hidden="1">"c7701"</definedName>
    <definedName name="IQ_BUDGET_RECEIPTS_POP_FC_UNUSED_UNUSED_UNUSED" hidden="1">"c7921"</definedName>
    <definedName name="IQ_BUDGET_RECEIPTS_POP_UNUSED_UNUSED_UNUSED" hidden="1">"c7041"</definedName>
    <definedName name="IQ_BUDGET_RECEIPTS_UNUSED_UNUSED_UNUSED" hidden="1">"c6821"</definedName>
    <definedName name="IQ_BUDGET_RECEIPTS_YOY_FC_UNUSED_UNUSED_UNUSED" hidden="1">"c8141"</definedName>
    <definedName name="IQ_BUDGET_RECEIPTS_YOY_UNUSED_UNUSED_UNUSED" hidden="1">"c7261"</definedName>
    <definedName name="IQ_BUILDINGS" hidden="1">"c99"</definedName>
    <definedName name="IQ_BUSINESS_DESCRIPTION" hidden="1">"c322"</definedName>
    <definedName name="IQ_BV_OVER_SHARES" hidden="1">"c1349"</definedName>
    <definedName name="IQ_BV_SHARE" hidden="1">"c100"</definedName>
    <definedName name="IQ_CAL_Q" hidden="1">"c101"</definedName>
    <definedName name="IQ_CAL_Y" hidden="1">"c102"</definedName>
    <definedName name="IQ_CAPEX" hidden="1">"c103"</definedName>
    <definedName name="IQ_CAPEX_10YR_ANN_GROWTH" hidden="1">"c104"</definedName>
    <definedName name="IQ_CAPEX_1YR_ANN_GROWTH" hidden="1">"c105"</definedName>
    <definedName name="IQ_CAPEX_2YR_ANN_GROWTH" hidden="1">"c106"</definedName>
    <definedName name="IQ_CAPEX_3YR_ANN_GROWTH" hidden="1">"c107"</definedName>
    <definedName name="IQ_CAPEX_5YR_ANN_GROWTH" hidden="1">"c108"</definedName>
    <definedName name="IQ_CAPEX_7YR_ANN_GROWTH" hidden="1">"c109"</definedName>
    <definedName name="IQ_CAPEX_BNK" hidden="1">"c110"</definedName>
    <definedName name="IQ_CAPEX_BR" hidden="1">"c111"</definedName>
    <definedName name="IQ_CAPEX_FIN" hidden="1">"c112"</definedName>
    <definedName name="IQ_CAPEX_INS" hidden="1">"c113"</definedName>
    <definedName name="IQ_CAPEX_UTI" hidden="1">"c114"</definedName>
    <definedName name="IQ_CAPITAL_LEASE" hidden="1">"c1350"</definedName>
    <definedName name="IQ_CAPITAL_LEASES" hidden="1">"c115"</definedName>
    <definedName name="IQ_CAPITALIZED_INTEREST" hidden="1">"c2076"</definedName>
    <definedName name="IQ_CASH" hidden="1">"c1458"</definedName>
    <definedName name="IQ_CASH_ACQUIRE_CF" hidden="1">"c1630"</definedName>
    <definedName name="IQ_CASH_CONVERSION" hidden="1">"c117"</definedName>
    <definedName name="IQ_CASH_DIVIDENDS_NET_INCOME_FDIC" hidden="1">"c6738"</definedName>
    <definedName name="IQ_CASH_DUE_BANKS" hidden="1">"c1351"</definedName>
    <definedName name="IQ_CASH_EQUIV" hidden="1">"c118"</definedName>
    <definedName name="IQ_CASH_FINAN" hidden="1">"c119"</definedName>
    <definedName name="IQ_CASH_IN_PROCESS_FDIC" hidden="1">"c6386"</definedName>
    <definedName name="IQ_CASH_INTEREST" hidden="1">"c120"</definedName>
    <definedName name="IQ_CASH_INVEST" hidden="1">"c121"</definedName>
    <definedName name="IQ_CASH_OPER" hidden="1">"c122"</definedName>
    <definedName name="IQ_CASH_SEGREG" hidden="1">"c123"</definedName>
    <definedName name="IQ_CASH_SHARE" hidden="1">"c1911"</definedName>
    <definedName name="IQ_CASH_ST" hidden="1">"c1355"</definedName>
    <definedName name="IQ_CASH_ST_INVEST" hidden="1">"c124"</definedName>
    <definedName name="IQ_CASH_TAXES" hidden="1">"c125"</definedName>
    <definedName name="IQ_CCE_FDIC" hidden="1">"c6296"</definedName>
    <definedName name="IQ_CFO_10YR_ANN_GROWTH" hidden="1">"c126"</definedName>
    <definedName name="IQ_CFO_1YR_ANN_GROWTH" hidden="1">"c127"</definedName>
    <definedName name="IQ_CFO_2YR_ANN_GROWTH" hidden="1">"c128"</definedName>
    <definedName name="IQ_CFO_3YR_ANN_GROWTH" hidden="1">"c129"</definedName>
    <definedName name="IQ_CFO_5YR_ANN_GROWTH" hidden="1">"c130"</definedName>
    <definedName name="IQ_CFO_7YR_ANN_GROWTH" hidden="1">"c131"</definedName>
    <definedName name="IQ_CFO_CURRENT_LIAB" hidden="1">"c132"</definedName>
    <definedName name="IQ_CFPS_ACT_OR_EST" hidden="1">"c2217"</definedName>
    <definedName name="IQ_CFPS_EST" hidden="1">"c1667"</definedName>
    <definedName name="IQ_CFPS_HIGH_EST" hidden="1">"c1669"</definedName>
    <definedName name="IQ_CFPS_LOW_EST" hidden="1">"c1670"</definedName>
    <definedName name="IQ_CFPS_MEDIAN_EST" hidden="1">"c1668"</definedName>
    <definedName name="IQ_CFPS_NUM_EST" hidden="1">"c1671"</definedName>
    <definedName name="IQ_CFPS_STDDEV_EST" hidden="1">"c1672"</definedName>
    <definedName name="IQ_CH" hidden="1">110000</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_REAL_APR_FC_UNUSED_UNUSED_UNUSED" hidden="1">"c8500"</definedName>
    <definedName name="IQ_CHANGE_INVENT_REAL_APR_UNUSED_UNUSED_UNUSED" hidden="1">"c7620"</definedName>
    <definedName name="IQ_CHANGE_INVENT_REAL_FC_UNUSED_UNUSED_UNUSED" hidden="1">"c7840"</definedName>
    <definedName name="IQ_CHANGE_INVENT_REAL_POP_FC_UNUSED_UNUSED_UNUSED" hidden="1">"c8060"</definedName>
    <definedName name="IQ_CHANGE_INVENT_REAL_POP_UNUSED_UNUSED_UNUSED" hidden="1">"c7180"</definedName>
    <definedName name="IQ_CHANGE_INVENT_REAL_UNUSED_UNUSED_UNUSED" hidden="1">"c6960"</definedName>
    <definedName name="IQ_CHANGE_INVENT_REAL_YOY_FC_UNUSED_UNUSED_UNUSED" hidden="1">"c8280"</definedName>
    <definedName name="IQ_CHANGE_INVENT_REAL_YOY_UNUSED_UNUSED_UNUSED" hidden="1">"c7400"</definedName>
    <definedName name="IQ_CHANGE_INVENTORY" hidden="1">"c151"</definedName>
    <definedName name="IQ_CHANGE_NET_WORKING_CAPITAL" hidden="1">"c1909"</definedName>
    <definedName name="IQ_CHANGE_OTHER_NET_OPER_ASSETS_BR" hidden="1">"c3595"</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TRADING_ASSETS" hidden="1">"c159"</definedName>
    <definedName name="IQ_CHANGE_UNEARN_REV" hidden="1">"c160"</definedName>
    <definedName name="IQ_CHANGE_WORK_CAP" hidden="1">"c161"</definedName>
    <definedName name="IQ_CHANGES_WORK_CAP" hidden="1">"c1357"</definedName>
    <definedName name="IQ_CHARGE_OFFS_1_4_FAMILY_FDIC" hidden="1">"c6756"</definedName>
    <definedName name="IQ_CHARGE_OFFS_1_4_FAMILY_LOANS_FDIC" hidden="1">"c6714"</definedName>
    <definedName name="IQ_CHARGE_OFFS_AUTO_LOANS_FDIC" hidden="1">"c6708"</definedName>
    <definedName name="IQ_CHARGE_OFFS_CL_LOANS_FDIC" hidden="1">"c6709"</definedName>
    <definedName name="IQ_CHARGE_OFFS_COMMERCIAL_INDUSTRIAL_FDIC" hidden="1">"c6759"</definedName>
    <definedName name="IQ_CHARGE_OFFS_COMMERCIAL_RE_FDIC" hidden="1">"c6754"</definedName>
    <definedName name="IQ_CHARGE_OFFS_COMMERCIAL_RE_NOT_SECURED_FDIC" hidden="1">"c6764"</definedName>
    <definedName name="IQ_CHARGE_OFFS_CONSTRUCTION_DEVELOPMENT_FDIC" hidden="1">"c6753"</definedName>
    <definedName name="IQ_CHARGE_OFFS_CREDIT_CARDS_FDIC" hidden="1">"c6761"</definedName>
    <definedName name="IQ_CHARGE_OFFS_CREDIT_CARDS_RECEIVABLES_FDIC" hidden="1">"c6711"</definedName>
    <definedName name="IQ_CHARGE_OFFS_GROSS" hidden="1">"c162"</definedName>
    <definedName name="IQ_CHARGE_OFFS_HOME_EQUITY_FDIC" hidden="1">"c6757"</definedName>
    <definedName name="IQ_CHARGE_OFFS_HOME_EQUITY_LINES_FDIC" hidden="1">"c6712"</definedName>
    <definedName name="IQ_CHARGE_OFFS_INDIVIDUALS_FDIC" hidden="1">"c6760"</definedName>
    <definedName name="IQ_CHARGE_OFFS_MULTI_FAMILY_FDIC" hidden="1">"c6755"</definedName>
    <definedName name="IQ_CHARGE_OFFS_NET" hidden="1">"c163"</definedName>
    <definedName name="IQ_CHARGE_OFFS_OTHER_1_4_FAMILY_FDIC" hidden="1">"c6758"</definedName>
    <definedName name="IQ_CHARGE_OFFS_OTHER_CONSUMER_LOANS_FDIC" hidden="1">"c6710"</definedName>
    <definedName name="IQ_CHARGE_OFFS_OTHER_INDIVIDUAL_FDIC" hidden="1">"c6762"</definedName>
    <definedName name="IQ_CHARGE_OFFS_OTHER_LOANS_FDIC" hidden="1">"c6763"</definedName>
    <definedName name="IQ_CHARGE_OFFS_OTHER_LOANS_OTHER_FDIC" hidden="1">"c6713"</definedName>
    <definedName name="IQ_CHARGE_OFFS_RE_LOANS_FDIC" hidden="1">"c6752"</definedName>
    <definedName name="IQ_CHARGE_OFFS_RECOVERED" hidden="1">"c164"</definedName>
    <definedName name="IQ_CHARGE_OFFS_TOTAL_AVG_LOANS" hidden="1">"c165"</definedName>
    <definedName name="IQ_CITY" hidden="1">"c166"</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OBLIGATION_IMMEDIATE" hidden="1">"c2253"</definedName>
    <definedName name="IQ_CLASSA_OUTSTANDING_BS_DATE" hidden="1">"c1971"</definedName>
    <definedName name="IQ_CLASSA_OUTSTANDING_FILING_DATE" hidden="1">"c1973"</definedName>
    <definedName name="IQ_CLOSEPRICE" hidden="1">"c174"</definedName>
    <definedName name="IQ_CLOSEPRICE_ADJ" hidden="1">"c2115"</definedName>
    <definedName name="IQ_CMO_FDIC" hidden="1">"c6406"</definedName>
    <definedName name="IQ_COGS" hidden="1">"c175"</definedName>
    <definedName name="IQ_COLLECTION_DOMESTIC_FDIC" hidden="1">"c6387"</definedName>
    <definedName name="IQ_COMBINED_RATIO" hidden="1">"c176"</definedName>
    <definedName name="IQ_COMMERCIAL_BANKS_DEPOSITS_FOREIGN_FDIC" hidden="1">"c6480"</definedName>
    <definedName name="IQ_COMMERCIAL_BANKS_LOANS_FDIC" hidden="1">"c6434"</definedName>
    <definedName name="IQ_COMMERCIAL_BANKS_NONTRANSACTION_ACCOUNTS_FDIC" hidden="1">"c6548"</definedName>
    <definedName name="IQ_COMMERCIAL_BANKS_TOTAL_DEPOSITS_FDIC" hidden="1">"c6474"</definedName>
    <definedName name="IQ_COMMERCIAL_BANKS_TOTAL_LOANS_FOREIGN_FDIC" hidden="1">"c6444"</definedName>
    <definedName name="IQ_COMMERCIAL_BANKS_TRANSACTION_ACCOUNTS_FDIC" hidden="1">"c6540"</definedName>
    <definedName name="IQ_COMMERCIAL_DOM" hidden="1">"c177"</definedName>
    <definedName name="IQ_COMMERCIAL_FIRE_WRITTEN" hidden="1">"c178"</definedName>
    <definedName name="IQ_COMMERCIAL_INDUSTRIAL_CHARGE_OFFS_FDIC" hidden="1">"c6598"</definedName>
    <definedName name="IQ_COMMERCIAL_INDUSTRIAL_LOANS_NET_FDIC" hidden="1">"c6317"</definedName>
    <definedName name="IQ_COMMERCIAL_INDUSTRIAL_NET_CHARGE_OFFS_FDIC" hidden="1">"c6636"</definedName>
    <definedName name="IQ_COMMERCIAL_INDUSTRIAL_RECOVERIES_FDIC" hidden="1">"c6617"</definedName>
    <definedName name="IQ_COMMERCIAL_INDUSTRIAL_TOTAL_LOANS_FOREIGN_FDIC" hidden="1">"c6451"</definedName>
    <definedName name="IQ_COMMERCIAL_MORT" hidden="1">"c179"</definedName>
    <definedName name="IQ_COMMERCIAL_RE_CONSTRUCTION_LAND_DEV_FDIC" hidden="1">"c6526"</definedName>
    <definedName name="IQ_COMMERCIAL_RE_LOANS_FDIC" hidden="1">"c6312"</definedName>
    <definedName name="IQ_COMMISS_FEES" hidden="1">"c180"</definedName>
    <definedName name="IQ_COMMISSION_DEF" hidden="1">"c181"</definedName>
    <definedName name="IQ_COMMITMENTS_MATURITY_EXCEEDING_1YR_FDIC" hidden="1">"c6531"</definedName>
    <definedName name="IQ_COMMITMENTS_NOT_SECURED_RE_FDIC" hidden="1">"c6528"</definedName>
    <definedName name="IQ_COMMITMENTS_SECURED_RE_FDIC" hidden="1">"c6527"</definedName>
    <definedName name="IQ_COMMODITY_EXPOSURES_FDIC" hidden="1">"c6665"</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IT" hidden="1">"c188"</definedName>
    <definedName name="IQ_COMMON_APIC_UTI" hidden="1">"c189"</definedName>
    <definedName name="IQ_COMMON_DIV_CF" hidden="1">"c190"</definedName>
    <definedName name="IQ_COMMON_EQUITY_10YR_ANN_GROWTH" hidden="1">"c191"</definedName>
    <definedName name="IQ_COMMON_EQUITY_1YR_ANN_GROWTH" hidden="1">"c192"</definedName>
    <definedName name="IQ_COMMON_EQUITY_2YR_ANN_GROWTH" hidden="1">"c193"</definedName>
    <definedName name="IQ_COMMON_EQUITY_3YR_ANN_GROWTH" hidden="1">"c194"</definedName>
    <definedName name="IQ_COMMON_EQUITY_5YR_ANN_GROWTH" hidden="1">"c195"</definedName>
    <definedName name="IQ_COMMON_EQUITY_7YR_ANN_GROWTH" hidden="1">"c196"</definedName>
    <definedName name="IQ_COMMON_FDIC" hidden="1">"c6350"</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IT" hidden="1">"c211"</definedName>
    <definedName name="IQ_COMMON_REP_UTI" hidden="1">"c212"</definedName>
    <definedName name="IQ_COMMON_STOCK" hidden="1">"c1358"</definedName>
    <definedName name="IQ_COMP_BENEFITS" hidden="1">"c213"</definedName>
    <definedName name="IQ_COMPANY_ADDRESS" hidden="1">"c214"</definedName>
    <definedName name="IQ_COMPANY_NAME" hidden="1">"c215"</definedName>
    <definedName name="IQ_COMPANY_NAME_LONG" hidden="1">"c1585"</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YPE" hidden="1">"c2096"</definedName>
    <definedName name="IQ_COMPANY_WEBSITE" hidden="1">"c220"</definedName>
    <definedName name="IQ_COMPANY_ZIP" hidden="1">"c221"</definedName>
    <definedName name="IQ_CONSTRUCTION_DEV_LOANS_FDIC" hidden="1">"c6313"</definedName>
    <definedName name="IQ_CONSTRUCTION_LAND_DEVELOPMENT_CHARGE_OFFS_FDIC" hidden="1">"c6594"</definedName>
    <definedName name="IQ_CONSTRUCTION_LAND_DEVELOPMENT_NET_CHARGE_OFFS_FDIC" hidden="1">"c6632"</definedName>
    <definedName name="IQ_CONSTRUCTION_LAND_DEVELOPMENT_RECOVERIES_FDIC" hidden="1">"c6613"</definedName>
    <definedName name="IQ_CONSTRUCTION_LOANS" hidden="1">"c222"</definedName>
    <definedName name="IQ_CONSUMER_LOANS" hidden="1">"c223"</definedName>
    <definedName name="IQ_CONTRACTS_OTHER_COMMODITIES_EQUITIES._FDIC" hidden="1">"c6522"</definedName>
    <definedName name="IQ_CONTRACTS_OTHER_COMMODITIES_EQUITIES_FDIC" hidden="1">"c6522"</definedName>
    <definedName name="IQ_CONVEYED_TO_OTHERS_FDIC" hidden="1">"c6534"</definedName>
    <definedName name="IQ_CORE_CAPITAL_RATIO_FDIC" hidden="1">"c6745"</definedName>
    <definedName name="IQ_CORP_GOODS_PRICE_INDEX_APR_FC_UNUSED_UNUSED_UNUSED" hidden="1">"c8381"</definedName>
    <definedName name="IQ_CORP_GOODS_PRICE_INDEX_APR_UNUSED_UNUSED_UNUSED" hidden="1">"c7501"</definedName>
    <definedName name="IQ_CORP_GOODS_PRICE_INDEX_FC_UNUSED_UNUSED_UNUSED" hidden="1">"c7721"</definedName>
    <definedName name="IQ_CORP_GOODS_PRICE_INDEX_POP_FC_UNUSED_UNUSED_UNUSED" hidden="1">"c7941"</definedName>
    <definedName name="IQ_CORP_GOODS_PRICE_INDEX_POP_UNUSED_UNUSED_UNUSED" hidden="1">"c7061"</definedName>
    <definedName name="IQ_CORP_GOODS_PRICE_INDEX_UNUSED_UNUSED_UNUSED" hidden="1">"c6841"</definedName>
    <definedName name="IQ_CORP_GOODS_PRICE_INDEX_YOY_FC_UNUSED_UNUSED_UNUSED" hidden="1">"c8161"</definedName>
    <definedName name="IQ_CORP_GOODS_PRICE_INDEX_YOY_UNUSED_UNUSED_UNUSED" hidden="1">"c7281"</definedName>
    <definedName name="IQ_COST_BORROWINGS" hidden="1">"c225"</definedName>
    <definedName name="IQ_COST_OF_FUNDING_ASSETS_FDIC" hidden="1">"c6725"</definedName>
    <definedName name="IQ_COST_REV" hidden="1">"c226"</definedName>
    <definedName name="IQ_COST_REVENUE" hidden="1">"c1359"</definedName>
    <definedName name="IQ_COST_SAVINGS" hidden="1">"c227"</definedName>
    <definedName name="IQ_COST_SERVICE" hidden="1">"c228"</definedName>
    <definedName name="IQ_COST_TOTAL_BORROWINGS" hidden="1">"c229"</definedName>
    <definedName name="IQ_COUNTRY_NAME" hidden="1">"c230"</definedName>
    <definedName name="IQ_COVERED_POPS" hidden="1">"c2124"</definedName>
    <definedName name="IQ_CQ" hidden="1">5000</definedName>
    <definedName name="IQ_CREDIT_CARD_CHARGE_OFFS_FDIC" hidden="1">"c6652"</definedName>
    <definedName name="IQ_CREDIT_CARD_FEE_BNK" hidden="1">"c231"</definedName>
    <definedName name="IQ_CREDIT_CARD_FEE_FIN" hidden="1">"c1583"</definedName>
    <definedName name="IQ_CREDIT_CARD_LINES_FDIC" hidden="1">"c6525"</definedName>
    <definedName name="IQ_CREDIT_CARD_LOANS_FDIC" hidden="1">"c6319"</definedName>
    <definedName name="IQ_CREDIT_CARD_NET_CHARGE_OFFS_FDIC" hidden="1">"c6654"</definedName>
    <definedName name="IQ_CREDIT_CARD_RECOVERIES_FDIC" hidden="1">"c6653"</definedName>
    <definedName name="IQ_CREDIT_LOSS_CF" hidden="1">"c232"</definedName>
    <definedName name="IQ_CREDIT_LOSS_PROVISION_NET_CHARGE_OFFS_FDIC" hidden="1">"c6734"</definedName>
    <definedName name="IQ_CUMULATIVE_SPLIT_FACTOR" hidden="1">"c2094"</definedName>
    <definedName name="IQ_CURR_ACCT_BALANCE_APR_FC_UNUSED_UNUSED_UNUSED" hidden="1">"c8387"</definedName>
    <definedName name="IQ_CURR_ACCT_BALANCE_APR_UNUSED_UNUSED_UNUSED" hidden="1">"c7507"</definedName>
    <definedName name="IQ_CURR_ACCT_BALANCE_FC_UNUSED_UNUSED_UNUSED" hidden="1">"c7727"</definedName>
    <definedName name="IQ_CURR_ACCT_BALANCE_POP_FC_UNUSED_UNUSED_UNUSED" hidden="1">"c7947"</definedName>
    <definedName name="IQ_CURR_ACCT_BALANCE_POP_UNUSED_UNUSED_UNUSED" hidden="1">"c7067"</definedName>
    <definedName name="IQ_CURR_ACCT_BALANCE_UNUSED_UNUSED_UNUSED" hidden="1">"c6847"</definedName>
    <definedName name="IQ_CURR_ACCT_BALANCE_YOY_FC_UNUSED_UNUSED_UNUSED" hidden="1">"c8167"</definedName>
    <definedName name="IQ_CURR_ACCT_BALANCE_YOY_UNUSED_UNUSED_UNUSED" hidden="1">"c7287"</definedName>
    <definedName name="IQ_CURR_DOMESTIC_TAXES" hidden="1">"c2074"</definedName>
    <definedName name="IQ_CURR_FOREIGN_TAXES" hidden="1">"c2075"</definedName>
    <definedName name="IQ_CURRENCY_COIN_DOMESTIC_FDIC" hidden="1">"c6388"</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IT" hidden="1">"c239"</definedName>
    <definedName name="IQ_CURRENCY_GAIN_UTI" hidden="1">"c240"</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IT" hidden="1">"c1570"</definedName>
    <definedName name="IQ_CURRENT_PORT_DEBT_UTI" hidden="1">"c1571"</definedName>
    <definedName name="IQ_CURRENT_PORT_LEASES" hidden="1">"c245"</definedName>
    <definedName name="IQ_CURRENT_RATIO" hidden="1">"c246"</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IT" hidden="1">"c254"</definedName>
    <definedName name="IQ_DA_CF_UTI" hidden="1">"c255"</definedName>
    <definedName name="IQ_DA_FIN" hidden="1">"c256"</definedName>
    <definedName name="IQ_DA_INS" hidden="1">"c257"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IT" hidden="1">"c266"</definedName>
    <definedName name="IQ_DA_SUPPL_CF_UTI" hidden="1">"c267"</definedName>
    <definedName name="IQ_DA_SUPPL_FIN" hidden="1">"c268"</definedName>
    <definedName name="IQ_DA_SUPPL_INS" hidden="1">"c269"</definedName>
    <definedName name="IQ_DA_SUPPL_REIT" hidden="1">"c270"</definedName>
    <definedName name="IQ_DA_SUPPL_UTI" hidden="1">"c271"</definedName>
    <definedName name="IQ_DA_UTI" hidden="1">"c272"</definedName>
    <definedName name="IQ_DAILY" hidden="1">500000</definedName>
    <definedName name="IQ_DAYS_COVER_SHORT" hidden="1">"c1578"</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OTHER_COST" hidden="1">"c284"</definedName>
    <definedName name="IQ_DEF_BENEFIT_ROA" hidden="1">"c285"</definedName>
    <definedName name="IQ_DEF_BENEFIT_SERVICE_COST" hidden="1">"c286"</definedName>
    <definedName name="IQ_DEF_BENEFIT_TOTAL_COST" hidden="1">"c287"</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IT" hidden="1">"c297"</definedName>
    <definedName name="IQ_DEF_CHARGES_LT_UTI" hidden="1">"c298"</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TAX_ASSET_LT_BR" hidden="1">"c304"</definedName>
    <definedName name="IQ_DEF_TAX_ASSET_LT_FIN" hidden="1">"c305"</definedName>
    <definedName name="IQ_DEF_TAX_ASSET_LT_INS" hidden="1">"c306"</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IT" hidden="1">"c318"</definedName>
    <definedName name="IQ_DEF_TAX_LIAB_LT_UTI" hidden="1">"c319"</definedName>
    <definedName name="IQ_DEFERRED_DOMESTIC_TAXES" hidden="1">"c2077"</definedName>
    <definedName name="IQ_DEFERRED_FOREIGN_TAXES" hidden="1">"c2078"</definedName>
    <definedName name="IQ_DEFERRED_INC_TAX" hidden="1">"c1447"</definedName>
    <definedName name="IQ_DEFERRED_TAXES" hidden="1">"c1356"</definedName>
    <definedName name="IQ_DEMAND_DEP" hidden="1">"c320"</definedName>
    <definedName name="IQ_DEMAND_DEPOSITS_FDIC" hidden="1">"c6489"</definedName>
    <definedName name="IQ_DEPOSIT_ACCOUNTS_LESS_THAN_100K_FDIC" hidden="1">"c6494"</definedName>
    <definedName name="IQ_DEPOSIT_ACCOUNTS_MORE_THAN_100K_FDIC" hidden="1">"c6492"</definedName>
    <definedName name="IQ_DEPOSITORY_INSTITUTIONS_CHARGE_OFFS_FDIC" hidden="1">"c6596"</definedName>
    <definedName name="IQ_DEPOSITORY_INSTITUTIONS_NET_CHARGE_OFFS_FDIC" hidden="1">"c6634"</definedName>
    <definedName name="IQ_DEPOSITORY_INSTITUTIONS_RECOVERIES_FDIC" hidden="1">"c6615"</definedName>
    <definedName name="IQ_DEPOSITS_FIN" hidden="1">"c321"</definedName>
    <definedName name="IQ_DEPOSITS_HELD_DOMESTIC_FDIC" hidden="1">"c6340"</definedName>
    <definedName name="IQ_DEPOSITS_HELD_FOREIGN_FDIC" hidden="1">"c6341"</definedName>
    <definedName name="IQ_DEPOSITS_LESS_THAN_100K_AFTER_THREE_YEARS_FDIC" hidden="1">"c6464"</definedName>
    <definedName name="IQ_DEPOSITS_LESS_THAN_100K_THREE_MONTHS_FDIC" hidden="1">"c6461"</definedName>
    <definedName name="IQ_DEPOSITS_LESS_THAN_100K_THREE_YEARS_FDIC" hidden="1">"c6463"</definedName>
    <definedName name="IQ_DEPOSITS_LESS_THAN_100K_TWELVE_MONTHS_FDIC" hidden="1">"c6462"</definedName>
    <definedName name="IQ_DEPOSITS_MORE_THAN_100K_AFTER_THREE_YEARS_FDIC" hidden="1">"c6469"</definedName>
    <definedName name="IQ_DEPOSITS_MORE_THAN_100K_THREE_MONTHS_FDIC" hidden="1">"c6466"</definedName>
    <definedName name="IQ_DEPOSITS_MORE_THAN_100K_THREE_YEARS_FDIC" hidden="1">"c6468"</definedName>
    <definedName name="IQ_DEPOSITS_MORE_THAN_100K_TWELVE_MONTHS_FDIC" hidden="1">"c6467"</definedName>
    <definedName name="IQ_DEPRE_AMORT" hidden="1">"c1360"</definedName>
    <definedName name="IQ_DEPRE_AMORT_SUPPL" hidden="1">"c1593"</definedName>
    <definedName name="IQ_DEPRE_DEPLE" hidden="1">"c1361"</definedName>
    <definedName name="IQ_DEPRE_SUPP" hidden="1">"c1443"</definedName>
    <definedName name="IQ_DERIVATIVES_FDIC" hidden="1">"c6523"</definedName>
    <definedName name="IQ_DESCRIPTION_LONG" hidden="1">"c1520"</definedName>
    <definedName name="IQ_DEVELOP_LAND" hidden="1">"c323"</definedName>
    <definedName name="IQ_DIFF_LASTCLOSE_TARGET_PRICE" hidden="1">"c1854"</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SCONT_OPER" hidden="1">"c1367"</definedName>
    <definedName name="IQ_DISCOUNT_RATE_PENSION_DOMESTIC" hidden="1">"c327"</definedName>
    <definedName name="IQ_DISCOUNT_RATE_PENSION_FOREIGN" hidden="1">"c328"</definedName>
    <definedName name="IQ_DISTR_EXCESS_EARN" hidden="1">"c329"</definedName>
    <definedName name="IQ_DIV_PAYMENT_DATE" hidden="1">"c2205"</definedName>
    <definedName name="IQ_DIV_RECORD_DATE" hidden="1">"c2204"</definedName>
    <definedName name="IQ_DIV_SHARE" hidden="1">"c330"</definedName>
    <definedName name="IQ_DIVEST_CF" hidden="1">"c331"</definedName>
    <definedName name="IQ_DIVID_SHARE" hidden="1">"c1366"</definedName>
    <definedName name="IQ_DIVIDEND_YIELD" hidden="1">"c332"</definedName>
    <definedName name="IQ_DIVIDENDS_DECLARED_COMMON_FDIC" hidden="1">"c6659"</definedName>
    <definedName name="IQ_DIVIDENDS_DECLARED_PREFERRED_FDIC" hidden="1">"c6658"</definedName>
    <definedName name="IQ_DIVIDENDS_FDIC" hidden="1">"c6660"</definedName>
    <definedName name="IQ_DNTM" hidden="1">700000</definedName>
    <definedName name="IQ_DO" hidden="1">"c333"</definedName>
    <definedName name="IQ_DO_ASSETS_CURRENT" hidden="1">"c334"</definedName>
    <definedName name="IQ_DO_ASSETS_LT" hidden="1">"c335"</definedName>
    <definedName name="IQ_DO_CF" hidden="1">"c336"</definedName>
    <definedName name="IQ_DPS_10YR_ANN_GROWTH" hidden="1">"c337"</definedName>
    <definedName name="IQ_DPS_1YR_ANN_GROWTH" hidden="1">"c338"</definedName>
    <definedName name="IQ_DPS_2YR_ANN_GROWTH" hidden="1">"c339"</definedName>
    <definedName name="IQ_DPS_3YR_ANN_GROWTH" hidden="1">"c340"</definedName>
    <definedName name="IQ_DPS_5YR_ANN_GROWTH" hidden="1">"c341"</definedName>
    <definedName name="IQ_DPS_7YR_ANN_GROWTH" hidden="1">"c342"</definedName>
    <definedName name="IQ_DPS_ACT_OR_EST" hidden="1">"c2218"</definedName>
    <definedName name="IQ_DPS_EST" hidden="1">"c1674"</definedName>
    <definedName name="IQ_DPS_HIGH_EST" hidden="1">"c1676"</definedName>
    <definedName name="IQ_DPS_LOW_EST" hidden="1">"c1677"</definedName>
    <definedName name="IQ_DPS_MEDIAN_EST" hidden="1">"c1675"</definedName>
    <definedName name="IQ_DPS_NUM_EST" hidden="1">"c1678"</definedName>
    <definedName name="IQ_DPS_STDDEV_EST" hidden="1">"c1679"</definedName>
    <definedName name="IQ_EARNING_ASSET_YIELD" hidden="1">"c343"</definedName>
    <definedName name="IQ_EARNING_ASSETS_FDIC" hidden="1">"c6360"</definedName>
    <definedName name="IQ_EARNING_ASSETS_YIELD_FDIC" hidden="1">"c6724"</definedName>
    <definedName name="IQ_EARNING_CO" hidden="1">"c344"</definedName>
    <definedName name="IQ_EARNING_CO_10YR_ANN_GROWTH" hidden="1">"c345"</definedName>
    <definedName name="IQ_EARNING_CO_1YR_ANN_GROWTH" hidden="1">"c346"</definedName>
    <definedName name="IQ_EARNING_CO_2YR_ANN_GROWTH" hidden="1">"c347"</definedName>
    <definedName name="IQ_EARNING_CO_3YR_ANN_GROWTH" hidden="1">"c348"</definedName>
    <definedName name="IQ_EARNING_CO_5YR_ANN_GROWTH" hidden="1">"c349"</definedName>
    <definedName name="IQ_EARNING_CO_7YR_ANN_GROWTH" hidden="1">"c350"</definedName>
    <definedName name="IQ_EARNING_CO_MARGIN" hidden="1">"c351"</definedName>
    <definedName name="IQ_EARNINGS_ANNOUNCE_DATE" hidden="1">"c1649"</definedName>
    <definedName name="IQ_EARNINGS_COVERAGE_NET_CHARGE_OFFS_FDIC" hidden="1">"c6735"</definedName>
    <definedName name="IQ_EBIT" hidden="1">"c352"</definedName>
    <definedName name="IQ_EBIT_10YR_ANN_GROWTH" hidden="1">"c353"</definedName>
    <definedName name="IQ_EBIT_1YR_ANN_GROWTH" hidden="1">"c354"</definedName>
    <definedName name="IQ_EBIT_2YR_ANN_GROWTH" hidden="1">"c355"</definedName>
    <definedName name="IQ_EBIT_3YR_ANN_GROWTH" hidden="1">"c356"</definedName>
    <definedName name="IQ_EBIT_5YR_ANN_GROWTH" hidden="1">"c357"</definedName>
    <definedName name="IQ_EBIT_7YR_ANN_GROWTH" hidden="1">"c358"</definedName>
    <definedName name="IQ_EBIT_ACT_OR_EST" hidden="1">"c2219"</definedName>
    <definedName name="IQ_EBIT_EST" hidden="1">"c1681"</definedName>
    <definedName name="IQ_EBIT_HIGH_EST" hidden="1">"c1683"</definedName>
    <definedName name="IQ_EBIT_INT" hidden="1">"c360"</definedName>
    <definedName name="IQ_EBIT_LOW_EST" hidden="1">"c1684"</definedName>
    <definedName name="IQ_EBIT_MARGIN" hidden="1">"c359"</definedName>
    <definedName name="IQ_EBIT_MEDIAN_EST" hidden="1">"c1682"</definedName>
    <definedName name="IQ_EBIT_NUM_EST" hidden="1">"c1685"</definedName>
    <definedName name="IQ_EBIT_OVER_IE" hidden="1">"c1369"</definedName>
    <definedName name="IQ_EBIT_STDDEV_EST" hidden="1">"c1686"</definedName>
    <definedName name="IQ_EBITA" hidden="1">"c1910"</definedName>
    <definedName name="IQ_EBITA_10YR_ANN_GROWTH" hidden="1">"c1954"</definedName>
    <definedName name="IQ_EBITA_1YR_ANN_GROWTH" hidden="1">"c1949"</definedName>
    <definedName name="IQ_EBITA_2YR_ANN_GROWTH" hidden="1">"c1950"</definedName>
    <definedName name="IQ_EBITA_3YR_ANN_GROWTH" hidden="1">"c1951"</definedName>
    <definedName name="IQ_EBITA_5YR_ANN_GROWTH" hidden="1">"c1952"</definedName>
    <definedName name="IQ_EBITA_7YR_ANN_GROWTH" hidden="1">"c1953"</definedName>
    <definedName name="IQ_EBITA_MARGIN" hidden="1">"c1963"</definedName>
    <definedName name="IQ_EBITDA" hidden="1">"c361"</definedName>
    <definedName name="IQ_EBITDA_10YR_ANN_GROWTH" hidden="1">"c362"</definedName>
    <definedName name="IQ_EBITDA_1YR_ANN_GROWTH" hidden="1">"c363"</definedName>
    <definedName name="IQ_EBITDA_2YR_ANN_GROWTH" hidden="1">"c364"</definedName>
    <definedName name="IQ_EBITDA_3YR_ANN_GROWTH" hidden="1">"c365"</definedName>
    <definedName name="IQ_EBITDA_5YR_ANN_GROWTH" hidden="1">"c366"</definedName>
    <definedName name="IQ_EBITDA_7YR_ANN_GROWTH" hidden="1">"c367"</definedName>
    <definedName name="IQ_EBITDA_ACT_OR_EST" hidden="1">"c2215"</definedName>
    <definedName name="IQ_EBITDA_CAPEX_INT" hidden="1">"c368"</definedName>
    <definedName name="IQ_EBITDA_CAPEX_OVER_TOTAL_IE" hidden="1">"c1370"</definedName>
    <definedName name="IQ_EBITDA_EST" hidden="1">"c369"</definedName>
    <definedName name="IQ_EBITDA_HIGH_EST" hidden="1">"c370"</definedName>
    <definedName name="IQ_EBITDA_INT" hidden="1">"c373"</definedName>
    <definedName name="IQ_EBITDA_LOW_EST" hidden="1">"c371"</definedName>
    <definedName name="IQ_EBITDA_MARGIN" hidden="1">"c372"</definedName>
    <definedName name="IQ_EBITDA_MEDIAN_EST" hidden="1">"c1663"</definedName>
    <definedName name="IQ_EBITDA_NUM_EST" hidden="1">"c374"</definedName>
    <definedName name="IQ_EBITDA_OVER_TOTAL_IE" hidden="1">"c1371"</definedName>
    <definedName name="IQ_EBITDA_STDDEV_EST" hidden="1">"c375"</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IT" hidden="1">"c384"</definedName>
    <definedName name="IQ_EBT_EXCL_UTI" hidden="1">"c385"</definedName>
    <definedName name="IQ_EBT_FIN" hidden="1">"c386"</definedName>
    <definedName name="IQ_EBT_INCL_MARGIN" hidden="1">"c387"</definedName>
    <definedName name="IQ_EBT_INS" hidden="1">"c388"</definedName>
    <definedName name="IQ_EBT_REIT" hidden="1">"c389"</definedName>
    <definedName name="IQ_EBT_UTI" hidden="1">"c390"</definedName>
    <definedName name="IQ_ECO_METRIC_6825_UNUSED_UNUSED_UNUSED" hidden="1">"c6825"</definedName>
    <definedName name="IQ_ECO_METRIC_6839_UNUSED_UNUSED_UNUSED" hidden="1">"c6839"</definedName>
    <definedName name="IQ_ECO_METRIC_6896_UNUSED_UNUSED_UNUSED" hidden="1">"c6896"</definedName>
    <definedName name="IQ_ECO_METRIC_6897_UNUSED_UNUSED_UNUSED" hidden="1">"c6897"</definedName>
    <definedName name="IQ_ECO_METRIC_6988_UNUSED_UNUSED_UNUSED" hidden="1">"c6988"</definedName>
    <definedName name="IQ_ECO_METRIC_7045_UNUSED_UNUSED_UNUSED" hidden="1">"c7045"</definedName>
    <definedName name="IQ_ECO_METRIC_7059_UNUSED_UNUSED_UNUSED" hidden="1">"c7059"</definedName>
    <definedName name="IQ_ECO_METRIC_7116_UNUSED_UNUSED_UNUSED" hidden="1">"c7116"</definedName>
    <definedName name="IQ_ECO_METRIC_7117_UNUSED_UNUSED_UNUSED" hidden="1">"c7117"</definedName>
    <definedName name="IQ_ECO_METRIC_7208_UNUSED_UNUSED_UNUSED" hidden="1">"c7208"</definedName>
    <definedName name="IQ_ECO_METRIC_7265_UNUSED_UNUSED_UNUSED" hidden="1">"c7265"</definedName>
    <definedName name="IQ_ECO_METRIC_7279_UNUSED_UNUSED_UNUSED" hidden="1">"c7279"</definedName>
    <definedName name="IQ_ECO_METRIC_7336_UNUSED_UNUSED_UNUSED" hidden="1">"c7336"</definedName>
    <definedName name="IQ_ECO_METRIC_7337_UNUSED_UNUSED_UNUSED" hidden="1">"c7337"</definedName>
    <definedName name="IQ_ECO_METRIC_7428_UNUSED_UNUSED_UNUSED" hidden="1">"c7428"</definedName>
    <definedName name="IQ_ECO_METRIC_7556_UNUSED_UNUSED_UNUSED" hidden="1">"c7556"</definedName>
    <definedName name="IQ_ECO_METRIC_7557_UNUSED_UNUSED_UNUSED" hidden="1">"c7557"</definedName>
    <definedName name="IQ_ECO_METRIC_7648_UNUSED_UNUSED_UNUSED" hidden="1">"c7648"</definedName>
    <definedName name="IQ_ECO_METRIC_7705_UNUSED_UNUSED_UNUSED" hidden="1">"c7705"</definedName>
    <definedName name="IQ_ECO_METRIC_7719_UNUSED_UNUSED_UNUSED" hidden="1">"c7719"</definedName>
    <definedName name="IQ_ECO_METRIC_7776_UNUSED_UNUSED_UNUSED" hidden="1">"c7776"</definedName>
    <definedName name="IQ_ECO_METRIC_7777_UNUSED_UNUSED_UNUSED" hidden="1">"c7777"</definedName>
    <definedName name="IQ_ECO_METRIC_7868_UNUSED_UNUSED_UNUSED" hidden="1">"c7868"</definedName>
    <definedName name="IQ_ECO_METRIC_7925_UNUSED_UNUSED_UNUSED" hidden="1">"c7925"</definedName>
    <definedName name="IQ_ECO_METRIC_7939_UNUSED_UNUSED_UNUSED" hidden="1">"c7939"</definedName>
    <definedName name="IQ_ECO_METRIC_7996_UNUSED_UNUSED_UNUSED" hidden="1">"c7996"</definedName>
    <definedName name="IQ_ECO_METRIC_7997_UNUSED_UNUSED_UNUSED" hidden="1">"c7997"</definedName>
    <definedName name="IQ_ECO_METRIC_8088_UNUSED_UNUSED_UNUSED" hidden="1">"c8088"</definedName>
    <definedName name="IQ_ECO_METRIC_8145_UNUSED_UNUSED_UNUSED" hidden="1">"c8145"</definedName>
    <definedName name="IQ_ECO_METRIC_8159_UNUSED_UNUSED_UNUSED" hidden="1">"c8159"</definedName>
    <definedName name="IQ_ECO_METRIC_8216_UNUSED_UNUSED_UNUSED" hidden="1">"c8216"</definedName>
    <definedName name="IQ_ECO_METRIC_8217_UNUSED_UNUSED_UNUSED" hidden="1">"c8217"</definedName>
    <definedName name="IQ_ECO_METRIC_8308_UNUSED_UNUSED_UNUSED" hidden="1">"c8308"</definedName>
    <definedName name="IQ_ECO_METRIC_8436_UNUSED_UNUSED_UNUSED" hidden="1">"c8436"</definedName>
    <definedName name="IQ_ECO_METRIC_8437_UNUSED_UNUSED_UNUSED" hidden="1">"c8437"</definedName>
    <definedName name="IQ_ECO_METRIC_8528_UNUSED_UNUSED_UNUSED" hidden="1">"c8528"</definedName>
    <definedName name="IQ_EFFECT_SPECIAL_CHARGE" hidden="1">"c1595"</definedName>
    <definedName name="IQ_EFFECT_TAX_RATE" hidden="1">"c1899"</definedName>
    <definedName name="IQ_EFFICIENCY_RATIO" hidden="1">"c391"</definedName>
    <definedName name="IQ_EFFICIENCY_RATIO_FDIC" hidden="1">"c6736"</definedName>
    <definedName name="IQ_EMPLOYEES" hidden="1">"c392"</definedName>
    <definedName name="IQ_ENTERPRISE_VALUE" hidden="1">"c1348"</definedName>
    <definedName name="IQ_EPS_10YR_ANN_GROWTH" hidden="1">"c393"</definedName>
    <definedName name="IQ_EPS_1YR_ANN_GROWTH" hidden="1">"c394"</definedName>
    <definedName name="IQ_EPS_2YR_ANN_GROWTH" hidden="1">"c395"</definedName>
    <definedName name="IQ_EPS_3YR_ANN_GROWTH" hidden="1">"c396"</definedName>
    <definedName name="IQ_EPS_5YR_ANN_GROWTH" hidden="1">"c397"</definedName>
    <definedName name="IQ_EPS_7YR_ANN_GROWTH" hidden="1">"c398"</definedName>
    <definedName name="IQ_EPS_ACT_OR_EST" hidden="1">"c2213"</definedName>
    <definedName name="IQ_EPS_EST" hidden="1">"c399"</definedName>
    <definedName name="IQ_EPS_GW_ACT_OR_EST" hidden="1">"c2223"</definedName>
    <definedName name="IQ_EPS_GW_EST" hidden="1">"c1737"</definedName>
    <definedName name="IQ_EPS_GW_HIGH_EST" hidden="1">"c1739"</definedName>
    <definedName name="IQ_EPS_GW_LOW_EST" hidden="1">"c1740"</definedName>
    <definedName name="IQ_EPS_GW_MEDIAN_EST" hidden="1">"c1738"</definedName>
    <definedName name="IQ_EPS_GW_NUM_EST" hidden="1">"c1741"</definedName>
    <definedName name="IQ_EPS_GW_STDDEV_EST" hidden="1">"c1742"</definedName>
    <definedName name="IQ_EPS_HIGH_EST" hidden="1">"c400"</definedName>
    <definedName name="IQ_EPS_LOW_EST" hidden="1">"c401"</definedName>
    <definedName name="IQ_EPS_MEDIAN_EST" hidden="1">"c1661"</definedName>
    <definedName name="IQ_EPS_NORM" hidden="1">"c1902"</definedName>
    <definedName name="IQ_EPS_NORM_EST" hidden="1">"c2226"</definedName>
    <definedName name="IQ_EPS_NORM_HIGH_EST" hidden="1">"c2228"</definedName>
    <definedName name="IQ_EPS_NORM_LOW_EST" hidden="1">"c2229"</definedName>
    <definedName name="IQ_EPS_NORM_MEDIAN_EST" hidden="1">"c2227"</definedName>
    <definedName name="IQ_EPS_NORM_NUM_EST" hidden="1">"c2230"</definedName>
    <definedName name="IQ_EPS_NORM_STDDEV_EST" hidden="1">"c2231"</definedName>
    <definedName name="IQ_EPS_NUM_EST" hidden="1">"c402"</definedName>
    <definedName name="IQ_EPS_REPORT_ACT_OR_EST" hidden="1">"c2224"</definedName>
    <definedName name="IQ_EPS_REPORTED_EST" hidden="1">"c1744"</definedName>
    <definedName name="IQ_EPS_REPORTED_HIGH_EST" hidden="1">"c1746"</definedName>
    <definedName name="IQ_EPS_REPORTED_LOW_EST" hidden="1">"c1747"</definedName>
    <definedName name="IQ_EPS_REPORTED_MEDIAN_EST" hidden="1">"c1745"</definedName>
    <definedName name="IQ_EPS_REPORTED_NUM_EST" hidden="1">"c1748"</definedName>
    <definedName name="IQ_EPS_REPORTED_STDDEV_EST" hidden="1">"c1749"</definedName>
    <definedName name="IQ_EPS_STDDEV_EST" hidden="1">"c403"</definedName>
    <definedName name="IQ_EQUITY_AFFIL" hidden="1">"c1451"</definedName>
    <definedName name="IQ_EQUITY_CAPITAL_ASSETS_FDIC" hidden="1">"c6744"</definedName>
    <definedName name="IQ_EQUITY_FDIC" hidden="1">"c6353"</definedName>
    <definedName name="IQ_EQUITY_METHOD" hidden="1">"c404"</definedName>
    <definedName name="IQ_EQUITY_SECURITIES_FDIC" hidden="1">"c6304"</definedName>
    <definedName name="IQ_EQUITY_SECURITY_EXPOSURES_FDIC" hidden="1">"c6664"</definedName>
    <definedName name="IQ_EQV_OVER_BV" hidden="1">"c1596"</definedName>
    <definedName name="IQ_EQV_OVER_LTM_PRETAX_INC" hidden="1">"c1390"</definedName>
    <definedName name="IQ_ESOP_DEBT" hidden="1">"c1597"</definedName>
    <definedName name="IQ_EST_ACT_CFPS" hidden="1">"c1673"</definedName>
    <definedName name="IQ_EST_ACT_DPS" hidden="1">"c1680"</definedName>
    <definedName name="IQ_EST_ACT_EBIT" hidden="1">"c1687"</definedName>
    <definedName name="IQ_EST_ACT_EBITDA" hidden="1">"c1664"</definedName>
    <definedName name="IQ_EST_ACT_EPS" hidden="1">"c1648"</definedName>
    <definedName name="IQ_EST_ACT_EPS_GW" hidden="1">"c1743"</definedName>
    <definedName name="IQ_EST_ACT_EPS_NORM" hidden="1">"c2232"</definedName>
    <definedName name="IQ_EST_ACT_EPS_REPORTED" hidden="1">"c1750"</definedName>
    <definedName name="IQ_EST_ACT_FFO" hidden="1">"c1666"</definedName>
    <definedName name="IQ_EST_ACT_NAV" hidden="1">"c1757"</definedName>
    <definedName name="IQ_EST_ACT_NI" hidden="1">"c1722"</definedName>
    <definedName name="IQ_EST_ACT_NI_GW" hidden="1">"c1729"</definedName>
    <definedName name="IQ_EST_ACT_NI_REPORTED" hidden="1">"c1736"</definedName>
    <definedName name="IQ_EST_ACT_OPER_INC" hidden="1">"c1694"</definedName>
    <definedName name="IQ_EST_ACT_PRETAX_GW_INC" hidden="1">"c1708"</definedName>
    <definedName name="IQ_EST_ACT_PRETAX_INC" hidden="1">"c1701"</definedName>
    <definedName name="IQ_EST_ACT_PRETAX_REPORT_INC" hidden="1">"c1715"</definedName>
    <definedName name="IQ_EST_ACT_REV" hidden="1">"c2113"</definedName>
    <definedName name="IQ_EST_CFPS_DIFF" hidden="1">"c1871"</definedName>
    <definedName name="IQ_EST_CFPS_GROWTH_1YR" hidden="1">"c1774"</definedName>
    <definedName name="IQ_EST_CFPS_GROWTH_2YR" hidden="1">"c1775"</definedName>
    <definedName name="IQ_EST_CFPS_GROWTH_Q_1YR" hidden="1">"c1776"</definedName>
    <definedName name="IQ_EST_CFPS_SEQ_GROWTH_Q" hidden="1">"c1777"</definedName>
    <definedName name="IQ_EST_CFPS_SURPRISE_PERCENT" hidden="1">"c1872"</definedName>
    <definedName name="IQ_EST_CURRENCY" hidden="1">"c2140"</definedName>
    <definedName name="IQ_EST_DATE" hidden="1">"c1634"</definedName>
    <definedName name="IQ_EST_DPS_DIFF" hidden="1">"c1873"</definedName>
    <definedName name="IQ_EST_DPS_GROWTH_1YR" hidden="1">"c1778"</definedName>
    <definedName name="IQ_EST_DPS_GROWTH_2YR" hidden="1">"c1779"</definedName>
    <definedName name="IQ_EST_DPS_GROWTH_Q_1YR" hidden="1">"c1780"</definedName>
    <definedName name="IQ_EST_DPS_SEQ_GROWTH_Q" hidden="1">"c1781"</definedName>
    <definedName name="IQ_EST_DPS_SURPRISE_PERCENT" hidden="1">"c1874"</definedName>
    <definedName name="IQ_EST_EBIT_DIFF" hidden="1">"c1875"</definedName>
    <definedName name="IQ_EST_EBIT_SURPRISE_PERCENT" hidden="1">"c1876"</definedName>
    <definedName name="IQ_EST_EBITDA_DIFF" hidden="1">"c1867"</definedName>
    <definedName name="IQ_EST_EBITDA_GROWTH_1YR" hidden="1">"c1766"</definedName>
    <definedName name="IQ_EST_EBITDA_GROWTH_2YR" hidden="1">"c1767"</definedName>
    <definedName name="IQ_EST_EBITDA_GROWTH_Q_1YR" hidden="1">"c1768"</definedName>
    <definedName name="IQ_EST_EBITDA_SEQ_GROWTH_Q" hidden="1">"c1769"</definedName>
    <definedName name="IQ_EST_EBITDA_SURPRISE_PERCENT" hidden="1">"c1868"</definedName>
    <definedName name="IQ_EST_EPS_DIFF" hidden="1">"c1864"</definedName>
    <definedName name="IQ_EST_EPS_GROWTH_1YR" hidden="1">"c1636"</definedName>
    <definedName name="IQ_EST_EPS_GROWTH_2YR" hidden="1">"c1637"</definedName>
    <definedName name="IQ_EST_EPS_GROWTH_5YR" hidden="1">"c1655"</definedName>
    <definedName name="IQ_EST_EPS_GROWTH_5YR_HIGH" hidden="1">"c1657"</definedName>
    <definedName name="IQ_EST_EPS_GROWTH_5YR_LOW" hidden="1">"c1658"</definedName>
    <definedName name="IQ_EST_EPS_GROWTH_5YR_MEDIAN" hidden="1">"c1656"</definedName>
    <definedName name="IQ_EST_EPS_GROWTH_5YR_NUM" hidden="1">"c1659"</definedName>
    <definedName name="IQ_EST_EPS_GROWTH_5YR_STDDEV" hidden="1">"c1660"</definedName>
    <definedName name="IQ_EST_EPS_GROWTH_Q_1YR" hidden="1">"c1641"</definedName>
    <definedName name="IQ_EST_EPS_GW_DIFF" hidden="1">"c1891"</definedName>
    <definedName name="IQ_EST_EPS_GW_SURPRISE_PERCENT" hidden="1">"c1892"</definedName>
    <definedName name="IQ_EST_EPS_NORM_DIFF" hidden="1">"c2247"</definedName>
    <definedName name="IQ_EST_EPS_NORM_SURPRISE_PERCENT" hidden="1">"c2248"</definedName>
    <definedName name="IQ_EST_EPS_REPORT_DIFF" hidden="1">"c1893"</definedName>
    <definedName name="IQ_EST_EPS_REPORT_SURPRISE_PERCENT" hidden="1">"c1894"</definedName>
    <definedName name="IQ_EST_EPS_SEQ_GROWTH_Q" hidden="1">"c1764"</definedName>
    <definedName name="IQ_EST_EPS_SURPRISE_PERCENT" hidden="1">"c1635"</definedName>
    <definedName name="IQ_EST_FFO_DIFF" hidden="1">"c1869"</definedName>
    <definedName name="IQ_EST_FFO_GROWTH_1YR" hidden="1">"c1770"</definedName>
    <definedName name="IQ_EST_FFO_GROWTH_2YR" hidden="1">"c1771"</definedName>
    <definedName name="IQ_EST_FFO_GROWTH_Q_1YR" hidden="1">"c1772"</definedName>
    <definedName name="IQ_EST_FFO_SEQ_GROWTH_Q" hidden="1">"c1773"</definedName>
    <definedName name="IQ_EST_FFO_SURPRISE_PERCENT" hidden="1">"c1870"</definedName>
    <definedName name="IQ_EST_NAV_DIFF" hidden="1">"c1895"</definedName>
    <definedName name="IQ_EST_NAV_SURPRISE_PERCENT" hidden="1">"c1896"</definedName>
    <definedName name="IQ_EST_NI_DIFF" hidden="1">"c1885"</definedName>
    <definedName name="IQ_EST_NI_GW_DIFF" hidden="1">"c1887"</definedName>
    <definedName name="IQ_EST_NI_GW_SURPRISE_PERCENT" hidden="1">"c1888"</definedName>
    <definedName name="IQ_EST_NI_REPORT_DIFF" hidden="1">"c1889"</definedName>
    <definedName name="IQ_EST_NI_REPORT_SURPRISE_PERCENT" hidden="1">"c1890"</definedName>
    <definedName name="IQ_EST_NI_SURPRISE_PERCENT" hidden="1">"c1886"</definedName>
    <definedName name="IQ_EST_NUM_BUY" hidden="1">"c1759"</definedName>
    <definedName name="IQ_EST_NUM_HOLD" hidden="1">"c1761"</definedName>
    <definedName name="IQ_EST_NUM_NO_OPINION" hidden="1">"c1758"</definedName>
    <definedName name="IQ_EST_NUM_OUTPERFORM" hidden="1">"c1760"</definedName>
    <definedName name="IQ_EST_NUM_SELL" hidden="1">"c1763"</definedName>
    <definedName name="IQ_EST_NUM_UNDERPERFORM" hidden="1">"c1762"</definedName>
    <definedName name="IQ_EST_OPER_INC_DIFF" hidden="1">"c1877"</definedName>
    <definedName name="IQ_EST_OPER_INC_SURPRISE_PERCENT" hidden="1">"c1878"</definedName>
    <definedName name="IQ_EST_PRE_TAX_DIFF" hidden="1">"c1879"</definedName>
    <definedName name="IQ_EST_PRE_TAX_GW_DIFF" hidden="1">"c1881"</definedName>
    <definedName name="IQ_EST_PRE_TAX_GW_SURPRISE_PERCENT" hidden="1">"c1882"</definedName>
    <definedName name="IQ_EST_PRE_TAX_REPORT_DIFF" hidden="1">"c1883"</definedName>
    <definedName name="IQ_EST_PRE_TAX_REPORT_SURPRISE_PERCENT" hidden="1">"c1884"</definedName>
    <definedName name="IQ_EST_PRE_TAX_SURPRISE_PERCENT" hidden="1">"c1880"</definedName>
    <definedName name="IQ_EST_REV_DIFF" hidden="1">"c1865"</definedName>
    <definedName name="IQ_EST_REV_GROWTH_1YR" hidden="1">"c1638"</definedName>
    <definedName name="IQ_EST_REV_GROWTH_2YR" hidden="1">"c1639"</definedName>
    <definedName name="IQ_EST_REV_GROWTH_Q_1YR" hidden="1">"c1640"</definedName>
    <definedName name="IQ_EST_REV_SEQ_GROWTH_Q" hidden="1">"c1765"</definedName>
    <definedName name="IQ_EST_REV_SURPRISE_PERCENT" hidden="1">"c1866"</definedName>
    <definedName name="IQ_ESTIMATED_ASSESSABLE_DEPOSITS_FDIC" hidden="1">"c6490"</definedName>
    <definedName name="IQ_ESTIMATED_INSURED_DEPOSITS_FDIC" hidden="1">"c6491"</definedName>
    <definedName name="IQ_EV_OVER_EMPLOYEE" hidden="1">"c1428"</definedName>
    <definedName name="IQ_EV_OVER_LTM_EBIT" hidden="1">"c1426"</definedName>
    <definedName name="IQ_EV_OVER_LTM_EBITDA" hidden="1">"c1427"</definedName>
    <definedName name="IQ_EV_OVER_LTM_REVENUE" hidden="1">"c1429"</definedName>
    <definedName name="IQ_EXCHANGE" hidden="1">"c405"</definedName>
    <definedName name="IQ_EXERCISE_PRICE" hidden="1">"c1897"</definedName>
    <definedName name="IQ_EXERCISED" hidden="1">"c406"</definedName>
    <definedName name="IQ_EXP_RETURN_PENSION_DOMESTIC" hidden="1">"c407"</definedName>
    <definedName name="IQ_EXP_RETURN_PENSION_FOREIGN" hidden="1">"c408"</definedName>
    <definedName name="IQ_EXPENSE_CODE_" hidden="1">111</definedName>
    <definedName name="IQ_EXPLORE_DRILL" hidden="1">"c409"</definedName>
    <definedName name="IQ_EXPORTS_APR_FC_UNUSED_UNUSED_UNUSED" hidden="1">"c8401"</definedName>
    <definedName name="IQ_EXPORTS_APR_UNUSED_UNUSED_UNUSED" hidden="1">"c7521"</definedName>
    <definedName name="IQ_EXPORTS_FC_UNUSED_UNUSED_UNUSED" hidden="1">"c7741"</definedName>
    <definedName name="IQ_EXPORTS_GOODS_REAL_SAAR_APR_FC_UNUSED_UNUSED_UNUSED" hidden="1">"c8512"</definedName>
    <definedName name="IQ_EXPORTS_GOODS_REAL_SAAR_APR_UNUSED_UNUSED_UNUSED" hidden="1">"c7632"</definedName>
    <definedName name="IQ_EXPORTS_GOODS_REAL_SAAR_FC_UNUSED_UNUSED_UNUSED" hidden="1">"c7852"</definedName>
    <definedName name="IQ_EXPORTS_GOODS_REAL_SAAR_POP_FC_UNUSED_UNUSED_UNUSED" hidden="1">"c8072"</definedName>
    <definedName name="IQ_EXPORTS_GOODS_REAL_SAAR_POP_UNUSED_UNUSED_UNUSED" hidden="1">"c7192"</definedName>
    <definedName name="IQ_EXPORTS_GOODS_REAL_SAAR_UNUSED_UNUSED_UNUSED" hidden="1">"c6972"</definedName>
    <definedName name="IQ_EXPORTS_GOODS_REAL_SAAR_YOY_FC_UNUSED_UNUSED_UNUSED" hidden="1">"c8292"</definedName>
    <definedName name="IQ_EXPORTS_GOODS_REAL_SAAR_YOY_UNUSED_UNUSED_UNUSED" hidden="1">"c7412"</definedName>
    <definedName name="IQ_EXPORTS_POP_FC_UNUSED_UNUSED_UNUSED" hidden="1">"c7961"</definedName>
    <definedName name="IQ_EXPORTS_POP_UNUSED_UNUSED_UNUSED" hidden="1">"c7081"</definedName>
    <definedName name="IQ_EXPORTS_SERVICES_REAL_SAAR_APR_FC_UNUSED_UNUSED_UNUSED" hidden="1">"c8516"</definedName>
    <definedName name="IQ_EXPORTS_SERVICES_REAL_SAAR_APR_UNUSED_UNUSED_UNUSED" hidden="1">"c7636"</definedName>
    <definedName name="IQ_EXPORTS_SERVICES_REAL_SAAR_FC_UNUSED_UNUSED_UNUSED" hidden="1">"c7856"</definedName>
    <definedName name="IQ_EXPORTS_SERVICES_REAL_SAAR_POP_FC_UNUSED_UNUSED_UNUSED" hidden="1">"c8076"</definedName>
    <definedName name="IQ_EXPORTS_SERVICES_REAL_SAAR_POP_UNUSED_UNUSED_UNUSED" hidden="1">"c7196"</definedName>
    <definedName name="IQ_EXPORTS_SERVICES_REAL_SAAR_UNUSED_UNUSED_UNUSED" hidden="1">"c6976"</definedName>
    <definedName name="IQ_EXPORTS_SERVICES_REAL_SAAR_YOY_FC_UNUSED_UNUSED_UNUSED" hidden="1">"c8296"</definedName>
    <definedName name="IQ_EXPORTS_SERVICES_REAL_SAAR_YOY_UNUSED_UNUSED_UNUSED" hidden="1">"c7416"</definedName>
    <definedName name="IQ_EXPORTS_UNUSED_UNUSED_UNUSED" hidden="1">"c6861"</definedName>
    <definedName name="IQ_EXPORTS_YOY_FC_UNUSED_UNUSED_UNUSED" hidden="1">"c8181"</definedName>
    <definedName name="IQ_EXPORTS_YOY_UNUSED_UNUSED_UNUSED" hidden="1">"c7301"</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IT" hidden="1">"c415"</definedName>
    <definedName name="IQ_EXTRA_ACC_ITEMS_UTI" hidden="1">"c416"</definedName>
    <definedName name="IQ_EXTRA_ITEMS" hidden="1">"c1459"</definedName>
    <definedName name="IQ_EXTRAORDINARY_GAINS_FDIC" hidden="1">"c6586"</definedName>
    <definedName name="IQ_FAIR_VALUE_FDIC" hidden="1">"c6427"</definedName>
    <definedName name="IQ_FARM_LOANS_NET_FDIC" hidden="1">"c6316"</definedName>
    <definedName name="IQ_FARM_LOANS_TOTAL_LOANS_FOREIGN_FDIC" hidden="1">"c6450"</definedName>
    <definedName name="IQ_FARMLAND_LOANS_FDIC" hidden="1">"c6314"</definedName>
    <definedName name="IQ_FDIC" hidden="1">"c417"</definedName>
    <definedName name="IQ_FED_FUNDS_PURCHASED_FDIC" hidden="1">"c6343"</definedName>
    <definedName name="IQ_FED_FUNDS_SOLD_FDIC" hidden="1">"c6307"</definedName>
    <definedName name="IQ_FEDFUNDS_SOLD" hidden="1">"c2256"</definedName>
    <definedName name="IQ_FFO" hidden="1">"c1574"</definedName>
    <definedName name="IQ_FFO_ACT_OR_EST" hidden="1">"c2216"</definedName>
    <definedName name="IQ_FFO_EST" hidden="1">"c418"</definedName>
    <definedName name="IQ_FFO_HIGH_EST" hidden="1">"c419"</definedName>
    <definedName name="IQ_FFO_LOW_EST" hidden="1">"c420"</definedName>
    <definedName name="IQ_FFO_MEDIAN_EST" hidden="1">"c1665"</definedName>
    <definedName name="IQ_FFO_NUM_EST" hidden="1">"c421"</definedName>
    <definedName name="IQ_FFO_STDDEV_EST" hidden="1">"c422"</definedName>
    <definedName name="IQ_FH" hidden="1">100000</definedName>
    <definedName name="IQ_FHLB_ADVANCES_FDIC" hidden="1">"c6366"</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DUCIARY_ACTIVITIES_FDIC" hidden="1">"c6571"</definedName>
    <definedName name="IQ_FIFETEEN_YEAR_FIXED_AND_FLOATING_RATE_FDIC" hidden="1">"c6423"</definedName>
    <definedName name="IQ_FIFETEEN_YEAR_MORTGAGE_PASS_THROUGHS_FDIC" hidden="1">"c6415"</definedName>
    <definedName name="IQ_FILING_CURRENCY" hidden="1">"c2129"</definedName>
    <definedName name="IQ_FILINGDATE_BS" hidden="1">"c424"</definedName>
    <definedName name="IQ_FILINGDATE_CF" hidden="1">"c425"</definedName>
    <definedName name="IQ_FILINGDATE_IS" hidden="1">"c426"</definedName>
    <definedName name="IQ_FILM_RIGHTS" hidden="1">"c2254"</definedName>
    <definedName name="IQ_FIN_DIV_ASSETS_CURRENT" hidden="1">"c427"</definedName>
    <definedName name="IQ_FIN_DIV_ASSETS_LT" hidden="1">"c428"</definedName>
    <definedName name="IQ_FIN_DIV_DEBT_CURRENT" hidden="1">"c429"</definedName>
    <definedName name="IQ_FIN_DIV_DEBT_LT" hidden="1">"c430"</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REV" hidden="1">"c437"</definedName>
    <definedName name="IQ_FINANCING_CASH" hidden="1">"c1405"</definedName>
    <definedName name="IQ_FINANCING_CASH_SUPPL" hidden="1">"c1406"</definedName>
    <definedName name="IQ_FINISHED_INV" hidden="1">"c438"</definedName>
    <definedName name="IQ_FIRST_YEAR_LIFE" hidden="1">"c439"</definedName>
    <definedName name="IQ_FISCAL_Q" hidden="1">"c440"</definedName>
    <definedName name="IQ_FISCAL_Y" hidden="1">"c441"</definedName>
    <definedName name="IQ_FIVE_PERCENT_OWNER" hidden="1">"c442"</definedName>
    <definedName name="IQ_FIVE_YEAR_FIXED_AND_FLOATING_RATE_FDIC" hidden="1">"c6422"</definedName>
    <definedName name="IQ_FIVE_YEAR_MORTGAGE_PASS_THROUGHS_FDIC" hidden="1">"c6414"</definedName>
    <definedName name="IQ_FIVEPERCENT_PERCENT" hidden="1">"c443"</definedName>
    <definedName name="IQ_FIVEPERCENT_SHARES" hidden="1">"c444"</definedName>
    <definedName name="IQ_FIXED_ASSET_TURNS" hidden="1">"c445"</definedName>
    <definedName name="IQ_FIXED_INVEST_APR_FC_UNUSED_UNUSED_UNUSED" hidden="1">"c8410"</definedName>
    <definedName name="IQ_FIXED_INVEST_APR_UNUSED_UNUSED_UNUSED" hidden="1">"c7530"</definedName>
    <definedName name="IQ_FIXED_INVEST_FC_UNUSED_UNUSED_UNUSED" hidden="1">"c7750"</definedName>
    <definedName name="IQ_FIXED_INVEST_POP_FC_UNUSED_UNUSED_UNUSED" hidden="1">"c7970"</definedName>
    <definedName name="IQ_FIXED_INVEST_POP_UNUSED_UNUSED_UNUSED" hidden="1">"c7090"</definedName>
    <definedName name="IQ_FIXED_INVEST_REAL_APR_FC_UNUSED_UNUSED_UNUSED" hidden="1">"c8518"</definedName>
    <definedName name="IQ_FIXED_INVEST_REAL_APR_UNUSED_UNUSED_UNUSED" hidden="1">"c7638"</definedName>
    <definedName name="IQ_FIXED_INVEST_REAL_FC_UNUSED_UNUSED_UNUSED" hidden="1">"c7858"</definedName>
    <definedName name="IQ_FIXED_INVEST_REAL_POP_FC_UNUSED_UNUSED_UNUSED" hidden="1">"c8078"</definedName>
    <definedName name="IQ_FIXED_INVEST_REAL_POP_UNUSED_UNUSED_UNUSED" hidden="1">"c7198"</definedName>
    <definedName name="IQ_FIXED_INVEST_REAL_UNUSED_UNUSED_UNUSED" hidden="1">"c6978"</definedName>
    <definedName name="IQ_FIXED_INVEST_REAL_YOY_FC_UNUSED_UNUSED_UNUSED" hidden="1">"c8298"</definedName>
    <definedName name="IQ_FIXED_INVEST_REAL_YOY_UNUSED_UNUSED_UNUSED" hidden="1">"c7418"</definedName>
    <definedName name="IQ_FIXED_INVEST_UNUSED_UNUSED_UNUSED" hidden="1">"c6870"</definedName>
    <definedName name="IQ_FIXED_INVEST_YOY_FC_UNUSED_UNUSED_UNUSED" hidden="1">"c8190"</definedName>
    <definedName name="IQ_FIXED_INVEST_YOY_UNUSED_UNUSED_UNUSED" hidden="1">"c7310"</definedName>
    <definedName name="IQ_FLOAT_PERCENT" hidden="1">"c1575"</definedName>
    <definedName name="IQ_FNMA_FHLMC_FDIC" hidden="1">"c6397"</definedName>
    <definedName name="IQ_FNMA_FHLMC_GNMA_FDIC" hidden="1">"c6399"</definedName>
    <definedName name="IQ_FORECLOSED_PROPERTIES_FDIC" hidden="1">"c6459"</definedName>
    <definedName name="IQ_FOREIGN_BANK_LOANS_FDIC" hidden="1">"c6437"</definedName>
    <definedName name="IQ_FOREIGN_BANKS_DEPOSITS_FOREIGN_FDIC" hidden="1">"c6481"</definedName>
    <definedName name="IQ_FOREIGN_BANKS_LOAN_CHARG_OFFS_FDIC" hidden="1">"c6645"</definedName>
    <definedName name="IQ_FOREIGN_BANKS_NET_CHARGE_OFFS_FDIC" hidden="1">"c6647"</definedName>
    <definedName name="IQ_FOREIGN_BANKS_NONTRANSACTION_ACCOUNTS_FDIC" hidden="1">"c6550"</definedName>
    <definedName name="IQ_FOREIGN_BANKS_RECOVERIES_FDIC" hidden="1">"c6646"</definedName>
    <definedName name="IQ_FOREIGN_BANKS_TRANSACTION_ACCOUNTS_FDIC" hidden="1">"c6542"</definedName>
    <definedName name="IQ_FOREIGN_BRANCHES_U.S._BANKS_LOANS_FDIC" hidden="1">"c6438"</definedName>
    <definedName name="IQ_FOREIGN_BRANCHES_US_BANKS_FDIC" hidden="1">"c6392"</definedName>
    <definedName name="IQ_FOREIGN_BRANCHES_US_BANKS_LOANS_FDIC" hidden="1">"c6438"</definedName>
    <definedName name="IQ_FOREIGN_COUNTRIES_BANKS_TOTAL_LOANS_FOREIGN_FDIC" hidden="1">"c6445"</definedName>
    <definedName name="IQ_FOREIGN_DEBT_SECURITIES_FDIC" hidden="1">"c6303"</definedName>
    <definedName name="IQ_FOREIGN_DEP_IB" hidden="1">"c446"</definedName>
    <definedName name="IQ_FOREIGN_DEP_NON_IB" hidden="1">"c447"</definedName>
    <definedName name="IQ_FOREIGN_DEPOSITS_NONTRANSACTION_ACCOUNTS_FDIC" hidden="1">"c6549"</definedName>
    <definedName name="IQ_FOREIGN_DEPOSITS_TRANSACTION_ACCOUNTS_FDIC" hidden="1">"c6541"</definedName>
    <definedName name="IQ_FOREIGN_EXCHANGE" hidden="1">"c1376"</definedName>
    <definedName name="IQ_FOREIGN_EXCHANGE_EXPOSURES_FDIC" hidden="1">"c6663"</definedName>
    <definedName name="IQ_FOREIGN_GOVERNMENT_LOANS_FDIC" hidden="1">"c6430"</definedName>
    <definedName name="IQ_FOREIGN_GOVERNMENTS_CHARGE_OFFS_FDIC" hidden="1">"c6600"</definedName>
    <definedName name="IQ_FOREIGN_GOVERNMENTS_DEPOSITS_FOREIGN_FDIC" hidden="1">"c6482"</definedName>
    <definedName name="IQ_FOREIGN_GOVERNMENTS_NET_CHARGE_OFFS_FDIC" hidden="1">"c6638"</definedName>
    <definedName name="IQ_FOREIGN_GOVERNMENTS_NONTRANSACTION_ACCOUNTS_FDIC" hidden="1">"c6551"</definedName>
    <definedName name="IQ_FOREIGN_GOVERNMENTS_RECOVERIES_FDIC" hidden="1">"c6619"</definedName>
    <definedName name="IQ_FOREIGN_GOVERNMENTS_TOTAL_DEPOSITS_FDIC" hidden="1">"c6476"</definedName>
    <definedName name="IQ_FOREIGN_GOVERNMENTS_TRANSACTION_ACCOUNTS_FDIC" hidden="1">"c6543"</definedName>
    <definedName name="IQ_FOREIGN_LOANS" hidden="1">"c448"</definedName>
    <definedName name="IQ_FQ" hidden="1">500</definedName>
    <definedName name="IQ_FUEL" hidden="1">"c449"</definedName>
    <definedName name="IQ_FULL_TIME" hidden="1">"c450"</definedName>
    <definedName name="IQ_FULLY_INSURED_DEPOSITS_FDIC" hidden="1">"c6487"</definedName>
    <definedName name="IQ_FUTURES_FORWARD_CONTRACTS_NOTIONAL_AMOUNT_FDIC" hidden="1">"c6518"</definedName>
    <definedName name="IQ_FUTURES_FORWARD_CONTRACTS_RATE_RISK_FDIC" hidden="1">"c6508"</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X_CONTRACTS_FDIC" hidden="1">"c6517"</definedName>
    <definedName name="IQ_FX_CONTRACTS_SPOT_FDIC" hidden="1">"c6356"</definedName>
    <definedName name="IQ_FY" hidden="1">1000</definedName>
    <definedName name="IQ_GA_EXP" hidden="1">"c2241"</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"c1377"</definedName>
    <definedName name="IQ_GAIN_SALE_LOANS_FDIC" hidden="1">"c6673"</definedName>
    <definedName name="IQ_GAIN_SALE_RE_FDIC" hidden="1">"c6674"</definedName>
    <definedName name="IQ_GAINS_SALE_ASSETS_FDIC" hidden="1">"c6675"</definedName>
    <definedName name="IQ_GNMA_FDIC" hidden="1">"c6398"</definedName>
    <definedName name="IQ_GOODWILL_FDIC" hidden="1">"c6334"</definedName>
    <definedName name="IQ_GOODWILL_IMPAIRMENT_FDIC" hidden="1">"c6678"</definedName>
    <definedName name="IQ_GOODWILL_INTAN_FDIC" hidden="1">"c6333"</definedName>
    <definedName name="IQ_GOODWILL_NET" hidden="1">"c1380"</definedName>
    <definedName name="IQ_GP" hidden="1">"c511"</definedName>
    <definedName name="IQ_GP_10YR_ANN_GROWTH" hidden="1">"c512"</definedName>
    <definedName name="IQ_GP_1YR_ANN_GROWTH" hidden="1">"c513"</definedName>
    <definedName name="IQ_GP_2YR_ANN_GROWTH" hidden="1">"c514"</definedName>
    <definedName name="IQ_GP_3YR_ANN_GROWTH" hidden="1">"c515"</definedName>
    <definedName name="IQ_GP_5YR_ANN_GROWTH" hidden="1">"c516"</definedName>
    <definedName name="IQ_GP_7YR_ANN_GROWTH" hidden="1">"c517"</definedName>
    <definedName name="IQ_GPPE" hidden="1">"c518"</definedName>
    <definedName name="IQ_GROSS_DIVID" hidden="1">"c1446"</definedName>
    <definedName name="IQ_GROSS_LOANS" hidden="1">"c521"</definedName>
    <definedName name="IQ_GROSS_LOANS_10YR_ANN_GROWTH" hidden="1">"c522"</definedName>
    <definedName name="IQ_GROSS_LOANS_1YR_ANN_GROWTH" hidden="1">"c523"</definedName>
    <definedName name="IQ_GROSS_LOANS_2YR_ANN_GROWTH" hidden="1">"c524"</definedName>
    <definedName name="IQ_GROSS_LOANS_3YR_ANN_GROWTH" hidden="1">"c525"</definedName>
    <definedName name="IQ_GROSS_LOANS_5YR_ANN_GROWTH" hidden="1">"c526"</definedName>
    <definedName name="IQ_GROSS_LOANS_7YR_ANN_GROWTH" hidden="1">"c527"</definedName>
    <definedName name="IQ_GROSS_LOANS_TOTAL_DEPOSITS" hidden="1">"c528"</definedName>
    <definedName name="IQ_GROSS_MARGIN" hidden="1">"c529"</definedName>
    <definedName name="IQ_GROSS_PROFIT" hidden="1">"c1378"</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IT" hidden="1">"c1480"</definedName>
    <definedName name="IQ_GW_INTAN_AMORT_UTI" hidden="1">"c1481"</definedName>
    <definedName name="IQ_HELD_MATURITY_FDIC" hidden="1">"c6408"</definedName>
    <definedName name="IQ_HIGH_TARGET_PRICE" hidden="1">"c1651"</definedName>
    <definedName name="IQ_HIGHPRICE" hidden="1">"c545"</definedName>
    <definedName name="IQ_HOME_EQUITY_LOC_NET_CHARGE_OFFS_FDIC" hidden="1">"c6644"</definedName>
    <definedName name="IQ_HOME_EQUITY_LOC_TOTAL_CHARGE_OFFS_FDIC" hidden="1">"c6606"</definedName>
    <definedName name="IQ_HOME_EQUITY_LOC_TOTAL_RECOVERIES_FDIC" hidden="1">"c6625"</definedName>
    <definedName name="IQ_HOMEOWNERS_WRITTEN" hidden="1">"c546"</definedName>
    <definedName name="IQ_HOUSING_COMPLETIONS_SINGLE_FAM_APR_FC_UNUSED_UNUSED_UNUSED" hidden="1">"c8422"</definedName>
    <definedName name="IQ_HOUSING_COMPLETIONS_SINGLE_FAM_APR_UNUSED_UNUSED_UNUSED" hidden="1">"c7542"</definedName>
    <definedName name="IQ_HOUSING_COMPLETIONS_SINGLE_FAM_FC_UNUSED_UNUSED_UNUSED" hidden="1">"c7762"</definedName>
    <definedName name="IQ_HOUSING_COMPLETIONS_SINGLE_FAM_POP_FC_UNUSED_UNUSED_UNUSED" hidden="1">"c7982"</definedName>
    <definedName name="IQ_HOUSING_COMPLETIONS_SINGLE_FAM_POP_UNUSED_UNUSED_UNUSED" hidden="1">"c7102"</definedName>
    <definedName name="IQ_HOUSING_COMPLETIONS_SINGLE_FAM_UNUSED_UNUSED_UNUSED" hidden="1">"c6882"</definedName>
    <definedName name="IQ_HOUSING_COMPLETIONS_SINGLE_FAM_YOY_FC_UNUSED_UNUSED_UNUSED" hidden="1">"c8202"</definedName>
    <definedName name="IQ_HOUSING_COMPLETIONS_SINGLE_FAM_YOY_UNUSED_UNUSED_UNUSED" hidden="1">"c7322"</definedName>
    <definedName name="IQ_IMPAIR_OIL" hidden="1">"c547"</definedName>
    <definedName name="IQ_IMPAIRMENT_GW" hidden="1">"c548"</definedName>
    <definedName name="IQ_IMPORTS_GOODS_REAL_SAAR_APR_FC_UNUSED_UNUSED_UNUSED" hidden="1">"c8523"</definedName>
    <definedName name="IQ_IMPORTS_GOODS_REAL_SAAR_APR_UNUSED_UNUSED_UNUSED" hidden="1">"c7643"</definedName>
    <definedName name="IQ_IMPORTS_GOODS_REAL_SAAR_FC_UNUSED_UNUSED_UNUSED" hidden="1">"c7863"</definedName>
    <definedName name="IQ_IMPORTS_GOODS_REAL_SAAR_POP_FC_UNUSED_UNUSED_UNUSED" hidden="1">"c8083"</definedName>
    <definedName name="IQ_IMPORTS_GOODS_REAL_SAAR_POP_UNUSED_UNUSED_UNUSED" hidden="1">"c7203"</definedName>
    <definedName name="IQ_IMPORTS_GOODS_REAL_SAAR_UNUSED_UNUSED_UNUSED" hidden="1">"c6983"</definedName>
    <definedName name="IQ_IMPORTS_GOODS_REAL_SAAR_YOY_FC_UNUSED_UNUSED_UNUSED" hidden="1">"c8303"</definedName>
    <definedName name="IQ_IMPORTS_GOODS_REAL_SAAR_YOY_UNUSED_UNUSED_UNUSED" hidden="1">"c7423"</definedName>
    <definedName name="IQ_IMPORTS_GOODS_SERVICES_APR_FC_UNUSED_UNUSED_UNUSED" hidden="1">"c8429"</definedName>
    <definedName name="IQ_IMPORTS_GOODS_SERVICES_APR_UNUSED_UNUSED_UNUSED" hidden="1">"c7549"</definedName>
    <definedName name="IQ_IMPORTS_GOODS_SERVICES_FC_UNUSED_UNUSED_UNUSED" hidden="1">"c7769"</definedName>
    <definedName name="IQ_IMPORTS_GOODS_SERVICES_POP_FC_UNUSED_UNUSED_UNUSED" hidden="1">"c7989"</definedName>
    <definedName name="IQ_IMPORTS_GOODS_SERVICES_POP_UNUSED_UNUSED_UNUSED" hidden="1">"c7109"</definedName>
    <definedName name="IQ_IMPORTS_GOODS_SERVICES_REAL_SAAR_APR_FC_UNUSED_UNUSED_UNUSED" hidden="1">"c8524"</definedName>
    <definedName name="IQ_IMPORTS_GOODS_SERVICES_REAL_SAAR_APR_UNUSED_UNUSED_UNUSED" hidden="1">"c7644"</definedName>
    <definedName name="IQ_IMPORTS_GOODS_SERVICES_REAL_SAAR_FC_UNUSED_UNUSED_UNUSED" hidden="1">"c7864"</definedName>
    <definedName name="IQ_IMPORTS_GOODS_SERVICES_REAL_SAAR_POP_FC_UNUSED_UNUSED_UNUSED" hidden="1">"c8084"</definedName>
    <definedName name="IQ_IMPORTS_GOODS_SERVICES_REAL_SAAR_POP_UNUSED_UNUSED_UNUSED" hidden="1">"c7204"</definedName>
    <definedName name="IQ_IMPORTS_GOODS_SERVICES_REAL_SAAR_UNUSED_UNUSED_UNUSED" hidden="1">"c6984"</definedName>
    <definedName name="IQ_IMPORTS_GOODS_SERVICES_REAL_SAAR_YOY_FC_UNUSED_UNUSED_UNUSED" hidden="1">"c8304"</definedName>
    <definedName name="IQ_IMPORTS_GOODS_SERVICES_REAL_SAAR_YOY_UNUSED_UNUSED_UNUSED" hidden="1">"c7424"</definedName>
    <definedName name="IQ_IMPORTS_GOODS_SERVICES_UNUSED_UNUSED_UNUSED" hidden="1">"c6889"</definedName>
    <definedName name="IQ_IMPORTS_GOODS_SERVICES_YOY_FC_UNUSED_UNUSED_UNUSED" hidden="1">"c8209"</definedName>
    <definedName name="IQ_IMPORTS_GOODS_SERVICES_YOY_UNUSED_UNUSED_UNUSED" hidden="1">"c7329"</definedName>
    <definedName name="IQ_INC_AFTER_TAX" hidden="1">"c1598"</definedName>
    <definedName name="IQ_INC_AVAIL_EXCL" hidden="1">"c1395"</definedName>
    <definedName name="IQ_INC_AVAIL_INCL" hidden="1">"c1396"</definedName>
    <definedName name="IQ_INC_BEFORE_TAX" hidden="1">"c1375"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CIDENTAL_CHANGES_BUSINESS_COMBINATIONS_FDIC" hidden="1">"c6502"</definedName>
    <definedName name="IQ_INCOME_BEFORE_EXTRA_FDIC" hidden="1">"c6585"</definedName>
    <definedName name="IQ_INCOME_EARNED_FDIC" hidden="1">"c6359"</definedName>
    <definedName name="IQ_INCOME_TAXES_FDIC" hidden="1">"c6582"</definedName>
    <definedName name="IQ_INDIVIDUALS_CHARGE_OFFS_FDIC" hidden="1">"c6599"</definedName>
    <definedName name="IQ_INDIVIDUALS_LOANS_FDIC" hidden="1">"c6318"</definedName>
    <definedName name="IQ_INDIVIDUALS_NET_CHARGE_OFFS_FDIC" hidden="1">"c6637"</definedName>
    <definedName name="IQ_INDIVIDUALS_OTHER_LOANS_FDIC" hidden="1">"c6321"</definedName>
    <definedName name="IQ_INDIVIDUALS_PARTNERSHIPS_CORP_DEPOSITS_FOREIGN_FDIC" hidden="1">"c6479"</definedName>
    <definedName name="IQ_INDIVIDUALS_PARTNERSHIPS_CORP_NONTRANSACTION_ACCOUNTS_FDIC" hidden="1">"c6545"</definedName>
    <definedName name="IQ_INDIVIDUALS_PARTNERSHIPS_CORP_TOTAL_DEPOSITS_FDIC" hidden="1">"c6471"</definedName>
    <definedName name="IQ_INDIVIDUALS_PARTNERSHIPS_CORP_TRANSACTION_ACCOUNTS_FDIC" hidden="1">"c6537"</definedName>
    <definedName name="IQ_INDIVIDUALS_RECOVERIES_FDIC" hidden="1">"c6618"</definedName>
    <definedName name="IQ_INS_ANNUITY_LIAB" hidden="1">"c563"</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IT" hidden="1">"c575"</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LOANS_FDIC" hidden="1">"c6365"</definedName>
    <definedName name="IQ_INSIDER_OVER_TOTAL" hidden="1">"c1581"</definedName>
    <definedName name="IQ_INSIDER_OWNER" hidden="1">"c577"</definedName>
    <definedName name="IQ_INSIDER_PERCENT" hidden="1">"c578"</definedName>
    <definedName name="IQ_INSIDER_SHARES" hidden="1">"c579"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TITUTIONS_EARNINGS_GAINS_FDIC" hidden="1">"c6723"</definedName>
    <definedName name="IQ_INSUR_RECEIV" hidden="1">"c1600"</definedName>
    <definedName name="IQ_INSURANCE_COMMISSION_FEES_FDIC" hidden="1">"c6670"</definedName>
    <definedName name="IQ_INSURANCE_UNDERWRITING_INCOME_FDIC" hidden="1">"c6671"</definedName>
    <definedName name="IQ_INT_BORROW" hidden="1">"c583"</definedName>
    <definedName name="IQ_INT_DEMAND_NOTES_FDIC" hidden="1">"c6567"</definedName>
    <definedName name="IQ_INT_DEPOSITS" hidden="1">"c584"</definedName>
    <definedName name="IQ_INT_DIV_INC" hidden="1">"c585"</definedName>
    <definedName name="IQ_INT_DOMESTIC_DEPOSITS_FDIC" hidden="1">"c6564"</definedName>
    <definedName name="IQ_INT_EXP_BR" hidden="1">"c586"</definedName>
    <definedName name="IQ_INT_EXP_COVERAGE" hidden="1">"c587"</definedName>
    <definedName name="IQ_INT_EXP_FIN" hidden="1">"c588"</definedName>
    <definedName name="IQ_INT_EXP_INS" hidden="1">"c589"</definedName>
    <definedName name="IQ_INT_EXP_LTD" hidden="1">"c2086"</definedName>
    <definedName name="IQ_INT_EXP_REIT" hidden="1">"c590"</definedName>
    <definedName name="IQ_INT_EXP_TOTAL" hidden="1">"c591"</definedName>
    <definedName name="IQ_INT_EXP_TOTAL_FDIC" hidden="1">"c6569"</definedName>
    <definedName name="IQ_INT_EXP_UTI" hidden="1">"c592"</definedName>
    <definedName name="IQ_INT_FED_FUNDS_FDIC" hidden="1">"c6566"</definedName>
    <definedName name="IQ_INT_FOREIGN_DEPOSITS_FDIC" hidden="1">"c6565"</definedName>
    <definedName name="IQ_INT_INC_BR" hidden="1">"c593"</definedName>
    <definedName name="IQ_INT_INC_DEPOSITORY_INST_FDIC" hidden="1">"c6558"</definedName>
    <definedName name="IQ_INT_INC_DOM_LOANS_FDIC" hidden="1">"c6555"</definedName>
    <definedName name="IQ_INT_INC_FED_FUNDS_FDIC" hidden="1">"c6561"</definedName>
    <definedName name="IQ_INT_INC_FIN" hidden="1">"c594"</definedName>
    <definedName name="IQ_INT_INC_FOREIGN_LOANS_FDIC" hidden="1">"c6556"</definedName>
    <definedName name="IQ_INT_INC_INVEST" hidden="1">"c595"</definedName>
    <definedName name="IQ_INT_INC_LEASE_RECEIVABLES_FDIC" hidden="1">"c6557"</definedName>
    <definedName name="IQ_INT_INC_LOANS" hidden="1">"c596"</definedName>
    <definedName name="IQ_INT_INC_OTHER_FDIC" hidden="1">"c6562"</definedName>
    <definedName name="IQ_INT_INC_REIT" hidden="1">"c597"</definedName>
    <definedName name="IQ_INT_INC_SECURITIES_FDIC" hidden="1">"c6559"</definedName>
    <definedName name="IQ_INT_INC_TOTAL" hidden="1">"c598"</definedName>
    <definedName name="IQ_INT_INC_TOTAL_FDIC" hidden="1">"c6563"</definedName>
    <definedName name="IQ_INT_INC_TRADING_ACCOUNTS_FDIC" hidden="1">"c6560"</definedName>
    <definedName name="IQ_INT_INC_UTI" hidden="1">"c599"</definedName>
    <definedName name="IQ_INT_INV_INC" hidden="1">"c600"</definedName>
    <definedName name="IQ_INT_INV_INC_REIT" hidden="1">"c601"</definedName>
    <definedName name="IQ_INT_INV_INC_UTI" hidden="1">"c602"</definedName>
    <definedName name="IQ_INT_ON_BORROWING_COVERAGE" hidden="1">"c603"</definedName>
    <definedName name="IQ_INT_RATE_SPREAD" hidden="1">"c604"</definedName>
    <definedName name="IQ_INT_SUB_NOTES_FDIC" hidden="1">"c6568"</definedName>
    <definedName name="IQ_INTANGIBLES_NET" hidden="1">"c1407"</definedName>
    <definedName name="IQ_INTEREST_BEARING_BALANCES_FDIC" hidden="1">"c6371"</definedName>
    <definedName name="IQ_INTEREST_BEARING_DEPOSITS_DOMESTIC_FDIC" hidden="1">"c6478"</definedName>
    <definedName name="IQ_INTEREST_BEARING_DEPOSITS_FDIC" hidden="1">"c6373"</definedName>
    <definedName name="IQ_INTEREST_BEARING_DEPOSITS_FOREIGN_FDIC" hidden="1">"c6485"</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TEREST_RATE_CONTRACTS_FDIC" hidden="1">"c6512"</definedName>
    <definedName name="IQ_INTEREST_RATE_EXPOSURES_FDIC" hidden="1">"c6662"</definedName>
    <definedName name="IQ_INV_10YR_ANN_GROWTH" hidden="1">"c1930"</definedName>
    <definedName name="IQ_INV_1YR_ANN_GROWTH" hidden="1">"c1925"</definedName>
    <definedName name="IQ_INV_2YR_ANN_GROWTH" hidden="1">"c1926"</definedName>
    <definedName name="IQ_INV_3YR_ANN_GROWTH" hidden="1">"c1927"</definedName>
    <definedName name="IQ_INV_5YR_ANN_GROWTH" hidden="1">"c1928"</definedName>
    <definedName name="IQ_INV_7YR_ANN_GROWTH" hidden="1">"c1929"</definedName>
    <definedName name="IQ_INV_BANKING_FEE" hidden="1">"c620"</definedName>
    <definedName name="IQ_INV_METHOD" hidden="1">"c621"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IT" hidden="1">"c633"</definedName>
    <definedName name="IQ_INVEST_LOANS_CF_UTI" hidden="1">"c634"</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IT" hidden="1">"c642"</definedName>
    <definedName name="IQ_INVEST_SECURITY_CF_UTI" hidden="1">"c643"</definedName>
    <definedName name="IQ_INVESTMENT_BANKING_OTHER_FEES_FDIC" hidden="1">"c6666"</definedName>
    <definedName name="IQ_IPRD" hidden="1">"c644"</definedName>
    <definedName name="IQ_IRA_KEOGH_ACCOUNTS_FDIC" hidden="1">"c6496"</definedName>
    <definedName name="IQ_ISM_SERVICES_APR_FC_UNUSED_UNUSED_UNUSED" hidden="1">"c8443"</definedName>
    <definedName name="IQ_ISM_SERVICES_APR_UNUSED_UNUSED_UNUSED" hidden="1">"c7563"</definedName>
    <definedName name="IQ_ISM_SERVICES_FC_UNUSED_UNUSED_UNUSED" hidden="1">"c7783"</definedName>
    <definedName name="IQ_ISM_SERVICES_POP_FC_UNUSED_UNUSED_UNUSED" hidden="1">"c8003"</definedName>
    <definedName name="IQ_ISM_SERVICES_POP_UNUSED_UNUSED_UNUSED" hidden="1">"c7123"</definedName>
    <definedName name="IQ_ISM_SERVICES_UNUSED_UNUSED_UNUSED" hidden="1">"c6903"</definedName>
    <definedName name="IQ_ISM_SERVICES_YOY_FC_UNUSED_UNUSED_UNUSED" hidden="1">"c8223"</definedName>
    <definedName name="IQ_ISM_SERVICES_YOY_UNUSED_UNUSED_UNUSED" hidden="1">"c7343"</definedName>
    <definedName name="IQ_ISS_DEBT_NET" hidden="1">"c1391"</definedName>
    <definedName name="IQ_ISS_STOCK_NET" hidden="1">"c1601"</definedName>
    <definedName name="IQ_ISSUED_GUARANTEED_US_FDIC" hidden="1">"c6404"</definedName>
    <definedName name="IQ_LAND" hidden="1">"c645"</definedName>
    <definedName name="IQ_LAST_SPLIT_DATE" hidden="1">"c2095"</definedName>
    <definedName name="IQ_LAST_SPLIT_FACTOR" hidden="1">"c2093"</definedName>
    <definedName name="IQ_LASTSALEPRICE" hidden="1">"c646"</definedName>
    <definedName name="IQ_LASTSALEPRICE_DATE" hidden="1">"c2109"</definedName>
    <definedName name="IQ_LATESTK" hidden="1">1000</definedName>
    <definedName name="IQ_LATESTQ" hidden="1">500</definedName>
    <definedName name="IQ_LEASE_FINANCING_RECEIVABLES_CHARGE_OFFS_FDIC" hidden="1">"c6602"</definedName>
    <definedName name="IQ_LEASE_FINANCING_RECEIVABLES_FDIC" hidden="1">"c6433"</definedName>
    <definedName name="IQ_LEASE_FINANCING_RECEIVABLES_NET_CHARGE_OFFS_FDIC" hidden="1">"c6640"</definedName>
    <definedName name="IQ_LEASE_FINANCING_RECEIVABLES_RECOVERIES_FDIC" hidden="1">"c6621"</definedName>
    <definedName name="IQ_LEASE_FINANCING_RECEIVABLES_TOTAL_LOANS_FOREIGN_FDIC" hidden="1">"c6449"</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IT" hidden="1">"c652"</definedName>
    <definedName name="IQ_LEGAL_SETTLE_UTI" hidden="1">"c653"</definedName>
    <definedName name="IQ_LEVERAGE_RATIO" hidden="1">"c654"</definedName>
    <definedName name="IQ_LEVERED_FCF" hidden="1">"c1907"</definedName>
    <definedName name="IQ_LFCF_10YR_ANN_GROWTH" hidden="1">"c1942"</definedName>
    <definedName name="IQ_LFCF_1YR_ANN_GROWTH" hidden="1">"c1937"</definedName>
    <definedName name="IQ_LFCF_2YR_ANN_GROWTH" hidden="1">"c1938"</definedName>
    <definedName name="IQ_LFCF_3YR_ANN_GROWTH" hidden="1">"c1939"</definedName>
    <definedName name="IQ_LFCF_5YR_ANN_GROWTH" hidden="1">"c1940"</definedName>
    <definedName name="IQ_LFCF_7YR_ANN_GROWTH" hidden="1">"c1941"</definedName>
    <definedName name="IQ_LFCF_MARGIN" hidden="1">"c1961"</definedName>
    <definedName name="IQ_LICENSED_POPS" hidden="1">"c2123"</definedName>
    <definedName name="IQ_LIFE_INSURANCE_ASSETS_FDIC" hidden="1">"c6372"</definedName>
    <definedName name="IQ_LIFOR" hidden="1">"c655"</definedName>
    <definedName name="IQ_LL" hidden="1">"c656"</definedName>
    <definedName name="IQ_LOAN_COMMITMENTS_REVOLVING_FDIC" hidden="1">"c6524"</definedName>
    <definedName name="IQ_LOAN_LEASE_RECEIV" hidden="1">"c657"</definedName>
    <definedName name="IQ_LOAN_LOSS" hidden="1">"c1386"</definedName>
    <definedName name="IQ_LOAN_LOSS_ALLOW_FDIC" hidden="1">"c6326"</definedName>
    <definedName name="IQ_LOAN_LOSS_ALLOWANCE_NONCURRENT_LOANS_FDIC" hidden="1">"c6740"</definedName>
    <definedName name="IQ_LOAN_LOSSES_FDIC" hidden="1">"c6580"</definedName>
    <definedName name="IQ_LOAN_SERVICE_REV" hidden="1">"c658"</definedName>
    <definedName name="IQ_LOANS_AND_LEASES_HELD_FDIC" hidden="1">"c6367"</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IT" hidden="1">"c664"</definedName>
    <definedName name="IQ_LOANS_CF_UTI" hidden="1">"c665"</definedName>
    <definedName name="IQ_LOANS_DEPOSITORY_INSTITUTIONS_FDIC" hidden="1">"c6382"</definedName>
    <definedName name="IQ_LOANS_FOR_SALE" hidden="1">"c666"</definedName>
    <definedName name="IQ_LOANS_HELD_FOREIGN_FDIC" hidden="1">"c6315"</definedName>
    <definedName name="IQ_LOANS_LEASES_FOREIGN_FDIC" hidden="1">"c6383"</definedName>
    <definedName name="IQ_LOANS_LEASES_GROSS_FDIC" hidden="1">"c6323"</definedName>
    <definedName name="IQ_LOANS_LEASES_GROSS_FOREIGN_FDIC" hidden="1">"c6384"</definedName>
    <definedName name="IQ_LOANS_LEASES_NET_FDIC" hidden="1">"c6327"</definedName>
    <definedName name="IQ_LOANS_LEASES_NET_UNEARNED_FDIC" hidden="1">"c6325"</definedName>
    <definedName name="IQ_LOANS_NOT_SECURED_RE_FDIC" hidden="1">"c6381"</definedName>
    <definedName name="IQ_LOANS_PAST_DUE" hidden="1">"c667"</definedName>
    <definedName name="IQ_LOANS_RECEIV_CURRENT" hidden="1">"c668"</definedName>
    <definedName name="IQ_LOANS_RECEIV_LT" hidden="1">"c669"</definedName>
    <definedName name="IQ_LOANS_RECEIV_LT_UTI" hidden="1">"c670"</definedName>
    <definedName name="IQ_LOANS_SECURED_BY_RE_CHARGE_OFFS_FDIC" hidden="1">"c6588"</definedName>
    <definedName name="IQ_LOANS_SECURED_BY_RE_RECOVERIES_FDIC" hidden="1">"c6607"</definedName>
    <definedName name="IQ_LOANS_SECURED_NON_US_FDIC" hidden="1">"c6380"</definedName>
    <definedName name="IQ_LOANS_SECURED_RE_NET_CHARGE_OFFS_FDIC" hidden="1">"c6626"</definedName>
    <definedName name="IQ_LOANS_TO_DEPOSITORY_INSTITUTIONS_FOREIGN_FDIC" hidden="1">"c6453"</definedName>
    <definedName name="IQ_LOANS_TO_FOREIGN_GOVERNMENTS_FDIC" hidden="1">"c6448"</definedName>
    <definedName name="IQ_LOANS_TO_INDIVIDUALS_FOREIGN_FDIC" hidden="1">"c6452"</definedName>
    <definedName name="IQ_LONG_TERM_ASSETS_FDIC" hidden="1">"c6361"</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ALLOWANCE_LOANS_FDIC" hidden="1">"c6739"</definedName>
    <definedName name="IQ_LOSS_LOSS_EXP" hidden="1">"c672"</definedName>
    <definedName name="IQ_LOW_TARGET_PRICE" hidden="1">"c1652"</definedName>
    <definedName name="IQ_LOWPRICE" hidden="1">"c673"</definedName>
    <definedName name="IQ_LT_DEBT" hidden="1">"c674"</definedName>
    <definedName name="IQ_LT_DEBT_BNK" hidden="1">"c675"</definedName>
    <definedName name="IQ_LT_DEBT_BR" hidden="1">"c676"</definedName>
    <definedName name="IQ_LT_DEBT_CAPITAL" hidden="1">"c677"</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IT" hidden="1">"c686"</definedName>
    <definedName name="IQ_LT_DEBT_ISSUED_UTI" hidden="1">"c687"</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IT" hidden="1">"c700"</definedName>
    <definedName name="IQ_LT_INVEST_UTI" hidden="1">"c701"</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REVENUE_OVER_EMPLOYEES" hidden="1">"c1437"</definedName>
    <definedName name="IQ_LTMMONTH" hidden="1">120000</definedName>
    <definedName name="IQ_MACHINERY" hidden="1">"c711"</definedName>
    <definedName name="IQ_MAINT_REPAIR" hidden="1">"c2087"</definedName>
    <definedName name="IQ_MARKET_CAP_LFCF" hidden="1">"c2209"</definedName>
    <definedName name="IQ_MARKETCAP" hidden="1">"c712"</definedName>
    <definedName name="IQ_MARKETING" hidden="1">"c2239"</definedName>
    <definedName name="IQ_MATURITY_ONE_YEAR_LESS_FDIC" hidden="1">"c6425"</definedName>
    <definedName name="IQ_MEDIAN_NEW_HOME_SALES_APR_FC_UNUSED_UNUSED_UNUSED" hidden="1">"c8460"</definedName>
    <definedName name="IQ_MEDIAN_NEW_HOME_SALES_APR_UNUSED_UNUSED_UNUSED" hidden="1">"c7580"</definedName>
    <definedName name="IQ_MEDIAN_NEW_HOME_SALES_FC_UNUSED_UNUSED_UNUSED" hidden="1">"c7800"</definedName>
    <definedName name="IQ_MEDIAN_NEW_HOME_SALES_POP_FC_UNUSED_UNUSED_UNUSED" hidden="1">"c8020"</definedName>
    <definedName name="IQ_MEDIAN_NEW_HOME_SALES_POP_UNUSED_UNUSED_UNUSED" hidden="1">"c7140"</definedName>
    <definedName name="IQ_MEDIAN_NEW_HOME_SALES_UNUSED_UNUSED_UNUSED" hidden="1">"c6920"</definedName>
    <definedName name="IQ_MEDIAN_NEW_HOME_SALES_YOY_FC_UNUSED_UNUSED_UNUSED" hidden="1">"c8240"</definedName>
    <definedName name="IQ_MEDIAN_NEW_HOME_SALES_YOY_UNUSED_UNUSED_UNUSED" hidden="1">"c7360"</definedName>
    <definedName name="IQ_MEDIAN_TARGET_PRICE" hidden="1">"c1650"</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IT" hidden="1">"c724"</definedName>
    <definedName name="IQ_MERGER_RESTRUCTURE_UTI" hidden="1">"c725"</definedName>
    <definedName name="IQ_MERGER_UTI" hidden="1">"c726"</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IT" hidden="1">"c734"</definedName>
    <definedName name="IQ_MINORITY_INTEREST_TOTAL" hidden="1">"c1905"</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M_ACCOUNT" hidden="1">"c743"</definedName>
    <definedName name="IQ_MONEY_MARKET_DEPOSIT_ACCOUNTS_FDIC" hidden="1">"c6553"</definedName>
    <definedName name="IQ_MONTH" hidden="1">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BACKED_SECURITIES_FDIC" hidden="1">"c6402"</definedName>
    <definedName name="IQ_MORTGAGE_SERV_RIGHTS" hidden="1">"c2242"</definedName>
    <definedName name="IQ_MORTGAGE_SERVICING_FDIC" hidden="1">"c6335"</definedName>
    <definedName name="IQ_MTD" hidden="1">800000</definedName>
    <definedName name="IQ_MULTIFAMILY_RESIDENTIAL_LOANS_FDIC" hidden="1">"c6311"</definedName>
    <definedName name="IQ_NAMES_REVISION_DATE_" localSheetId="9" hidden="1">43326.0086458333</definedName>
    <definedName name="IQ_NAMES_REVISION_DATE_" localSheetId="8" hidden="1">43326.0086458333</definedName>
    <definedName name="IQ_NAMES_REVISION_DATE_" hidden="1">43326.0086458333</definedName>
    <definedName name="IQ_NAV_ACT_OR_EST" hidden="1">"c2225"</definedName>
    <definedName name="IQ_NAV_EST" hidden="1">"c1751"</definedName>
    <definedName name="IQ_NAV_HIGH_EST" hidden="1">"c1753"</definedName>
    <definedName name="IQ_NAV_LOW_EST" hidden="1">"c1754"</definedName>
    <definedName name="IQ_NAV_MEDIAN_EST" hidden="1">"c1752"</definedName>
    <definedName name="IQ_NAV_NUM_EST" hidden="1">"c1755"</definedName>
    <definedName name="IQ_NAV_STDDEV_EST" hidden="1">"c1756"</definedName>
    <definedName name="IQ_NET_CHANGE" hidden="1">"c749"</definedName>
    <definedName name="IQ_NET_CHARGE_OFFS_FDIC" hidden="1">"c6641"</definedName>
    <definedName name="IQ_NET_CHARGE_OFFS_LOANS_FDIC" hidden="1">"c6751"</definedName>
    <definedName name="IQ_NET_DEBT" hidden="1">"c1584"</definedName>
    <definedName name="IQ_NET_DEBT_EBITDA" hidden="1">"c750"</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IT" hidden="1">"c756"</definedName>
    <definedName name="IQ_NET_DEBT_ISSUED_UTI" hidden="1">"c757"</definedName>
    <definedName name="IQ_NET_INC" hidden="1">"c1394"</definedName>
    <definedName name="IQ_NET_INC_BEFORE" hidden="1">"c1368"</definedName>
    <definedName name="IQ_NET_INC_CF" hidden="1">"c1397"</definedName>
    <definedName name="IQ_NET_INC_MARGIN" hidden="1">"c1398"</definedName>
    <definedName name="IQ_NET_INCOME_FDIC" hidden="1">"c6587"</definedName>
    <definedName name="IQ_NET_INT_INC_10YR_ANN_GROWTH" hidden="1">"c758"</definedName>
    <definedName name="IQ_NET_INT_INC_1YR_ANN_GROWTH" hidden="1">"c759"</definedName>
    <definedName name="IQ_NET_INT_INC_2YR_ANN_GROWTH" hidden="1">"c760"</definedName>
    <definedName name="IQ_NET_INT_INC_3YR_ANN_GROWTH" hidden="1">"c761"</definedName>
    <definedName name="IQ_NET_INT_INC_5YR_ANN_GROWTH" hidden="1">"c762"</definedName>
    <definedName name="IQ_NET_INT_INC_7YR_ANN_GROWTH" hidden="1">"c763"</definedName>
    <definedName name="IQ_NET_INT_INC_BNK" hidden="1">"c764"</definedName>
    <definedName name="IQ_NET_INT_INC_BNK_FDIC" hidden="1">"c6570"</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INTEREST_MARGIN_FDIC" hidden="1">"c6726"</definedName>
    <definedName name="IQ_NET_LOANS" hidden="1">"c772"</definedName>
    <definedName name="IQ_NET_LOANS_10YR_ANN_GROWTH" hidden="1">"c773"</definedName>
    <definedName name="IQ_NET_LOANS_1YR_ANN_GROWTH" hidden="1">"c774"</definedName>
    <definedName name="IQ_NET_LOANS_2YR_ANN_GROWTH" hidden="1">"c775"</definedName>
    <definedName name="IQ_NET_LOANS_3YR_ANN_GROWTH" hidden="1">"c776"</definedName>
    <definedName name="IQ_NET_LOANS_5YR_ANN_GROWTH" hidden="1">"c777"</definedName>
    <definedName name="IQ_NET_LOANS_7YR_ANN_GROWTH" hidden="1">"c778"</definedName>
    <definedName name="IQ_NET_LOANS_LEASES_CORE_DEPOSITS_FDIC" hidden="1">"c6743"</definedName>
    <definedName name="IQ_NET_LOANS_LEASES_DEPOSITS_FDIC" hidden="1">"c6742"</definedName>
    <definedName name="IQ_NET_LOANS_TOTAL_DEPOSITS" hidden="1">"c779"</definedName>
    <definedName name="IQ_NET_OPERATING_INCOME_ASSETS_FDIC" hidden="1">"c6729"</definedName>
    <definedName name="IQ_NET_RENTAL_EXP_FN" hidden="1">"c780"</definedName>
    <definedName name="IQ_NET_SECURITIZATION_INCOME_FDIC" hidden="1">"c6669"</definedName>
    <definedName name="IQ_NET_SERVICING_FEES_FDIC" hidden="1">"c6668"</definedName>
    <definedName name="IQ_NI" hidden="1">"c781"</definedName>
    <definedName name="IQ_NI_10YR_ANN_GROWTH" hidden="1">"c782"</definedName>
    <definedName name="IQ_NI_1YR_ANN_GROWTH" hidden="1">"c783"</definedName>
    <definedName name="IQ_NI_2YR_ANN_GROWTH" hidden="1">"c784"</definedName>
    <definedName name="IQ_NI_3YR_ANN_GROWTH" hidden="1">"c785"</definedName>
    <definedName name="IQ_NI_5YR_ANN_GROWTH" hidden="1">"c786"</definedName>
    <definedName name="IQ_NI_7YR_ANN_GROWTH" hidden="1">"c787"</definedName>
    <definedName name="IQ_NI_ACT_OR_EST" hidden="1">"c2222"</definedName>
    <definedName name="IQ_NI_AFTER_CAPITALIZED" hidden="1">"c788"</definedName>
    <definedName name="IQ_NI_AVAIL_EXCL" hidden="1">"c789"</definedName>
    <definedName name="IQ_NI_AVAIL_EXCL_MARGIN" hidden="1">"c790"</definedName>
    <definedName name="IQ_NI_AVAIL_INCL" hidden="1">"c791"</definedName>
    <definedName name="IQ_NI_BEFORE_CAPITALIZED" hidden="1">"c792"</definedName>
    <definedName name="IQ_NI_CF" hidden="1">"c793"</definedName>
    <definedName name="IQ_NI_EST" hidden="1">"c1716"</definedName>
    <definedName name="IQ_NI_GW_EST" hidden="1">"c1723"</definedName>
    <definedName name="IQ_NI_GW_HIGH_EST" hidden="1">"c1725"</definedName>
    <definedName name="IQ_NI_GW_LOW_EST" hidden="1">"c1726"</definedName>
    <definedName name="IQ_NI_GW_MEDIAN_EST" hidden="1">"c1724"</definedName>
    <definedName name="IQ_NI_GW_NUM_EST" hidden="1">"c1727"</definedName>
    <definedName name="IQ_NI_GW_STDDEV_EST" hidden="1">"c1728"</definedName>
    <definedName name="IQ_NI_HIGH_EST" hidden="1">"c1718"</definedName>
    <definedName name="IQ_NI_LOW_EST" hidden="1">"c1719"</definedName>
    <definedName name="IQ_NI_MARGIN" hidden="1">"c794"</definedName>
    <definedName name="IQ_NI_MEDIAN_EST" hidden="1">"c1717"</definedName>
    <definedName name="IQ_NI_NORM" hidden="1">"c1901"</definedName>
    <definedName name="IQ_NI_NORM_10YR_ANN_GROWTH" hidden="1">"c1960"</definedName>
    <definedName name="IQ_NI_NORM_1YR_ANN_GROWTH" hidden="1">"c1955"</definedName>
    <definedName name="IQ_NI_NORM_2YR_ANN_GROWTH" hidden="1">"c1956"</definedName>
    <definedName name="IQ_NI_NORM_3YR_ANN_GROWTH" hidden="1">"c1957"</definedName>
    <definedName name="IQ_NI_NORM_5YR_ANN_GROWTH" hidden="1">"c1958"</definedName>
    <definedName name="IQ_NI_NORM_7YR_ANN_GROWTH" hidden="1">"c1959"</definedName>
    <definedName name="IQ_NI_NORM_MARGIN" hidden="1">"c1964"</definedName>
    <definedName name="IQ_NI_NUM_EST" hidden="1">"c1720"</definedName>
    <definedName name="IQ_NI_REPORTED_EST" hidden="1">"c1730"</definedName>
    <definedName name="IQ_NI_REPORTED_HIGH_EST" hidden="1">"c1732"</definedName>
    <definedName name="IQ_NI_REPORTED_LOW_EST" hidden="1">"c1733"</definedName>
    <definedName name="IQ_NI_REPORTED_MEDIAN_EST" hidden="1">"c1731"</definedName>
    <definedName name="IQ_NI_REPORTED_NUM_EST" hidden="1">"c1734"</definedName>
    <definedName name="IQ_NI_REPORTED_STDDEV_EST" hidden="1">"c1735"</definedName>
    <definedName name="IQ_NI_SFAS" hidden="1">"c795"</definedName>
    <definedName name="IQ_NI_STDDEV_EST" hidden="1">"c1721"</definedName>
    <definedName name="IQ_NON_ACCRUAL_LOANS" hidden="1">"c796"</definedName>
    <definedName name="IQ_NON_CASH" hidden="1">"c1399"</definedName>
    <definedName name="IQ_NON_CASH_ITEMS" hidden="1">"c797"</definedName>
    <definedName name="IQ_NON_INS_EXP" hidden="1">"c798"</definedName>
    <definedName name="IQ_NON_INS_REV" hidden="1">"c799"</definedName>
    <definedName name="IQ_NON_INT_BEAR_CD" hidden="1">"c800"</definedName>
    <definedName name="IQ_NON_INT_EXP" hidden="1">"c801"</definedName>
    <definedName name="IQ_NON_INT_EXP_FDIC" hidden="1">"c6579"</definedName>
    <definedName name="IQ_NON_INT_INC" hidden="1">"c802"</definedName>
    <definedName name="IQ_NON_INT_INC_10YR_ANN_GROWTH" hidden="1">"c803"</definedName>
    <definedName name="IQ_NON_INT_INC_1YR_ANN_GROWTH" hidden="1">"c804"</definedName>
    <definedName name="IQ_NON_INT_INC_2YR_ANN_GROWTH" hidden="1">"c805"</definedName>
    <definedName name="IQ_NON_INT_INC_3YR_ANN_GROWTH" hidden="1">"c806"</definedName>
    <definedName name="IQ_NON_INT_INC_5YR_ANN_GROWTH" hidden="1">"c807"</definedName>
    <definedName name="IQ_NON_INT_INC_7YR_ANN_GROWTH" hidden="1">"c808"</definedName>
    <definedName name="IQ_NON_INT_INC_FDIC" hidden="1">"c6575"</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GROWTH" hidden="1">"c811"</definedName>
    <definedName name="IQ_NON_PERF_ASSETS_1YR_ANN_GROWTH" hidden="1">"c812"</definedName>
    <definedName name="IQ_NON_PERF_ASSETS_2YR_ANN_GROWTH" hidden="1">"c813"</definedName>
    <definedName name="IQ_NON_PERF_ASSETS_3YR_ANN_GROWTH" hidden="1">"c814"</definedName>
    <definedName name="IQ_NON_PERF_ASSETS_5YR_ANN_GROWTH" hidden="1">"c815"</definedName>
    <definedName name="IQ_NON_PERF_ASSETS_7YR_ANN_GROWTH" hidden="1">"c816"</definedName>
    <definedName name="IQ_NON_PERF_ASSETS_TOTAL_ASSETS" hidden="1">"c817"</definedName>
    <definedName name="IQ_NON_PERF_LOANS_10YR_ANN_GROWTH" hidden="1">"c818"</definedName>
    <definedName name="IQ_NON_PERF_LOANS_1YR_ANN_GROWTH" hidden="1">"c819"</definedName>
    <definedName name="IQ_NON_PERF_LOANS_2YR_ANN_GROWTH" hidden="1">"c820"</definedName>
    <definedName name="IQ_NON_PERF_LOANS_3YR_ANN_GROWTH" hidden="1">"c821"</definedName>
    <definedName name="IQ_NON_PERF_LOANS_5YR_ANN_GROWTH" hidden="1">"c822"</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N_US_ADDRESSEES_TOTAL_LOANS_FOREIGN_FDIC" hidden="1">"c6443"</definedName>
    <definedName name="IQ_NON_US_CHARGE_OFFS_AND_RECOVERIES_FDIC" hidden="1">"c6650"</definedName>
    <definedName name="IQ_NON_US_CHARGE_OFFS_FDIC" hidden="1">"c6648"</definedName>
    <definedName name="IQ_NON_US_COMMERCIAL_INDUSTRIAL_CHARGE_OFFS_FDIC" hidden="1">"c6651"</definedName>
    <definedName name="IQ_NON_US_NET_LOANS_FDIC" hidden="1">"c6376"</definedName>
    <definedName name="IQ_NON_US_RECOVERIES_FDIC" hidden="1">"c6649"</definedName>
    <definedName name="IQ_NONCURRENT_LOANS_1_4_FAMILY_FDIC" hidden="1">"c6770"</definedName>
    <definedName name="IQ_NONCURRENT_LOANS_COMMERCIAL_INDUSTRIAL_FDIC" hidden="1">"c6773"</definedName>
    <definedName name="IQ_NONCURRENT_LOANS_COMMERCIAL_RE_FDIC" hidden="1">"c6768"</definedName>
    <definedName name="IQ_NONCURRENT_LOANS_COMMERCIAL_RE_NOT_SECURED_FDIC" hidden="1">"c6778"</definedName>
    <definedName name="IQ_NONCURRENT_LOANS_CONSTRUCTION_LAND_DEV_FDIC" hidden="1">"c6767"</definedName>
    <definedName name="IQ_NONCURRENT_LOANS_CREDIT_CARD_FDIC" hidden="1">"c6775"</definedName>
    <definedName name="IQ_NONCURRENT_LOANS_GUARANTEED_FDIC" hidden="1">"c6358"</definedName>
    <definedName name="IQ_NONCURRENT_LOANS_HOME_EQUITY_FDIC" hidden="1">"c6771"</definedName>
    <definedName name="IQ_NONCURRENT_LOANS_INDIVIDUALS_FDIC" hidden="1">"c6774"</definedName>
    <definedName name="IQ_NONCURRENT_LOANS_LEASES_FDIC" hidden="1">"c6357"</definedName>
    <definedName name="IQ_NONCURRENT_LOANS_MULTIFAMILY_FDIC" hidden="1">"c6769"</definedName>
    <definedName name="IQ_NONCURRENT_LOANS_OTHER_FAMILY_FDIC" hidden="1">"c6772"</definedName>
    <definedName name="IQ_NONCURRENT_LOANS_OTHER_INDIVIDUAL_FDIC" hidden="1">"c6776"</definedName>
    <definedName name="IQ_NONCURRENT_LOANS_OTHER_LOANS_FDIC" hidden="1">"c6777"</definedName>
    <definedName name="IQ_NONCURRENT_LOANS_RE_FDIC" hidden="1">"c6766"</definedName>
    <definedName name="IQ_NONCURRENT_LOANS_TOTAL_LOANS_FDIC" hidden="1">"c6765"</definedName>
    <definedName name="IQ_NONCURRENT_OREO_ASSETS_FDIC" hidden="1">"c6741"</definedName>
    <definedName name="IQ_NONINTEREST_BEARING_BALANCES_FDIC" hidden="1">"c6394"</definedName>
    <definedName name="IQ_NONINTEREST_BEARING_DEPOSITS_DOMESTIC_FDIC" hidden="1">"c6477"</definedName>
    <definedName name="IQ_NONINTEREST_BEARING_DEPOSITS_FOREIGN_FDIC" hidden="1">"c6484"</definedName>
    <definedName name="IQ_NONINTEREST_EXPENSE_EARNING_ASSETS_FDIC" hidden="1">"c6728"</definedName>
    <definedName name="IQ_NONINTEREST_INCOME_EARNING_ASSETS_FDIC" hidden="1">"c6727"</definedName>
    <definedName name="IQ_NONMORTGAGE_SERVICING_FDIC" hidden="1">"c6336"</definedName>
    <definedName name="IQ_NONRES_FIXED_INVEST_PRIV_APR_FC_UNUSED_UNUSED_UNUSED" hidden="1">"c8468"</definedName>
    <definedName name="IQ_NONRES_FIXED_INVEST_PRIV_APR_UNUSED_UNUSED_UNUSED" hidden="1">"c7588"</definedName>
    <definedName name="IQ_NONRES_FIXED_INVEST_PRIV_FC_UNUSED_UNUSED_UNUSED" hidden="1">"c7808"</definedName>
    <definedName name="IQ_NONRES_FIXED_INVEST_PRIV_POP_FC_UNUSED_UNUSED_UNUSED" hidden="1">"c8028"</definedName>
    <definedName name="IQ_NONRES_FIXED_INVEST_PRIV_POP_UNUSED_UNUSED_UNUSED" hidden="1">"c7148"</definedName>
    <definedName name="IQ_NONRES_FIXED_INVEST_PRIV_UNUSED_UNUSED_UNUSED" hidden="1">"c6928"</definedName>
    <definedName name="IQ_NONRES_FIXED_INVEST_PRIV_YOY_FC_UNUSED_UNUSED_UNUSED" hidden="1">"c8248"</definedName>
    <definedName name="IQ_NONRES_FIXED_INVEST_PRIV_YOY_UNUSED_UNUSED_UNUSED" hidden="1">"c7368"</definedName>
    <definedName name="IQ_NONTRANSACTION_ACCOUNTS_FDIC" hidden="1">"c6552"</definedName>
    <definedName name="IQ_NONUTIL_REV" hidden="1">"c2089"</definedName>
    <definedName name="IQ_NORM_EPS_ACT_OR_EST" hidden="1">"c2249"</definedName>
    <definedName name="IQ_NORMAL_INC_AFTER" hidden="1">"c1605"</definedName>
    <definedName name="IQ_NORMAL_INC_AVAIL" hidden="1">"c1606"</definedName>
    <definedName name="IQ_NORMAL_INC_BEFORE" hidden="1">"c1607"</definedName>
    <definedName name="IQ_NOTES_PAY" hidden="1">"c1423"</definedName>
    <definedName name="IQ_NOTIONAL_AMOUNT_CREDIT_DERIVATIVES_FDIC" hidden="1">"c6507"</definedName>
    <definedName name="IQ_NOTIONAL_VALUE_EXCHANGE_SWAPS_FDIC" hidden="1">"c6516"</definedName>
    <definedName name="IQ_NOTIONAL_VALUE_OTHER_SWAPS_FDIC" hidden="1">"c6521"</definedName>
    <definedName name="IQ_NOTIONAL_VALUE_RATE_SWAPS_FDIC" hidden="1">"c6511"</definedName>
    <definedName name="IQ_NOW_ACCOUNT" hidden="1">"c828"</definedName>
    <definedName name="IQ_NPPE" hidden="1">"c829"</definedName>
    <definedName name="IQ_NPPE_10YR_ANN_GROWTH" hidden="1">"c830"</definedName>
    <definedName name="IQ_NPPE_1YR_ANN_GROWTH" hidden="1">"c831"</definedName>
    <definedName name="IQ_NPPE_2YR_ANN_GROWTH" hidden="1">"c832"</definedName>
    <definedName name="IQ_NPPE_3YR_ANN_GROWTH" hidden="1">"c833"</definedName>
    <definedName name="IQ_NPPE_5YR_ANN_GROWTH" hidden="1">"c834"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BER_ADRHOLDERS" hidden="1">"c1970"</definedName>
    <definedName name="IQ_NUMBER_DAYS" hidden="1">"c1904"</definedName>
    <definedName name="IQ_NUMBER_DEPOSITS_LESS_THAN_100K_FDIC" hidden="1">"c6495"</definedName>
    <definedName name="IQ_NUMBER_DEPOSITS_MORE_THAN_100K_FDIC" hidden="1">"c6493"</definedName>
    <definedName name="IQ_NUMBER_SHAREHOLDERS" hidden="1">"c1967"</definedName>
    <definedName name="IQ_NUMBER_SHAREHOLDERS_CLASSA" hidden="1">"c1968"</definedName>
    <definedName name="IQ_NUMBER_SHAREHOLDERS_OTHER" hidden="1">"c1969"</definedName>
    <definedName name="IQ_OBLIGATIONS_OF_STATES_TOTAL_LOANS_FOREIGN_FDIC" hidden="1">"c6447"</definedName>
    <definedName name="IQ_OBLIGATIONS_STATES_FDIC" hidden="1">"c6431"</definedName>
    <definedName name="IQ_OCCUPY_EXP" hidden="1">"c839"</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CLOSE_BALANCE_GAS" hidden="1">"c2049"</definedName>
    <definedName name="IQ_OG_CLOSE_BALANCE_OIL" hidden="1">"c2037"</definedName>
    <definedName name="IQ_OG_DCF_BEFORE_TAXES" hidden="1">"c2023"</definedName>
    <definedName name="IQ_OG_DCF_BEFORE_TAXES_GAS" hidden="1">"c2025"</definedName>
    <definedName name="IQ_OG_DCF_BEFORE_TAXES_OIL" hidden="1">"c2024"</definedName>
    <definedName name="IQ_OG_DEVELOPED_RESERVES_GAS" hidden="1">"c2053"</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T_DISC_GAS" hidden="1">"c2043"</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IMPROVED_RECOVERY_GAS" hidden="1">"c2044"</definedName>
    <definedName name="IQ_OG_IMPROVED_RECOVERY_OIL" hidden="1">"c2032"</definedName>
    <definedName name="IQ_OG_LIQUID_GAS_PRICE_HEDGED" hidden="1">"c2233"</definedName>
    <definedName name="IQ_OG_LIQUID_GAS_PRICE_UNHEDGED" hidden="1">"c2234"</definedName>
    <definedName name="IQ_OG_NET_FUTURE_CASH_FLOWS" hidden="1">"c1996"</definedName>
    <definedName name="IQ_OG_NET_FUTURE_CASH_FLOWS_GAS" hidden="1">"c2016"</definedName>
    <definedName name="IQ_OG_NET_FUTURE_CASH_FLOWS_OIL" hidden="1">"c2006"</definedName>
    <definedName name="IQ_OG_OIL_PRICE_HEDGED" hidden="1">"c2055"</definedName>
    <definedName name="IQ_OG_OIL_PRICE_UNHEDGED" hidden="1">"c2057"</definedName>
    <definedName name="IQ_OG_OPEN_BALANCE_GAS" hidden="1">"c2041"</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OIL" hidden="1">"c2036"</definedName>
    <definedName name="IQ_OG_OTHER_COSTS" hidden="1">"c1979"</definedName>
    <definedName name="IQ_OG_OTHER_COSTS_GAS" hidden="1">"c1991"</definedName>
    <definedName name="IQ_OG_OTHER_COSTS_OIL" hidden="1">"c1985"</definedName>
    <definedName name="IQ_OG_PRODUCTION_GAS" hidden="1">"c2047"</definedName>
    <definedName name="IQ_OG_PRODUCTION_OIL" hidden="1">"c2035"</definedName>
    <definedName name="IQ_OG_PURCHASES_GAS" hidden="1">"c2045"</definedName>
    <definedName name="IQ_OG_PURCHASES_OIL" hidden="1">"c2033"</definedName>
    <definedName name="IQ_OG_REVISIONS_GAS" hidden="1">"c2042"</definedName>
    <definedName name="IQ_OG_REVISIONS_OIL" hidden="1">"c2030"</definedName>
    <definedName name="IQ_OG_SALES_IN_PLACE_GAS" hidden="1">"c2046"</definedName>
    <definedName name="IQ_OG_SALES_IN_PLACE_OIL" hidden="1">"c2034"</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PRODUCTION" hidden="1">"c2060"</definedName>
    <definedName name="IQ_OG_TOTAL_LIQUID_GAS_PRODUCTION" hidden="1">"c2235"</definedName>
    <definedName name="IQ_OG_TOTAL_OIL_PRODUCTION" hidden="1">"c2059"</definedName>
    <definedName name="IQ_OG_UNDEVELOPED_RESERVES_GAS" hidden="1">"c2051"</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NPRICE" hidden="1">"c848"</definedName>
    <definedName name="IQ_OPER_INC" hidden="1">"c849"</definedName>
    <definedName name="IQ_OPER_INC_ACT_OR_EST" hidden="1">"c2220"</definedName>
    <definedName name="IQ_OPER_INC_BR" hidden="1">"c850"</definedName>
    <definedName name="IQ_OPER_INC_EST" hidden="1">"c1688"</definedName>
    <definedName name="IQ_OPER_INC_FIN" hidden="1">"c851"</definedName>
    <definedName name="IQ_OPER_INC_HIGH_EST" hidden="1">"c1690"</definedName>
    <definedName name="IQ_OPER_INC_INS" hidden="1">"c852"</definedName>
    <definedName name="IQ_OPER_INC_LOW_EST" hidden="1">"c1691"</definedName>
    <definedName name="IQ_OPER_INC_MARGIN" hidden="1">"c1448"</definedName>
    <definedName name="IQ_OPER_INC_MEDIAN_EST" hidden="1">"c1689"</definedName>
    <definedName name="IQ_OPER_INC_NUM_EST" hidden="1">"c1692"</definedName>
    <definedName name="IQ_OPER_INC_REIT" hidden="1">"c853"</definedName>
    <definedName name="IQ_OPER_INC_STDDEV_EST" hidden="1">"c1693"</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EXERCISED" hidden="1">"c2116"</definedName>
    <definedName name="IQ_OPTIONS_ISSUED" hidden="1">"c857"</definedName>
    <definedName name="IQ_ORDER_BACKLOG" hidden="1">"c2090"</definedName>
    <definedName name="IQ_OREO_1_4_RESIDENTIAL_FDIC" hidden="1">"c6454"</definedName>
    <definedName name="IQ_OREO_COMMERCIAL_RE_FDIC" hidden="1">"c6456"</definedName>
    <definedName name="IQ_OREO_CONSTRUCTION_DEVELOPMENT_FDIC" hidden="1">"c6457"</definedName>
    <definedName name="IQ_OREO_FARMLAND_FDIC" hidden="1">"c6458"</definedName>
    <definedName name="IQ_OREO_FOREIGN_FDIC" hidden="1">"c6460"</definedName>
    <definedName name="IQ_OREO_MULTI_FAMILY_RESIDENTIAL_FDIC" hidden="1">"c6455"</definedName>
    <definedName name="IQ_OTHER_ADJUST_GROSS_LOANS" hidden="1">"c859"</definedName>
    <definedName name="IQ_OTHER_AMORT_BR" hidden="1">"c5566"</definedName>
    <definedName name="IQ_OTHER_ASSETS" hidden="1">"c860"</definedName>
    <definedName name="IQ_OTHER_ASSETS_BNK" hidden="1">"c861"</definedName>
    <definedName name="IQ_OTHER_ASSETS_BR" hidden="1">"c862"</definedName>
    <definedName name="IQ_OTHER_ASSETS_FDIC" hidden="1">"c6338"</definedName>
    <definedName name="IQ_OTHER_ASSETS_FIN" hidden="1">"c863"</definedName>
    <definedName name="IQ_OTHER_ASSETS_INS" hidden="1">"c864"</definedName>
    <definedName name="IQ_OTHER_ASSETS_REIT" hidden="1">"c865"</definedName>
    <definedName name="IQ_OTHER_ASSETS_SERV_RIGHTS" hidden="1">"c2243"</definedName>
    <definedName name="IQ_OTHER_ASSETS_UTI" hidden="1">"c866"</definedName>
    <definedName name="IQ_OTHER_BEARING_LIAB" hidden="1">"c1608"</definedName>
    <definedName name="IQ_OTHER_BENEFITS_OBLIGATION" hidden="1">"c867"</definedName>
    <definedName name="IQ_OTHER_BORROWED_FUNDS_FDIC" hidden="1">"c6345"</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REIT" hidden="1">"c882"</definedName>
    <definedName name="IQ_OTHER_CL_SUPPL_UTI" hidden="1">"c883"</definedName>
    <definedName name="IQ_OTHER_CL_UTI" hidden="1">"c884"</definedName>
    <definedName name="IQ_OTHER_COMPREHENSIVE_INCOME_FDIC" hidden="1">"c6503"</definedName>
    <definedName name="IQ_OTHER_CURRENT_ASSETS" hidden="1">"c1403"</definedName>
    <definedName name="IQ_OTHER_CURRENT_LIAB" hidden="1">"c1404"</definedName>
    <definedName name="IQ_OTHER_DEP" hidden="1">"c885"</definedName>
    <definedName name="IQ_OTHER_DEPOSITORY_INSTITUTIONS_LOANS_FDIC" hidden="1">"c6436"</definedName>
    <definedName name="IQ_OTHER_DEPOSITORY_INSTITUTIONS_TOTAL_LOANS_FOREIGN_FDIC" hidden="1">"c6442"</definedName>
    <definedName name="IQ_OTHER_DOMESTIC_DEBT_SECURITIES_FDIC" hidden="1">"c6302"</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IT" hidden="1">"c904"</definedName>
    <definedName name="IQ_OTHER_FINANCE_ACT_SUPPL_UTI" hidden="1">"c905"</definedName>
    <definedName name="IQ_OTHER_FINANCE_ACT_UTI" hidden="1">"c906"</definedName>
    <definedName name="IQ_OTHER_INSURANCE_FEES_FDIC" hidden="1">"c6672"</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IT" hidden="1">"c912"</definedName>
    <definedName name="IQ_OTHER_INTAN_UTI" hidden="1">"c913"</definedName>
    <definedName name="IQ_OTHER_INTANGIBLE_FDIC" hidden="1">"c6337"</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IT" hidden="1">"c940"</definedName>
    <definedName name="IQ_OTHER_LIAB_LT_UTI" hidden="1">"c941"</definedName>
    <definedName name="IQ_OTHER_LIAB_REIT" hidden="1">"c942"</definedName>
    <definedName name="IQ_OTHER_LIAB_UTI" hidden="1">"c943"</definedName>
    <definedName name="IQ_OTHER_LIAB_WRITTEN" hidden="1">"c944"</definedName>
    <definedName name="IQ_OTHER_LIABILITIES_FDIC" hidden="1">"c6347"</definedName>
    <definedName name="IQ_OTHER_LOANS" hidden="1">"c945"</definedName>
    <definedName name="IQ_OTHER_LOANS_CHARGE_OFFS_FDIC" hidden="1">"c6601"</definedName>
    <definedName name="IQ_OTHER_LOANS_FOREIGN_FDIC" hidden="1">"c6446"</definedName>
    <definedName name="IQ_OTHER_LOANS_LEASES_FDIC" hidden="1">"c6322"</definedName>
    <definedName name="IQ_OTHER_LOANS_NET_CHARGE_OFFS_FDIC" hidden="1">"c6639"</definedName>
    <definedName name="IQ_OTHER_LOANS_RECOVERIES_FDIC" hidden="1">"c6620"</definedName>
    <definedName name="IQ_OTHER_LOANS_TOTAL_FDIC" hidden="1">"c6432"</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IT" hidden="1">"c951"</definedName>
    <definedName name="IQ_OTHER_LT_ASSETS_UTI" hidden="1">"c952"</definedName>
    <definedName name="IQ_OTHER_NET" hidden="1">"c1453"</definedName>
    <definedName name="IQ_OTHER_NON_INT_EXP" hidden="1">"c953"</definedName>
    <definedName name="IQ_OTHER_NON_INT_EXP_FDIC" hidden="1">"c6578"</definedName>
    <definedName name="IQ_OTHER_NON_INT_EXP_TOTAL" hidden="1">"c954"</definedName>
    <definedName name="IQ_OTHER_NON_INT_EXPENSE_FDIC" hidden="1">"c6679"</definedName>
    <definedName name="IQ_OTHER_NON_INT_INC" hidden="1">"c955"</definedName>
    <definedName name="IQ_OTHER_NON_INT_INC_FDIC" hidden="1">"c6676"</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IT" hidden="1">"c965"</definedName>
    <definedName name="IQ_OTHER_NON_OPER_EXP_SUPPL_UTI" hidden="1">"c966"</definedName>
    <definedName name="IQ_OTHER_NON_OPER_EXP_UTI" hidden="1">"c967"</definedName>
    <definedName name="IQ_OTHER_OFF_BS_LIAB_FDIC" hidden="1">"c6533"</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IT" hidden="1">"c1003"</definedName>
    <definedName name="IQ_OTHER_OPER_TOT_UTI" hidden="1">"c1004"</definedName>
    <definedName name="IQ_OTHER_OPER_UTI" hidden="1">"c1005"</definedName>
    <definedName name="IQ_OTHER_OUTSTANDING_BS_DATE" hidden="1">"c1972"</definedName>
    <definedName name="IQ_OTHER_OUTSTANDING_FILING_DATE" hidden="1">"c1974"</definedName>
    <definedName name="IQ_OTHER_PC_WRITTEN" hidden="1">"c1006"</definedName>
    <definedName name="IQ_OTHER_RE_OWNED_FDIC" hidden="1">"c6330"</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IT" hidden="1">"c1019"</definedName>
    <definedName name="IQ_OTHER_REV_SUPPL_UTI" hidden="1">"c1020"</definedName>
    <definedName name="IQ_OTHER_REV_UTI" hidden="1">"c1021"</definedName>
    <definedName name="IQ_OTHER_REVENUE" hidden="1">"c1410"</definedName>
    <definedName name="IQ_OTHER_SAVINGS_DEPOSITS_FDIC" hidden="1">"c6554"</definedName>
    <definedName name="IQ_OTHER_TRANSACTIONS_FDIC" hidden="1">"c6504"</definedName>
    <definedName name="IQ_OTHER_UNUSED_COMMITMENTS_FDIC" hidden="1">"c6530"</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IT" hidden="1">"c1499"</definedName>
    <definedName name="IQ_OTHER_UNUSUAL_SUPPL_UTI" hidden="1">"c1500"</definedName>
    <definedName name="IQ_OTHER_UNUSUAL_UTI" hidden="1">"c1565"</definedName>
    <definedName name="IQ_OUTSTANDING_BS_DATE" hidden="1">"c2128"</definedName>
    <definedName name="IQ_OUTSTANDING_FILING_DATE" hidden="1">"c2127"</definedName>
    <definedName name="IQ_OVER_FIFETEEN_YEAR_MORTGAGE_PASS_THROUGHS_FDIC" hidden="1">"c6416"</definedName>
    <definedName name="IQ_OVER_FIFTEEN_YEAR_FIXED_AND_FLOATING_RATE_FDIC" hidden="1">"c6424"</definedName>
    <definedName name="IQ_OVER_THREE_YEARS_FDIC" hidden="1">"c6418"</definedName>
    <definedName name="IQ_PART_TIME" hidden="1">"c1024"</definedName>
    <definedName name="IQ_PARTICIPATION_POOLS_RESIDENTIAL_MORTGAGES_FDIC" hidden="1">"c6403"</definedName>
    <definedName name="IQ_PAST_DUE_30_1_4_FAMILY_LOANS_FDIC" hidden="1">"c6693"</definedName>
    <definedName name="IQ_PAST_DUE_30_AUTO_LOANS_FDIC" hidden="1">"c6687"</definedName>
    <definedName name="IQ_PAST_DUE_30_CL_LOANS_FDIC" hidden="1">"c6688"</definedName>
    <definedName name="IQ_PAST_DUE_30_CREDIT_CARDS_RECEIVABLES_FDIC" hidden="1">"c6690"</definedName>
    <definedName name="IQ_PAST_DUE_30_HOME_EQUITY_LINES_FDIC" hidden="1">"c6691"</definedName>
    <definedName name="IQ_PAST_DUE_30_OTHER_CONSUMER_LOANS_FDIC" hidden="1">"c6689"</definedName>
    <definedName name="IQ_PAST_DUE_30_OTHER_LOANS_FDIC" hidden="1">"c6692"</definedName>
    <definedName name="IQ_PAST_DUE_90_1_4_FAMILY_LOANS_FDIC" hidden="1">"c6700"</definedName>
    <definedName name="IQ_PAST_DUE_90_AUTO_LOANS_FDIC" hidden="1">"c6694"</definedName>
    <definedName name="IQ_PAST_DUE_90_CL_LOANS_FDIC" hidden="1">"c6695"</definedName>
    <definedName name="IQ_PAST_DUE_90_CREDIT_CARDS_RECEIVABLES_FDIC" hidden="1">"c6697"</definedName>
    <definedName name="IQ_PAST_DUE_90_HOME_EQUITY_LINES_FDIC" hidden="1">"c6698"</definedName>
    <definedName name="IQ_PAST_DUE_90_OTHER_CONSUMER_LOANS_FDIC" hidden="1">"c6696"</definedName>
    <definedName name="IQ_PAST_DUE_90_OTHER_LOANS_FDIC" hidden="1">"c6699"</definedName>
    <definedName name="IQ_PAY_ACCRUED" hidden="1">"c1457"</definedName>
    <definedName name="IQ_PAYOUT_RATIO" hidden="1">"c1900"</definedName>
    <definedName name="IQ_PBV" hidden="1">"c1025"</definedName>
    <definedName name="IQ_PBV_AVG" hidden="1">"c1026"</definedName>
    <definedName name="IQ_PC_WRITTEN" hidden="1">"c1027"</definedName>
    <definedName name="IQ_PE_EXCL" hidden="1">"c1028"</definedName>
    <definedName name="IQ_PE_EXCL_AVG" hidden="1">"c1029"</definedName>
    <definedName name="IQ_PE_EXCL_FWD" hidden="1">"c1030"</definedName>
    <definedName name="IQ_PE_NORMALIZED" hidden="1">"c2207"</definedName>
    <definedName name="IQ_PE_RATIO" hidden="1">"c1610"</definedName>
    <definedName name="IQ_PEG_FWD" hidden="1">"c1863"</definedName>
    <definedName name="IQ_PENSION" hidden="1">"c1031"</definedName>
    <definedName name="IQ_PERCENT_CHANGE_EST_5YR_GROWTH_RATE_12MONTHS" hidden="1">"c1852"</definedName>
    <definedName name="IQ_PERCENT_CHANGE_EST_5YR_GROWTH_RATE_18MONTHS" hidden="1">"c1853"</definedName>
    <definedName name="IQ_PERCENT_CHANGE_EST_5YR_GROWTH_RATE_3MONTHS" hidden="1">"c1849"</definedName>
    <definedName name="IQ_PERCENT_CHANGE_EST_5YR_GROWTH_RATE_6MONTHS" hidden="1">"c1850"</definedName>
    <definedName name="IQ_PERCENT_CHANGE_EST_5YR_GROWTH_RATE_9MONTHS" hidden="1">"c1851"</definedName>
    <definedName name="IQ_PERCENT_CHANGE_EST_5YR_GROWTH_RATE_DAY" hidden="1">"c1846"</definedName>
    <definedName name="IQ_PERCENT_CHANGE_EST_5YR_GROWTH_RATE_MONTH" hidden="1">"c1848"</definedName>
    <definedName name="IQ_PERCENT_CHANGE_EST_5YR_GROWTH_RATE_WEEK" hidden="1">"c1847"</definedName>
    <definedName name="IQ_PERCENT_CHANGE_EST_CFPS_12MONTHS" hidden="1">"c1812"</definedName>
    <definedName name="IQ_PERCENT_CHANGE_EST_CFPS_18MONTHS" hidden="1">"c1813"</definedName>
    <definedName name="IQ_PERCENT_CHANGE_EST_CFPS_3MONTHS" hidden="1">"c1809"</definedName>
    <definedName name="IQ_PERCENT_CHANGE_EST_CFPS_6MONTHS" hidden="1">"c1810"</definedName>
    <definedName name="IQ_PERCENT_CHANGE_EST_CFPS_9MONTHS" hidden="1">"c1811"</definedName>
    <definedName name="IQ_PERCENT_CHANGE_EST_CFPS_DAY" hidden="1">"c1806"</definedName>
    <definedName name="IQ_PERCENT_CHANGE_EST_CFPS_MONTH" hidden="1">"c1808"</definedName>
    <definedName name="IQ_PERCENT_CHANGE_EST_CFPS_WEEK" hidden="1">"c1807"</definedName>
    <definedName name="IQ_PERCENT_CHANGE_EST_DPS_12MONTHS" hidden="1">"c1820"</definedName>
    <definedName name="IQ_PERCENT_CHANGE_EST_DPS_18MONTHS" hidden="1">"c1821"</definedName>
    <definedName name="IQ_PERCENT_CHANGE_EST_DPS_3MONTHS" hidden="1">"c1817"</definedName>
    <definedName name="IQ_PERCENT_CHANGE_EST_DPS_6MONTHS" hidden="1">"c1818"</definedName>
    <definedName name="IQ_PERCENT_CHANGE_EST_DPS_9MONTHS" hidden="1">"c1819"</definedName>
    <definedName name="IQ_PERCENT_CHANGE_EST_DPS_DAY" hidden="1">"c1814"</definedName>
    <definedName name="IQ_PERCENT_CHANGE_EST_DPS_MONTH" hidden="1">"c1816"</definedName>
    <definedName name="IQ_PERCENT_CHANGE_EST_DPS_WEEK" hidden="1">"c1815"</definedName>
    <definedName name="IQ_PERCENT_CHANGE_EST_EBITDA_12MONTHS" hidden="1">"c1804"</definedName>
    <definedName name="IQ_PERCENT_CHANGE_EST_EBITDA_18MONTHS" hidden="1">"c1805"</definedName>
    <definedName name="IQ_PERCENT_CHANGE_EST_EBITDA_3MONTHS" hidden="1">"c1801"</definedName>
    <definedName name="IQ_PERCENT_CHANGE_EST_EBITDA_6MONTHS" hidden="1">"c1802"</definedName>
    <definedName name="IQ_PERCENT_CHANGE_EST_EBITDA_9MONTHS" hidden="1">"c1803"</definedName>
    <definedName name="IQ_PERCENT_CHANGE_EST_EBITDA_DAY" hidden="1">"c1798"</definedName>
    <definedName name="IQ_PERCENT_CHANGE_EST_EBITDA_MONTH" hidden="1">"c1800"</definedName>
    <definedName name="IQ_PERCENT_CHANGE_EST_EBITDA_WEEK" hidden="1">"c1799"</definedName>
    <definedName name="IQ_PERCENT_CHANGE_EST_EPS_12MONTHS" hidden="1">"c1788"</definedName>
    <definedName name="IQ_PERCENT_CHANGE_EST_EPS_18MONTHS" hidden="1">"c1789"</definedName>
    <definedName name="IQ_PERCENT_CHANGE_EST_EPS_3MONTHS" hidden="1">"c1785"</definedName>
    <definedName name="IQ_PERCENT_CHANGE_EST_EPS_6MONTHS" hidden="1">"c1786"</definedName>
    <definedName name="IQ_PERCENT_CHANGE_EST_EPS_9MONTHS" hidden="1">"c1787"</definedName>
    <definedName name="IQ_PERCENT_CHANGE_EST_EPS_DAY" hidden="1">"c1782"</definedName>
    <definedName name="IQ_PERCENT_CHANGE_EST_EPS_MONTH" hidden="1">"c1784"</definedName>
    <definedName name="IQ_PERCENT_CHANGE_EST_EPS_WEEK" hidden="1">"c1783"</definedName>
    <definedName name="IQ_PERCENT_CHANGE_EST_FFO_12MONTHS" hidden="1">"c1828"</definedName>
    <definedName name="IQ_PERCENT_CHANGE_EST_FFO_18MONTHS" hidden="1">"c1829"</definedName>
    <definedName name="IQ_PERCENT_CHANGE_EST_FFO_3MONTHS" hidden="1">"c1825"</definedName>
    <definedName name="IQ_PERCENT_CHANGE_EST_FFO_6MONTHS" hidden="1">"c1826"</definedName>
    <definedName name="IQ_PERCENT_CHANGE_EST_FFO_9MONTHS" hidden="1">"c1827"</definedName>
    <definedName name="IQ_PERCENT_CHANGE_EST_FFO_DAY" hidden="1">"c1822"</definedName>
    <definedName name="IQ_PERCENT_CHANGE_EST_FFO_MONTH" hidden="1">"c1824"</definedName>
    <definedName name="IQ_PERCENT_CHANGE_EST_FFO_WEEK" hidden="1">"c1823"</definedName>
    <definedName name="IQ_PERCENT_CHANGE_EST_PRICE_TARGET_12MONTHS" hidden="1">"c1844"</definedName>
    <definedName name="IQ_PERCENT_CHANGE_EST_PRICE_TARGET_18MONTHS" hidden="1">"c1845"</definedName>
    <definedName name="IQ_PERCENT_CHANGE_EST_PRICE_TARGET_3MONTHS" hidden="1">"c1841"</definedName>
    <definedName name="IQ_PERCENT_CHANGE_EST_PRICE_TARGET_6MONTHS" hidden="1">"c1842"</definedName>
    <definedName name="IQ_PERCENT_CHANGE_EST_PRICE_TARGET_9MONTHS" hidden="1">"c1843"</definedName>
    <definedName name="IQ_PERCENT_CHANGE_EST_PRICE_TARGET_DAY" hidden="1">"c1838"</definedName>
    <definedName name="IQ_PERCENT_CHANGE_EST_PRICE_TARGET_MONTH" hidden="1">"c1840"</definedName>
    <definedName name="IQ_PERCENT_CHANGE_EST_PRICE_TARGET_WEEK" hidden="1">"c1839"</definedName>
    <definedName name="IQ_PERCENT_CHANGE_EST_RECO_12MONTHS" hidden="1">"c1836"</definedName>
    <definedName name="IQ_PERCENT_CHANGE_EST_RECO_18MONTHS" hidden="1">"c1837"</definedName>
    <definedName name="IQ_PERCENT_CHANGE_EST_RECO_3MONTHS" hidden="1">"c1833"</definedName>
    <definedName name="IQ_PERCENT_CHANGE_EST_RECO_6MONTHS" hidden="1">"c1834"</definedName>
    <definedName name="IQ_PERCENT_CHANGE_EST_RECO_9MONTHS" hidden="1">"c1835"</definedName>
    <definedName name="IQ_PERCENT_CHANGE_EST_RECO_DAY" hidden="1">"c1830"</definedName>
    <definedName name="IQ_PERCENT_CHANGE_EST_RECO_MONTH" hidden="1">"c1832"</definedName>
    <definedName name="IQ_PERCENT_CHANGE_EST_RECO_WEEK" hidden="1">"c1831"</definedName>
    <definedName name="IQ_PERCENT_CHANGE_EST_REV_12MONTHS" hidden="1">"c1796"</definedName>
    <definedName name="IQ_PERCENT_CHANGE_EST_REV_18MONTHS" hidden="1">"c1797"</definedName>
    <definedName name="IQ_PERCENT_CHANGE_EST_REV_3MONTHS" hidden="1">"c1793"</definedName>
    <definedName name="IQ_PERCENT_CHANGE_EST_REV_6MONTHS" hidden="1">"c1794"</definedName>
    <definedName name="IQ_PERCENT_CHANGE_EST_REV_9MONTHS" hidden="1">"c1795"</definedName>
    <definedName name="IQ_PERCENT_CHANGE_EST_REV_DAY" hidden="1">"c1790"</definedName>
    <definedName name="IQ_PERCENT_CHANGE_EST_REV_MONTH" hidden="1">"c1792"</definedName>
    <definedName name="IQ_PERCENT_CHANGE_EST_REV_WEEK" hidden="1">"c1791"</definedName>
    <definedName name="IQ_PERCENT_INSURED_FDIC" hidden="1">"c6374"</definedName>
    <definedName name="IQ_PERIODDATE" hidden="1">"c1414"</definedName>
    <definedName name="IQ_PERIODDATE_BS" hidden="1">"c1032"</definedName>
    <definedName name="IQ_PERIODDATE_CF" hidden="1">"c1033"</definedName>
    <definedName name="IQ_PERIODDATE_FDIC" hidden="1">"c13646"</definedName>
    <definedName name="IQ_PERIODDATE_IS" hidden="1">"c1034"</definedName>
    <definedName name="IQ_PERIODLENGTH_CF" hidden="1">"c1502"</definedName>
    <definedName name="IQ_PERIODLENGTH_IS" hidden="1">"c1503"</definedName>
    <definedName name="IQ_PERTYPE" hidden="1">"c1611"</definedName>
    <definedName name="IQ_PLEDGED_SECURITIES_FDIC" hidden="1">"c6401"</definedName>
    <definedName name="IQ_PLL" hidden="1">"c2114"</definedName>
    <definedName name="IQ_POLICY_BENEFITS" hidden="1">"c1036"</definedName>
    <definedName name="IQ_POLICY_COST" hidden="1">"c1037"</definedName>
    <definedName name="IQ_POLICY_LIAB" hidden="1">"c1612"</definedName>
    <definedName name="IQ_POLICY_LOANS" hidden="1">"c1038"</definedName>
    <definedName name="IQ_POST_RETIRE_EXP" hidden="1">"c1039"</definedName>
    <definedName name="IQ_POSTPAID_CHURN" hidden="1">"c2121"</definedName>
    <definedName name="IQ_POSTPAID_SUBS" hidden="1">"c2118"</definedName>
    <definedName name="IQ_POTENTIAL_UPSIDE" hidden="1">"c1855"</definedName>
    <definedName name="IQ_PRE_OPEN_COST" hidden="1">"c1040"</definedName>
    <definedName name="IQ_PRE_TAX_ACT_OR_EST" hidden="1">"c2221"</definedName>
    <definedName name="IQ_PRE_TAX_INCOME_FDIC" hidden="1">"c6581"</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IT" hidden="1">"c1058"</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IT" hidden="1">"c1065"</definedName>
    <definedName name="IQ_PREF_REP_UTI" hidden="1">"c1066"</definedName>
    <definedName name="IQ_PREF_STOCK" hidden="1">"c1416"</definedName>
    <definedName name="IQ_PREF_TOT" hidden="1">"c1415"</definedName>
    <definedName name="IQ_PREFERRED_FDIC" hidden="1">"c6349"</definedName>
    <definedName name="IQ_PREMISES_EQUIPMENT_FDIC" hidden="1">"c6577"</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ETAX_GW_INC_EST" hidden="1">"c1702"</definedName>
    <definedName name="IQ_PRETAX_GW_INC_HIGH_EST" hidden="1">"c1704"</definedName>
    <definedName name="IQ_PRETAX_GW_INC_LOW_EST" hidden="1">"c1705"</definedName>
    <definedName name="IQ_PRETAX_GW_INC_MEDIAN_EST" hidden="1">"c1703"</definedName>
    <definedName name="IQ_PRETAX_GW_INC_NUM_EST" hidden="1">"c1706"</definedName>
    <definedName name="IQ_PRETAX_GW_INC_STDDEV_EST" hidden="1">"c1707"</definedName>
    <definedName name="IQ_PRETAX_INC_EST" hidden="1">"c1695"</definedName>
    <definedName name="IQ_PRETAX_INC_HIGH_EST" hidden="1">"c1697"</definedName>
    <definedName name="IQ_PRETAX_INC_LOW_EST" hidden="1">"c1698"</definedName>
    <definedName name="IQ_PRETAX_INC_MEDIAN_EST" hidden="1">"c1696"</definedName>
    <definedName name="IQ_PRETAX_INC_NUM_EST" hidden="1">"c1699"</definedName>
    <definedName name="IQ_PRETAX_INC_STDDEV_EST" hidden="1">"c1700"</definedName>
    <definedName name="IQ_PRETAX_REPORT_INC_EST" hidden="1">"c1709"</definedName>
    <definedName name="IQ_PRETAX_REPORT_INC_HIGH_EST" hidden="1">"c1711"</definedName>
    <definedName name="IQ_PRETAX_REPORT_INC_LOW_EST" hidden="1">"c1712"</definedName>
    <definedName name="IQ_PRETAX_REPORT_INC_MEDIAN_EST" hidden="1">"c1710"</definedName>
    <definedName name="IQ_PRETAX_REPORT_INC_NUM_EST" hidden="1">"c1713"</definedName>
    <definedName name="IQ_PRETAX_REPORT_INC_STDDEV_EST" hidden="1">"c1714"</definedName>
    <definedName name="IQ_PRETAX_RETURN_ASSETS_FDIC" hidden="1">"c6731"</definedName>
    <definedName name="IQ_PRICE_CFPS_FWD" hidden="1">"c2237"</definedName>
    <definedName name="IQ_PRICE_OVER_BVPS" hidden="1">"c1412"</definedName>
    <definedName name="IQ_PRICE_OVER_LTM_EPS" hidden="1">"c1413"</definedName>
    <definedName name="IQ_PRICE_TARGET" hidden="1">"c82"</definedName>
    <definedName name="IQ_PRICEDATE" hidden="1">"c1069"</definedName>
    <definedName name="IQ_PRICING_DATE" hidden="1">"c1613"</definedName>
    <definedName name="IQ_PRIMARY_INDUSTRY" hidden="1">"c1070"</definedName>
    <definedName name="IQ_PRIVATE_CONST_TOTAL_APR_FC_UNUSED_UNUSED_UNUSED" hidden="1">"c8559"</definedName>
    <definedName name="IQ_PRIVATE_CONST_TOTAL_APR_UNUSED_UNUSED_UNUSED" hidden="1">"c7679"</definedName>
    <definedName name="IQ_PRIVATE_CONST_TOTAL_FC_UNUSED_UNUSED_UNUSED" hidden="1">"c7899"</definedName>
    <definedName name="IQ_PRIVATE_CONST_TOTAL_POP_FC_UNUSED_UNUSED_UNUSED" hidden="1">"c8119"</definedName>
    <definedName name="IQ_PRIVATE_CONST_TOTAL_POP_UNUSED_UNUSED_UNUSED" hidden="1">"c7239"</definedName>
    <definedName name="IQ_PRIVATE_CONST_TOTAL_UNUSED_UNUSED_UNUSED" hidden="1">"c7019"</definedName>
    <definedName name="IQ_PRIVATE_CONST_TOTAL_YOY_FC_UNUSED_UNUSED_UNUSED" hidden="1">"c8339"</definedName>
    <definedName name="IQ_PRIVATE_CONST_TOTAL_YOY_UNUSED_UNUSED_UNUSED" hidden="1">"c7459"</definedName>
    <definedName name="IQ_PRIVATE_RES_CONST_REAL_APR_FC_UNUSED_UNUSED_UNUSED" hidden="1">"c8535"</definedName>
    <definedName name="IQ_PRIVATE_RES_CONST_REAL_APR_UNUSED_UNUSED_UNUSED" hidden="1">"c7655"</definedName>
    <definedName name="IQ_PRIVATE_RES_CONST_REAL_FC_UNUSED_UNUSED_UNUSED" hidden="1">"c7875"</definedName>
    <definedName name="IQ_PRIVATE_RES_CONST_REAL_POP_FC_UNUSED_UNUSED_UNUSED" hidden="1">"c8095"</definedName>
    <definedName name="IQ_PRIVATE_RES_CONST_REAL_POP_UNUSED_UNUSED_UNUSED" hidden="1">"c7215"</definedName>
    <definedName name="IQ_PRIVATE_RES_CONST_REAL_UNUSED_UNUSED_UNUSED" hidden="1">"c6995"</definedName>
    <definedName name="IQ_PRIVATE_RES_CONST_REAL_YOY_FC_UNUSED_UNUSED_UNUSED" hidden="1">"c8315"</definedName>
    <definedName name="IQ_PRIVATE_RES_CONST_REAL_YOY_UNUSED_UNUSED_UNUSED" hidden="1">"c7435"</definedName>
    <definedName name="IQ_PRIVATELY_ISSUED_MORTGAGE_BACKED_SECURITIES_FDIC" hidden="1">"c6407"</definedName>
    <definedName name="IQ_PRIVATELY_ISSUED_MORTGAGE_PASS_THROUGHS_FDIC" hidden="1">"c6405"</definedName>
    <definedName name="IQ_PRO_FORMA_BASIC_EPS" hidden="1">"c1614"</definedName>
    <definedName name="IQ_PRO_FORMA_DILUT_EPS" hidden="1">"c1615"</definedName>
    <definedName name="IQ_PRO_FORMA_NET_INC" hidden="1">"c1452"</definedName>
    <definedName name="IQ_PROFESSIONAL" hidden="1">"c1071"</definedName>
    <definedName name="IQ_PROFESSIONAL_TITLE" hidden="1">"c1072"</definedName>
    <definedName name="IQ_PROJECTED_PENSION_OBLIGATION" hidden="1">"c1292"</definedName>
    <definedName name="IQ_PROPERTY_EXP" hidden="1">"c1073"</definedName>
    <definedName name="IQ_PROPERTY_GROSS" hidden="1">"c1379"</definedName>
    <definedName name="IQ_PROPERTY_MGMT_FEE" hidden="1">"c1074"</definedName>
    <definedName name="IQ_PROPERTY_NET" hidden="1">"c1402"</definedName>
    <definedName name="IQ_PROV_BAD_DEBTS" hidden="1">"c1075"</definedName>
    <definedName name="IQ_PROV_BAD_DEBTS_CF" hidden="1">"c1076"</definedName>
    <definedName name="IQ_PROVISION_10YR_ANN_GROWTH" hidden="1">"c1077"</definedName>
    <definedName name="IQ_PROVISION_1YR_ANN_GROWTH" hidden="1">"c1078"</definedName>
    <definedName name="IQ_PROVISION_2YR_ANN_GROWTH" hidden="1">"c1079"</definedName>
    <definedName name="IQ_PROVISION_3YR_ANN_GROWTH" hidden="1">"c1080"</definedName>
    <definedName name="IQ_PROVISION_5YR_ANN_GROWTH" hidden="1">"c1081"</definedName>
    <definedName name="IQ_PROVISION_7YR_ANN_GROWTH" hidden="1">"c1082"</definedName>
    <definedName name="IQ_PROVISION_CHARGE_OFFS" hidden="1">"c1083"</definedName>
    <definedName name="IQ_PTBV" hidden="1">"c1084"</definedName>
    <definedName name="IQ_PTBV_AVG" hidden="1">"c1085"</definedName>
    <definedName name="IQ_PURCHASE_FOREIGN_CURRENCIES_FDIC" hidden="1">"c6513"</definedName>
    <definedName name="IQ_PURCHASED_OPTION_CONTRACTS_FDIC" hidden="1">"c6510"</definedName>
    <definedName name="IQ_PURCHASED_OPTION_CONTRACTS_FX_RISK_FDIC" hidden="1">"c6515"</definedName>
    <definedName name="IQ_PURCHASED_OPTION_CONTRACTS_NON_FX_IR_FDIC" hidden="1">"c6520"</definedName>
    <definedName name="IQ_PURCHASES_EQUIP_NONRES_SAAR_APR_FC_UNUSED_UNUSED_UNUSED" hidden="1">"c8491"</definedName>
    <definedName name="IQ_PURCHASES_EQUIP_NONRES_SAAR_APR_UNUSED_UNUSED_UNUSED" hidden="1">"c7611"</definedName>
    <definedName name="IQ_PURCHASES_EQUIP_NONRES_SAAR_FC_UNUSED_UNUSED_UNUSED" hidden="1">"c7831"</definedName>
    <definedName name="IQ_PURCHASES_EQUIP_NONRES_SAAR_POP_FC_UNUSED_UNUSED_UNUSED" hidden="1">"c8051"</definedName>
    <definedName name="IQ_PURCHASES_EQUIP_NONRES_SAAR_POP_UNUSED_UNUSED_UNUSED" hidden="1">"c7171"</definedName>
    <definedName name="IQ_PURCHASES_EQUIP_NONRES_SAAR_UNUSED_UNUSED_UNUSED" hidden="1">"c6951"</definedName>
    <definedName name="IQ_PURCHASES_EQUIP_NONRES_SAAR_YOY_FC_UNUSED_UNUSED_UNUSED" hidden="1">"c8271"</definedName>
    <definedName name="IQ_PURCHASES_EQUIP_NONRES_SAAR_YOY_UNUSED_UNUSED_UNUSED" hidden="1">"c7391"</definedName>
    <definedName name="IQ_QTD" hidden="1">750000</definedName>
    <definedName name="IQ_QUICK_RATIO" hidden="1">"c1086"</definedName>
    <definedName name="IQ_RATE_COMP_GROWTH_DOMESTIC" hidden="1">"c1087"</definedName>
    <definedName name="IQ_RATE_COMP_GROWTH_FOREIGN" hidden="1">"c1088"</definedName>
    <definedName name="IQ_RAW_INV" hidden="1">"c1089"</definedName>
    <definedName name="IQ_RD_EXP" hidden="1">"c1090"</definedName>
    <definedName name="IQ_RD_EXP_FN" hidden="1">"c1091"</definedName>
    <definedName name="IQ_RE" hidden="1">"c1092"</definedName>
    <definedName name="IQ_RE_FORECLOSURE_FDIC" hidden="1">"c6332"</definedName>
    <definedName name="IQ_RE_INVEST_FDIC" hidden="1">"c6331"</definedName>
    <definedName name="IQ_RE_LOANS_DOMESTIC_CHARGE_OFFS_FDIC" hidden="1">"c6589"</definedName>
    <definedName name="IQ_RE_LOANS_DOMESTIC_FDIC" hidden="1">"c6309"</definedName>
    <definedName name="IQ_RE_LOANS_DOMESTIC_NET_CHARGE_OFFS_FDIC" hidden="1">"c6627"</definedName>
    <definedName name="IQ_RE_LOANS_DOMESTIC_RECOVERIES_FDIC" hidden="1">"c6608"</definedName>
    <definedName name="IQ_RE_LOANS_FDIC" hidden="1">"c6308"</definedName>
    <definedName name="IQ_RE_LOANS_FOREIGN_CHARGE_OFFS_FDIC" hidden="1">"c6595"</definedName>
    <definedName name="IQ_RE_LOANS_FOREIGN_NET_CHARGE_OFFS_FDIC" hidden="1">"c6633"</definedName>
    <definedName name="IQ_RE_LOANS_FOREIGN_RECOVERIES_FDIC" hidden="1">"c6614"</definedName>
    <definedName name="IQ_REAL_ESTATE" hidden="1">"c1093"</definedName>
    <definedName name="IQ_REAL_ESTATE_ASSETS" hidden="1">"c1094"</definedName>
    <definedName name="IQ_RECOVERIES_1_4_FAMILY_LOANS_FDIC" hidden="1">"c6707"</definedName>
    <definedName name="IQ_RECOVERIES_AUTO_LOANS_FDIC" hidden="1">"c6701"</definedName>
    <definedName name="IQ_RECOVERIES_CL_LOANS_FDIC" hidden="1">"c6702"</definedName>
    <definedName name="IQ_RECOVERIES_CREDIT_CARDS_RECEIVABLES_FDIC" hidden="1">"c6704"</definedName>
    <definedName name="IQ_RECOVERIES_HOME_EQUITY_LINES_FDIC" hidden="1">"c6705"</definedName>
    <definedName name="IQ_RECOVERIES_OTHER_CONSUMER_LOANS_FDIC" hidden="1">"c6703"</definedName>
    <definedName name="IQ_RECOVERIES_OTHER_LOANS_FDIC" hidden="1">"c6706"</definedName>
    <definedName name="IQ_REDEEM_PREF_STOCK" hidden="1">"c1417"</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LATED_PLANS_FDIC" hidden="1">"c6320"</definedName>
    <definedName name="IQ_RENTAL_REV" hidden="1">"c1101"</definedName>
    <definedName name="IQ_RES_CONST_REAL_APR_FC_UNUSED_UNUSED_UNUSED" hidden="1">"c8536"</definedName>
    <definedName name="IQ_RES_CONST_REAL_APR_UNUSED_UNUSED_UNUSED" hidden="1">"c7656"</definedName>
    <definedName name="IQ_RES_CONST_REAL_FC_UNUSED_UNUSED_UNUSED" hidden="1">"c7876"</definedName>
    <definedName name="IQ_RES_CONST_REAL_POP_FC_UNUSED_UNUSED_UNUSED" hidden="1">"c8096"</definedName>
    <definedName name="IQ_RES_CONST_REAL_POP_UNUSED_UNUSED_UNUSED" hidden="1">"c7216"</definedName>
    <definedName name="IQ_RES_CONST_REAL_SAAR_APR_FC_UNUSED_UNUSED_UNUSED" hidden="1">"c8537"</definedName>
    <definedName name="IQ_RES_CONST_REAL_SAAR_APR_UNUSED_UNUSED_UNUSED" hidden="1">"c7657"</definedName>
    <definedName name="IQ_RES_CONST_REAL_SAAR_FC_UNUSED_UNUSED_UNUSED" hidden="1">"c7877"</definedName>
    <definedName name="IQ_RES_CONST_REAL_SAAR_POP_FC_UNUSED_UNUSED_UNUSED" hidden="1">"c8097"</definedName>
    <definedName name="IQ_RES_CONST_REAL_SAAR_POP_UNUSED_UNUSED_UNUSED" hidden="1">"c7217"</definedName>
    <definedName name="IQ_RES_CONST_REAL_SAAR_UNUSED_UNUSED_UNUSED" hidden="1">"c6997"</definedName>
    <definedName name="IQ_RES_CONST_REAL_SAAR_YOY_FC_UNUSED_UNUSED_UNUSED" hidden="1">"c8317"</definedName>
    <definedName name="IQ_RES_CONST_REAL_SAAR_YOY_UNUSED_UNUSED_UNUSED" hidden="1">"c7437"</definedName>
    <definedName name="IQ_RES_CONST_REAL_UNUSED_UNUSED_UNUSED" hidden="1">"c6996"</definedName>
    <definedName name="IQ_RES_CONST_REAL_YOY_FC_UNUSED_UNUSED_UNUSED" hidden="1">"c8316"</definedName>
    <definedName name="IQ_RES_CONST_REAL_YOY_UNUSED_UNUSED_UNUSED" hidden="1">"c7436"</definedName>
    <definedName name="IQ_RES_CONST_SAAR_APR_FC_UNUSED_UNUSED_UNUSED" hidden="1">"c8540"</definedName>
    <definedName name="IQ_RES_CONST_SAAR_APR_UNUSED_UNUSED_UNUSED" hidden="1">"c7660"</definedName>
    <definedName name="IQ_RES_CONST_SAAR_FC_UNUSED_UNUSED_UNUSED" hidden="1">"c7880"</definedName>
    <definedName name="IQ_RES_CONST_SAAR_POP_FC_UNUSED_UNUSED_UNUSED" hidden="1">"c8100"</definedName>
    <definedName name="IQ_RES_CONST_SAAR_POP_UNUSED_UNUSED_UNUSED" hidden="1">"c7220"</definedName>
    <definedName name="IQ_RES_CONST_SAAR_UNUSED_UNUSED_UNUSED" hidden="1">"c7000"</definedName>
    <definedName name="IQ_RES_CONST_SAAR_YOY_FC_UNUSED_UNUSED_UNUSED" hidden="1">"c8320"</definedName>
    <definedName name="IQ_RES_CONST_SAAR_YOY_UNUSED_UNUSED_UNUSED" hidden="1">"c7440"</definedName>
    <definedName name="IQ_RESEARCH_DEV" hidden="1">"c1419"</definedName>
    <definedName name="IQ_RESIDENTIAL_LOANS" hidden="1">"c1102"</definedName>
    <definedName name="IQ_RESTATEMENT_BS" hidden="1">"c1643"</definedName>
    <definedName name="IQ_RESTATEMENT_CF" hidden="1">"c1644"</definedName>
    <definedName name="IQ_RESTATEMENT_IS" hidden="1">"c1642"</definedName>
    <definedName name="IQ_RESTATEMENTS_NET_FDIC" hidden="1">"c6500"</definedName>
    <definedName name="IQ_RESTRICTED_CASH" hidden="1">"c1103"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IT" hidden="1">"c1110"</definedName>
    <definedName name="IQ_RESTRUCTURE_UTI" hidden="1">"c1111"</definedName>
    <definedName name="IQ_RESTRUCTURED_LOANS" hidden="1">"c1112"</definedName>
    <definedName name="IQ_RESTRUCTURED_LOANS_1_4_RESIDENTIAL_FDIC" hidden="1">"c6378"</definedName>
    <definedName name="IQ_RESTRUCTURED_LOANS_LEASES_FDIC" hidden="1">"c6377"</definedName>
    <definedName name="IQ_RESTRUCTURED_LOANS_NON_1_4_FDIC" hidden="1">"c6379"</definedName>
    <definedName name="IQ_RETAIL_AVG_STORE_SIZE_GROSS" hidden="1">"c2066"</definedName>
    <definedName name="IQ_RETAIL_AVG_STORE_SIZE_NET" hidden="1">"c2067"</definedName>
    <definedName name="IQ_RETAIL_CLOSED_STORES" hidden="1">"c2063"</definedName>
    <definedName name="IQ_RETAIL_DEPOSITS_FDIC" hidden="1">"c6488"</definedName>
    <definedName name="IQ_RETAIL_OPENED_STORES" hidden="1">"c2062"</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Q_FOOTAGE" hidden="1">"c2064"</definedName>
    <definedName name="IQ_RETAIL_STORE_SELLING_AREA" hidden="1">"c2065"</definedName>
    <definedName name="IQ_RETAIL_TOTAL_STORES" hidden="1">"c2061"</definedName>
    <definedName name="IQ_RETAINED_EARN" hidden="1">"c1420"</definedName>
    <definedName name="IQ_RETAINED_EARNINGS_AVERAGE_EQUITY_FDIC" hidden="1">"c6733"</definedName>
    <definedName name="IQ_RETURN_ASSETS" hidden="1">"c1113"</definedName>
    <definedName name="IQ_RETURN_ASSETS_BANK" hidden="1">"c1114"</definedName>
    <definedName name="IQ_RETURN_ASSETS_BROK" hidden="1">"c1115"</definedName>
    <definedName name="IQ_RETURN_ASSETS_FDIC" hidden="1">"c6730"</definedName>
    <definedName name="IQ_RETURN_ASSETS_FS" hidden="1">"c1116"</definedName>
    <definedName name="IQ_RETURN_CAPITAL" hidden="1">"c1117"</definedName>
    <definedName name="IQ_RETURN_EQUITY" hidden="1">"c1118"</definedName>
    <definedName name="IQ_RETURN_EQUITY_BANK" hidden="1">"c1119"</definedName>
    <definedName name="IQ_RETURN_EQUITY_BROK" hidden="1">"c1120"</definedName>
    <definedName name="IQ_RETURN_EQUITY_FDIC" hidden="1">"c6732"</definedName>
    <definedName name="IQ_RETURN_EQUITY_FS" hidden="1">"c1121"</definedName>
    <definedName name="IQ_RETURN_INVESTMENT" hidden="1">"c1421"</definedName>
    <definedName name="IQ_REV" hidden="1">"c1122"</definedName>
    <definedName name="IQ_REV_BEFORE_LL" hidden="1">"c1123"</definedName>
    <definedName name="IQ_REV_STDDEV_EST" hidden="1">"c1124"</definedName>
    <definedName name="IQ_REV_UTI" hidden="1">"c1125"</definedName>
    <definedName name="IQ_REVALUATION_GAINS_FDIC" hidden="1">"c6428"</definedName>
    <definedName name="IQ_REVALUATION_LOSSES_FDIC" hidden="1">"c6429"</definedName>
    <definedName name="IQ_REVENUE" hidden="1">"c1422"</definedName>
    <definedName name="IQ_REVENUE_ACT_OR_EST" hidden="1">"c2214"</definedName>
    <definedName name="IQ_REVENUE_EST" hidden="1">"c1126"</definedName>
    <definedName name="IQ_REVENUE_HIGH_EST" hidden="1">"c1127"</definedName>
    <definedName name="IQ_REVENUE_LOW_EST" hidden="1">"c1128"</definedName>
    <definedName name="IQ_REVENUE_MEDIAN_EST" hidden="1">"c1662"</definedName>
    <definedName name="IQ_REVENUE_NUM_EST" hidden="1">"c1129"</definedName>
    <definedName name="IQ_RISK_WEIGHTED_ASSETS_FDIC" hidden="1">"c6370"</definedName>
    <definedName name="IQ_SALARY" hidden="1">"c1130"</definedName>
    <definedName name="IQ_SALARY_FDIC" hidden="1">"c6576"</definedName>
    <definedName name="IQ_SALE_CONVERSION_RETIREMENT_STOCK_FDIC" hidden="1">"c6661"</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S_MARKETING" hidden="1">"c2240"</definedName>
    <definedName name="IQ_SAME_STORE" hidden="1">"c1149"</definedName>
    <definedName name="IQ_SAVING_DEP" hidden="1">"c1150"</definedName>
    <definedName name="IQ_SECUR_RECEIV" hidden="1">"c1151"</definedName>
    <definedName name="IQ_SECURED_1_4_FAMILY_RESIDENTIAL_CHARGE_OFFS_FDIC" hidden="1">"c6590"</definedName>
    <definedName name="IQ_SECURED_1_4_FAMILY_RESIDENTIAL_NET_CHARGE_OFFS_FDIC" hidden="1">"c6628"</definedName>
    <definedName name="IQ_SECURED_1_4_FAMILY_RESIDENTIAL_RECOVERIES_FDIC" hidden="1">"c6609"</definedName>
    <definedName name="IQ_SECURED_FARMLAND_CHARGE_OFFS_FDIC" hidden="1">"c6593"</definedName>
    <definedName name="IQ_SECURED_FARMLAND_NET_CHARGE_OFFS_FDIC" hidden="1">"c6631"</definedName>
    <definedName name="IQ_SECURED_FARMLAND_RECOVERIES_FDIC" hidden="1">"c6612"</definedName>
    <definedName name="IQ_SECURED_MULTIFAMILY_RESIDENTIAL_CHARGE_OFFS_FDIC" hidden="1">"c6591"</definedName>
    <definedName name="IQ_SECURED_MULTIFAMILY_RESIDENTIAL_NET_CHARGE_OFFS_FDIC" hidden="1">"c6629"</definedName>
    <definedName name="IQ_SECURED_MULTIFAMILY_RESIDENTIAL_RECOVERIES_FDIC" hidden="1">"c6610"</definedName>
    <definedName name="IQ_SECURED_NONFARM_NONRESIDENTIAL_CHARGE_OFFS_FDIC" hidden="1">"c6592"</definedName>
    <definedName name="IQ_SECURED_NONFARM_NONRESIDENTIAL_NET_CHARGE_OFFS_FDIC" hidden="1">"c6630"</definedName>
    <definedName name="IQ_SECURED_NONFARM_NONRESIDENTIAL_RECOVERIES_FDIC" hidden="1">"c6611"</definedName>
    <definedName name="IQ_SECURITIES_GAINS_FDIC" hidden="1">"c6584"</definedName>
    <definedName name="IQ_SECURITIES_ISSUED_STATES_FDIC" hidden="1">"c6300"</definedName>
    <definedName name="IQ_SECURITIES_LENT_FDIC" hidden="1">"c6532"</definedName>
    <definedName name="IQ_SECURITIES_UNDERWRITING_FDIC" hidden="1">"c6529"</definedName>
    <definedName name="IQ_SECURITY_BORROW" hidden="1">"c1152"</definedName>
    <definedName name="IQ_SECURITY_OWN" hidden="1">"c1153"</definedName>
    <definedName name="IQ_SECURITY_RESELL" hidden="1">"c1154"</definedName>
    <definedName name="IQ_SEPARATE_ACCT_ASSETS" hidden="1">"c1155"</definedName>
    <definedName name="IQ_SEPARATE_ACCT_LIAB" hidden="1">"c1156"</definedName>
    <definedName name="IQ_SERV_CHARGE_DEPOSITS" hidden="1">"c1157"</definedName>
    <definedName name="IQ_SERVICE_CHARGES_FDIC" hidden="1">"c6572"</definedName>
    <definedName name="IQ_SGA" hidden="1">"c1158"</definedName>
    <definedName name="IQ_SGA_BNK" hidden="1">"c1159"</definedName>
    <definedName name="IQ_SGA_INS" hidden="1">"c1160"</definedName>
    <definedName name="IQ_SGA_MARGIN" hidden="1">"c1898"</definedName>
    <definedName name="IQ_SGA_REIT" hidden="1">"c1161"</definedName>
    <definedName name="IQ_SGA_SUPPL" hidden="1">"c1162"</definedName>
    <definedName name="IQ_SGA_UTI" hidden="1">"c1163"</definedName>
    <definedName name="IQ_SHAREOUTSTANDING" hidden="1">"c1347"</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TERM_INVEST" hidden="1">"c1425"</definedName>
    <definedName name="IQ_SMALL_INT_BEAR_CD" hidden="1">"c1166"</definedName>
    <definedName name="IQ_SOFTWARE" hidden="1">"c1167"</definedName>
    <definedName name="IQ_SOURCE" hidden="1">"c1168"</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IT" hidden="1">"c1174"</definedName>
    <definedName name="IQ_SPECIAL_DIV_CF_UTI" hidden="1">"c1175"</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IT" hidden="1">"c1186"</definedName>
    <definedName name="IQ_ST_DEBT_ISSUED_UTI" hidden="1">"c1187"</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IT" hidden="1">"c1194"</definedName>
    <definedName name="IQ_ST_DEBT_REPAID_UTI" hidden="1">"c1195"</definedName>
    <definedName name="IQ_ST_DEBT_UTI" hidden="1">"c1196"</definedName>
    <definedName name="IQ_ST_INVEST" hidden="1">"c1197"</definedName>
    <definedName name="IQ_ST_INVEST_UTI" hidden="1">"c1198"</definedName>
    <definedName name="IQ_ST_NOTE_RECEIV" hidden="1">"c1199"</definedName>
    <definedName name="IQ_STATE" hidden="1">"c1200"</definedName>
    <definedName name="IQ_STATES_NONTRANSACTION_ACCOUNTS_FDIC" hidden="1">"c6547"</definedName>
    <definedName name="IQ_STATES_TOTAL_DEPOSITS_FDIC" hidden="1">"c6473"</definedName>
    <definedName name="IQ_STATES_TRANSACTION_ACCOUNTS_FDIC" hidden="1">"c6539"</definedName>
    <definedName name="IQ_STATUTORY_SURPLUS" hidden="1">"c1201"</definedName>
    <definedName name="IQ_STOCK_BASED" hidden="1">"c1202"</definedName>
    <definedName name="IQ_STOCK_BASED_CF" hidden="1">"c1203"</definedName>
    <definedName name="IQ_STRIKE_PRICE_ISSUED" hidden="1">"c1645"</definedName>
    <definedName name="IQ_STRIKE_PRICE_OS" hidden="1">"c1646"</definedName>
    <definedName name="IQ_SUB_DEBT_FDIC" hidden="1">"c6346"</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URPLUS_FDIC" hidden="1">"c6351"</definedName>
    <definedName name="IQ_SVA" hidden="1">"c1214"</definedName>
    <definedName name="IQ_TARGET_PRICE_NUM" hidden="1">"c1653"</definedName>
    <definedName name="IQ_TARGET_PRICE_STDDEV" hidden="1">"c1654"</definedName>
    <definedName name="IQ_TAX_BENEFIT_OPTIONS" hidden="1">"c1215"</definedName>
    <definedName name="IQ_TAX_EQUIV_NET_INT_INC" hidden="1">"c1216"</definedName>
    <definedName name="IQ_TBV" hidden="1">"c1906"</definedName>
    <definedName name="IQ_TBV_10YR_ANN_GROWTH" hidden="1">"c1936"</definedName>
    <definedName name="IQ_TBV_1YR_ANN_GROWTH" hidden="1">"c1931"</definedName>
    <definedName name="IQ_TBV_2YR_ANN_GROWTH" hidden="1">"c1932"</definedName>
    <definedName name="IQ_TBV_3YR_ANN_GROWTH" hidden="1">"c1933"</definedName>
    <definedName name="IQ_TBV_5YR_ANN_GROWTH" hidden="1">"c1934"</definedName>
    <definedName name="IQ_TBV_7YR_ANN_GROWTH" hidden="1">"c1935"</definedName>
    <definedName name="IQ_TBV_SHARE" hidden="1">"c1217"</definedName>
    <definedName name="IQ_TEMPLATE" hidden="1">"c1521"</definedName>
    <definedName name="IQ_TENANT" hidden="1">"c1218"</definedName>
    <definedName name="IQ_TEV" hidden="1">"c1219"</definedName>
    <definedName name="IQ_TEV_EBIT" hidden="1">"c1220"</definedName>
    <definedName name="IQ_TEV_EBIT_AVG" hidden="1">"c1221"</definedName>
    <definedName name="IQ_TEV_EBIT_FWD" hidden="1">"c2238"</definedName>
    <definedName name="IQ_TEV_EBITDA" hidden="1">"c1222"</definedName>
    <definedName name="IQ_TEV_EBITDA_AVG" hidden="1">"c1223"</definedName>
    <definedName name="IQ_TEV_EBITDA_FWD" hidden="1">"c1224"</definedName>
    <definedName name="IQ_TEV_EMPLOYEE_AVG" hidden="1">"c1225"</definedName>
    <definedName name="IQ_TEV_TOTAL_REV" hidden="1">"c1226"</definedName>
    <definedName name="IQ_TEV_TOTAL_REV_AVG" hidden="1">"c1227"</definedName>
    <definedName name="IQ_TEV_TOTAL_REV_FWD" hidden="1">"c1228"</definedName>
    <definedName name="IQ_TEV_UFCF" hidden="1">"c2208"</definedName>
    <definedName name="IQ_THREE_MONTHS_FIXED_AND_FLOATING_FDIC" hidden="1">"c6419"</definedName>
    <definedName name="IQ_THREE_MONTHS_MORTGAGE_PASS_THROUGHS_FDIC" hidden="1">"c6411"</definedName>
    <definedName name="IQ_THREE_YEAR_FIXED_AND_FLOATING_RATE_FDIC" hidden="1">"c6421"</definedName>
    <definedName name="IQ_THREE_YEAR_MORTGAGE_PASS_THROUGHS_FDIC" hidden="1">"c6413"</definedName>
    <definedName name="IQ_THREE_YEARS_LESS_FDIC" hidden="1">"c6417"</definedName>
    <definedName name="IQ_TIER_1_RISK_BASED_CAPITAL_RATIO_FDIC" hidden="1">"c6746"</definedName>
    <definedName name="IQ_TIER_ONE_FDIC" hidden="1">"c6369"</definedName>
    <definedName name="IQ_TIER_ONE_RATIO" hidden="1">"c1229"</definedName>
    <definedName name="IQ_TIME_DEP" hidden="1">"c1230"</definedName>
    <definedName name="IQ_TIME_DEPOSITS_LESS_THAN_100K_FDIC" hidden="1">"c6465"</definedName>
    <definedName name="IQ_TIME_DEPOSITS_MORE_THAN_100K_FDIC" hidden="1">"c6470"</definedName>
    <definedName name="IQ_TODAY" hidden="1">0</definedName>
    <definedName name="IQ_TOT_ADJ_INC" hidden="1">"c1616"</definedName>
    <definedName name="IQ_TOTAL_AR_BR" hidden="1">"c1231"</definedName>
    <definedName name="IQ_TOTAL_AR_REIT" hidden="1">"c1232"</definedName>
    <definedName name="IQ_TOTAL_AR_UTI" hidden="1">"c1233"</definedName>
    <definedName name="IQ_TOTAL_ASSETS" hidden="1">"c1234"</definedName>
    <definedName name="IQ_TOTAL_ASSETS_10YR_ANN_GROWTH" hidden="1">"c1235"</definedName>
    <definedName name="IQ_TOTAL_ASSETS_1YR_ANN_GROWTH" hidden="1">"c1236"</definedName>
    <definedName name="IQ_TOTAL_ASSETS_2YR_ANN_GROWTH" hidden="1">"c1237"</definedName>
    <definedName name="IQ_TOTAL_ASSETS_3YR_ANN_GROWTH" hidden="1">"c1238"</definedName>
    <definedName name="IQ_TOTAL_ASSETS_5YR_ANN_GROWTH" hidden="1">"c1239"</definedName>
    <definedName name="IQ_TOTAL_ASSETS_7YR_ANN_GROWTH" hidden="1">"c1240"</definedName>
    <definedName name="IQ_TOTAL_ASSETS_FDIC" hidden="1">"c6339"</definedName>
    <definedName name="IQ_TOTAL_AVG_CE_TOTAL_AVG_ASSETS" hidden="1">"c1241"</definedName>
    <definedName name="IQ_TOTAL_AVG_EQUITY_TOTAL_AVG_ASSETS" hidden="1">"c1242"</definedName>
    <definedName name="IQ_TOTAL_CA" hidden="1">"c1243"</definedName>
    <definedName name="IQ_TOTAL_CAP" hidden="1">"c1507"</definedName>
    <definedName name="IQ_TOTAL_CAPITAL_RATIO" hidden="1">"c1244"</definedName>
    <definedName name="IQ_TOTAL_CASH_DIVID" hidden="1">"c1455"</definedName>
    <definedName name="IQ_TOTAL_CASH_FINAN" hidden="1">"c1352"</definedName>
    <definedName name="IQ_TOTAL_CASH_INVEST" hidden="1">"c1353"</definedName>
    <definedName name="IQ_TOTAL_CASH_OPER" hidden="1">"c1354"</definedName>
    <definedName name="IQ_TOTAL_CHARGE_OFFS_FDIC" hidden="1">"c6603"</definedName>
    <definedName name="IQ_TOTAL_CHURN" hidden="1">"c2122"</definedName>
    <definedName name="IQ_TOTAL_CL" hidden="1">"c1245"</definedName>
    <definedName name="IQ_TOTAL_COMMON" hidden="1">"c1411"</definedName>
    <definedName name="IQ_TOTAL_COMMON_EQUITY" hidden="1">"c1246"</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EBITDA" hidden="1">"c1249"</definedName>
    <definedName name="IQ_TOTAL_DEBT_EQUITY" hidden="1">"c1250"</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IT" hidden="1">"c1255"</definedName>
    <definedName name="IQ_TOTAL_DEBT_ISSUED_UTI" hidden="1">"c1256"</definedName>
    <definedName name="IQ_TOTAL_DEBT_ISSUES_INS" hidden="1">"c1257"</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IT" hidden="1">"c1263"</definedName>
    <definedName name="IQ_TOTAL_DEBT_REPAID_UTI" hidden="1">"c1264"</definedName>
    <definedName name="IQ_TOTAL_DEBT_SECURITIES_FDIC" hidden="1">"c6410"</definedName>
    <definedName name="IQ_TOTAL_DEPOSITS" hidden="1">"c1265"</definedName>
    <definedName name="IQ_TOTAL_DEPOSITS_FDIC" hidden="1">"c6342"</definedName>
    <definedName name="IQ_TOTAL_DIV_PAID_CF" hidden="1">"c1266"</definedName>
    <definedName name="IQ_TOTAL_EMPLOYEE" hidden="1">"c2141"</definedName>
    <definedName name="IQ_TOTAL_EMPLOYEES" hidden="1">"c1522"</definedName>
    <definedName name="IQ_TOTAL_EMPLOYEES_FDIC" hidden="1">"c6355"</definedName>
    <definedName name="IQ_TOTAL_EQUITY" hidden="1">"c1267"</definedName>
    <definedName name="IQ_TOTAL_EQUITY_10YR_ANN_GROWTH" hidden="1">"c1268"</definedName>
    <definedName name="IQ_TOTAL_EQUITY_1YR_ANN_GROWTH" hidden="1">"c1269"</definedName>
    <definedName name="IQ_TOTAL_EQUITY_2YR_ANN_GROWTH" hidden="1">"c1270"</definedName>
    <definedName name="IQ_TOTAL_EQUITY_3YR_ANN_GROWTH" hidden="1">"c1271"</definedName>
    <definedName name="IQ_TOTAL_EQUITY_5YR_ANN_GROWTH" hidden="1">"c1272"</definedName>
    <definedName name="IQ_TOTAL_EQUITY_7YR_ANN_GROWTH" hidden="1">"c1273"</definedName>
    <definedName name="IQ_TOTAL_EQUITY_ALLOWANCE_TOTAL_LOANS" hidden="1">"c1274"</definedName>
    <definedName name="IQ_TOTAL_INTEREST_EXP" hidden="1">"c1382"</definedName>
    <definedName name="IQ_TOTAL_INVENTORY" hidden="1">"c1385"</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EQUITY_FDIC" hidden="1">"c6354"</definedName>
    <definedName name="IQ_TOTAL_LIAB_FIN" hidden="1">"c1280"</definedName>
    <definedName name="IQ_TOTAL_LIAB_INS" hidden="1">"c1281"</definedName>
    <definedName name="IQ_TOTAL_LIAB_REIT" hidden="1">"c1282"</definedName>
    <definedName name="IQ_TOTAL_LIAB_SHAREHOLD" hidden="1">"c1435"</definedName>
    <definedName name="IQ_TOTAL_LIAB_TOTAL_ASSETS" hidden="1">"c1283"</definedName>
    <definedName name="IQ_TOTAL_LIABILITIES_FDIC" hidden="1">"c6348"</definedName>
    <definedName name="IQ_TOTAL_LONG_DEBT" hidden="1">"c1617"</definedName>
    <definedName name="IQ_TOTAL_NON_REC" hidden="1">"c1444"</definedName>
    <definedName name="IQ_TOTAL_OPER_EXP_BR" hidden="1">"c1284"</definedName>
    <definedName name="IQ_TOTAL_OPER_EXP_FIN" hidden="1">"c1285"</definedName>
    <definedName name="IQ_TOTAL_OPER_EXP_INS" hidden="1">"c1286"</definedName>
    <definedName name="IQ_TOTAL_OPER_EXP_REIT" hidden="1">"c1287"</definedName>
    <definedName name="IQ_TOTAL_OPER_EXP_UTI" hidden="1">"c1288"</definedName>
    <definedName name="IQ_TOTAL_OPER_EXPEN" hidden="1">"c1445"</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EXP" hidden="1">"c1291"</definedName>
    <definedName name="IQ_TOTAL_PROVED_RESERVES_OIL" hidden="1">"c2040"</definedName>
    <definedName name="IQ_TOTAL_RECEIV" hidden="1">"c1293"</definedName>
    <definedName name="IQ_TOTAL_RECOVERIES_FDIC" hidden="1">"c6622"</definedName>
    <definedName name="IQ_TOTAL_REV" hidden="1">"c1294"</definedName>
    <definedName name="IQ_TOTAL_REV_10YR_ANN_GROWTH" hidden="1">"c1295"</definedName>
    <definedName name="IQ_TOTAL_REV_1YR_ANN_GROWTH" hidden="1">"c1296"</definedName>
    <definedName name="IQ_TOTAL_REV_2YR_ANN_GROWTH" hidden="1">"c1297"</definedName>
    <definedName name="IQ_TOTAL_REV_3YR_ANN_GROWTH" hidden="1">"c1298"</definedName>
    <definedName name="IQ_TOTAL_REV_5YR_ANN_GROWTH" hidden="1">"c1299"</definedName>
    <definedName name="IQ_TOTAL_REV_7YR_ANN_GROWTH" hidden="1">"c1300"</definedName>
    <definedName name="IQ_TOTAL_REV_AS_REPORTED" hidden="1">"c1301"</definedName>
    <definedName name="IQ_TOTAL_REV_BNK" hidden="1">"c1302"</definedName>
    <definedName name="IQ_TOTAL_REV_BNK_FDIC" hidden="1">"c6786"</definedName>
    <definedName name="IQ_TOTAL_REV_BR" hidden="1">"c1303"</definedName>
    <definedName name="IQ_TOTAL_REV_EMPLOYEE" hidden="1">"c1304"</definedName>
    <definedName name="IQ_TOTAL_REV_FIN" hidden="1">"c1305"</definedName>
    <definedName name="IQ_TOTAL_REV_INS" hidden="1">"c1306"</definedName>
    <definedName name="IQ_TOTAL_REV_REIT" hidden="1">"c1307"</definedName>
    <definedName name="IQ_TOTAL_REV_SHARE" hidden="1">"c1912"</definedName>
    <definedName name="IQ_TOTAL_REV_UTI" hidden="1">"c1308"</definedName>
    <definedName name="IQ_TOTAL_REVENUE" hidden="1">"c1436"</definedName>
    <definedName name="IQ_TOTAL_RISK_BASED_CAPITAL_RATIO_FDIC" hidden="1">"c6747"</definedName>
    <definedName name="IQ_TOTAL_SECURITIES_FDIC" hidden="1">"c6306"</definedName>
    <definedName name="IQ_TOTAL_SPECIAL" hidden="1">"c1618"</definedName>
    <definedName name="IQ_TOTAL_ST_BORROW" hidden="1">"c1424"</definedName>
    <definedName name="IQ_TOTAL_SUBS" hidden="1">"c2119"</definedName>
    <definedName name="IQ_TOTAL_TIME_DEPOSITS_FDIC" hidden="1">"c6497"</definedName>
    <definedName name="IQ_TOTAL_TIME_SAVINGS_DEPOSITS_FDIC" hidden="1">"c6498"</definedName>
    <definedName name="IQ_TOTAL_UNUSED_COMMITMENTS_FDIC" hidden="1">"c6536"</definedName>
    <definedName name="IQ_TOTAL_UNUSUAL" hidden="1">"c1508"</definedName>
    <definedName name="IQ_TOTAL_UNUSUAL_BR" hidden="1">"c5517"</definedName>
    <definedName name="IQ_TRADE_AR" hidden="1">"c1345"</definedName>
    <definedName name="IQ_TRADE_PRINCIPAL" hidden="1">"c1309"</definedName>
    <definedName name="IQ_TRADING_ACCOUNT_GAINS_FEES_FDIC" hidden="1">"c6573"</definedName>
    <definedName name="IQ_TRADING_ASSETS" hidden="1">"c1310"</definedName>
    <definedName name="IQ_TRADING_ASSETS_FDIC" hidden="1">"c6328"</definedName>
    <definedName name="IQ_TRADING_CURRENCY" hidden="1">"c2212"</definedName>
    <definedName name="IQ_TRADING_LIABILITIES_FDIC" hidden="1">"c6344"</definedName>
    <definedName name="IQ_TRANSACTION_ACCOUNTS_FDIC" hidden="1">"c6544"</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IT" hidden="1">"c1317"</definedName>
    <definedName name="IQ_TREASURY_OTHER_EQUITY_UTI" hidden="1">"c1318"</definedName>
    <definedName name="IQ_TREASURY_STOCK" hidden="1">"c1438"</definedName>
    <definedName name="IQ_TREASURY_STOCK_TRANSACTIONS_FDIC" hidden="1">"c6501"</definedName>
    <definedName name="IQ_TRUST_INC" hidden="1">"c1319"</definedName>
    <definedName name="IQ_TRUST_PREF" hidden="1">"c1320"</definedName>
    <definedName name="IQ_TWELVE_MONTHS_FIXED_AND_FLOATING_FDIC" hidden="1">"c6420"</definedName>
    <definedName name="IQ_TWELVE_MONTHS_MORTGAGE_PASS_THROUGHS_FDIC" hidden="1">"c6412"</definedName>
    <definedName name="IQ_UFCF_10YR_ANN_GROWTH" hidden="1">"c1948"</definedName>
    <definedName name="IQ_UFCF_1YR_ANN_GROWTH" hidden="1">"c1943"</definedName>
    <definedName name="IQ_UFCF_2YR_ANN_GROWTH" hidden="1">"c1944"</definedName>
    <definedName name="IQ_UFCF_3YR_ANN_GROWTH" hidden="1">"c1945"</definedName>
    <definedName name="IQ_UFCF_5YR_ANN_GROWTH" hidden="1">"c1946"</definedName>
    <definedName name="IQ_UFCF_7YR_ANN_GROWTH" hidden="1">"c1947"</definedName>
    <definedName name="IQ_UFCF_MARGIN" hidden="1">"c1962"</definedName>
    <definedName name="IQ_UNDIVIDED_PROFITS_FDIC" hidden="1">"c6352"</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IT" hidden="1">"c1327"</definedName>
    <definedName name="IQ_UNEARN_REV_CURRENT_UTI" hidden="1">"c1328"</definedName>
    <definedName name="IQ_UNEARN_REV_LT" hidden="1">"c1329"</definedName>
    <definedName name="IQ_UNEARNED_INCOME_FDIC" hidden="1">"c6324"</definedName>
    <definedName name="IQ_UNEARNED_INCOME_FOREIGN_FDIC" hidden="1">"c6385"</definedName>
    <definedName name="IQ_UNLEVERED_FCF" hidden="1">"c1908"</definedName>
    <definedName name="IQ_UNPAID_CLAIMS" hidden="1">"c1330"</definedName>
    <definedName name="IQ_UNPROFITABLE_INSTITUTIONS_FDIC" hidden="1">"c6722"</definedName>
    <definedName name="IQ_UNREALIZED_GAIN" hidden="1">"c1619"</definedName>
    <definedName name="IQ_UNUSED_LOAN_COMMITMENTS_FDIC" hidden="1">"c6368"</definedName>
    <definedName name="IQ_UNUSUAL_EXP" hidden="1">"c1456"</definedName>
    <definedName name="IQ_US_BRANCHES_FOREIGN_BANK_LOANS_FDIC" hidden="1">"c6435"</definedName>
    <definedName name="IQ_US_BRANCHES_FOREIGN_BANKS_FDIC" hidden="1">"c6390"</definedName>
    <definedName name="IQ_US_GAAP" hidden="1">"c1331"</definedName>
    <definedName name="IQ_US_GOV_AGENCIES_FDIC" hidden="1">"c6395"</definedName>
    <definedName name="IQ_US_GOV_DEPOSITS_FDIC" hidden="1">"c6483"</definedName>
    <definedName name="IQ_US_GOV_ENTERPRISES_FDIC" hidden="1">"c6396"</definedName>
    <definedName name="IQ_US_GOV_NONCURRENT_LOANS_TOTAL_NONCURRENT_FDIC" hidden="1">"c6779"</definedName>
    <definedName name="IQ_US_GOV_NONTRANSACTION_ACCOUNTS_FDIC" hidden="1">"c6546"</definedName>
    <definedName name="IQ_US_GOV_OBLIGATIONS_FDIC" hidden="1">"c6299"</definedName>
    <definedName name="IQ_US_GOV_SECURITIES_FDIC" hidden="1">"c6297"</definedName>
    <definedName name="IQ_US_GOV_TOTAL_DEPOSITS_FDIC" hidden="1">"c6472"</definedName>
    <definedName name="IQ_US_GOV_TRANSACTION_ACCOUNTS_FDIC" hidden="1">"c6538"</definedName>
    <definedName name="IQ_US_TREASURY_SECURITIES_FDIC" hidden="1">"c6298"</definedName>
    <definedName name="IQ_UTIL_PPE_NET" hidden="1">"c1620"</definedName>
    <definedName name="IQ_UTIL_REV" hidden="1">"c2091"</definedName>
    <definedName name="IQ_UV_PENSION_LIAB" hidden="1">"c1332"</definedName>
    <definedName name="IQ_VALUATION_ALLOWANCES_FDIC" hidden="1">"c6400"</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C_REVENUE_FDIC" hidden="1">"c6667"</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ATILE_LIABILITIES_FDIC" hidden="1">"c6364"</definedName>
    <definedName name="IQ_VOLUME" hidden="1">"c1333"</definedName>
    <definedName name="IQ_WEEK" hidden="1">50000</definedName>
    <definedName name="IQ_WEIGHTED_AVG_PRICE" hidden="1">"c1334"</definedName>
    <definedName name="IQ_WIP_INV" hidden="1">"c1335"</definedName>
    <definedName name="IQ_WORKMEN_WRITTEN" hidden="1">"c1336"</definedName>
    <definedName name="IQ_WRITTEN_OPTION_CONTRACTS_FDIC" hidden="1">"c6509"</definedName>
    <definedName name="IQ_WRITTEN_OPTION_CONTRACTS_FX_RISK_FDIC" hidden="1">"c6514"</definedName>
    <definedName name="IQ_WRITTEN_OPTION_CONTRACTS_NON_FX_IR_FDIC" hidden="1">"c6519"</definedName>
    <definedName name="IQ_XDIV_DATE" hidden="1">"c2203"</definedName>
    <definedName name="IQ_YEARHIGH" hidden="1">"c1337"</definedName>
    <definedName name="IQ_YEARHIGH_DATE" hidden="1">"c2250"</definedName>
    <definedName name="IQ_YEARLOW" hidden="1">"c1338"</definedName>
    <definedName name="IQ_YEARLOW_DATE" hidden="1">"c2251"</definedName>
    <definedName name="IQ_YTD" hidden="1">3000</definedName>
    <definedName name="IQ_YTDMONTH" hidden="1">130000</definedName>
    <definedName name="IQ_Z_SCORE" hidden="1">"c1339"</definedName>
    <definedName name="jjjj" localSheetId="9" hidden="1">#REF!</definedName>
    <definedName name="jjjj" localSheetId="6" hidden="1">#REF!</definedName>
    <definedName name="jjjj" localSheetId="8" hidden="1">#REF!</definedName>
    <definedName name="jjjj" hidden="1">#REF!</definedName>
    <definedName name="jjjjjjjjjjj" localSheetId="9" hidden="1">#REF!</definedName>
    <definedName name="jjjjjjjjjjj" localSheetId="6" hidden="1">#REF!</definedName>
    <definedName name="jjjjjjjjjjj" localSheetId="8" hidden="1">#REF!</definedName>
    <definedName name="jjjjjjjjjjj" localSheetId="3" hidden="1">#REF!</definedName>
    <definedName name="jjjjjjjjjjj" hidden="1">#REF!</definedName>
    <definedName name="jkjk" localSheetId="9" hidden="1">#REF!</definedName>
    <definedName name="jkjk" localSheetId="8" hidden="1">#REF!</definedName>
    <definedName name="jkjk" hidden="1">#REF!</definedName>
    <definedName name="jskljsljslk" localSheetId="1" hidden="1">TextRefCopy1</definedName>
    <definedName name="jskljsljslk" localSheetId="9" hidden="1">TextRefCopy1</definedName>
    <definedName name="jskljsljslk" localSheetId="5" hidden="1">TextRefCopy1</definedName>
    <definedName name="jskljsljslk" localSheetId="6" hidden="1">TextRefCopy1</definedName>
    <definedName name="jskljsljslk" localSheetId="8" hidden="1">TextRefCopy1</definedName>
    <definedName name="jskljsljslk" localSheetId="3" hidden="1">TextRefCopy1</definedName>
    <definedName name="jskljsljslk" hidden="1">TextRefCopy1</definedName>
    <definedName name="K2_WBEVMODE" hidden="1">-1</definedName>
    <definedName name="kjdfj" localSheetId="9" hidden="1">{#N/A,#N/A,FALSE,"FY97P1";#N/A,#N/A,FALSE,"FY97Z312";#N/A,#N/A,FALSE,"FY97LRBC";#N/A,#N/A,FALSE,"FY97O";#N/A,#N/A,FALSE,"FY97DAM"}</definedName>
    <definedName name="kjdfj" localSheetId="5" hidden="1">{#N/A,#N/A,FALSE,"FY97P1";#N/A,#N/A,FALSE,"FY97Z312";#N/A,#N/A,FALSE,"FY97LRBC";#N/A,#N/A,FALSE,"FY97O";#N/A,#N/A,FALSE,"FY97DAM"}</definedName>
    <definedName name="kjdfj" localSheetId="6" hidden="1">{#N/A,#N/A,FALSE,"FY97P1";#N/A,#N/A,FALSE,"FY97Z312";#N/A,#N/A,FALSE,"FY97LRBC";#N/A,#N/A,FALSE,"FY97O";#N/A,#N/A,FALSE,"FY97DAM"}</definedName>
    <definedName name="kjdfj" localSheetId="8" hidden="1">{#N/A,#N/A,FALSE,"FY97P1";#N/A,#N/A,FALSE,"FY97Z312";#N/A,#N/A,FALSE,"FY97LRBC";#N/A,#N/A,FALSE,"FY97O";#N/A,#N/A,FALSE,"FY97DAM"}</definedName>
    <definedName name="kjdfj" localSheetId="3" hidden="1">{#N/A,#N/A,FALSE,"FY97P1";#N/A,#N/A,FALSE,"FY97Z312";#N/A,#N/A,FALSE,"FY97LRBC";#N/A,#N/A,FALSE,"FY97O";#N/A,#N/A,FALSE,"FY97DAM"}</definedName>
    <definedName name="kjdfj" hidden="1">{#N/A,#N/A,FALSE,"FY97P1";#N/A,#N/A,FALSE,"FY97Z312";#N/A,#N/A,FALSE,"FY97LRBC";#N/A,#N/A,FALSE,"FY97O";#N/A,#N/A,FALSE,"FY97DAM"}</definedName>
    <definedName name="kjjjjjjjjjjjjj" hidden="1">#REF!</definedName>
    <definedName name="kjkk" localSheetId="9" hidden="1">#REF!</definedName>
    <definedName name="kjkk" localSheetId="6" hidden="1">#REF!</definedName>
    <definedName name="kjkk" localSheetId="8" hidden="1">#REF!</definedName>
    <definedName name="kjkk" hidden="1">#REF!</definedName>
    <definedName name="kkkk" localSheetId="9" hidden="1">#REF!</definedName>
    <definedName name="kkkk" localSheetId="6" hidden="1">#REF!</definedName>
    <definedName name="kkkk" localSheetId="8" hidden="1">#REF!</definedName>
    <definedName name="kkkk" hidden="1">#REF!</definedName>
    <definedName name="kkkkkkkk" localSheetId="9" hidden="1">{#N/A,#N/A,FALSE,"FY97P1";#N/A,#N/A,FALSE,"FY97Z312";#N/A,#N/A,FALSE,"FY97LRBC";#N/A,#N/A,FALSE,"FY97O";#N/A,#N/A,FALSE,"FY97DAM"}</definedName>
    <definedName name="kkkkkkkk" localSheetId="5" hidden="1">{#N/A,#N/A,FALSE,"FY97P1";#N/A,#N/A,FALSE,"FY97Z312";#N/A,#N/A,FALSE,"FY97LRBC";#N/A,#N/A,FALSE,"FY97O";#N/A,#N/A,FALSE,"FY97DAM"}</definedName>
    <definedName name="kkkkkkkk" localSheetId="6" hidden="1">{#N/A,#N/A,FALSE,"FY97P1";#N/A,#N/A,FALSE,"FY97Z312";#N/A,#N/A,FALSE,"FY97LRBC";#N/A,#N/A,FALSE,"FY97O";#N/A,#N/A,FALSE,"FY97DAM"}</definedName>
    <definedName name="kkkkkkkk" localSheetId="8" hidden="1">{#N/A,#N/A,FALSE,"FY97P1";#N/A,#N/A,FALSE,"FY97Z312";#N/A,#N/A,FALSE,"FY97LRBC";#N/A,#N/A,FALSE,"FY97O";#N/A,#N/A,FALSE,"FY97DAM"}</definedName>
    <definedName name="kkkkkkkk" localSheetId="3" hidden="1">{#N/A,#N/A,FALSE,"FY97P1";#N/A,#N/A,FALSE,"FY97Z312";#N/A,#N/A,FALSE,"FY97LRBC";#N/A,#N/A,FALSE,"FY97O";#N/A,#N/A,FALSE,"FY97DAM"}</definedName>
    <definedName name="kkkkkkkk" hidden="1">{#N/A,#N/A,FALSE,"FY97P1";#N/A,#N/A,FALSE,"FY97Z312";#N/A,#N/A,FALSE,"FY97LRBC";#N/A,#N/A,FALSE,"FY97O";#N/A,#N/A,FALSE,"FY97DAM"}</definedName>
    <definedName name="kkkkkkkkkkkk" hidden="1">#REF!</definedName>
    <definedName name="kkkkkkkkkkkkkk" hidden="1">#REF!</definedName>
    <definedName name="kkkkkkkkkkkkkkkll" hidden="1">#REF!</definedName>
    <definedName name="Last_Row" hidden="1">#N/A</definedName>
    <definedName name="lll" localSheetId="9" hidden="1">#REF!</definedName>
    <definedName name="lll" localSheetId="6" hidden="1">#REF!</definedName>
    <definedName name="lll" localSheetId="8" hidden="1">#REF!</definedName>
    <definedName name="lll" hidden="1">#REF!</definedName>
    <definedName name="LLLLLL" localSheetId="9" hidden="1">#REF!</definedName>
    <definedName name="LLLLLL" localSheetId="6" hidden="1">#REF!</definedName>
    <definedName name="LLLLLL" localSheetId="8" hidden="1">#REF!</definedName>
    <definedName name="LLLLLL" hidden="1">#REF!</definedName>
    <definedName name="lllllllll" localSheetId="9" hidden="1">#REF!</definedName>
    <definedName name="lllllllll" localSheetId="6" hidden="1">#REF!</definedName>
    <definedName name="lllllllll" localSheetId="8" hidden="1">#REF!</definedName>
    <definedName name="lllllllll" hidden="1">#REF!</definedName>
    <definedName name="lllllllllllllll" localSheetId="9" hidden="1">#REF!</definedName>
    <definedName name="lllllllllllllll" localSheetId="6" hidden="1">#REF!</definedName>
    <definedName name="lllllllllllllll" localSheetId="8" hidden="1">#REF!</definedName>
    <definedName name="lllllllllllllll" hidden="1">#REF!</definedName>
    <definedName name="llllllllllllllllllllll" localSheetId="9" hidden="1">#REF!</definedName>
    <definedName name="llllllllllllllllllllll" localSheetId="6" hidden="1">#REF!</definedName>
    <definedName name="llllllllllllllllllllll" localSheetId="8" hidden="1">#REF!</definedName>
    <definedName name="llllllllllllllllllllll" hidden="1">#REF!</definedName>
    <definedName name="llo" localSheetId="9" hidden="1">#REF!</definedName>
    <definedName name="llo" localSheetId="6" hidden="1">#REF!</definedName>
    <definedName name="llo" localSheetId="8" hidden="1">#REF!</definedName>
    <definedName name="llo" hidden="1">#REF!</definedName>
    <definedName name="MLNK02347c98abe94ba9b3722615bcea76f2" localSheetId="9" hidden="1">#REF!</definedName>
    <definedName name="MLNK02347c98abe94ba9b3722615bcea76f2" localSheetId="8" hidden="1">#REF!</definedName>
    <definedName name="MLNK02347c98abe94ba9b3722615bcea76f2" hidden="1">#REF!</definedName>
    <definedName name="MLNK0262065a669a4e968930c4526b0f05b7" localSheetId="9" hidden="1">#REF!</definedName>
    <definedName name="MLNK0262065a669a4e968930c4526b0f05b7" localSheetId="5" hidden="1">#REF!</definedName>
    <definedName name="MLNK0262065a669a4e968930c4526b0f05b7" localSheetId="6" hidden="1">#REF!</definedName>
    <definedName name="MLNK0262065a669a4e968930c4526b0f05b7" localSheetId="8" hidden="1">#REF!</definedName>
    <definedName name="MLNK0262065a669a4e968930c4526b0f05b7" hidden="1">#REF!</definedName>
    <definedName name="MLNK02b791ed46a444d090833f3ce58fb934" localSheetId="6" hidden="1">#REF!</definedName>
    <definedName name="MLNK02b791ed46a444d090833f3ce58fb934" hidden="1">#REF!</definedName>
    <definedName name="MLNK03e2a036ea3842699f83504ad8f7a5e5" localSheetId="9" hidden="1">#REF!</definedName>
    <definedName name="MLNK03e2a036ea3842699f83504ad8f7a5e5" localSheetId="6" hidden="1">#REF!</definedName>
    <definedName name="MLNK03e2a036ea3842699f83504ad8f7a5e5" localSheetId="8" hidden="1">#REF!</definedName>
    <definedName name="MLNK03e2a036ea3842699f83504ad8f7a5e5" hidden="1">#REF!</definedName>
    <definedName name="MLNK03f04ae1071849c79db6439ced8d26c9" localSheetId="9" hidden="1">#REF!</definedName>
    <definedName name="MLNK03f04ae1071849c79db6439ced8d26c9" localSheetId="6" hidden="1">#REF!</definedName>
    <definedName name="MLNK03f04ae1071849c79db6439ced8d26c9" hidden="1">#REF!</definedName>
    <definedName name="MLNK043c1e5a207443eb8f069dbd2d6ecc64" localSheetId="6" hidden="1">#REF!</definedName>
    <definedName name="MLNK043c1e5a207443eb8f069dbd2d6ecc64" hidden="1">#REF!</definedName>
    <definedName name="MLNK045375ee4a4548bfa72023ea2f1316ae" localSheetId="6" hidden="1">#REF!</definedName>
    <definedName name="MLNK045375ee4a4548bfa72023ea2f1316ae" hidden="1">#REF!</definedName>
    <definedName name="MLNK0465b191f0134334bd6cbd9eb298cdb0" localSheetId="6" hidden="1">#REF!</definedName>
    <definedName name="MLNK0465b191f0134334bd6cbd9eb298cdb0" hidden="1">#REF!</definedName>
    <definedName name="MLNK04937c37b0f64af18046c31d5cfeff71" localSheetId="6" hidden="1">#REF!</definedName>
    <definedName name="MLNK04937c37b0f64af18046c31d5cfeff71" hidden="1">#REF!</definedName>
    <definedName name="MLNK049828f2a61e436099b2fb772a17356d" localSheetId="6" hidden="1">#REF!</definedName>
    <definedName name="MLNK049828f2a61e436099b2fb772a17356d" hidden="1">#REF!</definedName>
    <definedName name="MLNK056d8357b79d4eb69caae6809440ae9e" localSheetId="9" hidden="1">#REF!</definedName>
    <definedName name="MLNK056d8357b79d4eb69caae6809440ae9e" localSheetId="6" hidden="1">#REF!</definedName>
    <definedName name="MLNK056d8357b79d4eb69caae6809440ae9e" localSheetId="8" hidden="1">#REF!</definedName>
    <definedName name="MLNK056d8357b79d4eb69caae6809440ae9e" hidden="1">#REF!</definedName>
    <definedName name="MLNK05b5f32848ca4ccdb53f467a4f8fcabf" localSheetId="9" hidden="1">#REF!</definedName>
    <definedName name="MLNK05b5f32848ca4ccdb53f467a4f8fcabf" localSheetId="6" hidden="1">#REF!</definedName>
    <definedName name="MLNK05b5f32848ca4ccdb53f467a4f8fcabf" hidden="1">#REF!</definedName>
    <definedName name="MLNK0624affccd53448b9975d0cd5b3b311c" localSheetId="9" hidden="1">#REF!</definedName>
    <definedName name="MLNK0624affccd53448b9975d0cd5b3b311c" localSheetId="6" hidden="1">#REF!</definedName>
    <definedName name="MLNK0624affccd53448b9975d0cd5b3b311c" localSheetId="8" hidden="1">#REF!</definedName>
    <definedName name="MLNK0624affccd53448b9975d0cd5b3b311c" hidden="1">#REF!</definedName>
    <definedName name="MLNK066d45cd0eaf423f82fea9c28653ace1" localSheetId="9" hidden="1">#REF!</definedName>
    <definedName name="MLNK066d45cd0eaf423f82fea9c28653ace1" localSheetId="6" hidden="1">#REF!</definedName>
    <definedName name="MLNK066d45cd0eaf423f82fea9c28653ace1" hidden="1">#REF!</definedName>
    <definedName name="MLNK06d6f2b802744c6bbacb48586ac5ebe1" localSheetId="9" hidden="1">#REF!</definedName>
    <definedName name="MLNK06d6f2b802744c6bbacb48586ac5ebe1" localSheetId="6" hidden="1">#REF!</definedName>
    <definedName name="MLNK06d6f2b802744c6bbacb48586ac5ebe1" localSheetId="8" hidden="1">#REF!</definedName>
    <definedName name="MLNK06d6f2b802744c6bbacb48586ac5ebe1" hidden="1">#REF!</definedName>
    <definedName name="MLNK06ee92ac18cc4d1cb585ae5a9b158177" localSheetId="9" hidden="1">#REF!</definedName>
    <definedName name="MLNK06ee92ac18cc4d1cb585ae5a9b158177" localSheetId="6" hidden="1">#REF!</definedName>
    <definedName name="MLNK06ee92ac18cc4d1cb585ae5a9b158177" hidden="1">#REF!</definedName>
    <definedName name="MLNK070302756cb64499b49c608764cbc7d5" localSheetId="9" hidden="1">#REF!</definedName>
    <definedName name="MLNK070302756cb64499b49c608764cbc7d5" localSheetId="6" hidden="1">#REF!</definedName>
    <definedName name="MLNK070302756cb64499b49c608764cbc7d5" hidden="1">#REF!</definedName>
    <definedName name="MLNK070aa30f79e64056ae744044db8d4c19" localSheetId="9" hidden="1">#REF!</definedName>
    <definedName name="MLNK070aa30f79e64056ae744044db8d4c19" localSheetId="6" hidden="1">#REF!</definedName>
    <definedName name="MLNK070aa30f79e64056ae744044db8d4c19" localSheetId="8" hidden="1">#REF!</definedName>
    <definedName name="MLNK070aa30f79e64056ae744044db8d4c19" hidden="1">#REF!</definedName>
    <definedName name="MLNK07d9cef4c7c74977abff5d0bf2e93c15" localSheetId="9" hidden="1">#REF!</definedName>
    <definedName name="MLNK07d9cef4c7c74977abff5d0bf2e93c15" localSheetId="6" hidden="1">#REF!</definedName>
    <definedName name="MLNK07d9cef4c7c74977abff5d0bf2e93c15" hidden="1">#REF!</definedName>
    <definedName name="MLNK097feda4769a4bf6847c682bb102e327" localSheetId="9" hidden="1">#REF!</definedName>
    <definedName name="MLNK097feda4769a4bf6847c682bb102e327" localSheetId="6" hidden="1">#REF!</definedName>
    <definedName name="MLNK097feda4769a4bf6847c682bb102e327" localSheetId="8" hidden="1">#REF!</definedName>
    <definedName name="MLNK097feda4769a4bf6847c682bb102e327" hidden="1">#REF!</definedName>
    <definedName name="MLNK09862c159cb148c4997e666ddcf57115" localSheetId="9" hidden="1">#REF!</definedName>
    <definedName name="MLNK09862c159cb148c4997e666ddcf57115" localSheetId="6" hidden="1">#REF!</definedName>
    <definedName name="MLNK09862c159cb148c4997e666ddcf57115" hidden="1">#REF!</definedName>
    <definedName name="MLNK09cca42754934922a07d3a367f92d435" localSheetId="9" hidden="1">#REF!</definedName>
    <definedName name="MLNK09cca42754934922a07d3a367f92d435" localSheetId="6" hidden="1">#REF!</definedName>
    <definedName name="MLNK09cca42754934922a07d3a367f92d435" hidden="1">#REF!</definedName>
    <definedName name="MLNK09d81ba5b40a42c0a9c14c810f1878cc" localSheetId="6" hidden="1">#REF!</definedName>
    <definedName name="MLNK09d81ba5b40a42c0a9c14c810f1878cc" hidden="1">#REF!</definedName>
    <definedName name="MLNK0b082d276bca40faa8004fcab2601e68" localSheetId="9" hidden="1">#REF!</definedName>
    <definedName name="MLNK0b082d276bca40faa8004fcab2601e68" localSheetId="6" hidden="1">#REF!</definedName>
    <definedName name="MLNK0b082d276bca40faa8004fcab2601e68" localSheetId="8" hidden="1">#REF!</definedName>
    <definedName name="MLNK0b082d276bca40faa8004fcab2601e68" hidden="1">#REF!</definedName>
    <definedName name="MLNK0b092fa231b04e2396db4bf15cecd0c3" localSheetId="9" hidden="1">#REF!</definedName>
    <definedName name="MLNK0b092fa231b04e2396db4bf15cecd0c3" localSheetId="6" hidden="1">#REF!</definedName>
    <definedName name="MLNK0b092fa231b04e2396db4bf15cecd0c3" hidden="1">#REF!</definedName>
    <definedName name="MLNK0b8bab327c0147d6ba4d9c01bde0c846" localSheetId="9" hidden="1">#REF!</definedName>
    <definedName name="MLNK0b8bab327c0147d6ba4d9c01bde0c846" localSheetId="6" hidden="1">#REF!</definedName>
    <definedName name="MLNK0b8bab327c0147d6ba4d9c01bde0c846" hidden="1">#REF!</definedName>
    <definedName name="MLNK0bf2454c25664e64ae8d489f22f02acd" localSheetId="9" hidden="1">#REF!</definedName>
    <definedName name="MLNK0bf2454c25664e64ae8d489f22f02acd" localSheetId="6" hidden="1">#REF!</definedName>
    <definedName name="MLNK0bf2454c25664e64ae8d489f22f02acd" localSheetId="8" hidden="1">#REF!</definedName>
    <definedName name="MLNK0bf2454c25664e64ae8d489f22f02acd" hidden="1">#REF!</definedName>
    <definedName name="MLNK0c20fcebec34462ead6e44515658074e" localSheetId="9" hidden="1">#REF!</definedName>
    <definedName name="MLNK0c20fcebec34462ead6e44515658074e" localSheetId="6" hidden="1">#REF!</definedName>
    <definedName name="MLNK0c20fcebec34462ead6e44515658074e" hidden="1">#REF!</definedName>
    <definedName name="MLNK0c8ba547a1514edc9a147b16e9e57c04" localSheetId="9" hidden="1">#REF!</definedName>
    <definedName name="MLNK0c8ba547a1514edc9a147b16e9e57c04" localSheetId="6" hidden="1">#REF!</definedName>
    <definedName name="MLNK0c8ba547a1514edc9a147b16e9e57c04" localSheetId="8" hidden="1">#REF!</definedName>
    <definedName name="MLNK0c8ba547a1514edc9a147b16e9e57c04" hidden="1">#REF!</definedName>
    <definedName name="MLNK0d09efce5d334adab7eadc8455671d25" hidden="1">#REF!</definedName>
    <definedName name="MLNK0e7d997834d146e59be8c567513dbc73" localSheetId="9" hidden="1">#REF!</definedName>
    <definedName name="MLNK0e7d997834d146e59be8c567513dbc73" localSheetId="6" hidden="1">#REF!</definedName>
    <definedName name="MLNK0e7d997834d146e59be8c567513dbc73" localSheetId="8" hidden="1">#REF!</definedName>
    <definedName name="MLNK0e7d997834d146e59be8c567513dbc73" hidden="1">#REF!</definedName>
    <definedName name="MLNK0f6a8f93e67b44949558c9c724157855" localSheetId="9" hidden="1">#REF!</definedName>
    <definedName name="MLNK0f6a8f93e67b44949558c9c724157855" localSheetId="6" hidden="1">#REF!</definedName>
    <definedName name="MLNK0f6a8f93e67b44949558c9c724157855" localSheetId="8" hidden="1">#REF!</definedName>
    <definedName name="MLNK0f6a8f93e67b44949558c9c724157855" hidden="1">#REF!</definedName>
    <definedName name="MLNK0f8ee7e3d6684f56b91213ff6e90fe1b" localSheetId="6" hidden="1">#REF!</definedName>
    <definedName name="MLNK0f8ee7e3d6684f56b91213ff6e90fe1b" hidden="1">#REF!</definedName>
    <definedName name="MLNK0f9829bf3f2649c2a538fcb2cf8b24fe" localSheetId="6" hidden="1">#REF!</definedName>
    <definedName name="MLNK0f9829bf3f2649c2a538fcb2cf8b24fe" hidden="1">#REF!</definedName>
    <definedName name="MLNK11b485f0e80a44ffb9a7deb8be61f099" localSheetId="6" hidden="1">#REF!</definedName>
    <definedName name="MLNK11b485f0e80a44ffb9a7deb8be61f099" hidden="1">#REF!</definedName>
    <definedName name="MLNK1391aab276394e21be88e9a90d23fcf2" localSheetId="9" hidden="1">#REF!</definedName>
    <definedName name="MLNK1391aab276394e21be88e9a90d23fcf2" localSheetId="6" hidden="1">#REF!</definedName>
    <definedName name="MLNK1391aab276394e21be88e9a90d23fcf2" localSheetId="8" hidden="1">#REF!</definedName>
    <definedName name="MLNK1391aab276394e21be88e9a90d23fcf2" hidden="1">#REF!</definedName>
    <definedName name="MLNK14e014d9037a49668e199d3784eef1f4" localSheetId="9" hidden="1">#REF!</definedName>
    <definedName name="MLNK14e014d9037a49668e199d3784eef1f4" localSheetId="6" hidden="1">#REF!</definedName>
    <definedName name="MLNK14e014d9037a49668e199d3784eef1f4" localSheetId="8" hidden="1">#REF!</definedName>
    <definedName name="MLNK14e014d9037a49668e199d3784eef1f4" hidden="1">#REF!</definedName>
    <definedName name="MLNK15204dd5e4ec404d90f7eb22f1bad2ed" localSheetId="9" hidden="1">#REF!</definedName>
    <definedName name="MLNK15204dd5e4ec404d90f7eb22f1bad2ed" localSheetId="6" hidden="1">#REF!</definedName>
    <definedName name="MLNK15204dd5e4ec404d90f7eb22f1bad2ed" hidden="1">#REF!</definedName>
    <definedName name="MLNK15ce465ad48849b89dd690a9c51bba8a" localSheetId="9" hidden="1">#REF!</definedName>
    <definedName name="MLNK15ce465ad48849b89dd690a9c51bba8a" localSheetId="6" hidden="1">#REF!</definedName>
    <definedName name="MLNK15ce465ad48849b89dd690a9c51bba8a" hidden="1">#REF!</definedName>
    <definedName name="MLNK1607210ce72346f78bac1856d21ec9ea" localSheetId="6" hidden="1">#REF!</definedName>
    <definedName name="MLNK1607210ce72346f78bac1856d21ec9ea" hidden="1">#REF!</definedName>
    <definedName name="MLNK1639424883e1435b88a9242b1788d136" localSheetId="6" hidden="1">#REF!</definedName>
    <definedName name="MLNK1639424883e1435b88a9242b1788d136" hidden="1">#REF!</definedName>
    <definedName name="MLNK165d1a9d7fa04befab5f4c77a2635fe9" localSheetId="9" hidden="1">#REF!</definedName>
    <definedName name="MLNK165d1a9d7fa04befab5f4c77a2635fe9" localSheetId="6" hidden="1">#REF!</definedName>
    <definedName name="MLNK165d1a9d7fa04befab5f4c77a2635fe9" localSheetId="8" hidden="1">#REF!</definedName>
    <definedName name="MLNK165d1a9d7fa04befab5f4c77a2635fe9" hidden="1">#REF!</definedName>
    <definedName name="MLNK177560faf53444eba7c99a855f81b48a" localSheetId="9" hidden="1">#REF!</definedName>
    <definedName name="MLNK177560faf53444eba7c99a855f81b48a" localSheetId="6" hidden="1">#REF!</definedName>
    <definedName name="MLNK177560faf53444eba7c99a855f81b48a" localSheetId="8" hidden="1">#REF!</definedName>
    <definedName name="MLNK177560faf53444eba7c99a855f81b48a" hidden="1">#REF!</definedName>
    <definedName name="MLNK1871dbc761b14af196dd83f16fd31a61" localSheetId="9" hidden="1">#REF!</definedName>
    <definedName name="MLNK1871dbc761b14af196dd83f16fd31a61" localSheetId="6" hidden="1">#REF!</definedName>
    <definedName name="MLNK1871dbc761b14af196dd83f16fd31a61" hidden="1">#REF!</definedName>
    <definedName name="MLNK18cee1f17b9844a4a586aeb9361b4ef1" localSheetId="9" hidden="1">#REF!</definedName>
    <definedName name="MLNK18cee1f17b9844a4a586aeb9361b4ef1" localSheetId="6" hidden="1">#REF!</definedName>
    <definedName name="MLNK18cee1f17b9844a4a586aeb9361b4ef1" localSheetId="8" hidden="1">#REF!</definedName>
    <definedName name="MLNK18cee1f17b9844a4a586aeb9361b4ef1" hidden="1">#REF!</definedName>
    <definedName name="MLNK18f36d5e46a242d4975aa2cb418391f5" localSheetId="9" hidden="1">#REF!</definedName>
    <definedName name="MLNK18f36d5e46a242d4975aa2cb418391f5" localSheetId="6" hidden="1">#REF!</definedName>
    <definedName name="MLNK18f36d5e46a242d4975aa2cb418391f5" hidden="1">#REF!</definedName>
    <definedName name="MLNK19e6afb16f4648328debe1c6135c3d10" localSheetId="9" hidden="1">#REF!</definedName>
    <definedName name="MLNK19e6afb16f4648328debe1c6135c3d10" localSheetId="6" hidden="1">#REF!</definedName>
    <definedName name="MLNK19e6afb16f4648328debe1c6135c3d10" hidden="1">#REF!</definedName>
    <definedName name="MLNK1a2a7cf1be524d52a31eb8cd96a763cb" localSheetId="6" hidden="1">#REF!</definedName>
    <definedName name="MLNK1a2a7cf1be524d52a31eb8cd96a763cb" hidden="1">#REF!</definedName>
    <definedName name="MLNK1a91886f3c5a4d589a5e6a36f4eec6d3" localSheetId="6" hidden="1">#REF!</definedName>
    <definedName name="MLNK1a91886f3c5a4d589a5e6a36f4eec6d3" hidden="1">#REF!</definedName>
    <definedName name="MLNK1b01a1c7503f4e3db843c5ee082376b3" localSheetId="6" hidden="1">#REF!</definedName>
    <definedName name="MLNK1b01a1c7503f4e3db843c5ee082376b3" hidden="1">#REF!</definedName>
    <definedName name="MLNK1b9d7dbd02704ed0b18a5b5ee898cbe1" localSheetId="6" hidden="1">#REF!</definedName>
    <definedName name="MLNK1b9d7dbd02704ed0b18a5b5ee898cbe1" hidden="1">#REF!</definedName>
    <definedName name="MLNK1c65a5e0efd4414fb11830954083af7f" localSheetId="6" hidden="1">#REF!</definedName>
    <definedName name="MLNK1c65a5e0efd4414fb11830954083af7f" hidden="1">#REF!</definedName>
    <definedName name="MLNK1d4bc7fb67f544eb963ce66e6c87487d" localSheetId="9" hidden="1">#REF!</definedName>
    <definedName name="MLNK1d4bc7fb67f544eb963ce66e6c87487d" localSheetId="6" hidden="1">#REF!</definedName>
    <definedName name="MLNK1d4bc7fb67f544eb963ce66e6c87487d" localSheetId="8" hidden="1">#REF!</definedName>
    <definedName name="MLNK1d4bc7fb67f544eb963ce66e6c87487d" hidden="1">#REF!</definedName>
    <definedName name="MLNK1ecd8ff118b84d0595b49e9cbba23524" localSheetId="9" hidden="1">#REF!</definedName>
    <definedName name="MLNK1ecd8ff118b84d0595b49e9cbba23524" localSheetId="6" hidden="1">#REF!</definedName>
    <definedName name="MLNK1ecd8ff118b84d0595b49e9cbba23524" localSheetId="8" hidden="1">#REF!</definedName>
    <definedName name="MLNK1ecd8ff118b84d0595b49e9cbba23524" hidden="1">#REF!</definedName>
    <definedName name="MLNK1f0c1ce04fd44380a7476d1707ca2bb8" localSheetId="9" hidden="1">#REF!</definedName>
    <definedName name="MLNK1f0c1ce04fd44380a7476d1707ca2bb8" localSheetId="6" hidden="1">#REF!</definedName>
    <definedName name="MLNK1f0c1ce04fd44380a7476d1707ca2bb8" hidden="1">#REF!</definedName>
    <definedName name="MLNK1f68c3d05fc04f47954f056ca0e8849b" localSheetId="9" hidden="1">#REF!</definedName>
    <definedName name="MLNK1f68c3d05fc04f47954f056ca0e8849b" localSheetId="6" hidden="1">#REF!</definedName>
    <definedName name="MLNK1f68c3d05fc04f47954f056ca0e8849b" hidden="1">#REF!</definedName>
    <definedName name="MLNK1fd69c2d7cb14234bacd3f64e619d2c8" localSheetId="9" hidden="1">#REF!</definedName>
    <definedName name="MLNK1fd69c2d7cb14234bacd3f64e619d2c8" localSheetId="6" hidden="1">#REF!</definedName>
    <definedName name="MLNK1fd69c2d7cb14234bacd3f64e619d2c8" localSheetId="8" hidden="1">#REF!</definedName>
    <definedName name="MLNK1fd69c2d7cb14234bacd3f64e619d2c8" hidden="1">#REF!</definedName>
    <definedName name="MLNK1fef4b2a96144fb694fcbb8d2b0c481a" localSheetId="9" hidden="1">#REF!</definedName>
    <definedName name="MLNK1fef4b2a96144fb694fcbb8d2b0c481a" localSheetId="6" hidden="1">#REF!</definedName>
    <definedName name="MLNK1fef4b2a96144fb694fcbb8d2b0c481a" localSheetId="8" hidden="1">#REF!</definedName>
    <definedName name="MLNK1fef4b2a96144fb694fcbb8d2b0c481a" hidden="1">#REF!</definedName>
    <definedName name="MLNK209443b38cdd4e9cae3c7943483c8070" localSheetId="9" hidden="1">#REF!</definedName>
    <definedName name="MLNK209443b38cdd4e9cae3c7943483c8070" localSheetId="6" hidden="1">#REF!</definedName>
    <definedName name="MLNK209443b38cdd4e9cae3c7943483c8070" localSheetId="8" hidden="1">#REF!</definedName>
    <definedName name="MLNK209443b38cdd4e9cae3c7943483c8070" hidden="1">#REF!</definedName>
    <definedName name="MLNK2184274f3e2d4f0c9ace0067e8f9e2da" localSheetId="9" hidden="1">#REF!</definedName>
    <definedName name="MLNK2184274f3e2d4f0c9ace0067e8f9e2da" localSheetId="6" hidden="1">#REF!</definedName>
    <definedName name="MLNK2184274f3e2d4f0c9ace0067e8f9e2da" hidden="1">#REF!</definedName>
    <definedName name="MLNK21a0d26467c549acb5dbaf5c2234f1b8" localSheetId="9" hidden="1">#REF!</definedName>
    <definedName name="MLNK21a0d26467c549acb5dbaf5c2234f1b8" localSheetId="6" hidden="1">#REF!</definedName>
    <definedName name="MLNK21a0d26467c549acb5dbaf5c2234f1b8" hidden="1">#REF!</definedName>
    <definedName name="MLNK21a3f9f85f66464ab19f2b2111d98410" localSheetId="6" hidden="1">#REF!</definedName>
    <definedName name="MLNK21a3f9f85f66464ab19f2b2111d98410" hidden="1">#REF!</definedName>
    <definedName name="MLNK21b54d7030a740a9a542cd222db7c708" localSheetId="6" hidden="1">#REF!</definedName>
    <definedName name="MLNK21b54d7030a740a9a542cd222db7c708" hidden="1">#REF!</definedName>
    <definedName name="MLNK22e32a2d70a84fafbb5884fa1ab5b76c" localSheetId="9" hidden="1">#REF!</definedName>
    <definedName name="MLNK22e32a2d70a84fafbb5884fa1ab5b76c" localSheetId="6" hidden="1">#REF!</definedName>
    <definedName name="MLNK22e32a2d70a84fafbb5884fa1ab5b76c" localSheetId="8" hidden="1">#REF!</definedName>
    <definedName name="MLNK22e32a2d70a84fafbb5884fa1ab5b76c" hidden="1">#REF!</definedName>
    <definedName name="MLNK248d9b3e0e934d35964a07c1341e23b6" localSheetId="9" hidden="1">#REF!</definedName>
    <definedName name="MLNK248d9b3e0e934d35964a07c1341e23b6" localSheetId="6" hidden="1">#REF!</definedName>
    <definedName name="MLNK248d9b3e0e934d35964a07c1341e23b6" localSheetId="8" hidden="1">#REF!</definedName>
    <definedName name="MLNK248d9b3e0e934d35964a07c1341e23b6" hidden="1">#REF!</definedName>
    <definedName name="MLNK2658219a56b541ab8153804281cdba79" localSheetId="9" hidden="1">#REF!</definedName>
    <definedName name="MLNK2658219a56b541ab8153804281cdba79" localSheetId="6" hidden="1">#REF!</definedName>
    <definedName name="MLNK2658219a56b541ab8153804281cdba79" localSheetId="8" hidden="1">#REF!</definedName>
    <definedName name="MLNK2658219a56b541ab8153804281cdba79" hidden="1">#REF!</definedName>
    <definedName name="MLNK26c02635a0d74d4088cd433fdea92ca1" localSheetId="9" hidden="1">#REF!</definedName>
    <definedName name="MLNK26c02635a0d74d4088cd433fdea92ca1" localSheetId="6" hidden="1">#REF!</definedName>
    <definedName name="MLNK26c02635a0d74d4088cd433fdea92ca1" hidden="1">#REF!</definedName>
    <definedName name="MLNK27da0f47019e47f79817fef6e398902d" localSheetId="9" hidden="1">#REF!</definedName>
    <definedName name="MLNK27da0f47019e47f79817fef6e398902d" localSheetId="6" hidden="1">#REF!</definedName>
    <definedName name="MLNK27da0f47019e47f79817fef6e398902d" localSheetId="8" hidden="1">#REF!</definedName>
    <definedName name="MLNK27da0f47019e47f79817fef6e398902d" hidden="1">#REF!</definedName>
    <definedName name="MLNK27f323f0e2874762881301b4e840d7f2" localSheetId="9" hidden="1">#REF!</definedName>
    <definedName name="MLNK27f323f0e2874762881301b4e840d7f2" localSheetId="6" hidden="1">#REF!</definedName>
    <definedName name="MLNK27f323f0e2874762881301b4e840d7f2" hidden="1">#REF!</definedName>
    <definedName name="MLNK2805b44edd0441129f8e11aa4acd41a7" localSheetId="9" hidden="1">#REF!</definedName>
    <definedName name="MLNK2805b44edd0441129f8e11aa4acd41a7" localSheetId="6" hidden="1">#REF!</definedName>
    <definedName name="MLNK2805b44edd0441129f8e11aa4acd41a7" hidden="1">#REF!</definedName>
    <definedName name="MLNK296c940554a54038b436a5a194f390b0" localSheetId="9" hidden="1">#REF!</definedName>
    <definedName name="MLNK296c940554a54038b436a5a194f390b0" localSheetId="6" hidden="1">#REF!</definedName>
    <definedName name="MLNK296c940554a54038b436a5a194f390b0" localSheetId="8" hidden="1">#REF!</definedName>
    <definedName name="MLNK296c940554a54038b436a5a194f390b0" hidden="1">#REF!</definedName>
    <definedName name="MLNK29d6568d77a84ac0840cba8e1d1d6ee3" localSheetId="9" hidden="1">#REF!</definedName>
    <definedName name="MLNK29d6568d77a84ac0840cba8e1d1d6ee3" localSheetId="6" hidden="1">#REF!</definedName>
    <definedName name="MLNK29d6568d77a84ac0840cba8e1d1d6ee3" hidden="1">#REF!</definedName>
    <definedName name="MLNK2a47b22002254067be85e68327a7e813" localSheetId="9" hidden="1">#REF!</definedName>
    <definedName name="MLNK2a47b22002254067be85e68327a7e813" localSheetId="6" hidden="1">#REF!</definedName>
    <definedName name="MLNK2a47b22002254067be85e68327a7e813" hidden="1">#REF!</definedName>
    <definedName name="MLNK2a5c79f50aec42c8a2e31d5325c28031" localSheetId="6" hidden="1">#REF!</definedName>
    <definedName name="MLNK2a5c79f50aec42c8a2e31d5325c28031" hidden="1">#REF!</definedName>
    <definedName name="MLNK2a5e8554d6d24547af0536956f860375" localSheetId="6" hidden="1">#REF!</definedName>
    <definedName name="MLNK2a5e8554d6d24547af0536956f860375" hidden="1">#REF!</definedName>
    <definedName name="MLNK2aecb38e444a4a40a14b70143f708801" localSheetId="9" hidden="1">#REF!</definedName>
    <definedName name="MLNK2aecb38e444a4a40a14b70143f708801" localSheetId="6" hidden="1">#REF!</definedName>
    <definedName name="MLNK2aecb38e444a4a40a14b70143f708801" localSheetId="8" hidden="1">#REF!</definedName>
    <definedName name="MLNK2aecb38e444a4a40a14b70143f708801" hidden="1">#REF!</definedName>
    <definedName name="MLNK2b8114d7a2d84280a2be0050bd51168b" localSheetId="9" hidden="1">#REF!</definedName>
    <definedName name="MLNK2b8114d7a2d84280a2be0050bd51168b" localSheetId="6" hidden="1">#REF!</definedName>
    <definedName name="MLNK2b8114d7a2d84280a2be0050bd51168b" localSheetId="8" hidden="1">#REF!</definedName>
    <definedName name="MLNK2b8114d7a2d84280a2be0050bd51168b" hidden="1">#REF!</definedName>
    <definedName name="MLNK2be8dd5fafc0478aa9b72035019b5312" localSheetId="9" hidden="1">#REF!</definedName>
    <definedName name="MLNK2be8dd5fafc0478aa9b72035019b5312" localSheetId="6" hidden="1">#REF!</definedName>
    <definedName name="MLNK2be8dd5fafc0478aa9b72035019b5312" hidden="1">#REF!</definedName>
    <definedName name="MLNK2c1ea20a78034d11aad208c8cb37fc57" localSheetId="9" hidden="1">#REF!</definedName>
    <definedName name="MLNK2c1ea20a78034d11aad208c8cb37fc57" localSheetId="6" hidden="1">#REF!</definedName>
    <definedName name="MLNK2c1ea20a78034d11aad208c8cb37fc57" hidden="1">#REF!</definedName>
    <definedName name="MLNK2c24ddb14bd24af285ffc11304208820" localSheetId="6" hidden="1">#REF!</definedName>
    <definedName name="MLNK2c24ddb14bd24af285ffc11304208820" hidden="1">#REF!</definedName>
    <definedName name="MLNK2c7069f1dccc47fcaec327b3c64f7bc6" localSheetId="6" hidden="1">#REF!</definedName>
    <definedName name="MLNK2c7069f1dccc47fcaec327b3c64f7bc6" hidden="1">#REF!</definedName>
    <definedName name="MLNK2db95360c50d4010be00f3b6ddc7792d" localSheetId="6" hidden="1">#REF!</definedName>
    <definedName name="MLNK2db95360c50d4010be00f3b6ddc7792d" hidden="1">#REF!</definedName>
    <definedName name="MLNK2deef52e26fc409fa454323d5247537c" localSheetId="6" hidden="1">#REF!</definedName>
    <definedName name="MLNK2deef52e26fc409fa454323d5247537c" hidden="1">#REF!</definedName>
    <definedName name="MLNK2df7a817a5c246af99027147ede92642" localSheetId="6" hidden="1">#REF!</definedName>
    <definedName name="MLNK2df7a817a5c246af99027147ede92642" hidden="1">#REF!</definedName>
    <definedName name="MLNK2e2dfb78537e41a6b46ecbf4575afbd1" localSheetId="6" hidden="1">#REF!</definedName>
    <definedName name="MLNK2e2dfb78537e41a6b46ecbf4575afbd1" hidden="1">#REF!</definedName>
    <definedName name="MLNK2f885612a8f944a086299dda361c7ed1" localSheetId="6" hidden="1">#REF!</definedName>
    <definedName name="MLNK2f885612a8f944a086299dda361c7ed1" hidden="1">#REF!</definedName>
    <definedName name="MLNK2fe5187b5ef446448070aaf0b454c70c" localSheetId="9" hidden="1">#REF!</definedName>
    <definedName name="MLNK2fe5187b5ef446448070aaf0b454c70c" localSheetId="6" hidden="1">#REF!</definedName>
    <definedName name="MLNK2fe5187b5ef446448070aaf0b454c70c" localSheetId="8" hidden="1">#REF!</definedName>
    <definedName name="MLNK2fe5187b5ef446448070aaf0b454c70c" localSheetId="3" hidden="1">#REF!</definedName>
    <definedName name="MLNK2fe5187b5ef446448070aaf0b454c70c" hidden="1">#REF!</definedName>
    <definedName name="MLNK308ec47b16224f54a3a1ed632cbe0316" localSheetId="9" hidden="1">#REF!</definedName>
    <definedName name="MLNK308ec47b16224f54a3a1ed632cbe0316" localSheetId="5" hidden="1">#REF!</definedName>
    <definedName name="MLNK308ec47b16224f54a3a1ed632cbe0316" localSheetId="6" hidden="1">#REF!</definedName>
    <definedName name="MLNK308ec47b16224f54a3a1ed632cbe0316" localSheetId="8" hidden="1">#REF!</definedName>
    <definedName name="MLNK308ec47b16224f54a3a1ed632cbe0316" hidden="1">#REF!</definedName>
    <definedName name="MLNK31399fdff50142e59cba8c077ad38f91" localSheetId="6" hidden="1">#REF!</definedName>
    <definedName name="MLNK31399fdff50142e59cba8c077ad38f91" hidden="1">#REF!</definedName>
    <definedName name="MLNK31c2d578afa84b99a2cd086665213a79" localSheetId="6" hidden="1">#REF!</definedName>
    <definedName name="MLNK31c2d578afa84b99a2cd086665213a79" hidden="1">#REF!</definedName>
    <definedName name="MLNK31ff285c72d4439dbe0e2be832dc8679" localSheetId="6" hidden="1">#REF!</definedName>
    <definedName name="MLNK31ff285c72d4439dbe0e2be832dc8679" hidden="1">#REF!</definedName>
    <definedName name="MLNK35e4b6f0156948d1bdf9153b287ae30f" localSheetId="9" hidden="1">#REF!</definedName>
    <definedName name="MLNK35e4b6f0156948d1bdf9153b287ae30f" localSheetId="6" hidden="1">#REF!</definedName>
    <definedName name="MLNK35e4b6f0156948d1bdf9153b287ae30f" localSheetId="8" hidden="1">#REF!</definedName>
    <definedName name="MLNK35e4b6f0156948d1bdf9153b287ae30f" hidden="1">#REF!</definedName>
    <definedName name="MLNK360f3d432fda4ea990599a5f08def911" localSheetId="9" hidden="1">#REF!</definedName>
    <definedName name="MLNK360f3d432fda4ea990599a5f08def911" localSheetId="6" hidden="1">#REF!</definedName>
    <definedName name="MLNK360f3d432fda4ea990599a5f08def911" hidden="1">#REF!</definedName>
    <definedName name="MLNK3648f583af614635b59edb48f94a4130" localSheetId="9" hidden="1">#REF!</definedName>
    <definedName name="MLNK3648f583af614635b59edb48f94a4130" localSheetId="6" hidden="1">#REF!</definedName>
    <definedName name="MLNK3648f583af614635b59edb48f94a4130" hidden="1">#REF!</definedName>
    <definedName name="MLNK3658811918af4fd78645ae1c10cfe309" hidden="1">#REF!</definedName>
    <definedName name="MLNK36abbd0d52b04afd9a1aa158ef250528" localSheetId="9" hidden="1">#REF!</definedName>
    <definedName name="MLNK36abbd0d52b04afd9a1aa158ef250528" localSheetId="5" hidden="1">#REF!</definedName>
    <definedName name="MLNK36abbd0d52b04afd9a1aa158ef250528" localSheetId="6" hidden="1">#REF!</definedName>
    <definedName name="MLNK36abbd0d52b04afd9a1aa158ef250528" localSheetId="8" hidden="1">#REF!</definedName>
    <definedName name="MLNK36abbd0d52b04afd9a1aa158ef250528" hidden="1">#REF!</definedName>
    <definedName name="MLNK36e5efc324ea43cabbf6164f660626bf" localSheetId="6" hidden="1">#REF!</definedName>
    <definedName name="MLNK36e5efc324ea43cabbf6164f660626bf" hidden="1">#REF!</definedName>
    <definedName name="MLNK36eb917cf7d14534b65b7531d6c48f0a" localSheetId="6" hidden="1">#REF!</definedName>
    <definedName name="MLNK36eb917cf7d14534b65b7531d6c48f0a" hidden="1">#REF!</definedName>
    <definedName name="MLNK3706e24c887c4bfbbdad6cf2cec81d6c" localSheetId="6" hidden="1">#REF!</definedName>
    <definedName name="MLNK3706e24c887c4bfbbdad6cf2cec81d6c" hidden="1">#REF!</definedName>
    <definedName name="MLNK37a873b0c9d34fb08c46e4acd5991a92" localSheetId="9" hidden="1">#REF!</definedName>
    <definedName name="MLNK37a873b0c9d34fb08c46e4acd5991a92" localSheetId="6" hidden="1">#REF!</definedName>
    <definedName name="MLNK37a873b0c9d34fb08c46e4acd5991a92" localSheetId="8" hidden="1">#REF!</definedName>
    <definedName name="MLNK37a873b0c9d34fb08c46e4acd5991a92" hidden="1">#REF!</definedName>
    <definedName name="MLNK37baddb09f3b4c75a05f2fcf17aedfe6" localSheetId="9" hidden="1">#REF!</definedName>
    <definedName name="MLNK37baddb09f3b4c75a05f2fcf17aedfe6" localSheetId="6" hidden="1">#REF!</definedName>
    <definedName name="MLNK37baddb09f3b4c75a05f2fcf17aedfe6" hidden="1">#REF!</definedName>
    <definedName name="MLNK37f868d4fa2843f0824a0aea3caff875" localSheetId="9" hidden="1">#REF!</definedName>
    <definedName name="MLNK37f868d4fa2843f0824a0aea3caff875" localSheetId="6" hidden="1">#REF!</definedName>
    <definedName name="MLNK37f868d4fa2843f0824a0aea3caff875" hidden="1">#REF!</definedName>
    <definedName name="MLNK3828f00d5db24b5cb3f5ea512518e4e1" localSheetId="6" hidden="1">#REF!</definedName>
    <definedName name="MLNK3828f00d5db24b5cb3f5ea512518e4e1" hidden="1">#REF!</definedName>
    <definedName name="MLNK38d046e8ed49413a95ebb71b6f526008" localSheetId="6" hidden="1">#REF!</definedName>
    <definedName name="MLNK38d046e8ed49413a95ebb71b6f526008" hidden="1">#REF!</definedName>
    <definedName name="MLNK3aade161feec4705b303c619f23a71c0" localSheetId="9" hidden="1">#REF!</definedName>
    <definedName name="MLNK3aade161feec4705b303c619f23a71c0" localSheetId="6" hidden="1">#REF!</definedName>
    <definedName name="MLNK3aade161feec4705b303c619f23a71c0" localSheetId="8" hidden="1">#REF!</definedName>
    <definedName name="MLNK3aade161feec4705b303c619f23a71c0" hidden="1">#REF!</definedName>
    <definedName name="MLNK3ad0197dea8e471aafedb431ba3d1ad3" localSheetId="9" hidden="1">#REF!</definedName>
    <definedName name="MLNK3ad0197dea8e471aafedb431ba3d1ad3" localSheetId="6" hidden="1">#REF!</definedName>
    <definedName name="MLNK3ad0197dea8e471aafedb431ba3d1ad3" hidden="1">#REF!</definedName>
    <definedName name="MLNK3b38a2b0fec4415786f78bdb5f2c5b17" localSheetId="9" hidden="1">#REF!</definedName>
    <definedName name="MLNK3b38a2b0fec4415786f78bdb5f2c5b17" localSheetId="6" hidden="1">#REF!</definedName>
    <definedName name="MLNK3b38a2b0fec4415786f78bdb5f2c5b17" hidden="1">#REF!</definedName>
    <definedName name="MLNK3b7d42c6927a47d3aa8c3b806705192d" localSheetId="6" hidden="1">#REF!</definedName>
    <definedName name="MLNK3b7d42c6927a47d3aa8c3b806705192d" hidden="1">#REF!</definedName>
    <definedName name="MLNK3bac5fe737474ee291eda81fc45a936b" localSheetId="9" hidden="1">#REF!</definedName>
    <definedName name="MLNK3bac5fe737474ee291eda81fc45a936b" localSheetId="6" hidden="1">#REF!</definedName>
    <definedName name="MLNK3bac5fe737474ee291eda81fc45a936b" localSheetId="8" hidden="1">#REF!</definedName>
    <definedName name="MLNK3bac5fe737474ee291eda81fc45a936b" hidden="1">#REF!</definedName>
    <definedName name="MLNK3bd9cb0bf4ae46c18f27be91d867f5d0" localSheetId="9" hidden="1">#REF!</definedName>
    <definedName name="MLNK3bd9cb0bf4ae46c18f27be91d867f5d0" localSheetId="6" hidden="1">#REF!</definedName>
    <definedName name="MLNK3bd9cb0bf4ae46c18f27be91d867f5d0" hidden="1">#REF!</definedName>
    <definedName name="MLNK3c28ecdfc128449bb2e925e5c3bc7f79" localSheetId="9" hidden="1">#REF!</definedName>
    <definedName name="MLNK3c28ecdfc128449bb2e925e5c3bc7f79" localSheetId="6" hidden="1">#REF!</definedName>
    <definedName name="MLNK3c28ecdfc128449bb2e925e5c3bc7f79" hidden="1">#REF!</definedName>
    <definedName name="MLNK3d4c90ddf7624b599035ed156292e6e7" localSheetId="6" hidden="1">#REF!</definedName>
    <definedName name="MLNK3d4c90ddf7624b599035ed156292e6e7" hidden="1">#REF!</definedName>
    <definedName name="MLNK3e1282583c70432bb6e4f5bcf64f6799" localSheetId="6" hidden="1">#REF!</definedName>
    <definedName name="MLNK3e1282583c70432bb6e4f5bcf64f6799" hidden="1">#REF!</definedName>
    <definedName name="MLNK3e3e2f3ea73b4ce2b3b55a1ff8863e08" localSheetId="6" hidden="1">#REF!</definedName>
    <definedName name="MLNK3e3e2f3ea73b4ce2b3b55a1ff8863e08" hidden="1">#REF!</definedName>
    <definedName name="MLNK3e5a338d69ad40388d23cbc751d891a4" localSheetId="6" hidden="1">#REF!</definedName>
    <definedName name="MLNK3e5a338d69ad40388d23cbc751d891a4" hidden="1">#REF!</definedName>
    <definedName name="MLNK3e647beb89b24f928aea55bf87a19639" localSheetId="6" hidden="1">#REF!</definedName>
    <definedName name="MLNK3e647beb89b24f928aea55bf87a19639" hidden="1">#REF!</definedName>
    <definedName name="MLNK3eee6069b89b44b9857417005784e3ab" localSheetId="6" hidden="1">#REF!</definedName>
    <definedName name="MLNK3eee6069b89b44b9857417005784e3ab" hidden="1">#REF!</definedName>
    <definedName name="MLNK403ebfd4f40e43c99784de624c8f354d" localSheetId="6" hidden="1">#REF!</definedName>
    <definedName name="MLNK403ebfd4f40e43c99784de624c8f354d" hidden="1">#REF!</definedName>
    <definedName name="MLNK413da80677384ac0a79b6ccc1fdb5195" localSheetId="9" hidden="1">#REF!</definedName>
    <definedName name="MLNK413da80677384ac0a79b6ccc1fdb5195" localSheetId="6" hidden="1">#REF!</definedName>
    <definedName name="MLNK413da80677384ac0a79b6ccc1fdb5195" localSheetId="8" hidden="1">#REF!</definedName>
    <definedName name="MLNK413da80677384ac0a79b6ccc1fdb5195" hidden="1">#REF!</definedName>
    <definedName name="MLNK415f334cb91f4b7282c1eeafac78ea43" localSheetId="9" hidden="1">#REF!</definedName>
    <definedName name="MLNK415f334cb91f4b7282c1eeafac78ea43" localSheetId="6" hidden="1">#REF!</definedName>
    <definedName name="MLNK415f334cb91f4b7282c1eeafac78ea43" hidden="1">#REF!</definedName>
    <definedName name="MLNK41e4e79c26a142d59def981d2dd145df" localSheetId="9" hidden="1">#REF!</definedName>
    <definedName name="MLNK41e4e79c26a142d59def981d2dd145df" localSheetId="6" hidden="1">#REF!</definedName>
    <definedName name="MLNK41e4e79c26a142d59def981d2dd145df" hidden="1">#REF!</definedName>
    <definedName name="MLNK42752d9e1ccc44ce9adb2280645efe9b" localSheetId="9" hidden="1">#REF!</definedName>
    <definedName name="MLNK42752d9e1ccc44ce9adb2280645efe9b" localSheetId="6" hidden="1">#REF!</definedName>
    <definedName name="MLNK42752d9e1ccc44ce9adb2280645efe9b" localSheetId="8" hidden="1">#REF!</definedName>
    <definedName name="MLNK42752d9e1ccc44ce9adb2280645efe9b" hidden="1">#REF!</definedName>
    <definedName name="MLNK42b3bb17631f41b8b3f75f71dd17fa5f" localSheetId="9" hidden="1">#REF!</definedName>
    <definedName name="MLNK42b3bb17631f41b8b3f75f71dd17fa5f" localSheetId="6" hidden="1">#REF!</definedName>
    <definedName name="MLNK42b3bb17631f41b8b3f75f71dd17fa5f" hidden="1">#REF!</definedName>
    <definedName name="MLNK4319580fe7794c4099aedb5cf68a3476" localSheetId="9" hidden="1">#REF!</definedName>
    <definedName name="MLNK4319580fe7794c4099aedb5cf68a3476" localSheetId="6" hidden="1">#REF!</definedName>
    <definedName name="MLNK4319580fe7794c4099aedb5cf68a3476" hidden="1">#REF!</definedName>
    <definedName name="MLNK433fb54cacd1435a9c9e560c0cdd8df8" localSheetId="6" hidden="1">#REF!</definedName>
    <definedName name="MLNK433fb54cacd1435a9c9e560c0cdd8df8" hidden="1">#REF!</definedName>
    <definedName name="MLNK438a2a6e120142498741816ba9579735" localSheetId="6" hidden="1">#REF!</definedName>
    <definedName name="MLNK438a2a6e120142498741816ba9579735" hidden="1">#REF!</definedName>
    <definedName name="MLNK43d81e261c8a4297b97427c57a2a0f3d" localSheetId="6" hidden="1">#REF!</definedName>
    <definedName name="MLNK43d81e261c8a4297b97427c57a2a0f3d" hidden="1">#REF!</definedName>
    <definedName name="MLNK443d01b130344b52a766fe8ee0d9c39d" localSheetId="6" hidden="1">#REF!</definedName>
    <definedName name="MLNK443d01b130344b52a766fe8ee0d9c39d" hidden="1">#REF!</definedName>
    <definedName name="MLNK458aaa79af9846afb73e41d3c9e2f1ab" localSheetId="9" hidden="1">#REF!</definedName>
    <definedName name="MLNK458aaa79af9846afb73e41d3c9e2f1ab" localSheetId="6" hidden="1">#REF!</definedName>
    <definedName name="MLNK458aaa79af9846afb73e41d3c9e2f1ab" localSheetId="8" hidden="1">#REF!</definedName>
    <definedName name="MLNK458aaa79af9846afb73e41d3c9e2f1ab" hidden="1">#REF!</definedName>
    <definedName name="MLNK45b83cc97481460da2311ad794b247e4" localSheetId="9" hidden="1">#REF!</definedName>
    <definedName name="MLNK45b83cc97481460da2311ad794b247e4" localSheetId="6" hidden="1">#REF!</definedName>
    <definedName name="MLNK45b83cc97481460da2311ad794b247e4" hidden="1">#REF!</definedName>
    <definedName name="MLNK45c76ff10b874741ab77a9634a1feb11" localSheetId="9" hidden="1">#REF!</definedName>
    <definedName name="MLNK45c76ff10b874741ab77a9634a1feb11" localSheetId="6" hidden="1">#REF!</definedName>
    <definedName name="MLNK45c76ff10b874741ab77a9634a1feb11" hidden="1">#REF!</definedName>
    <definedName name="MLNK46df31e034a7404583d4c864ba95b54e" localSheetId="6" hidden="1">#REF!</definedName>
    <definedName name="MLNK46df31e034a7404583d4c864ba95b54e" hidden="1">#REF!</definedName>
    <definedName name="MLNK47ecd769fb4441469072be216124a69f" localSheetId="9" hidden="1">#REF!</definedName>
    <definedName name="MLNK47ecd769fb4441469072be216124a69f" localSheetId="6" hidden="1">#REF!</definedName>
    <definedName name="MLNK47ecd769fb4441469072be216124a69f" localSheetId="8" hidden="1">#REF!</definedName>
    <definedName name="MLNK47ecd769fb4441469072be216124a69f" hidden="1">#REF!</definedName>
    <definedName name="MLNK482919bd20434765a50a5474233d58dc" localSheetId="9" hidden="1">#REF!</definedName>
    <definedName name="MLNK482919bd20434765a50a5474233d58dc" localSheetId="6" hidden="1">#REF!</definedName>
    <definedName name="MLNK482919bd20434765a50a5474233d58dc" hidden="1">#REF!</definedName>
    <definedName name="MLNK48471666c3414f8aa956b5053db71384" localSheetId="9" hidden="1">#REF!</definedName>
    <definedName name="MLNK48471666c3414f8aa956b5053db71384" localSheetId="6" hidden="1">#REF!</definedName>
    <definedName name="MLNK48471666c3414f8aa956b5053db71384" hidden="1">#REF!</definedName>
    <definedName name="MLNK484bb76c7e41479cbe4e39303ad6f0d3" localSheetId="6" hidden="1">#REF!</definedName>
    <definedName name="MLNK484bb76c7e41479cbe4e39303ad6f0d3" hidden="1">#REF!</definedName>
    <definedName name="MLNK4931501a55124a859b558556c9bde21a" localSheetId="9" hidden="1">#REF!</definedName>
    <definedName name="MLNK4931501a55124a859b558556c9bde21a" localSheetId="6" hidden="1">#REF!</definedName>
    <definedName name="MLNK4931501a55124a859b558556c9bde21a" localSheetId="8" hidden="1">#REF!</definedName>
    <definedName name="MLNK4931501a55124a859b558556c9bde21a" hidden="1">#REF!</definedName>
    <definedName name="MLNK498d98cc04654c498b39d53c1522165b" localSheetId="9" hidden="1">#REF!</definedName>
    <definedName name="MLNK498d98cc04654c498b39d53c1522165b" localSheetId="6" hidden="1">#REF!</definedName>
    <definedName name="MLNK498d98cc04654c498b39d53c1522165b" hidden="1">#REF!</definedName>
    <definedName name="MLNK49d3f0c296384b68956588199f80ee48" localSheetId="9" hidden="1">#REF!</definedName>
    <definedName name="MLNK49d3f0c296384b68956588199f80ee48" localSheetId="6" hidden="1">#REF!</definedName>
    <definedName name="MLNK49d3f0c296384b68956588199f80ee48" hidden="1">#REF!</definedName>
    <definedName name="MLNK49e6d6b375eb4898b318fa941c74e98b" localSheetId="6" hidden="1">#REF!</definedName>
    <definedName name="MLNK49e6d6b375eb4898b318fa941c74e98b" hidden="1">#REF!</definedName>
    <definedName name="MLNK4a1a0bcea1014b019e7b811681cb9ba0" localSheetId="6" hidden="1">#REF!</definedName>
    <definedName name="MLNK4a1a0bcea1014b019e7b811681cb9ba0" hidden="1">#REF!</definedName>
    <definedName name="MLNK4bb76648e81d4bf3804872f4216576c9" localSheetId="9" hidden="1">#REF!</definedName>
    <definedName name="MLNK4bb76648e81d4bf3804872f4216576c9" localSheetId="6" hidden="1">#REF!</definedName>
    <definedName name="MLNK4bb76648e81d4bf3804872f4216576c9" localSheetId="8" hidden="1">#REF!</definedName>
    <definedName name="MLNK4bb76648e81d4bf3804872f4216576c9" hidden="1">#REF!</definedName>
    <definedName name="MLNK4c45991e708e4e0086cff0f3dec04376" localSheetId="9" hidden="1">#REF!</definedName>
    <definedName name="MLNK4c45991e708e4e0086cff0f3dec04376" localSheetId="6" hidden="1">#REF!</definedName>
    <definedName name="MLNK4c45991e708e4e0086cff0f3dec04376" hidden="1">#REF!</definedName>
    <definedName name="MLNK4c635a19550a44109070e6130c847b6b" localSheetId="9" hidden="1">#REF!</definedName>
    <definedName name="MLNK4c635a19550a44109070e6130c847b6b" localSheetId="6" hidden="1">#REF!</definedName>
    <definedName name="MLNK4c635a19550a44109070e6130c847b6b" localSheetId="8" hidden="1">#REF!</definedName>
    <definedName name="MLNK4c635a19550a44109070e6130c847b6b" hidden="1">#REF!</definedName>
    <definedName name="MLNK4cde9847bc18436482ab008f59ab9718" localSheetId="9" hidden="1">#REF!</definedName>
    <definedName name="MLNK4cde9847bc18436482ab008f59ab9718" localSheetId="6" hidden="1">#REF!</definedName>
    <definedName name="MLNK4cde9847bc18436482ab008f59ab9718" hidden="1">#REF!</definedName>
    <definedName name="MLNK4d258d99109745b2be56909102240102" localSheetId="9" hidden="1">#REF!</definedName>
    <definedName name="MLNK4d258d99109745b2be56909102240102" localSheetId="6" hidden="1">#REF!</definedName>
    <definedName name="MLNK4d258d99109745b2be56909102240102" hidden="1">#REF!</definedName>
    <definedName name="MLNK4d7213d61e414411986e7d332e756fc5" localSheetId="6" hidden="1">#REF!</definedName>
    <definedName name="MLNK4d7213d61e414411986e7d332e756fc5" hidden="1">#REF!</definedName>
    <definedName name="MLNK4da9c9e6b8c644f380a6ca5d5ab2620f" localSheetId="9" hidden="1">#REF!</definedName>
    <definedName name="MLNK4da9c9e6b8c644f380a6ca5d5ab2620f" localSheetId="6" hidden="1">#REF!</definedName>
    <definedName name="MLNK4da9c9e6b8c644f380a6ca5d5ab2620f" localSheetId="8" hidden="1">#REF!</definedName>
    <definedName name="MLNK4da9c9e6b8c644f380a6ca5d5ab2620f" localSheetId="3" hidden="1">#REF!</definedName>
    <definedName name="MLNK4da9c9e6b8c644f380a6ca5d5ab2620f" hidden="1">#REF!</definedName>
    <definedName name="MLNK4e49e49c582e448e9e30a83d9c83a122" localSheetId="9" hidden="1">#REF!</definedName>
    <definedName name="MLNK4e49e49c582e448e9e30a83d9c83a122" localSheetId="5" hidden="1">#REF!</definedName>
    <definedName name="MLNK4e49e49c582e448e9e30a83d9c83a122" localSheetId="6" hidden="1">#REF!</definedName>
    <definedName name="MLNK4e49e49c582e448e9e30a83d9c83a122" localSheetId="8" hidden="1">#REF!</definedName>
    <definedName name="MLNK4e49e49c582e448e9e30a83d9c83a122" hidden="1">#REF!</definedName>
    <definedName name="MLNK4e9053f195424c5898385bfd1c12f6b3" localSheetId="9" hidden="1">#REF!</definedName>
    <definedName name="MLNK4e9053f195424c5898385bfd1c12f6b3" localSheetId="6" hidden="1">#REF!</definedName>
    <definedName name="MLNK4e9053f195424c5898385bfd1c12f6b3" localSheetId="8" hidden="1">#REF!</definedName>
    <definedName name="MLNK4e9053f195424c5898385bfd1c12f6b3" hidden="1">#REF!</definedName>
    <definedName name="MLNK4f98288bba1c4350913b060688bde28e" localSheetId="6" hidden="1">#REF!</definedName>
    <definedName name="MLNK4f98288bba1c4350913b060688bde28e" hidden="1">#REF!</definedName>
    <definedName name="MLNK508ff2ecf28e40cfaa71d75881b6a90a" localSheetId="9" hidden="1">#REF!</definedName>
    <definedName name="MLNK508ff2ecf28e40cfaa71d75881b6a90a" localSheetId="6" hidden="1">#REF!</definedName>
    <definedName name="MLNK508ff2ecf28e40cfaa71d75881b6a90a" localSheetId="8" hidden="1">#REF!</definedName>
    <definedName name="MLNK508ff2ecf28e40cfaa71d75881b6a90a" hidden="1">#REF!</definedName>
    <definedName name="MLNK509f8c4fb6714660a48602426ab100f0" localSheetId="9" hidden="1">#REF!</definedName>
    <definedName name="MLNK509f8c4fb6714660a48602426ab100f0" localSheetId="6" hidden="1">#REF!</definedName>
    <definedName name="MLNK509f8c4fb6714660a48602426ab100f0" hidden="1">#REF!</definedName>
    <definedName name="MLNK50bae705cc0d41ad9ba07fcaf0b91d98" localSheetId="9" hidden="1">#REF!</definedName>
    <definedName name="MLNK50bae705cc0d41ad9ba07fcaf0b91d98" localSheetId="6" hidden="1">#REF!</definedName>
    <definedName name="MLNK50bae705cc0d41ad9ba07fcaf0b91d98" hidden="1">#REF!</definedName>
    <definedName name="MLNK51a8fd158f3540cd92b538a0e9992c1d" localSheetId="6" hidden="1">#REF!</definedName>
    <definedName name="MLNK51a8fd158f3540cd92b538a0e9992c1d" hidden="1">#REF!</definedName>
    <definedName name="MLNK51bea82e02e4429d891d84a27212e619" localSheetId="6" hidden="1">#REF!</definedName>
    <definedName name="MLNK51bea82e02e4429d891d84a27212e619" hidden="1">#REF!</definedName>
    <definedName name="MLNK52cb6911a2a44cb19e70c2ca9b02d38e" hidden="1">#REF!</definedName>
    <definedName name="MLNK52efdd4a84064a8ca4dec1a4ddc32412" localSheetId="9" hidden="1">#REF!</definedName>
    <definedName name="MLNK52efdd4a84064a8ca4dec1a4ddc32412" localSheetId="5" hidden="1">#REF!</definedName>
    <definedName name="MLNK52efdd4a84064a8ca4dec1a4ddc32412" localSheetId="6" hidden="1">#REF!</definedName>
    <definedName name="MLNK52efdd4a84064a8ca4dec1a4ddc32412" localSheetId="8" hidden="1">#REF!</definedName>
    <definedName name="MLNK52efdd4a84064a8ca4dec1a4ddc32412" hidden="1">#REF!</definedName>
    <definedName name="MLNK5347981ee1dd4801af77c60c95ccb8e1" localSheetId="6" hidden="1">#REF!</definedName>
    <definedName name="MLNK5347981ee1dd4801af77c60c95ccb8e1" hidden="1">#REF!</definedName>
    <definedName name="MLNK536333f261bd411397bf03627d7c2745" localSheetId="9" hidden="1">#REF!</definedName>
    <definedName name="MLNK536333f261bd411397bf03627d7c2745" localSheetId="6" hidden="1">#REF!</definedName>
    <definedName name="MLNK536333f261bd411397bf03627d7c2745" localSheetId="8" hidden="1">#REF!</definedName>
    <definedName name="MLNK536333f261bd411397bf03627d7c2745" hidden="1">#REF!</definedName>
    <definedName name="MLNK53a9cc6153f347ccb56b1fc51538aa76" localSheetId="9" hidden="1">#REF!</definedName>
    <definedName name="MLNK53a9cc6153f347ccb56b1fc51538aa76" localSheetId="6" hidden="1">#REF!</definedName>
    <definedName name="MLNK53a9cc6153f347ccb56b1fc51538aa76" hidden="1">#REF!</definedName>
    <definedName name="MLNK53e55a5a145e40329efd59713c9d9c6f" localSheetId="6" hidden="1">#REF!</definedName>
    <definedName name="MLNK53e55a5a145e40329efd59713c9d9c6f" hidden="1">#REF!</definedName>
    <definedName name="MLNK5492763a4dfa4261a804a7a6144d6c5f" localSheetId="6" hidden="1">#REF!</definedName>
    <definedName name="MLNK5492763a4dfa4261a804a7a6144d6c5f" hidden="1">#REF!</definedName>
    <definedName name="MLNK55ae9c71f0dd499881deb18bc8d1f2a5" localSheetId="9" hidden="1">#REF!</definedName>
    <definedName name="MLNK55ae9c71f0dd499881deb18bc8d1f2a5" localSheetId="6" hidden="1">#REF!</definedName>
    <definedName name="MLNK55ae9c71f0dd499881deb18bc8d1f2a5" localSheetId="8" hidden="1">#REF!</definedName>
    <definedName name="MLNK55ae9c71f0dd499881deb18bc8d1f2a5" hidden="1">#REF!</definedName>
    <definedName name="MLNK560b6e60e3e0435e8c4d001347bff533" localSheetId="9" hidden="1">#REF!</definedName>
    <definedName name="MLNK560b6e60e3e0435e8c4d001347bff533" localSheetId="6" hidden="1">#REF!</definedName>
    <definedName name="MLNK560b6e60e3e0435e8c4d001347bff533" hidden="1">#REF!</definedName>
    <definedName name="MLNK570ef26b10a941acb89178583a814e76" localSheetId="9" hidden="1">#REF!</definedName>
    <definedName name="MLNK570ef26b10a941acb89178583a814e76" localSheetId="6" hidden="1">#REF!</definedName>
    <definedName name="MLNK570ef26b10a941acb89178583a814e76" hidden="1">#REF!</definedName>
    <definedName name="MLNK579ef4e1916f46aab301f33adc076bcc" localSheetId="6" hidden="1">#REF!</definedName>
    <definedName name="MLNK579ef4e1916f46aab301f33adc076bcc" hidden="1">#REF!</definedName>
    <definedName name="MLNK582db0217a614d7ba0e1511524a77e05" localSheetId="6" hidden="1">#REF!</definedName>
    <definedName name="MLNK582db0217a614d7ba0e1511524a77e05" hidden="1">#REF!</definedName>
    <definedName name="MLNK5898a6e69caa4597babc57cdf97bd9bf" localSheetId="6" hidden="1">#REF!</definedName>
    <definedName name="MLNK5898a6e69caa4597babc57cdf97bd9bf" hidden="1">#REF!</definedName>
    <definedName name="MLNK59f209be2bf3401e9e0607f2f78b4c04" localSheetId="9" hidden="1">#REF!</definedName>
    <definedName name="MLNK59f209be2bf3401e9e0607f2f78b4c04" localSheetId="6" hidden="1">#REF!</definedName>
    <definedName name="MLNK59f209be2bf3401e9e0607f2f78b4c04" localSheetId="8" hidden="1">#REF!</definedName>
    <definedName name="MLNK59f209be2bf3401e9e0607f2f78b4c04" hidden="1">#REF!</definedName>
    <definedName name="MLNK5a83c17b18714ce0becd2b289712c52b" localSheetId="9" hidden="1">#REF!</definedName>
    <definedName name="MLNK5a83c17b18714ce0becd2b289712c52b" localSheetId="6" hidden="1">#REF!</definedName>
    <definedName name="MLNK5a83c17b18714ce0becd2b289712c52b" hidden="1">#REF!</definedName>
    <definedName name="MLNK5abb92c89621466b91d5cb1ade855f7f" localSheetId="9" hidden="1">#REF!</definedName>
    <definedName name="MLNK5abb92c89621466b91d5cb1ade855f7f" localSheetId="6" hidden="1">#REF!</definedName>
    <definedName name="MLNK5abb92c89621466b91d5cb1ade855f7f" hidden="1">#REF!</definedName>
    <definedName name="MLNK5ad85d409591497d8dad9509425e0ba2" localSheetId="6" hidden="1">#REF!</definedName>
    <definedName name="MLNK5ad85d409591497d8dad9509425e0ba2" hidden="1">#REF!</definedName>
    <definedName name="MLNK5ae714f60c1641bb934d97ab30be240e" localSheetId="6" hidden="1">#REF!</definedName>
    <definedName name="MLNK5ae714f60c1641bb934d97ab30be240e" hidden="1">#REF!</definedName>
    <definedName name="MLNK5b339955694e46b7802896462eee8b3d" localSheetId="6" hidden="1">#REF!</definedName>
    <definedName name="MLNK5b339955694e46b7802896462eee8b3d" hidden="1">#REF!</definedName>
    <definedName name="MLNK5cb4dbe67964435e930dd63eb29896b1" localSheetId="6" hidden="1">#REF!</definedName>
    <definedName name="MLNK5cb4dbe67964435e930dd63eb29896b1" hidden="1">#REF!</definedName>
    <definedName name="MLNK5d5c778196e0436eba8d974251b3bf17" hidden="1">#REF!</definedName>
    <definedName name="MLNK5d68080b038343fa816dada380863ce8" localSheetId="9" hidden="1">#REF!</definedName>
    <definedName name="MLNK5d68080b038343fa816dada380863ce8" localSheetId="5" hidden="1">#REF!</definedName>
    <definedName name="MLNK5d68080b038343fa816dada380863ce8" localSheetId="6" hidden="1">#REF!</definedName>
    <definedName name="MLNK5d68080b038343fa816dada380863ce8" localSheetId="8" hidden="1">#REF!</definedName>
    <definedName name="MLNK5d68080b038343fa816dada380863ce8" hidden="1">#REF!</definedName>
    <definedName name="MLNK5d77c638f3c2404dab35b6e6ac94b9a7" localSheetId="6" hidden="1">#REF!</definedName>
    <definedName name="MLNK5d77c638f3c2404dab35b6e6ac94b9a7" hidden="1">#REF!</definedName>
    <definedName name="MLNK5df9151fd86842b89bcd179e2f0def34" localSheetId="6" hidden="1">#REF!</definedName>
    <definedName name="MLNK5df9151fd86842b89bcd179e2f0def34" hidden="1">#REF!</definedName>
    <definedName name="MLNK5e5f590bc264463e98d16a114838aa57" localSheetId="6" hidden="1">#REF!</definedName>
    <definedName name="MLNK5e5f590bc264463e98d16a114838aa57" hidden="1">#REF!</definedName>
    <definedName name="MLNK5eada16b3c5c487bbc0de01cf74e2173" localSheetId="6" hidden="1">#REF!</definedName>
    <definedName name="MLNK5eada16b3c5c487bbc0de01cf74e2173" hidden="1">#REF!</definedName>
    <definedName name="MLNK5f228fd4a59d4db2812d49b0a7754e23" localSheetId="6" hidden="1">#REF!</definedName>
    <definedName name="MLNK5f228fd4a59d4db2812d49b0a7754e23" hidden="1">#REF!</definedName>
    <definedName name="MLNK5f848ded84264f5d98bf3e15cbe8c01d" localSheetId="6" hidden="1">#REF!</definedName>
    <definedName name="MLNK5f848ded84264f5d98bf3e15cbe8c01d" hidden="1">#REF!</definedName>
    <definedName name="MLNK5fa1877d45bd4a9289b48633d5b5072a" localSheetId="6" hidden="1">#REF!</definedName>
    <definedName name="MLNK5fa1877d45bd4a9289b48633d5b5072a" hidden="1">#REF!</definedName>
    <definedName name="MLNK610db0b6cc754ef99c73a3cd6f22f571" localSheetId="9" hidden="1">#REF!</definedName>
    <definedName name="MLNK610db0b6cc754ef99c73a3cd6f22f571" localSheetId="6" hidden="1">#REF!</definedName>
    <definedName name="MLNK610db0b6cc754ef99c73a3cd6f22f571" localSheetId="8" hidden="1">#REF!</definedName>
    <definedName name="MLNK610db0b6cc754ef99c73a3cd6f22f571" hidden="1">#REF!</definedName>
    <definedName name="MLNK6226dcd378504a2ca1dbbaa1e632dc0a" localSheetId="9" hidden="1">#REF!</definedName>
    <definedName name="MLNK6226dcd378504a2ca1dbbaa1e632dc0a" localSheetId="6" hidden="1">#REF!</definedName>
    <definedName name="MLNK6226dcd378504a2ca1dbbaa1e632dc0a" hidden="1">#REF!</definedName>
    <definedName name="MLNK63c206df9ed041a9a1121d1257b3f60b" localSheetId="9" hidden="1">#REF!</definedName>
    <definedName name="MLNK63c206df9ed041a9a1121d1257b3f60b" localSheetId="6" hidden="1">#REF!</definedName>
    <definedName name="MLNK63c206df9ed041a9a1121d1257b3f60b" hidden="1">#REF!</definedName>
    <definedName name="MLNK6411ea80b5b440648c6d6066ca29173c" localSheetId="9" hidden="1">#REF!</definedName>
    <definedName name="MLNK6411ea80b5b440648c6d6066ca29173c" localSheetId="6" hidden="1">#REF!</definedName>
    <definedName name="MLNK6411ea80b5b440648c6d6066ca29173c" localSheetId="8" hidden="1">#REF!</definedName>
    <definedName name="MLNK6411ea80b5b440648c6d6066ca29173c" hidden="1">#REF!</definedName>
    <definedName name="MLNK65bc63d0bd984accb696d002904d0f08" localSheetId="9" hidden="1">#REF!</definedName>
    <definedName name="MLNK65bc63d0bd984accb696d002904d0f08" localSheetId="6" hidden="1">#REF!</definedName>
    <definedName name="MLNK65bc63d0bd984accb696d002904d0f08" localSheetId="8" hidden="1">#REF!</definedName>
    <definedName name="MLNK65bc63d0bd984accb696d002904d0f08" hidden="1">#REF!</definedName>
    <definedName name="MLNK6640a089c91645b3a9f3615b7584b729" localSheetId="9" hidden="1">#REF!</definedName>
    <definedName name="MLNK6640a089c91645b3a9f3615b7584b729" localSheetId="6" hidden="1">#REF!</definedName>
    <definedName name="MLNK6640a089c91645b3a9f3615b7584b729" hidden="1">#REF!</definedName>
    <definedName name="MLNK672e13883a264a4f8e419d942933dd1b" localSheetId="9" hidden="1">#REF!</definedName>
    <definedName name="MLNK672e13883a264a4f8e419d942933dd1b" localSheetId="6" hidden="1">#REF!</definedName>
    <definedName name="MLNK672e13883a264a4f8e419d942933dd1b" localSheetId="8" hidden="1">#REF!</definedName>
    <definedName name="MLNK672e13883a264a4f8e419d942933dd1b" hidden="1">#REF!</definedName>
    <definedName name="MLNK6790d0c9a6224e2d928c158b38604b86" localSheetId="9" hidden="1">#REF!</definedName>
    <definedName name="MLNK6790d0c9a6224e2d928c158b38604b86" localSheetId="6" hidden="1">#REF!</definedName>
    <definedName name="MLNK6790d0c9a6224e2d928c158b38604b86" hidden="1">#REF!</definedName>
    <definedName name="MLNK67c184b495fd4955b3cf94cbcedb6638" localSheetId="9" hidden="1">#REF!</definedName>
    <definedName name="MLNK67c184b495fd4955b3cf94cbcedb6638" localSheetId="6" hidden="1">#REF!</definedName>
    <definedName name="MLNK67c184b495fd4955b3cf94cbcedb6638" hidden="1">#REF!</definedName>
    <definedName name="MLNK695bfab210c8400cbd5abb57e71aebe6" localSheetId="9" hidden="1">#REF!</definedName>
    <definedName name="MLNK695bfab210c8400cbd5abb57e71aebe6" localSheetId="6" hidden="1">#REF!</definedName>
    <definedName name="MLNK695bfab210c8400cbd5abb57e71aebe6" localSheetId="8" hidden="1">#REF!</definedName>
    <definedName name="MLNK695bfab210c8400cbd5abb57e71aebe6" hidden="1">#REF!</definedName>
    <definedName name="MLNK69aa328df44848a999824b4b2fa0448b" localSheetId="9" hidden="1">#REF!</definedName>
    <definedName name="MLNK69aa328df44848a999824b4b2fa0448b" localSheetId="6" hidden="1">#REF!</definedName>
    <definedName name="MLNK69aa328df44848a999824b4b2fa0448b" hidden="1">#REF!</definedName>
    <definedName name="MLNK69d944092bcf489d931862cbfbe1c996" localSheetId="9" hidden="1">#REF!</definedName>
    <definedName name="MLNK69d944092bcf489d931862cbfbe1c996" localSheetId="6" hidden="1">#REF!</definedName>
    <definedName name="MLNK69d944092bcf489d931862cbfbe1c996" hidden="1">#REF!</definedName>
    <definedName name="MLNK6ab964da169d467bbce24bbafd667728" localSheetId="6" hidden="1">#REF!</definedName>
    <definedName name="MLNK6ab964da169d467bbce24bbafd667728" hidden="1">#REF!</definedName>
    <definedName name="MLNK6b00ddf2e9c04801b29cc98e91eb2dbc" localSheetId="6" hidden="1">#REF!</definedName>
    <definedName name="MLNK6b00ddf2e9c04801b29cc98e91eb2dbc" hidden="1">#REF!</definedName>
    <definedName name="MLNK6b423b375ecf4725b5fa25353b990667" hidden="1">#REF!</definedName>
    <definedName name="MLNK6b65ed32ce7640a99fa7442f9889b454" localSheetId="9" hidden="1">#REF!</definedName>
    <definedName name="MLNK6b65ed32ce7640a99fa7442f9889b454" localSheetId="5" hidden="1">#REF!</definedName>
    <definedName name="MLNK6b65ed32ce7640a99fa7442f9889b454" localSheetId="6" hidden="1">#REF!</definedName>
    <definedName name="MLNK6b65ed32ce7640a99fa7442f9889b454" localSheetId="8" hidden="1">#REF!</definedName>
    <definedName name="MLNK6b65ed32ce7640a99fa7442f9889b454" hidden="1">#REF!</definedName>
    <definedName name="MLNK6c16a94d2a0b43b7b8adb5c5950c7890" localSheetId="9" hidden="1">#REF!</definedName>
    <definedName name="MLNK6c16a94d2a0b43b7b8adb5c5950c7890" localSheetId="6" hidden="1">#REF!</definedName>
    <definedName name="MLNK6c16a94d2a0b43b7b8adb5c5950c7890" localSheetId="8" hidden="1">#REF!</definedName>
    <definedName name="MLNK6c16a94d2a0b43b7b8adb5c5950c7890" hidden="1">#REF!</definedName>
    <definedName name="MLNK6c366b5f04d54533bf372b0bebc30c9f" localSheetId="9" hidden="1">#REF!</definedName>
    <definedName name="MLNK6c366b5f04d54533bf372b0bebc30c9f" localSheetId="6" hidden="1">#REF!</definedName>
    <definedName name="MLNK6c366b5f04d54533bf372b0bebc30c9f" localSheetId="8" hidden="1">#REF!</definedName>
    <definedName name="MLNK6c366b5f04d54533bf372b0bebc30c9f" hidden="1">#REF!</definedName>
    <definedName name="MLNK6c949c245d594993a72b43c4e938f5d2" localSheetId="9" hidden="1">#REF!</definedName>
    <definedName name="MLNK6c949c245d594993a72b43c4e938f5d2" localSheetId="6" hidden="1">#REF!</definedName>
    <definedName name="MLNK6c949c245d594993a72b43c4e938f5d2" hidden="1">#REF!</definedName>
    <definedName name="MLNK6d480d6ee1b34b10965446268e5e05ed" hidden="1">#REF!</definedName>
    <definedName name="MLNK6d5ef2ae7d494c4983a39cafda858a07" localSheetId="9" hidden="1">#REF!</definedName>
    <definedName name="MLNK6d5ef2ae7d494c4983a39cafda858a07" localSheetId="5" hidden="1">#REF!</definedName>
    <definedName name="MLNK6d5ef2ae7d494c4983a39cafda858a07" localSheetId="6" hidden="1">#REF!</definedName>
    <definedName name="MLNK6d5ef2ae7d494c4983a39cafda858a07" localSheetId="8" hidden="1">#REF!</definedName>
    <definedName name="MLNK6d5ef2ae7d494c4983a39cafda858a07" hidden="1">#REF!</definedName>
    <definedName name="MLNK6e283d9da0464568a5dfc377690f1543" localSheetId="9" hidden="1">#REF!</definedName>
    <definedName name="MLNK6e283d9da0464568a5dfc377690f1543" localSheetId="6" hidden="1">#REF!</definedName>
    <definedName name="MLNK6e283d9da0464568a5dfc377690f1543" localSheetId="8" hidden="1">#REF!</definedName>
    <definedName name="MLNK6e283d9da0464568a5dfc377690f1543" hidden="1">#REF!</definedName>
    <definedName name="MLNK6e6ce24531cb48eaa9d8307f24b6a872" localSheetId="6" hidden="1">#REF!</definedName>
    <definedName name="MLNK6e6ce24531cb48eaa9d8307f24b6a872" hidden="1">#REF!</definedName>
    <definedName name="MLNK6ea59209ef7a45c9833c1204928341d0" localSheetId="6" hidden="1">#REF!</definedName>
    <definedName name="MLNK6ea59209ef7a45c9833c1204928341d0" hidden="1">#REF!</definedName>
    <definedName name="MLNK6f98c812586e46718c1e93daade62794" localSheetId="9" hidden="1">#REF!</definedName>
    <definedName name="MLNK6f98c812586e46718c1e93daade62794" localSheetId="6" hidden="1">#REF!</definedName>
    <definedName name="MLNK6f98c812586e46718c1e93daade62794" localSheetId="8" hidden="1">#REF!</definedName>
    <definedName name="MLNK6f98c812586e46718c1e93daade62794" hidden="1">#REF!</definedName>
    <definedName name="MLNK6fae11f939ba4aaa9802df3725e20ebb" localSheetId="9" hidden="1">#REF!</definedName>
    <definedName name="MLNK6fae11f939ba4aaa9802df3725e20ebb" localSheetId="6" hidden="1">#REF!</definedName>
    <definedName name="MLNK6fae11f939ba4aaa9802df3725e20ebb" hidden="1">#REF!</definedName>
    <definedName name="MLNK6ff06dccb8854c3b939387890f5c8993" localSheetId="9" hidden="1">#REF!</definedName>
    <definedName name="MLNK6ff06dccb8854c3b939387890f5c8993" localSheetId="6" hidden="1">#REF!</definedName>
    <definedName name="MLNK6ff06dccb8854c3b939387890f5c8993" hidden="1">#REF!</definedName>
    <definedName name="MLNK7006de1b050c4e36a26d4f3df2768687" localSheetId="6" hidden="1">#REF!</definedName>
    <definedName name="MLNK7006de1b050c4e36a26d4f3df2768687" hidden="1">#REF!</definedName>
    <definedName name="MLNK70df96ddcf5e421ab12a8c2e2c167bf8" localSheetId="9" hidden="1">#REF!</definedName>
    <definedName name="MLNK70df96ddcf5e421ab12a8c2e2c167bf8" localSheetId="6" hidden="1">#REF!</definedName>
    <definedName name="MLNK70df96ddcf5e421ab12a8c2e2c167bf8" localSheetId="8" hidden="1">#REF!</definedName>
    <definedName name="MLNK70df96ddcf5e421ab12a8c2e2c167bf8" hidden="1">#REF!</definedName>
    <definedName name="MLNK72298a29c71740da88c3fd2965b44709" hidden="1">#REF!</definedName>
    <definedName name="MLNK7320956c55894738a58535007c9313c1" localSheetId="9" hidden="1">#REF!</definedName>
    <definedName name="MLNK7320956c55894738a58535007c9313c1" localSheetId="6" hidden="1">#REF!</definedName>
    <definedName name="MLNK7320956c55894738a58535007c9313c1" localSheetId="8" hidden="1">#REF!</definedName>
    <definedName name="MLNK7320956c55894738a58535007c9313c1" hidden="1">#REF!</definedName>
    <definedName name="MLNK732c066412c842f39247eaa9b6c6a2b0" localSheetId="9" hidden="1">#REF!</definedName>
    <definedName name="MLNK732c066412c842f39247eaa9b6c6a2b0" localSheetId="6" hidden="1">#REF!</definedName>
    <definedName name="MLNK732c066412c842f39247eaa9b6c6a2b0" localSheetId="8" hidden="1">#REF!</definedName>
    <definedName name="MLNK732c066412c842f39247eaa9b6c6a2b0" hidden="1">#REF!</definedName>
    <definedName name="MLNK73cefd734dde4b4ca833bd52be1fa527" localSheetId="6" hidden="1">#REF!</definedName>
    <definedName name="MLNK73cefd734dde4b4ca833bd52be1fa527" hidden="1">#REF!</definedName>
    <definedName name="MLNK73d7f83c73834c11ace54c3ccdbcac3f" localSheetId="6" hidden="1">#REF!</definedName>
    <definedName name="MLNK73d7f83c73834c11ace54c3ccdbcac3f" hidden="1">#REF!</definedName>
    <definedName name="MLNK74b6be136557406f93d3fabd488f684b" localSheetId="9" hidden="1">#REF!</definedName>
    <definedName name="MLNK74b6be136557406f93d3fabd488f684b" localSheetId="6" hidden="1">#REF!</definedName>
    <definedName name="MLNK74b6be136557406f93d3fabd488f684b" localSheetId="8" hidden="1">#REF!</definedName>
    <definedName name="MLNK74b6be136557406f93d3fabd488f684b" hidden="1">#REF!</definedName>
    <definedName name="MLNK7586c74528b54c32aec2be58fd578869" localSheetId="9" hidden="1">#REF!</definedName>
    <definedName name="MLNK7586c74528b54c32aec2be58fd578869" localSheetId="6" hidden="1">#REF!</definedName>
    <definedName name="MLNK7586c74528b54c32aec2be58fd578869" localSheetId="8" hidden="1">#REF!</definedName>
    <definedName name="MLNK7586c74528b54c32aec2be58fd578869" hidden="1">#REF!</definedName>
    <definedName name="MLNK75cfff200780462da3dcec6b0350fe13" localSheetId="9" hidden="1">#REF!</definedName>
    <definedName name="MLNK75cfff200780462da3dcec6b0350fe13" localSheetId="6" hidden="1">#REF!</definedName>
    <definedName name="MLNK75cfff200780462da3dcec6b0350fe13" hidden="1">#REF!</definedName>
    <definedName name="MLNK75fed7b1a5d344618cc0a1d861ff8665" localSheetId="9" hidden="1">#REF!</definedName>
    <definedName name="MLNK75fed7b1a5d344618cc0a1d861ff8665" localSheetId="6" hidden="1">#REF!</definedName>
    <definedName name="MLNK75fed7b1a5d344618cc0a1d861ff8665" hidden="1">#REF!</definedName>
    <definedName name="MLNK76fea2f65b2c4015983773cce88188ba" localSheetId="9" hidden="1">#REF!</definedName>
    <definedName name="MLNK76fea2f65b2c4015983773cce88188ba" localSheetId="6" hidden="1">#REF!</definedName>
    <definedName name="MLNK76fea2f65b2c4015983773cce88188ba" localSheetId="8" hidden="1">#REF!</definedName>
    <definedName name="MLNK76fea2f65b2c4015983773cce88188ba" hidden="1">#REF!</definedName>
    <definedName name="MLNK7717dbd64b4f4e368a87cd7134213489" localSheetId="9" hidden="1">#REF!</definedName>
    <definedName name="MLNK7717dbd64b4f4e368a87cd7134213489" localSheetId="6" hidden="1">#REF!</definedName>
    <definedName name="MLNK7717dbd64b4f4e368a87cd7134213489" hidden="1">#REF!</definedName>
    <definedName name="MLNK776e206f7b34477d9fe2261fc720ce07" localSheetId="9" hidden="1">#REF!</definedName>
    <definedName name="MLNK776e206f7b34477d9fe2261fc720ce07" localSheetId="6" hidden="1">#REF!</definedName>
    <definedName name="MLNK776e206f7b34477d9fe2261fc720ce07" hidden="1">#REF!</definedName>
    <definedName name="MLNK78198bd7015f42f599923a8e585086b5" localSheetId="6" hidden="1">#REF!</definedName>
    <definedName name="MLNK78198bd7015f42f599923a8e585086b5" hidden="1">#REF!</definedName>
    <definedName name="MLNK78afc04f88f94fb2a2de1a68e9f170f3" localSheetId="6" hidden="1">#REF!</definedName>
    <definedName name="MLNK78afc04f88f94fb2a2de1a68e9f170f3" hidden="1">#REF!</definedName>
    <definedName name="MLNK79515637e4784aa7b54851b3bf4ee9d0" localSheetId="6" hidden="1">#REF!</definedName>
    <definedName name="MLNK79515637e4784aa7b54851b3bf4ee9d0" hidden="1">#REF!</definedName>
    <definedName name="MLNK79518544eb1e4239bad2c4df986bfcb2" localSheetId="6" hidden="1">#REF!</definedName>
    <definedName name="MLNK79518544eb1e4239bad2c4df986bfcb2" hidden="1">#REF!</definedName>
    <definedName name="MLNK79c185f0a9ff46d49295c3ad86d88745" localSheetId="6" hidden="1">#REF!</definedName>
    <definedName name="MLNK79c185f0a9ff46d49295c3ad86d88745" hidden="1">#REF!</definedName>
    <definedName name="MLNK7ab4431700474b12aad45a0e8e119c10" localSheetId="6" hidden="1">#REF!</definedName>
    <definedName name="MLNK7ab4431700474b12aad45a0e8e119c10" hidden="1">#REF!</definedName>
    <definedName name="MLNK7b2229d2956847c2bacafaddac3315c0" localSheetId="9" hidden="1">#REF!</definedName>
    <definedName name="MLNK7b2229d2956847c2bacafaddac3315c0" localSheetId="6" hidden="1">#REF!</definedName>
    <definedName name="MLNK7b2229d2956847c2bacafaddac3315c0" localSheetId="8" hidden="1">#REF!</definedName>
    <definedName name="MLNK7b2229d2956847c2bacafaddac3315c0" hidden="1">#REF!</definedName>
    <definedName name="MLNK7bdd4a8943c247d98d9afc0cccf057c7" localSheetId="9" hidden="1">#REF!</definedName>
    <definedName name="MLNK7bdd4a8943c247d98d9afc0cccf057c7" localSheetId="6" hidden="1">#REF!</definedName>
    <definedName name="MLNK7bdd4a8943c247d98d9afc0cccf057c7" hidden="1">#REF!</definedName>
    <definedName name="MLNK7d44ae3b8fb748759c025ff240f58bb1" localSheetId="9" hidden="1">#REF!</definedName>
    <definedName name="MLNK7d44ae3b8fb748759c025ff240f58bb1" localSheetId="6" hidden="1">#REF!</definedName>
    <definedName name="MLNK7d44ae3b8fb748759c025ff240f58bb1" hidden="1">#REF!</definedName>
    <definedName name="MLNK7dc1b60e98604641860cb357980c435e" localSheetId="9" hidden="1">#REF!</definedName>
    <definedName name="MLNK7dc1b60e98604641860cb357980c435e" localSheetId="6" hidden="1">#REF!</definedName>
    <definedName name="MLNK7dc1b60e98604641860cb357980c435e" localSheetId="8" hidden="1">#REF!</definedName>
    <definedName name="MLNK7dc1b60e98604641860cb357980c435e" localSheetId="3" hidden="1">#REF!</definedName>
    <definedName name="MLNK7dc1b60e98604641860cb357980c435e" hidden="1">#REF!</definedName>
    <definedName name="MLNK7dcaa5a87c7247068b76a43a8dd42b7d" localSheetId="9" hidden="1">#REF!</definedName>
    <definedName name="MLNK7dcaa5a87c7247068b76a43a8dd42b7d" localSheetId="6" hidden="1">#REF!</definedName>
    <definedName name="MLNK7dcaa5a87c7247068b76a43a8dd42b7d" localSheetId="8" hidden="1">#REF!</definedName>
    <definedName name="MLNK7dcaa5a87c7247068b76a43a8dd42b7d" hidden="1">#REF!</definedName>
    <definedName name="MLNK7ddf4f9db0324f7ebf9355303eb31c1f" localSheetId="9" hidden="1">#REF!</definedName>
    <definedName name="MLNK7ddf4f9db0324f7ebf9355303eb31c1f" localSheetId="6" hidden="1">#REF!</definedName>
    <definedName name="MLNK7ddf4f9db0324f7ebf9355303eb31c1f" localSheetId="8" hidden="1">#REF!</definedName>
    <definedName name="MLNK7ddf4f9db0324f7ebf9355303eb31c1f" hidden="1">#REF!</definedName>
    <definedName name="MLNK7ebcc979ebd94d74a778743b7667dc5c" localSheetId="6" hidden="1">#REF!</definedName>
    <definedName name="MLNK7ebcc979ebd94d74a778743b7667dc5c" hidden="1">#REF!</definedName>
    <definedName name="MLNK7ef2886e3c5b4aef813d8064e0a67da3" localSheetId="6" hidden="1">#REF!</definedName>
    <definedName name="MLNK7ef2886e3c5b4aef813d8064e0a67da3" hidden="1">#REF!</definedName>
    <definedName name="MLNK7f3b2b5f505341e2953ae07dd22a644d" localSheetId="6" hidden="1">#REF!</definedName>
    <definedName name="MLNK7f3b2b5f505341e2953ae07dd22a644d" hidden="1">#REF!</definedName>
    <definedName name="MLNK7fb0284a33ca45b6bc8db27e6722b74e" localSheetId="6" hidden="1">#REF!</definedName>
    <definedName name="MLNK7fb0284a33ca45b6bc8db27e6722b74e" hidden="1">#REF!</definedName>
    <definedName name="MLNK80e30c2279ce4a1c964731ffa1934673" localSheetId="6" hidden="1">#REF!</definedName>
    <definedName name="MLNK80e30c2279ce4a1c964731ffa1934673" hidden="1">#REF!</definedName>
    <definedName name="MLNK80e41df743d74118bf3cf2ba320c8cb9" localSheetId="6" hidden="1">#REF!</definedName>
    <definedName name="MLNK80e41df743d74118bf3cf2ba320c8cb9" hidden="1">#REF!</definedName>
    <definedName name="MLNK811988d6250a4f708b3574f3f52b2699" localSheetId="6" hidden="1">#REF!</definedName>
    <definedName name="MLNK811988d6250a4f708b3574f3f52b2699" hidden="1">#REF!</definedName>
    <definedName name="MLNK819b54474d124f0e9e3fea62de36062a" localSheetId="6" hidden="1">#REF!</definedName>
    <definedName name="MLNK819b54474d124f0e9e3fea62de36062a" hidden="1">#REF!</definedName>
    <definedName name="MLNK81a613552b8d452aa971184139314877" localSheetId="6" hidden="1">#REF!</definedName>
    <definedName name="MLNK81a613552b8d452aa971184139314877" hidden="1">#REF!</definedName>
    <definedName name="MLNK820c2a12b47f4a3c985b400c17ec56b5" localSheetId="6" hidden="1">#REF!</definedName>
    <definedName name="MLNK820c2a12b47f4a3c985b400c17ec56b5" hidden="1">#REF!</definedName>
    <definedName name="MLNK827bbde68c754473b757a8c8abb0abbb" localSheetId="6" hidden="1">#REF!</definedName>
    <definedName name="MLNK827bbde68c754473b757a8c8abb0abbb" hidden="1">#REF!</definedName>
    <definedName name="MLNK8396db9410954821841a1bdd1cee3738" localSheetId="9" hidden="1">#REF!</definedName>
    <definedName name="MLNK8396db9410954821841a1bdd1cee3738" localSheetId="6" hidden="1">#REF!</definedName>
    <definedName name="MLNK8396db9410954821841a1bdd1cee3738" localSheetId="8" hidden="1">#REF!</definedName>
    <definedName name="MLNK8396db9410954821841a1bdd1cee3738" hidden="1">#REF!</definedName>
    <definedName name="MLNK84049fb093174bb1b26120e50bd191e8" localSheetId="9" hidden="1">#REF!</definedName>
    <definedName name="MLNK84049fb093174bb1b26120e50bd191e8" localSheetId="6" hidden="1">#REF!</definedName>
    <definedName name="MLNK84049fb093174bb1b26120e50bd191e8" hidden="1">#REF!</definedName>
    <definedName name="MLNK847e7ca4a4a242e1bb6cf1855fadc504" localSheetId="9" hidden="1">#REF!</definedName>
    <definedName name="MLNK847e7ca4a4a242e1bb6cf1855fadc504" localSheetId="6" hidden="1">#REF!</definedName>
    <definedName name="MLNK847e7ca4a4a242e1bb6cf1855fadc504" localSheetId="8" hidden="1">#REF!</definedName>
    <definedName name="MLNK847e7ca4a4a242e1bb6cf1855fadc504" hidden="1">#REF!</definedName>
    <definedName name="MLNK866cca8ff8ec48cc93e8c250448cdf2a" localSheetId="9" hidden="1">#REF!</definedName>
    <definedName name="MLNK866cca8ff8ec48cc93e8c250448cdf2a" localSheetId="6" hidden="1">#REF!</definedName>
    <definedName name="MLNK866cca8ff8ec48cc93e8c250448cdf2a" hidden="1">#REF!</definedName>
    <definedName name="MLNK869e0e4728fa40b78dfa0e2b980196da" localSheetId="9" hidden="1">#REF!</definedName>
    <definedName name="MLNK869e0e4728fa40b78dfa0e2b980196da" localSheetId="6" hidden="1">#REF!</definedName>
    <definedName name="MLNK869e0e4728fa40b78dfa0e2b980196da" localSheetId="8" hidden="1">#REF!</definedName>
    <definedName name="MLNK869e0e4728fa40b78dfa0e2b980196da" hidden="1">#REF!</definedName>
    <definedName name="MLNK86f97346d0a840ad8c439bc1929be8cf" localSheetId="9" hidden="1">#REF!</definedName>
    <definedName name="MLNK86f97346d0a840ad8c439bc1929be8cf" localSheetId="6" hidden="1">#REF!</definedName>
    <definedName name="MLNK86f97346d0a840ad8c439bc1929be8cf" hidden="1">#REF!</definedName>
    <definedName name="MLNK87588a7692c844439f842dd6417e3483" localSheetId="9" hidden="1">#REF!</definedName>
    <definedName name="MLNK87588a7692c844439f842dd6417e3483" localSheetId="6" hidden="1">#REF!</definedName>
    <definedName name="MLNK87588a7692c844439f842dd6417e3483" hidden="1">#REF!</definedName>
    <definedName name="MLNK88492eb2e92d43ae8fb3d16da3c4120a" localSheetId="6" hidden="1">#REF!</definedName>
    <definedName name="MLNK88492eb2e92d43ae8fb3d16da3c4120a" hidden="1">#REF!</definedName>
    <definedName name="MLNK889fe013cd6d444e8eea8a3b3a056bd0" localSheetId="6" hidden="1">#REF!</definedName>
    <definedName name="MLNK889fe013cd6d444e8eea8a3b3a056bd0" hidden="1">#REF!</definedName>
    <definedName name="MLNK88cc4edfffba4398b4ed2ebeb85d2376" localSheetId="6" hidden="1">#REF!</definedName>
    <definedName name="MLNK88cc4edfffba4398b4ed2ebeb85d2376" hidden="1">#REF!</definedName>
    <definedName name="MLNK88d90c390dca4e7e82cae88ea2652b89" localSheetId="6" hidden="1">#REF!</definedName>
    <definedName name="MLNK88d90c390dca4e7e82cae88ea2652b89" hidden="1">#REF!</definedName>
    <definedName name="MLNK89abd7b3eeca4827adb9fbfbd9f9af0e" localSheetId="6" hidden="1">#REF!</definedName>
    <definedName name="MLNK89abd7b3eeca4827adb9fbfbd9f9af0e" hidden="1">#REF!</definedName>
    <definedName name="MLNK8af6e60d05ef41d79a30dc72856cdbee" localSheetId="6" hidden="1">#REF!</definedName>
    <definedName name="MLNK8af6e60d05ef41d79a30dc72856cdbee" hidden="1">#REF!</definedName>
    <definedName name="MLNK8b4b7de34bef406487decb310af2eeb4" localSheetId="9" hidden="1">#REF!</definedName>
    <definedName name="MLNK8b4b7de34bef406487decb310af2eeb4" localSheetId="6" hidden="1">#REF!</definedName>
    <definedName name="MLNK8b4b7de34bef406487decb310af2eeb4" localSheetId="8" hidden="1">#REF!</definedName>
    <definedName name="MLNK8b4b7de34bef406487decb310af2eeb4" hidden="1">#REF!</definedName>
    <definedName name="MLNK8bb79c82040d4484b3816f6f7b72d5d4" localSheetId="9" hidden="1">#REF!</definedName>
    <definedName name="MLNK8bb79c82040d4484b3816f6f7b72d5d4" localSheetId="6" hidden="1">#REF!</definedName>
    <definedName name="MLNK8bb79c82040d4484b3816f6f7b72d5d4" localSheetId="8" hidden="1">#REF!</definedName>
    <definedName name="MLNK8bb79c82040d4484b3816f6f7b72d5d4" hidden="1">#REF!</definedName>
    <definedName name="MLNK8bb8e5a13b0e4054a5aa434d7650ebff" localSheetId="9" hidden="1">#REF!</definedName>
    <definedName name="MLNK8bb8e5a13b0e4054a5aa434d7650ebff" localSheetId="6" hidden="1">#REF!</definedName>
    <definedName name="MLNK8bb8e5a13b0e4054a5aa434d7650ebff" hidden="1">#REF!</definedName>
    <definedName name="MLNK8c9868abe09d492d97763b5181936f82" localSheetId="9" hidden="1">#REF!</definedName>
    <definedName name="MLNK8c9868abe09d492d97763b5181936f82" localSheetId="6" hidden="1">#REF!</definedName>
    <definedName name="MLNK8c9868abe09d492d97763b5181936f82" localSheetId="8" hidden="1">#REF!</definedName>
    <definedName name="MLNK8c9868abe09d492d97763b5181936f82" hidden="1">#REF!</definedName>
    <definedName name="MLNK8cca239a83654e938e539ccbc3626f0d" localSheetId="9" hidden="1">#REF!</definedName>
    <definedName name="MLNK8cca239a83654e938e539ccbc3626f0d" localSheetId="6" hidden="1">#REF!</definedName>
    <definedName name="MLNK8cca239a83654e938e539ccbc3626f0d" hidden="1">#REF!</definedName>
    <definedName name="MLNK8d1fec7a101845718ec1b31336d59a8b" localSheetId="9" hidden="1">#REF!</definedName>
    <definedName name="MLNK8d1fec7a101845718ec1b31336d59a8b" localSheetId="6" hidden="1">#REF!</definedName>
    <definedName name="MLNK8d1fec7a101845718ec1b31336d59a8b" hidden="1">#REF!</definedName>
    <definedName name="MLNK8ddf68f182e942319a0a75c5bdfb92a4" localSheetId="9" hidden="1">#REF!</definedName>
    <definedName name="MLNK8ddf68f182e942319a0a75c5bdfb92a4" localSheetId="6" hidden="1">#REF!</definedName>
    <definedName name="MLNK8ddf68f182e942319a0a75c5bdfb92a4" localSheetId="8" hidden="1">#REF!</definedName>
    <definedName name="MLNK8ddf68f182e942319a0a75c5bdfb92a4" hidden="1">#REF!</definedName>
    <definedName name="MLNK8edb8209051f4f798a92546d1b2214e6" localSheetId="9" hidden="1">#REF!</definedName>
    <definedName name="MLNK8edb8209051f4f798a92546d1b2214e6" localSheetId="6" hidden="1">#REF!</definedName>
    <definedName name="MLNK8edb8209051f4f798a92546d1b2214e6" hidden="1">#REF!</definedName>
    <definedName name="MLNK8f0fd326f97b402ea1f2b6fb91b79004" localSheetId="9" hidden="1">#REF!</definedName>
    <definedName name="MLNK8f0fd326f97b402ea1f2b6fb91b79004" localSheetId="6" hidden="1">#REF!</definedName>
    <definedName name="MLNK8f0fd326f97b402ea1f2b6fb91b79004" hidden="1">#REF!</definedName>
    <definedName name="MLNK91042598dd4d48f9a3a5961b626a97be" localSheetId="9" hidden="1">#REF!</definedName>
    <definedName name="MLNK91042598dd4d48f9a3a5961b626a97be" localSheetId="6" hidden="1">#REF!</definedName>
    <definedName name="MLNK91042598dd4d48f9a3a5961b626a97be" localSheetId="8" hidden="1">#REF!</definedName>
    <definedName name="MLNK91042598dd4d48f9a3a5961b626a97be" hidden="1">#REF!</definedName>
    <definedName name="MLNK91a2c28d4b654ce7807c0ff0e49bc91a" localSheetId="9" hidden="1">#REF!</definedName>
    <definedName name="MLNK91a2c28d4b654ce7807c0ff0e49bc91a" localSheetId="6" hidden="1">#REF!</definedName>
    <definedName name="MLNK91a2c28d4b654ce7807c0ff0e49bc91a" hidden="1">#REF!</definedName>
    <definedName name="MLNK92138ec22c3e458ea27db72e9db740b0" localSheetId="9" hidden="1">#REF!</definedName>
    <definedName name="MLNK92138ec22c3e458ea27db72e9db740b0" localSheetId="6" hidden="1">#REF!</definedName>
    <definedName name="MLNK92138ec22c3e458ea27db72e9db740b0" hidden="1">#REF!</definedName>
    <definedName name="MLNK923cc8a94e3c4192b594ed402ccea5c1" localSheetId="6" hidden="1">#REF!</definedName>
    <definedName name="MLNK923cc8a94e3c4192b594ed402ccea5c1" hidden="1">#REF!</definedName>
    <definedName name="MLNK92debea704f94bf79b7e748022199504" localSheetId="6" hidden="1">#REF!</definedName>
    <definedName name="MLNK92debea704f94bf79b7e748022199504" hidden="1">#REF!</definedName>
    <definedName name="MLNK9369c50d1537418ba144f121a3aa92f4" localSheetId="6" hidden="1">#REF!</definedName>
    <definedName name="MLNK9369c50d1537418ba144f121a3aa92f4" hidden="1">#REF!</definedName>
    <definedName name="MLNK93b927d86f0143cc99b233ac64d83956" hidden="1">#REF!</definedName>
    <definedName name="MLNK93ee80bdbdd4474888dd3b666916415c" localSheetId="9" hidden="1">#REF!</definedName>
    <definedName name="MLNK93ee80bdbdd4474888dd3b666916415c" localSheetId="5" hidden="1">#REF!</definedName>
    <definedName name="MLNK93ee80bdbdd4474888dd3b666916415c" localSheetId="6" hidden="1">#REF!</definedName>
    <definedName name="MLNK93ee80bdbdd4474888dd3b666916415c" localSheetId="8" hidden="1">#REF!</definedName>
    <definedName name="MLNK93ee80bdbdd4474888dd3b666916415c" hidden="1">#REF!</definedName>
    <definedName name="MLNK9470b29f89cb476ab5ab6454188ec242" localSheetId="6" hidden="1">#REF!</definedName>
    <definedName name="MLNK9470b29f89cb476ab5ab6454188ec242" hidden="1">#REF!</definedName>
    <definedName name="MLNK94a72e226b1841c69836e117f7d264e0" localSheetId="6" hidden="1">#REF!</definedName>
    <definedName name="MLNK94a72e226b1841c69836e117f7d264e0" hidden="1">#REF!</definedName>
    <definedName name="MLNK955edca74ed1456dbc18c5e93f19dc77" localSheetId="6" hidden="1">#REF!</definedName>
    <definedName name="MLNK955edca74ed1456dbc18c5e93f19dc77" hidden="1">#REF!</definedName>
    <definedName name="MLNK9570a7e591704b08a74b41a5d9bae695" localSheetId="6" hidden="1">#REF!</definedName>
    <definedName name="MLNK9570a7e591704b08a74b41a5d9bae695" hidden="1">#REF!</definedName>
    <definedName name="MLNK97403d2bf29d45c2afdedec484e8b0e1" localSheetId="6" hidden="1">#REF!</definedName>
    <definedName name="MLNK97403d2bf29d45c2afdedec484e8b0e1" hidden="1">#REF!</definedName>
    <definedName name="MLNK9872e82cd1a0411eb1db7f06eca5cc98" localSheetId="9" hidden="1">#REF!</definedName>
    <definedName name="MLNK9872e82cd1a0411eb1db7f06eca5cc98" localSheetId="6" hidden="1">#REF!</definedName>
    <definedName name="MLNK9872e82cd1a0411eb1db7f06eca5cc98" localSheetId="8" hidden="1">#REF!</definedName>
    <definedName name="MLNK9872e82cd1a0411eb1db7f06eca5cc98" hidden="1">#REF!</definedName>
    <definedName name="MLNK9960ce205b024d159716c3ce4936c881" localSheetId="9" hidden="1">#REF!</definedName>
    <definedName name="MLNK9960ce205b024d159716c3ce4936c881" localSheetId="6" hidden="1">#REF!</definedName>
    <definedName name="MLNK9960ce205b024d159716c3ce4936c881" localSheetId="8" hidden="1">#REF!</definedName>
    <definedName name="MLNK9960ce205b024d159716c3ce4936c881" hidden="1">#REF!</definedName>
    <definedName name="MLNK999d13581f694d4ba486490b078876f2" localSheetId="9" hidden="1">#REF!</definedName>
    <definedName name="MLNK999d13581f694d4ba486490b078876f2" localSheetId="6" hidden="1">#REF!</definedName>
    <definedName name="MLNK999d13581f694d4ba486490b078876f2" hidden="1">#REF!</definedName>
    <definedName name="MLNK9b10c5b6335e4b30a3912ec2b1c576da" localSheetId="9" hidden="1">#REF!</definedName>
    <definedName name="MLNK9b10c5b6335e4b30a3912ec2b1c576da" localSheetId="6" hidden="1">#REF!</definedName>
    <definedName name="MLNK9b10c5b6335e4b30a3912ec2b1c576da" hidden="1">#REF!</definedName>
    <definedName name="MLNK9b4c0e419e214f9f9bb282c52f22aa2f" localSheetId="6" hidden="1">#REF!</definedName>
    <definedName name="MLNK9b4c0e419e214f9f9bb282c52f22aa2f" hidden="1">#REF!</definedName>
    <definedName name="MLNK9c080c3c47054527b7506bc65c7449a8" localSheetId="6" hidden="1">#REF!</definedName>
    <definedName name="MLNK9c080c3c47054527b7506bc65c7449a8" hidden="1">#REF!</definedName>
    <definedName name="MLNK9c536454db82435bbd4c2fe2390cc7e6" localSheetId="6" hidden="1">#REF!</definedName>
    <definedName name="MLNK9c536454db82435bbd4c2fe2390cc7e6" hidden="1">#REF!</definedName>
    <definedName name="MLNK9cb237b3ae60460782dd06ffcc94d176" localSheetId="6" hidden="1">#REF!</definedName>
    <definedName name="MLNK9cb237b3ae60460782dd06ffcc94d176" hidden="1">#REF!</definedName>
    <definedName name="MLNK9d5e29c21d444f83a3d5169a1a7c3f6f" localSheetId="6" hidden="1">#REF!</definedName>
    <definedName name="MLNK9d5e29c21d444f83a3d5169a1a7c3f6f" hidden="1">#REF!</definedName>
    <definedName name="MLNK9d74016a436444f5ad4a81861f1a6148" localSheetId="6" hidden="1">#REF!</definedName>
    <definedName name="MLNK9d74016a436444f5ad4a81861f1a6148" hidden="1">#REF!</definedName>
    <definedName name="MLNK9dcf8d6ad50c4be6bb8591c8b7b857c8" localSheetId="6" hidden="1">#REF!</definedName>
    <definedName name="MLNK9dcf8d6ad50c4be6bb8591c8b7b857c8" hidden="1">#REF!</definedName>
    <definedName name="MLNK9e1a9dda33e14902a6dd0673b256826b" localSheetId="6" hidden="1">#REF!</definedName>
    <definedName name="MLNK9e1a9dda33e14902a6dd0673b256826b" hidden="1">#REF!</definedName>
    <definedName name="MLNK9e8b43e038ae4e2ba9733b86fd90fe71" localSheetId="6" hidden="1">#REF!</definedName>
    <definedName name="MLNK9e8b43e038ae4e2ba9733b86fd90fe71" hidden="1">#REF!</definedName>
    <definedName name="MLNK9ef4dac6e4c84b458fc5f55c61125436" localSheetId="6" hidden="1">#REF!</definedName>
    <definedName name="MLNK9ef4dac6e4c84b458fc5f55c61125436" hidden="1">#REF!</definedName>
    <definedName name="MLNK9fd9933cf36142abbf30b1efe021931a" localSheetId="9" hidden="1">#REF!</definedName>
    <definedName name="MLNK9fd9933cf36142abbf30b1efe021931a" localSheetId="6" hidden="1">#REF!</definedName>
    <definedName name="MLNK9fd9933cf36142abbf30b1efe021931a" localSheetId="8" hidden="1">#REF!</definedName>
    <definedName name="MLNK9fd9933cf36142abbf30b1efe021931a" hidden="1">#REF!</definedName>
    <definedName name="MLNKa06fcdbf09ad4b959abcd6096bf0a309" localSheetId="9" hidden="1">#REF!</definedName>
    <definedName name="MLNKa06fcdbf09ad4b959abcd6096bf0a309" localSheetId="6" hidden="1">#REF!</definedName>
    <definedName name="MLNKa06fcdbf09ad4b959abcd6096bf0a309" localSheetId="8" hidden="1">#REF!</definedName>
    <definedName name="MLNKa06fcdbf09ad4b959abcd6096bf0a309" hidden="1">#REF!</definedName>
    <definedName name="MLNKa0b680364bd64b6bb7599d2495f4e278" localSheetId="9" hidden="1">#REF!</definedName>
    <definedName name="MLNKa0b680364bd64b6bb7599d2495f4e278" localSheetId="6" hidden="1">#REF!</definedName>
    <definedName name="MLNKa0b680364bd64b6bb7599d2495f4e278" hidden="1">#REF!</definedName>
    <definedName name="MLNKa0ecde0bfb884f3a8551e84a6a8f60b9" localSheetId="9" hidden="1">#REF!</definedName>
    <definedName name="MLNKa0ecde0bfb884f3a8551e84a6a8f60b9" localSheetId="6" hidden="1">#REF!</definedName>
    <definedName name="MLNKa0ecde0bfb884f3a8551e84a6a8f60b9" hidden="1">#REF!</definedName>
    <definedName name="MLNKa37684ad5e5c439fba3caf3e931ef589" localSheetId="9" hidden="1">#REF!</definedName>
    <definedName name="MLNKa37684ad5e5c439fba3caf3e931ef589" localSheetId="6" hidden="1">#REF!</definedName>
    <definedName name="MLNKa37684ad5e5c439fba3caf3e931ef589" localSheetId="8" hidden="1">#REF!</definedName>
    <definedName name="MLNKa37684ad5e5c439fba3caf3e931ef589" hidden="1">#REF!</definedName>
    <definedName name="MLNKa39050e76e34480aba1652cfb53b94e0" localSheetId="9" hidden="1">#REF!</definedName>
    <definedName name="MLNKa39050e76e34480aba1652cfb53b94e0" localSheetId="6" hidden="1">#REF!</definedName>
    <definedName name="MLNKa39050e76e34480aba1652cfb53b94e0" hidden="1">#REF!</definedName>
    <definedName name="MLNKa3a7625c9eb5408485d4ecbd181f23fc" localSheetId="9" hidden="1">#REF!</definedName>
    <definedName name="MLNKa3a7625c9eb5408485d4ecbd181f23fc" localSheetId="6" hidden="1">#REF!</definedName>
    <definedName name="MLNKa3a7625c9eb5408485d4ecbd181f23fc" hidden="1">#REF!</definedName>
    <definedName name="MLNKa4241d13e4bc4b39bad2e35c0e9d7ab6" localSheetId="6" hidden="1">#REF!</definedName>
    <definedName name="MLNKa4241d13e4bc4b39bad2e35c0e9d7ab6" hidden="1">#REF!</definedName>
    <definedName name="MLNKa45f0b5d58ae4ea698d724401b69a749" localSheetId="6" hidden="1">#REF!</definedName>
    <definedName name="MLNKa45f0b5d58ae4ea698d724401b69a749" hidden="1">#REF!</definedName>
    <definedName name="MLNKa57dbd7b02de435f870166c7bda74f98" localSheetId="6" hidden="1">#REF!</definedName>
    <definedName name="MLNKa57dbd7b02de435f870166c7bda74f98" hidden="1">#REF!</definedName>
    <definedName name="MLNKa638583f96504e62abdc8491d2248f1b" localSheetId="6" hidden="1">#REF!</definedName>
    <definedName name="MLNKa638583f96504e62abdc8491d2248f1b" hidden="1">#REF!</definedName>
    <definedName name="MLNKa641d40d22c24cfca1394053f04d5537" localSheetId="6" hidden="1">#REF!</definedName>
    <definedName name="MLNKa641d40d22c24cfca1394053f04d5537" hidden="1">#REF!</definedName>
    <definedName name="MLNKa6a2b4c999754b6fa587294734a84eed" localSheetId="6" hidden="1">#REF!</definedName>
    <definedName name="MLNKa6a2b4c999754b6fa587294734a84eed" hidden="1">#REF!</definedName>
    <definedName name="MLNKa6ae728097774d5ba9301ffca4f74b11" localSheetId="6" hidden="1">#REF!</definedName>
    <definedName name="MLNKa6ae728097774d5ba9301ffca4f74b11" hidden="1">#REF!</definedName>
    <definedName name="MLNKa6c0e0237cac402cabd6204e6e59d7a5" localSheetId="6" hidden="1">#REF!</definedName>
    <definedName name="MLNKa6c0e0237cac402cabd6204e6e59d7a5" hidden="1">#REF!</definedName>
    <definedName name="MLNKa7b67ae77b284e35ae2b5f5bb9575b07" localSheetId="9" hidden="1">#REF!</definedName>
    <definedName name="MLNKa7b67ae77b284e35ae2b5f5bb9575b07" localSheetId="6" hidden="1">#REF!</definedName>
    <definedName name="MLNKa7b67ae77b284e35ae2b5f5bb9575b07" localSheetId="8" hidden="1">#REF!</definedName>
    <definedName name="MLNKa7b67ae77b284e35ae2b5f5bb9575b07" hidden="1">#REF!</definedName>
    <definedName name="MLNKa7e24b1e0aa14069b0ba2ebfa0a6bd41" localSheetId="9" hidden="1">#REF!</definedName>
    <definedName name="MLNKa7e24b1e0aa14069b0ba2ebfa0a6bd41" localSheetId="6" hidden="1">#REF!</definedName>
    <definedName name="MLNKa7e24b1e0aa14069b0ba2ebfa0a6bd41" hidden="1">#REF!</definedName>
    <definedName name="MLNKa7f7d52d146745979d9706bffbe6198f" localSheetId="9" hidden="1">#REF!</definedName>
    <definedName name="MLNKa7f7d52d146745979d9706bffbe6198f" localSheetId="6" hidden="1">#REF!</definedName>
    <definedName name="MLNKa7f7d52d146745979d9706bffbe6198f" hidden="1">#REF!</definedName>
    <definedName name="MLNKa8003a7005074dd4b91fd919082934b4" localSheetId="6" hidden="1">#REF!</definedName>
    <definedName name="MLNKa8003a7005074dd4b91fd919082934b4" hidden="1">#REF!</definedName>
    <definedName name="MLNKa891951608d940f0b5453cea58d1ca19" localSheetId="9" hidden="1">#REF!</definedName>
    <definedName name="MLNKa891951608d940f0b5453cea58d1ca19" localSheetId="6" hidden="1">#REF!</definedName>
    <definedName name="MLNKa891951608d940f0b5453cea58d1ca19" localSheetId="8" hidden="1">#REF!</definedName>
    <definedName name="MLNKa891951608d940f0b5453cea58d1ca19" hidden="1">#REF!</definedName>
    <definedName name="MLNKa9096654227746cba3b1e72d845b84ec" hidden="1">#REF!</definedName>
    <definedName name="MLNKa92d7f7227464481a58fce804523c660" localSheetId="9" hidden="1">#REF!</definedName>
    <definedName name="MLNKa92d7f7227464481a58fce804523c660" localSheetId="6" hidden="1">#REF!</definedName>
    <definedName name="MLNKa92d7f7227464481a58fce804523c660" localSheetId="8" hidden="1">#REF!</definedName>
    <definedName name="MLNKa92d7f7227464481a58fce804523c660" hidden="1">#REF!</definedName>
    <definedName name="MLNKa96dfec67e7d42c185eddf571b4a0871" localSheetId="9" hidden="1">#REF!</definedName>
    <definedName name="MLNKa96dfec67e7d42c185eddf571b4a0871" localSheetId="6" hidden="1">#REF!</definedName>
    <definedName name="MLNKa96dfec67e7d42c185eddf571b4a0871" localSheetId="8" hidden="1">#REF!</definedName>
    <definedName name="MLNKa96dfec67e7d42c185eddf571b4a0871" hidden="1">#REF!</definedName>
    <definedName name="MLNKa9b72ee297dc4b6b82fd726e8ceed72e" localSheetId="6" hidden="1">#REF!</definedName>
    <definedName name="MLNKa9b72ee297dc4b6b82fd726e8ceed72e" hidden="1">#REF!</definedName>
    <definedName name="MLNKa9c3041995b9474f9a59fd740ee8ef41" localSheetId="6" hidden="1">#REF!</definedName>
    <definedName name="MLNKa9c3041995b9474f9a59fd740ee8ef41" hidden="1">#REF!</definedName>
    <definedName name="MLNKaaa54138778c4ed398d9c92f594c3692" localSheetId="6" hidden="1">#REF!</definedName>
    <definedName name="MLNKaaa54138778c4ed398d9c92f594c3692" hidden="1">#REF!</definedName>
    <definedName name="MLNKabdb601947de4e1f8d5ee0de13110117" localSheetId="9" hidden="1">#REF!</definedName>
    <definedName name="MLNKabdb601947de4e1f8d5ee0de13110117" localSheetId="6" hidden="1">#REF!</definedName>
    <definedName name="MLNKabdb601947de4e1f8d5ee0de13110117" localSheetId="8" hidden="1">#REF!</definedName>
    <definedName name="MLNKabdb601947de4e1f8d5ee0de13110117" hidden="1">#REF!</definedName>
    <definedName name="MLNKac79cba661f14184a139a93e111d3a40" localSheetId="9" hidden="1">#REF!</definedName>
    <definedName name="MLNKac79cba661f14184a139a93e111d3a40" localSheetId="6" hidden="1">#REF!</definedName>
    <definedName name="MLNKac79cba661f14184a139a93e111d3a40" hidden="1">#REF!</definedName>
    <definedName name="MLNKacaeb68fa0174607b702b054095283f1" localSheetId="9" hidden="1">#REF!</definedName>
    <definedName name="MLNKacaeb68fa0174607b702b054095283f1" localSheetId="6" hidden="1">#REF!</definedName>
    <definedName name="MLNKacaeb68fa0174607b702b054095283f1" hidden="1">#REF!</definedName>
    <definedName name="MLNKad0f0122808f4e6ca564f699b5d4df70" localSheetId="6" hidden="1">#REF!</definedName>
    <definedName name="MLNKad0f0122808f4e6ca564f699b5d4df70" hidden="1">#REF!</definedName>
    <definedName name="MLNKad6f939e009f43f29aea395bcb7ff7da" localSheetId="9" hidden="1">#REF!</definedName>
    <definedName name="MLNKad6f939e009f43f29aea395bcb7ff7da" localSheetId="6" hidden="1">#REF!</definedName>
    <definedName name="MLNKad6f939e009f43f29aea395bcb7ff7da" localSheetId="8" hidden="1">#REF!</definedName>
    <definedName name="MLNKad6f939e009f43f29aea395bcb7ff7da" hidden="1">#REF!</definedName>
    <definedName name="MLNKadae2988d338434fa6c1f93428bbcdba" localSheetId="9" hidden="1">#REF!</definedName>
    <definedName name="MLNKadae2988d338434fa6c1f93428bbcdba" localSheetId="6" hidden="1">#REF!</definedName>
    <definedName name="MLNKadae2988d338434fa6c1f93428bbcdba" hidden="1">#REF!</definedName>
    <definedName name="MLNKade14c001b4d484e97e8cb97712c662e" localSheetId="9" hidden="1">#REF!</definedName>
    <definedName name="MLNKade14c001b4d484e97e8cb97712c662e" localSheetId="6" hidden="1">#REF!</definedName>
    <definedName name="MLNKade14c001b4d484e97e8cb97712c662e" hidden="1">#REF!</definedName>
    <definedName name="MLNKaee04a1f5f4946128bac3cf1750d357e" hidden="1">#REF!</definedName>
    <definedName name="MLNKaee5ba47a48940498129a8b0c327aad7" localSheetId="9" hidden="1">#REF!</definedName>
    <definedName name="MLNKaee5ba47a48940498129a8b0c327aad7" localSheetId="5" hidden="1">#REF!</definedName>
    <definedName name="MLNKaee5ba47a48940498129a8b0c327aad7" localSheetId="6" hidden="1">#REF!</definedName>
    <definedName name="MLNKaee5ba47a48940498129a8b0c327aad7" localSheetId="8" hidden="1">#REF!</definedName>
    <definedName name="MLNKaee5ba47a48940498129a8b0c327aad7" hidden="1">#REF!</definedName>
    <definedName name="MLNKaeef41523bb6461a8ce9e28075b377e4" localSheetId="6" hidden="1">#REF!</definedName>
    <definedName name="MLNKaeef41523bb6461a8ce9e28075b377e4" hidden="1">#REF!</definedName>
    <definedName name="MLNKaf2e362f14b04b17806312aeb7d9faf9" localSheetId="6" hidden="1">#REF!</definedName>
    <definedName name="MLNKaf2e362f14b04b17806312aeb7d9faf9" hidden="1">#REF!</definedName>
    <definedName name="MLNKaf77800d7a8e4682894b3769276f31bb" localSheetId="6" hidden="1">#REF!</definedName>
    <definedName name="MLNKaf77800d7a8e4682894b3769276f31bb" hidden="1">#REF!</definedName>
    <definedName name="MLNKaf94d03758284d08a9bb51221502e5b0" localSheetId="6" hidden="1">#REF!</definedName>
    <definedName name="MLNKaf94d03758284d08a9bb51221502e5b0" hidden="1">#REF!</definedName>
    <definedName name="MLNKb010cd6e928d416d9e7983be69f79c50" localSheetId="9" hidden="1">#REF!</definedName>
    <definedName name="MLNKb010cd6e928d416d9e7983be69f79c50" localSheetId="6" hidden="1">#REF!</definedName>
    <definedName name="MLNKb010cd6e928d416d9e7983be69f79c50" localSheetId="8" hidden="1">#REF!</definedName>
    <definedName name="MLNKb010cd6e928d416d9e7983be69f79c50" hidden="1">#REF!</definedName>
    <definedName name="MLNKb04447d1db1847e587a3d9aa4f78fe6d" localSheetId="9" hidden="1">#REF!</definedName>
    <definedName name="MLNKb04447d1db1847e587a3d9aa4f78fe6d" localSheetId="6" hidden="1">#REF!</definedName>
    <definedName name="MLNKb04447d1db1847e587a3d9aa4f78fe6d" hidden="1">#REF!</definedName>
    <definedName name="MLNKb0473d7dd78c4a649f8526b1e37979d5" localSheetId="9" hidden="1">#REF!</definedName>
    <definedName name="MLNKb0473d7dd78c4a649f8526b1e37979d5" localSheetId="6" hidden="1">#REF!</definedName>
    <definedName name="MLNKb0473d7dd78c4a649f8526b1e37979d5" hidden="1">#REF!</definedName>
    <definedName name="MLNKb136cf7245024dee886809a08f751993" localSheetId="6" hidden="1">#REF!</definedName>
    <definedName name="MLNKb136cf7245024dee886809a08f751993" hidden="1">#REF!</definedName>
    <definedName name="MLNKb1c120e3e05f442caee363901edde9fc" localSheetId="6" hidden="1">#REF!</definedName>
    <definedName name="MLNKb1c120e3e05f442caee363901edde9fc" hidden="1">#REF!</definedName>
    <definedName name="MLNKb282340194064624b6cf45ee3a5d8cf3" localSheetId="6" hidden="1">#REF!</definedName>
    <definedName name="MLNKb282340194064624b6cf45ee3a5d8cf3" hidden="1">#REF!</definedName>
    <definedName name="MLNKb2e29bf6bb754010b2035460a63decd5" localSheetId="6" hidden="1">#REF!</definedName>
    <definedName name="MLNKb2e29bf6bb754010b2035460a63decd5" hidden="1">#REF!</definedName>
    <definedName name="MLNKb349298827dd451ca01eae8d451cbafa" localSheetId="9" hidden="1">#REF!</definedName>
    <definedName name="MLNKb349298827dd451ca01eae8d451cbafa" localSheetId="6" hidden="1">#REF!</definedName>
    <definedName name="MLNKb349298827dd451ca01eae8d451cbafa" localSheetId="8" hidden="1">#REF!</definedName>
    <definedName name="MLNKb349298827dd451ca01eae8d451cbafa" localSheetId="3" hidden="1">#REF!</definedName>
    <definedName name="MLNKb349298827dd451ca01eae8d451cbafa" hidden="1">#REF!</definedName>
    <definedName name="MLNKb42d2ffc2880423dbdccee020c46e293" localSheetId="9" hidden="1">#REF!</definedName>
    <definedName name="MLNKb42d2ffc2880423dbdccee020c46e293" localSheetId="6" hidden="1">#REF!</definedName>
    <definedName name="MLNKb42d2ffc2880423dbdccee020c46e293" localSheetId="8" hidden="1">#REF!</definedName>
    <definedName name="MLNKb42d2ffc2880423dbdccee020c46e293" hidden="1">#REF!</definedName>
    <definedName name="MLNKb4f70c82a31a47ad83b8b7f15bf345a5" hidden="1">#REF!</definedName>
    <definedName name="MLNKb5508efe7987472ab4f953738785d4b4" localSheetId="9" hidden="1">#REF!</definedName>
    <definedName name="MLNKb5508efe7987472ab4f953738785d4b4" localSheetId="6" hidden="1">#REF!</definedName>
    <definedName name="MLNKb5508efe7987472ab4f953738785d4b4" localSheetId="8" hidden="1">#REF!</definedName>
    <definedName name="MLNKb5508efe7987472ab4f953738785d4b4" hidden="1">#REF!</definedName>
    <definedName name="MLNKb816d754e3344cc4be89f8ea0f8c9c94" localSheetId="9" hidden="1">#REF!</definedName>
    <definedName name="MLNKb816d754e3344cc4be89f8ea0f8c9c94" localSheetId="6" hidden="1">#REF!</definedName>
    <definedName name="MLNKb816d754e3344cc4be89f8ea0f8c9c94" localSheetId="8" hidden="1">#REF!</definedName>
    <definedName name="MLNKb816d754e3344cc4be89f8ea0f8c9c94" hidden="1">#REF!</definedName>
    <definedName name="MLNKb8583062930e424f8748226949f89f6c" localSheetId="6" hidden="1">#REF!</definedName>
    <definedName name="MLNKb8583062930e424f8748226949f89f6c" hidden="1">#REF!</definedName>
    <definedName name="MLNKb93d34857bb04fc1a64b9078ec23b406" localSheetId="6" hidden="1">#REF!</definedName>
    <definedName name="MLNKb93d34857bb04fc1a64b9078ec23b406" hidden="1">#REF!</definedName>
    <definedName name="MLNKb9755911bd834082a7d986a6b07d2f82" localSheetId="6" hidden="1">#REF!</definedName>
    <definedName name="MLNKb9755911bd834082a7d986a6b07d2f82" hidden="1">#REF!</definedName>
    <definedName name="MLNKb979ac6f0cab4975bab3cda822c3b1e3" hidden="1">#REF!</definedName>
    <definedName name="MLNKb994f9a4d891480782542be08cb5cc8d" localSheetId="9" hidden="1">#REF!</definedName>
    <definedName name="MLNKb994f9a4d891480782542be08cb5cc8d" localSheetId="5" hidden="1">#REF!</definedName>
    <definedName name="MLNKb994f9a4d891480782542be08cb5cc8d" localSheetId="6" hidden="1">#REF!</definedName>
    <definedName name="MLNKb994f9a4d891480782542be08cb5cc8d" localSheetId="8" hidden="1">#REF!</definedName>
    <definedName name="MLNKb994f9a4d891480782542be08cb5cc8d" hidden="1">#REF!</definedName>
    <definedName name="MLNKb99b6f56a9e34f35abe68b74e546b1f1" localSheetId="6" hidden="1">#REF!</definedName>
    <definedName name="MLNKb99b6f56a9e34f35abe68b74e546b1f1" hidden="1">#REF!</definedName>
    <definedName name="MLNKb9d53635a48a403cbdc3032cb2bb5329" hidden="1">#REF!</definedName>
    <definedName name="MLNKbb604d3957e44542bb81978f13919299" localSheetId="9" hidden="1">#REF!</definedName>
    <definedName name="MLNKbb604d3957e44542bb81978f13919299" localSheetId="6" hidden="1">#REF!</definedName>
    <definedName name="MLNKbb604d3957e44542bb81978f13919299" localSheetId="8" hidden="1">#REF!</definedName>
    <definedName name="MLNKbb604d3957e44542bb81978f13919299" hidden="1">#REF!</definedName>
    <definedName name="MLNKbcc3d5689b41491a87ad560a88db4968" localSheetId="9" hidden="1">#REF!</definedName>
    <definedName name="MLNKbcc3d5689b41491a87ad560a88db4968" localSheetId="6" hidden="1">#REF!</definedName>
    <definedName name="MLNKbcc3d5689b41491a87ad560a88db4968" localSheetId="8" hidden="1">#REF!</definedName>
    <definedName name="MLNKbcc3d5689b41491a87ad560a88db4968" hidden="1">#REF!</definedName>
    <definedName name="MLNKbdb85fa7051540999df91804d0a0b119" localSheetId="9" hidden="1">#REF!</definedName>
    <definedName name="MLNKbdb85fa7051540999df91804d0a0b119" localSheetId="6" hidden="1">#REF!</definedName>
    <definedName name="MLNKbdb85fa7051540999df91804d0a0b119" localSheetId="8" hidden="1">#REF!</definedName>
    <definedName name="MLNKbdb85fa7051540999df91804d0a0b119" hidden="1">#REF!</definedName>
    <definedName name="MLNKbde3d65e80254dfb87342de54a856d45" localSheetId="9" hidden="1">#REF!</definedName>
    <definedName name="MLNKbde3d65e80254dfb87342de54a856d45" localSheetId="6" hidden="1">#REF!</definedName>
    <definedName name="MLNKbde3d65e80254dfb87342de54a856d45" hidden="1">#REF!</definedName>
    <definedName name="MLNKbea97a0855cb40a9bbf379974dfc80ef" localSheetId="9" hidden="1">#REF!</definedName>
    <definedName name="MLNKbea97a0855cb40a9bbf379974dfc80ef" localSheetId="6" hidden="1">#REF!</definedName>
    <definedName name="MLNKbea97a0855cb40a9bbf379974dfc80ef" localSheetId="8" hidden="1">#REF!</definedName>
    <definedName name="MLNKbea97a0855cb40a9bbf379974dfc80ef" hidden="1">#REF!</definedName>
    <definedName name="MLNKbeed6724f84944a3bc30e3d939a19213" localSheetId="9" hidden="1">#REF!</definedName>
    <definedName name="MLNKbeed6724f84944a3bc30e3d939a19213" localSheetId="6" hidden="1">#REF!</definedName>
    <definedName name="MLNKbeed6724f84944a3bc30e3d939a19213" hidden="1">#REF!</definedName>
    <definedName name="MLNKbeede1d2ef8843e498c74f8e4c0a3652" localSheetId="9" hidden="1">#REF!</definedName>
    <definedName name="MLNKbeede1d2ef8843e498c74f8e4c0a3652" localSheetId="6" hidden="1">#REF!</definedName>
    <definedName name="MLNKbeede1d2ef8843e498c74f8e4c0a3652" hidden="1">#REF!</definedName>
    <definedName name="MLNKbf09c822539741f2ad5743da6ba8f515" localSheetId="9" hidden="1">#REF!</definedName>
    <definedName name="MLNKbf09c822539741f2ad5743da6ba8f515" localSheetId="6" hidden="1">#REF!</definedName>
    <definedName name="MLNKbf09c822539741f2ad5743da6ba8f515" localSheetId="8" hidden="1">#REF!</definedName>
    <definedName name="MLNKbf09c822539741f2ad5743da6ba8f515" hidden="1">#REF!</definedName>
    <definedName name="MLNKbfb2535ee8da4dfaadd79b8d0747322e" localSheetId="9" hidden="1">#REF!</definedName>
    <definedName name="MLNKbfb2535ee8da4dfaadd79b8d0747322e" localSheetId="6" hidden="1">#REF!</definedName>
    <definedName name="MLNKbfb2535ee8da4dfaadd79b8d0747322e" hidden="1">#REF!</definedName>
    <definedName name="MLNKc090f0f8359f426190a3ea42e5d45556" localSheetId="9" hidden="1">#REF!</definedName>
    <definedName name="MLNKc090f0f8359f426190a3ea42e5d45556" localSheetId="6" hidden="1">#REF!</definedName>
    <definedName name="MLNKc090f0f8359f426190a3ea42e5d45556" hidden="1">#REF!</definedName>
    <definedName name="MLNKc0911c223c7c493098e644d1619b59b8" localSheetId="6" hidden="1">#REF!</definedName>
    <definedName name="MLNKc0911c223c7c493098e644d1619b59b8" hidden="1">#REF!</definedName>
    <definedName name="MLNKc0e85a2f8d55446c9fc535e85305a73a" localSheetId="6" hidden="1">#REF!</definedName>
    <definedName name="MLNKc0e85a2f8d55446c9fc535e85305a73a" hidden="1">#REF!</definedName>
    <definedName name="MLNKc17c01caf48f46be9271967eeaf0d1a7" localSheetId="6" hidden="1">#REF!</definedName>
    <definedName name="MLNKc17c01caf48f46be9271967eeaf0d1a7" hidden="1">#REF!</definedName>
    <definedName name="MLNKc1b2d591990d430da2fa806f29cc875d" localSheetId="6" hidden="1">#REF!</definedName>
    <definedName name="MLNKc1b2d591990d430da2fa806f29cc875d" hidden="1">#REF!</definedName>
    <definedName name="MLNKc22cecafb47244e890ad7ce55a9ceaf9" localSheetId="6" hidden="1">#REF!</definedName>
    <definedName name="MLNKc22cecafb47244e890ad7ce55a9ceaf9" hidden="1">#REF!</definedName>
    <definedName name="MLNKc23bb7e037854afdbfb318463627a51f" localSheetId="6" hidden="1">#REF!</definedName>
    <definedName name="MLNKc23bb7e037854afdbfb318463627a51f" hidden="1">#REF!</definedName>
    <definedName name="MLNKc28702ddf99a41bcb1a9fde89d97ec2a" localSheetId="9" hidden="1">#REF!</definedName>
    <definedName name="MLNKc28702ddf99a41bcb1a9fde89d97ec2a" localSheetId="6" hidden="1">#REF!</definedName>
    <definedName name="MLNKc28702ddf99a41bcb1a9fde89d97ec2a" localSheetId="8" hidden="1">#REF!</definedName>
    <definedName name="MLNKc28702ddf99a41bcb1a9fde89d97ec2a" hidden="1">#REF!</definedName>
    <definedName name="MLNKc3a76ad0a2ea45779efb1a55c38f04a5" localSheetId="9" hidden="1">#REF!</definedName>
    <definedName name="MLNKc3a76ad0a2ea45779efb1a55c38f04a5" localSheetId="6" hidden="1">#REF!</definedName>
    <definedName name="MLNKc3a76ad0a2ea45779efb1a55c38f04a5" localSheetId="8" hidden="1">#REF!</definedName>
    <definedName name="MLNKc3a76ad0a2ea45779efb1a55c38f04a5" localSheetId="3" hidden="1">#REF!</definedName>
    <definedName name="MLNKc3a76ad0a2ea45779efb1a55c38f04a5" hidden="1">#REF!</definedName>
    <definedName name="MLNKc45014c3c67243099c9226300cc0468b" localSheetId="9" hidden="1">#REF!</definedName>
    <definedName name="MLNKc45014c3c67243099c9226300cc0468b" localSheetId="6" hidden="1">#REF!</definedName>
    <definedName name="MLNKc45014c3c67243099c9226300cc0468b" localSheetId="8" hidden="1">#REF!</definedName>
    <definedName name="MLNKc45014c3c67243099c9226300cc0468b" hidden="1">#REF!</definedName>
    <definedName name="MLNKc4b06ba3b51a4ec4b8c276ecb244e1e0" localSheetId="9" hidden="1">#REF!</definedName>
    <definedName name="MLNKc4b06ba3b51a4ec4b8c276ecb244e1e0" localSheetId="6" hidden="1">#REF!</definedName>
    <definedName name="MLNKc4b06ba3b51a4ec4b8c276ecb244e1e0" localSheetId="8" hidden="1">#REF!</definedName>
    <definedName name="MLNKc4b06ba3b51a4ec4b8c276ecb244e1e0" hidden="1">#REF!</definedName>
    <definedName name="MLNKc52dfa536e6247af8b2d4721387e97e3" localSheetId="6" hidden="1">#REF!</definedName>
    <definedName name="MLNKc52dfa536e6247af8b2d4721387e97e3" hidden="1">#REF!</definedName>
    <definedName name="MLNKc5c18166bf51464b911a664a66f2ea64" localSheetId="9" hidden="1">#REF!</definedName>
    <definedName name="MLNKc5c18166bf51464b911a664a66f2ea64" localSheetId="6" hidden="1">#REF!</definedName>
    <definedName name="MLNKc5c18166bf51464b911a664a66f2ea64" localSheetId="8" hidden="1">#REF!</definedName>
    <definedName name="MLNKc5c18166bf51464b911a664a66f2ea64" hidden="1">#REF!</definedName>
    <definedName name="MLNKc774833e88f14f5585a6d1ea20519e72" localSheetId="9" hidden="1">#REF!</definedName>
    <definedName name="MLNKc774833e88f14f5585a6d1ea20519e72" localSheetId="6" hidden="1">#REF!</definedName>
    <definedName name="MLNKc774833e88f14f5585a6d1ea20519e72" localSheetId="8" hidden="1">#REF!</definedName>
    <definedName name="MLNKc774833e88f14f5585a6d1ea20519e72" hidden="1">#REF!</definedName>
    <definedName name="MLNKc842a6653ba84f498592833351bba869" localSheetId="9" hidden="1">#REF!</definedName>
    <definedName name="MLNKc842a6653ba84f498592833351bba869" localSheetId="6" hidden="1">#REF!</definedName>
    <definedName name="MLNKc842a6653ba84f498592833351bba869" hidden="1">#REF!</definedName>
    <definedName name="MLNKc950751ff212401bb3399138aeb08071" localSheetId="9" hidden="1">#REF!</definedName>
    <definedName name="MLNKc950751ff212401bb3399138aeb08071" localSheetId="6" hidden="1">#REF!</definedName>
    <definedName name="MLNKc950751ff212401bb3399138aeb08071" localSheetId="8" hidden="1">#REF!</definedName>
    <definedName name="MLNKc950751ff212401bb3399138aeb08071" hidden="1">#REF!</definedName>
    <definedName name="MLNKc974773dd9474facb0097b8ba86c9c88" localSheetId="9" hidden="1">#REF!</definedName>
    <definedName name="MLNKc974773dd9474facb0097b8ba86c9c88" localSheetId="6" hidden="1">#REF!</definedName>
    <definedName name="MLNKc974773dd9474facb0097b8ba86c9c88" hidden="1">#REF!</definedName>
    <definedName name="MLNKc9e3c53ddd1846e4acc39ec87f03525e" localSheetId="9" hidden="1">#REF!</definedName>
    <definedName name="MLNKc9e3c53ddd1846e4acc39ec87f03525e" localSheetId="6" hidden="1">#REF!</definedName>
    <definedName name="MLNKc9e3c53ddd1846e4acc39ec87f03525e" hidden="1">#REF!</definedName>
    <definedName name="MLNKcb0c5612c95149aab0a0b4545a83d83a" localSheetId="6" hidden="1">#REF!</definedName>
    <definedName name="MLNKcb0c5612c95149aab0a0b4545a83d83a" hidden="1">#REF!</definedName>
    <definedName name="MLNKcb52cb82696449c4acaccd75559d9533" localSheetId="9" hidden="1">#REF!</definedName>
    <definedName name="MLNKcb52cb82696449c4acaccd75559d9533" localSheetId="6" hidden="1">#REF!</definedName>
    <definedName name="MLNKcb52cb82696449c4acaccd75559d9533" localSheetId="8" hidden="1">#REF!</definedName>
    <definedName name="MLNKcb52cb82696449c4acaccd75559d9533" hidden="1">#REF!</definedName>
    <definedName name="MLNKcca92169cf9044b283c9d1ae5a573598" localSheetId="9" hidden="1">#REF!</definedName>
    <definedName name="MLNKcca92169cf9044b283c9d1ae5a573598" localSheetId="6" hidden="1">#REF!</definedName>
    <definedName name="MLNKcca92169cf9044b283c9d1ae5a573598" localSheetId="8" hidden="1">#REF!</definedName>
    <definedName name="MLNKcca92169cf9044b283c9d1ae5a573598" hidden="1">#REF!</definedName>
    <definedName name="MLNKcd2f59e8aa124177bbf584ac68d410cd" localSheetId="9" hidden="1">#REF!</definedName>
    <definedName name="MLNKcd2f59e8aa124177bbf584ac68d410cd" localSheetId="6" hidden="1">#REF!</definedName>
    <definedName name="MLNKcd2f59e8aa124177bbf584ac68d410cd" hidden="1">#REF!</definedName>
    <definedName name="MLNKcd4c59a5e6914ade8985355fca18cdd8" localSheetId="9" hidden="1">#REF!</definedName>
    <definedName name="MLNKcd4c59a5e6914ade8985355fca18cdd8" localSheetId="6" hidden="1">#REF!</definedName>
    <definedName name="MLNKcd4c59a5e6914ade8985355fca18cdd8" hidden="1">#REF!</definedName>
    <definedName name="MLNKcdfd123717954f7282c5a06900bb6d10" localSheetId="9" hidden="1">#REF!</definedName>
    <definedName name="MLNKcdfd123717954f7282c5a06900bb6d10" localSheetId="6" hidden="1">#REF!</definedName>
    <definedName name="MLNKcdfd123717954f7282c5a06900bb6d10" localSheetId="8" hidden="1">#REF!</definedName>
    <definedName name="MLNKcdfd123717954f7282c5a06900bb6d10" hidden="1">#REF!</definedName>
    <definedName name="MLNKce1a9386d4ff469e851d118a2b4216b1" localSheetId="9" hidden="1">#REF!</definedName>
    <definedName name="MLNKce1a9386d4ff469e851d118a2b4216b1" localSheetId="6" hidden="1">#REF!</definedName>
    <definedName name="MLNKce1a9386d4ff469e851d118a2b4216b1" hidden="1">#REF!</definedName>
    <definedName name="MLNKcf2d5c047a684f0a8f8bfc0b5a1d2295" localSheetId="9" hidden="1">#REF!</definedName>
    <definedName name="MLNKcf2d5c047a684f0a8f8bfc0b5a1d2295" localSheetId="6" hidden="1">#REF!</definedName>
    <definedName name="MLNKcf2d5c047a684f0a8f8bfc0b5a1d2295" localSheetId="8" hidden="1">#REF!</definedName>
    <definedName name="MLNKcf2d5c047a684f0a8f8bfc0b5a1d2295" hidden="1">#REF!</definedName>
    <definedName name="MLNKd04f1a930c2a4d0f8e650f7c49428bed" localSheetId="9" hidden="1">#REF!</definedName>
    <definedName name="MLNKd04f1a930c2a4d0f8e650f7c49428bed" localSheetId="6" hidden="1">#REF!</definedName>
    <definedName name="MLNKd04f1a930c2a4d0f8e650f7c49428bed" localSheetId="8" hidden="1">#REF!</definedName>
    <definedName name="MLNKd04f1a930c2a4d0f8e650f7c49428bed" hidden="1">#REF!</definedName>
    <definedName name="MLNKd0dd92e1cef94a4dac9bd06422abbfb0" localSheetId="9" hidden="1">#REF!</definedName>
    <definedName name="MLNKd0dd92e1cef94a4dac9bd06422abbfb0" localSheetId="6" hidden="1">#REF!</definedName>
    <definedName name="MLNKd0dd92e1cef94a4dac9bd06422abbfb0" hidden="1">#REF!</definedName>
    <definedName name="MLNKd30362751fd14500956ac77cd5b6c928" localSheetId="9" hidden="1">#REF!</definedName>
    <definedName name="MLNKd30362751fd14500956ac77cd5b6c928" localSheetId="6" hidden="1">#REF!</definedName>
    <definedName name="MLNKd30362751fd14500956ac77cd5b6c928" localSheetId="8" hidden="1">#REF!</definedName>
    <definedName name="MLNKd30362751fd14500956ac77cd5b6c928" hidden="1">#REF!</definedName>
    <definedName name="MLNKd33b38b9404a489393116a4e3f21e4ba" localSheetId="9" hidden="1">#REF!</definedName>
    <definedName name="MLNKd33b38b9404a489393116a4e3f21e4ba" localSheetId="6" hidden="1">#REF!</definedName>
    <definedName name="MLNKd33b38b9404a489393116a4e3f21e4ba" hidden="1">#REF!</definedName>
    <definedName name="MLNKd3523672e9e64b65a5b09c20b1f0f2c5" localSheetId="9" hidden="1">#REF!</definedName>
    <definedName name="MLNKd3523672e9e64b65a5b09c20b1f0f2c5" localSheetId="6" hidden="1">#REF!</definedName>
    <definedName name="MLNKd3523672e9e64b65a5b09c20b1f0f2c5" hidden="1">#REF!</definedName>
    <definedName name="MLNKd3b085692077475c881219fffa7851a4" localSheetId="9" hidden="1">#REF!</definedName>
    <definedName name="MLNKd3b085692077475c881219fffa7851a4" localSheetId="6" hidden="1">#REF!</definedName>
    <definedName name="MLNKd3b085692077475c881219fffa7851a4" localSheetId="8" hidden="1">#REF!</definedName>
    <definedName name="MLNKd3b085692077475c881219fffa7851a4" hidden="1">#REF!</definedName>
    <definedName name="MLNKd457f50f3db7487aaaf4cbbe1b7b85f0" localSheetId="9" hidden="1">#REF!</definedName>
    <definedName name="MLNKd457f50f3db7487aaaf4cbbe1b7b85f0" localSheetId="6" hidden="1">#REF!</definedName>
    <definedName name="MLNKd457f50f3db7487aaaf4cbbe1b7b85f0" hidden="1">#REF!</definedName>
    <definedName name="MLNKd500c6f93fc04a9ab91d89f1d26a5bda" localSheetId="9" hidden="1">#REF!</definedName>
    <definedName name="MLNKd500c6f93fc04a9ab91d89f1d26a5bda" localSheetId="6" hidden="1">#REF!</definedName>
    <definedName name="MLNKd500c6f93fc04a9ab91d89f1d26a5bda" hidden="1">#REF!</definedName>
    <definedName name="MLNKd572d1969c5e45a5a651c723b07711e1" localSheetId="9" hidden="1">#REF!</definedName>
    <definedName name="MLNKd572d1969c5e45a5a651c723b07711e1" localSheetId="6" hidden="1">#REF!</definedName>
    <definedName name="MLNKd572d1969c5e45a5a651c723b07711e1" localSheetId="8" hidden="1">#REF!</definedName>
    <definedName name="MLNKd572d1969c5e45a5a651c723b07711e1" hidden="1">#REF!</definedName>
    <definedName name="MLNKd5a9a247d8d94a6abe2159ecd153eb1e" localSheetId="9" hidden="1">#REF!</definedName>
    <definedName name="MLNKd5a9a247d8d94a6abe2159ecd153eb1e" localSheetId="6" hidden="1">#REF!</definedName>
    <definedName name="MLNKd5a9a247d8d94a6abe2159ecd153eb1e" hidden="1">#REF!</definedName>
    <definedName name="MLNKd60f92bab68c4087bb693e7adfc318ae" localSheetId="9" hidden="1">#REF!</definedName>
    <definedName name="MLNKd60f92bab68c4087bb693e7adfc318ae" localSheetId="6" hidden="1">#REF!</definedName>
    <definedName name="MLNKd60f92bab68c4087bb693e7adfc318ae" hidden="1">#REF!</definedName>
    <definedName name="MLNKd6345eea8edd438a86063a19e38525c2" localSheetId="6" hidden="1">#REF!</definedName>
    <definedName name="MLNKd6345eea8edd438a86063a19e38525c2" hidden="1">#REF!</definedName>
    <definedName name="MLNKd6757d4fd35f4b5f9c157e11b9be9592" localSheetId="6" hidden="1">#REF!</definedName>
    <definedName name="MLNKd6757d4fd35f4b5f9c157e11b9be9592" hidden="1">#REF!</definedName>
    <definedName name="MLNKd7638984428141099e5ebdc5433ad1cb" localSheetId="9" hidden="1">#REF!</definedName>
    <definedName name="MLNKd7638984428141099e5ebdc5433ad1cb" localSheetId="6" hidden="1">#REF!</definedName>
    <definedName name="MLNKd7638984428141099e5ebdc5433ad1cb" localSheetId="8" hidden="1">#REF!</definedName>
    <definedName name="MLNKd7638984428141099e5ebdc5433ad1cb" hidden="1">#REF!</definedName>
    <definedName name="MLNKd7dd50d502ff4917b8cef972de06f4b7" localSheetId="9" hidden="1">#REF!</definedName>
    <definedName name="MLNKd7dd50d502ff4917b8cef972de06f4b7" localSheetId="6" hidden="1">#REF!</definedName>
    <definedName name="MLNKd7dd50d502ff4917b8cef972de06f4b7" hidden="1">#REF!</definedName>
    <definedName name="MLNKd9209ddc786e4182a7f4d866f6bfae70" localSheetId="9" hidden="1">#REF!</definedName>
    <definedName name="MLNKd9209ddc786e4182a7f4d866f6bfae70" localSheetId="6" hidden="1">#REF!</definedName>
    <definedName name="MLNKd9209ddc786e4182a7f4d866f6bfae70" localSheetId="8" hidden="1">#REF!</definedName>
    <definedName name="MLNKd9209ddc786e4182a7f4d866f6bfae70" hidden="1">#REF!</definedName>
    <definedName name="MLNKd94fb142363a4045967b7d07a80abf6e" localSheetId="9" hidden="1">#REF!</definedName>
    <definedName name="MLNKd94fb142363a4045967b7d07a80abf6e" localSheetId="6" hidden="1">#REF!</definedName>
    <definedName name="MLNKd94fb142363a4045967b7d07a80abf6e" hidden="1">#REF!</definedName>
    <definedName name="MLNKd96dc4db62c14ffda9b013a931c13d82" hidden="1">#REF!</definedName>
    <definedName name="MLNKda2d915548204ed49edbbfc1645eb5ba" localSheetId="9" hidden="1">#REF!</definedName>
    <definedName name="MLNKda2d915548204ed49edbbfc1645eb5ba" localSheetId="5" hidden="1">#REF!</definedName>
    <definedName name="MLNKda2d915548204ed49edbbfc1645eb5ba" localSheetId="6" hidden="1">#REF!</definedName>
    <definedName name="MLNKda2d915548204ed49edbbfc1645eb5ba" localSheetId="8" hidden="1">#REF!</definedName>
    <definedName name="MLNKda2d915548204ed49edbbfc1645eb5ba" hidden="1">#REF!</definedName>
    <definedName name="MLNKda58f8a2145646239179163c0299793b" localSheetId="6" hidden="1">#REF!</definedName>
    <definedName name="MLNKda58f8a2145646239179163c0299793b" hidden="1">#REF!</definedName>
    <definedName name="MLNKda62fae5d3634009bb36d3b099154e68" localSheetId="6" hidden="1">#REF!</definedName>
    <definedName name="MLNKda62fae5d3634009bb36d3b099154e68" hidden="1">#REF!</definedName>
    <definedName name="MLNKda715c062c524ca593a6e79787c07cda" localSheetId="6" hidden="1">#REF!</definedName>
    <definedName name="MLNKda715c062c524ca593a6e79787c07cda" hidden="1">#REF!</definedName>
    <definedName name="MLNKda9714ded189452b8d36646278847408" localSheetId="6" hidden="1">#REF!</definedName>
    <definedName name="MLNKda9714ded189452b8d36646278847408" hidden="1">#REF!</definedName>
    <definedName name="MLNKda9ae8c008cd46b0a30a432bd98e2a92" localSheetId="6" hidden="1">#REF!</definedName>
    <definedName name="MLNKda9ae8c008cd46b0a30a432bd98e2a92" hidden="1">#REF!</definedName>
    <definedName name="MLNKdab0c3fc4fa44f029e9455459c5863cc" localSheetId="9" hidden="1">#REF!</definedName>
    <definedName name="MLNKdab0c3fc4fa44f029e9455459c5863cc" localSheetId="5" hidden="1">#REF!</definedName>
    <definedName name="MLNKdab0c3fc4fa44f029e9455459c5863cc" localSheetId="6" hidden="1">#REF!</definedName>
    <definedName name="MLNKdab0c3fc4fa44f029e9455459c5863cc" localSheetId="8" hidden="1">#REF!</definedName>
    <definedName name="MLNKdab0c3fc4fa44f029e9455459c5863cc" hidden="1">#REF!</definedName>
    <definedName name="MLNKdac0a3da1f474bb49bbfe2e104e1a456" localSheetId="9" hidden="1">#REF!</definedName>
    <definedName name="MLNKdac0a3da1f474bb49bbfe2e104e1a456" localSheetId="6" hidden="1">#REF!</definedName>
    <definedName name="MLNKdac0a3da1f474bb49bbfe2e104e1a456" hidden="1">#REF!</definedName>
    <definedName name="MLNKdb0b61caa08b42499f7a520d9d9512d5" localSheetId="9" hidden="1">#REF!</definedName>
    <definedName name="MLNKdb0b61caa08b42499f7a520d9d9512d5" localSheetId="6" hidden="1">#REF!</definedName>
    <definedName name="MLNKdb0b61caa08b42499f7a520d9d9512d5" hidden="1">#REF!</definedName>
    <definedName name="MLNKdbffc65f47524dd8a6970ab5516c54b8" localSheetId="6" hidden="1">#REF!</definedName>
    <definedName name="MLNKdbffc65f47524dd8a6970ab5516c54b8" hidden="1">#REF!</definedName>
    <definedName name="MLNKdc3bd7f720274d3985a7ad930d0aec81" localSheetId="6" hidden="1">#REF!</definedName>
    <definedName name="MLNKdc3bd7f720274d3985a7ad930d0aec81" hidden="1">#REF!</definedName>
    <definedName name="MLNKdc540b1653014c88a67ce3e63b233581" localSheetId="9" hidden="1">#REF!</definedName>
    <definedName name="MLNKdc540b1653014c88a67ce3e63b233581" localSheetId="6" hidden="1">#REF!</definedName>
    <definedName name="MLNKdc540b1653014c88a67ce3e63b233581" localSheetId="8" hidden="1">#REF!</definedName>
    <definedName name="MLNKdc540b1653014c88a67ce3e63b233581" localSheetId="3" hidden="1">#REF!</definedName>
    <definedName name="MLNKdc540b1653014c88a67ce3e63b233581" hidden="1">#REF!</definedName>
    <definedName name="MLNKdd784700188c43aaac0e4bd2d6d21af3" localSheetId="9" hidden="1">#REF!</definedName>
    <definedName name="MLNKdd784700188c43aaac0e4bd2d6d21af3" localSheetId="5" hidden="1">#REF!</definedName>
    <definedName name="MLNKdd784700188c43aaac0e4bd2d6d21af3" localSheetId="6" hidden="1">#REF!</definedName>
    <definedName name="MLNKdd784700188c43aaac0e4bd2d6d21af3" localSheetId="8" hidden="1">#REF!</definedName>
    <definedName name="MLNKdd784700188c43aaac0e4bd2d6d21af3" hidden="1">#REF!</definedName>
    <definedName name="MLNKde028b07903e49a1b07f84b69b0242c3" localSheetId="6" hidden="1">#REF!</definedName>
    <definedName name="MLNKde028b07903e49a1b07f84b69b0242c3" hidden="1">#REF!</definedName>
    <definedName name="MLNKdf04489994304a3f97d281f9fa73f034" localSheetId="9" hidden="1">#REF!</definedName>
    <definedName name="MLNKdf04489994304a3f97d281f9fa73f034" localSheetId="6" hidden="1">#REF!</definedName>
    <definedName name="MLNKdf04489994304a3f97d281f9fa73f034" localSheetId="8" hidden="1">#REF!</definedName>
    <definedName name="MLNKdf04489994304a3f97d281f9fa73f034" hidden="1">#REF!</definedName>
    <definedName name="MLNKdf5caf4e0e6a4d17831719e6acee4572" localSheetId="9" hidden="1">#REF!</definedName>
    <definedName name="MLNKdf5caf4e0e6a4d17831719e6acee4572" localSheetId="6" hidden="1">#REF!</definedName>
    <definedName name="MLNKdf5caf4e0e6a4d17831719e6acee4572" hidden="1">#REF!</definedName>
    <definedName name="MLNKdf7b39d34667409c95462c25978584ad" localSheetId="6" hidden="1">#REF!</definedName>
    <definedName name="MLNKdf7b39d34667409c95462c25978584ad" hidden="1">#REF!</definedName>
    <definedName name="MLNKe0a3e82ecea64e02b4d71c2ec52b4a5f" localSheetId="6" hidden="1">#REF!</definedName>
    <definedName name="MLNKe0a3e82ecea64e02b4d71c2ec52b4a5f" hidden="1">#REF!</definedName>
    <definedName name="MLNKe101f801665548a08e039d3183cc252f" localSheetId="6" hidden="1">#REF!</definedName>
    <definedName name="MLNKe101f801665548a08e039d3183cc252f" hidden="1">#REF!</definedName>
    <definedName name="MLNKe15d8bfb7c78473ba833a0b8fb531e7a" localSheetId="6" hidden="1">#REF!</definedName>
    <definedName name="MLNKe15d8bfb7c78473ba833a0b8fb531e7a" hidden="1">#REF!</definedName>
    <definedName name="MLNKe20944887eb84e1ba227fdb7c8b68ec5" localSheetId="9" hidden="1">#REF!</definedName>
    <definedName name="MLNKe20944887eb84e1ba227fdb7c8b68ec5" localSheetId="6" hidden="1">#REF!</definedName>
    <definedName name="MLNKe20944887eb84e1ba227fdb7c8b68ec5" localSheetId="8" hidden="1">#REF!</definedName>
    <definedName name="MLNKe20944887eb84e1ba227fdb7c8b68ec5" hidden="1">#REF!</definedName>
    <definedName name="MLNKe367e4256edd4c78ac89b8b89adf6305" localSheetId="9" hidden="1">#REF!</definedName>
    <definedName name="MLNKe367e4256edd4c78ac89b8b89adf6305" localSheetId="6" hidden="1">#REF!</definedName>
    <definedName name="MLNKe367e4256edd4c78ac89b8b89adf6305" localSheetId="8" hidden="1">#REF!</definedName>
    <definedName name="MLNKe367e4256edd4c78ac89b8b89adf6305" hidden="1">#REF!</definedName>
    <definedName name="MLNKe3801a78f88f4bb0af36985252ace683" localSheetId="9" hidden="1">#REF!</definedName>
    <definedName name="MLNKe3801a78f88f4bb0af36985252ace683" localSheetId="6" hidden="1">#REF!</definedName>
    <definedName name="MLNKe3801a78f88f4bb0af36985252ace683" hidden="1">#REF!</definedName>
    <definedName name="MLNKe38279966f754476be6f361af519f88f" localSheetId="9" hidden="1">#REF!</definedName>
    <definedName name="MLNKe38279966f754476be6f361af519f88f" localSheetId="6" hidden="1">#REF!</definedName>
    <definedName name="MLNKe38279966f754476be6f361af519f88f" hidden="1">#REF!</definedName>
    <definedName name="MLNKe38b0304c6e14fcdbd573ee8ff096b71" localSheetId="6" hidden="1">#REF!</definedName>
    <definedName name="MLNKe38b0304c6e14fcdbd573ee8ff096b71" hidden="1">#REF!</definedName>
    <definedName name="MLNKe3de2b25ed2a4fcdb532085f4626be8b" localSheetId="6" hidden="1">#REF!</definedName>
    <definedName name="MLNKe3de2b25ed2a4fcdb532085f4626be8b" hidden="1">#REF!</definedName>
    <definedName name="MLNKe4957daaf9eb4a1ea6e0ae5b9284ba9a" localSheetId="6" hidden="1">#REF!</definedName>
    <definedName name="MLNKe4957daaf9eb4a1ea6e0ae5b9284ba9a" hidden="1">#REF!</definedName>
    <definedName name="MLNKe49bbe102cbe481c83b982dc5eb99c75" localSheetId="6" hidden="1">#REF!</definedName>
    <definedName name="MLNKe49bbe102cbe481c83b982dc5eb99c75" hidden="1">#REF!</definedName>
    <definedName name="MLNKe4c078a0196a49de8d50e8ae6bdcc558" localSheetId="6" hidden="1">#REF!</definedName>
    <definedName name="MLNKe4c078a0196a49de8d50e8ae6bdcc558" hidden="1">#REF!</definedName>
    <definedName name="MLNKe4df9b0ee93f49bfa3cebb2385be6721" localSheetId="9" hidden="1">#REF!</definedName>
    <definedName name="MLNKe4df9b0ee93f49bfa3cebb2385be6721" localSheetId="6" hidden="1">#REF!</definedName>
    <definedName name="MLNKe4df9b0ee93f49bfa3cebb2385be6721" localSheetId="8" hidden="1">#REF!</definedName>
    <definedName name="MLNKe4df9b0ee93f49bfa3cebb2385be6721" hidden="1">#REF!</definedName>
    <definedName name="MLNKe5b4a1fc432d4c12b49fd9d7aff55457" localSheetId="9" hidden="1">#REF!</definedName>
    <definedName name="MLNKe5b4a1fc432d4c12b49fd9d7aff55457" localSheetId="6" hidden="1">#REF!</definedName>
    <definedName name="MLNKe5b4a1fc432d4c12b49fd9d7aff55457" localSheetId="8" hidden="1">#REF!</definedName>
    <definedName name="MLNKe5b4a1fc432d4c12b49fd9d7aff55457" hidden="1">#REF!</definedName>
    <definedName name="MLNKe681e8ce59ea4ec4a572ebe2141df7d0" localSheetId="9" hidden="1">#REF!</definedName>
    <definedName name="MLNKe681e8ce59ea4ec4a572ebe2141df7d0" localSheetId="6" hidden="1">#REF!</definedName>
    <definedName name="MLNKe681e8ce59ea4ec4a572ebe2141df7d0" hidden="1">#REF!</definedName>
    <definedName name="MLNKe68bc2eae14144b7a1fc43fe2ebfaa65" localSheetId="9" hidden="1">#REF!</definedName>
    <definedName name="MLNKe68bc2eae14144b7a1fc43fe2ebfaa65" localSheetId="6" hidden="1">#REF!</definedName>
    <definedName name="MLNKe68bc2eae14144b7a1fc43fe2ebfaa65" hidden="1">#REF!</definedName>
    <definedName name="MLNKe6e54db7691a4821a439522821796f8e" localSheetId="6" hidden="1">#REF!</definedName>
    <definedName name="MLNKe6e54db7691a4821a439522821796f8e" hidden="1">#REF!</definedName>
    <definedName name="MLNKe768a3fd5af143beaff39adac7b4fb2e" localSheetId="9" hidden="1">#REF!</definedName>
    <definedName name="MLNKe768a3fd5af143beaff39adac7b4fb2e" localSheetId="6" hidden="1">#REF!</definedName>
    <definedName name="MLNKe768a3fd5af143beaff39adac7b4fb2e" localSheetId="8" hidden="1">#REF!</definedName>
    <definedName name="MLNKe768a3fd5af143beaff39adac7b4fb2e" hidden="1">#REF!</definedName>
    <definedName name="MLNKe7823e83a54944c8a76e160e6a946ff6" localSheetId="9" hidden="1">#REF!</definedName>
    <definedName name="MLNKe7823e83a54944c8a76e160e6a946ff6" localSheetId="6" hidden="1">#REF!</definedName>
    <definedName name="MLNKe7823e83a54944c8a76e160e6a946ff6" localSheetId="8" hidden="1">#REF!</definedName>
    <definedName name="MLNKe7823e83a54944c8a76e160e6a946ff6" hidden="1">#REF!</definedName>
    <definedName name="MLNKe8312b1ac7544f699a6e51353d45ca4d" localSheetId="9" hidden="1">#REF!</definedName>
    <definedName name="MLNKe8312b1ac7544f699a6e51353d45ca4d" localSheetId="6" hidden="1">#REF!</definedName>
    <definedName name="MLNKe8312b1ac7544f699a6e51353d45ca4d" hidden="1">#REF!</definedName>
    <definedName name="MLNKe96f548d2c5442b8b620df06fb00ea72" localSheetId="9" hidden="1">#REF!</definedName>
    <definedName name="MLNKe96f548d2c5442b8b620df06fb00ea72" localSheetId="6" hidden="1">#REF!</definedName>
    <definedName name="MLNKe96f548d2c5442b8b620df06fb00ea72" localSheetId="8" hidden="1">#REF!</definedName>
    <definedName name="MLNKe96f548d2c5442b8b620df06fb00ea72" hidden="1">#REF!</definedName>
    <definedName name="MLNKea0bd8df58fa47aa8a8cffb2990cbed8" localSheetId="9" hidden="1">#REF!</definedName>
    <definedName name="MLNKea0bd8df58fa47aa8a8cffb2990cbed8" localSheetId="6" hidden="1">#REF!</definedName>
    <definedName name="MLNKea0bd8df58fa47aa8a8cffb2990cbed8" hidden="1">#REF!</definedName>
    <definedName name="MLNKeb1d5e4a4a414d659e3b9fd0d27cd1f0" localSheetId="9" hidden="1">#REF!</definedName>
    <definedName name="MLNKeb1d5e4a4a414d659e3b9fd0d27cd1f0" localSheetId="6" hidden="1">#REF!</definedName>
    <definedName name="MLNKeb1d5e4a4a414d659e3b9fd0d27cd1f0" localSheetId="8" hidden="1">#REF!</definedName>
    <definedName name="MLNKeb1d5e4a4a414d659e3b9fd0d27cd1f0" hidden="1">#REF!</definedName>
    <definedName name="MLNKeb2c235dfd4d445d813aaee85b1c01ea" localSheetId="9" hidden="1">#REF!</definedName>
    <definedName name="MLNKeb2c235dfd4d445d813aaee85b1c01ea" localSheetId="6" hidden="1">#REF!</definedName>
    <definedName name="MLNKeb2c235dfd4d445d813aaee85b1c01ea" hidden="1">#REF!</definedName>
    <definedName name="MLNKebd76e8c5e1047d99182ae05fa70403c" localSheetId="9" hidden="1">#REF!</definedName>
    <definedName name="MLNKebd76e8c5e1047d99182ae05fa70403c" localSheetId="6" hidden="1">#REF!</definedName>
    <definedName name="MLNKebd76e8c5e1047d99182ae05fa70403c" localSheetId="8" hidden="1">#REF!</definedName>
    <definedName name="MLNKebd76e8c5e1047d99182ae05fa70403c" hidden="1">#REF!</definedName>
    <definedName name="MLNKec5ae76f6d63450a92cbb4402d7e67aa" localSheetId="9" hidden="1">#REF!</definedName>
    <definedName name="MLNKec5ae76f6d63450a92cbb4402d7e67aa" localSheetId="6" hidden="1">#REF!</definedName>
    <definedName name="MLNKec5ae76f6d63450a92cbb4402d7e67aa" hidden="1">#REF!</definedName>
    <definedName name="MLNKec780d6aadd844acab6521c80f8d46dc" localSheetId="9" hidden="1">#REF!</definedName>
    <definedName name="MLNKec780d6aadd844acab6521c80f8d46dc" localSheetId="6" hidden="1">#REF!</definedName>
    <definedName name="MLNKec780d6aadd844acab6521c80f8d46dc" hidden="1">#REF!</definedName>
    <definedName name="MLNKed4c712987ed4a26914aacabb3cb5a07" localSheetId="9" hidden="1">#REF!</definedName>
    <definedName name="MLNKed4c712987ed4a26914aacabb3cb5a07" localSheetId="6" hidden="1">#REF!</definedName>
    <definedName name="MLNKed4c712987ed4a26914aacabb3cb5a07" localSheetId="8" hidden="1">#REF!</definedName>
    <definedName name="MLNKed4c712987ed4a26914aacabb3cb5a07" hidden="1">#REF!</definedName>
    <definedName name="MLNKeddc187a60694639a530d9f81932b352" localSheetId="9" hidden="1">#REF!</definedName>
    <definedName name="MLNKeddc187a60694639a530d9f81932b352" localSheetId="6" hidden="1">#REF!</definedName>
    <definedName name="MLNKeddc187a60694639a530d9f81932b352" hidden="1">#REF!</definedName>
    <definedName name="MLNKee18904b977444c4a81c4150ab7003f3" localSheetId="9" hidden="1">#REF!</definedName>
    <definedName name="MLNKee18904b977444c4a81c4150ab7003f3" localSheetId="6" hidden="1">#REF!</definedName>
    <definedName name="MLNKee18904b977444c4a81c4150ab7003f3" hidden="1">#REF!</definedName>
    <definedName name="MLNKee67bd5619e1462d88447b08abd8c0ef" localSheetId="9" hidden="1">#REF!</definedName>
    <definedName name="MLNKee67bd5619e1462d88447b08abd8c0ef" localSheetId="6" hidden="1">#REF!</definedName>
    <definedName name="MLNKee67bd5619e1462d88447b08abd8c0ef" localSheetId="8" hidden="1">#REF!</definedName>
    <definedName name="MLNKee67bd5619e1462d88447b08abd8c0ef" hidden="1">#REF!</definedName>
    <definedName name="MLNKeeb339a109374f9d80115674cfecbde9" localSheetId="9" hidden="1">#REF!</definedName>
    <definedName name="MLNKeeb339a109374f9d80115674cfecbde9" localSheetId="6" hidden="1">#REF!</definedName>
    <definedName name="MLNKeeb339a109374f9d80115674cfecbde9" hidden="1">#REF!</definedName>
    <definedName name="MLNKef55fa396e3d42d4b6a5646d3529262b" localSheetId="9" hidden="1">#REF!</definedName>
    <definedName name="MLNKef55fa396e3d42d4b6a5646d3529262b" localSheetId="6" hidden="1">#REF!</definedName>
    <definedName name="MLNKef55fa396e3d42d4b6a5646d3529262b" hidden="1">#REF!</definedName>
    <definedName name="MLNKef8a5f8c83064d99b57e8eb88e47942c" localSheetId="6" hidden="1">#REF!</definedName>
    <definedName name="MLNKef8a5f8c83064d99b57e8eb88e47942c" hidden="1">#REF!</definedName>
    <definedName name="MLNKf05c855193ca4186968bd3b28a68a3f9" localSheetId="6" hidden="1">#REF!</definedName>
    <definedName name="MLNKf05c855193ca4186968bd3b28a68a3f9" hidden="1">#REF!</definedName>
    <definedName name="MLNKf09745d38e954715b3719bd40068ebcd" localSheetId="9" hidden="1">#REF!</definedName>
    <definedName name="MLNKf09745d38e954715b3719bd40068ebcd" localSheetId="6" hidden="1">#REF!</definedName>
    <definedName name="MLNKf09745d38e954715b3719bd40068ebcd" localSheetId="8" hidden="1">#REF!</definedName>
    <definedName name="MLNKf09745d38e954715b3719bd40068ebcd" localSheetId="3" hidden="1">#REF!</definedName>
    <definedName name="MLNKf09745d38e954715b3719bd40068ebcd" hidden="1">#REF!</definedName>
    <definedName name="MLNKf25d690c0c9040969651078a0fd34468" localSheetId="9" hidden="1">#REF!</definedName>
    <definedName name="MLNKf25d690c0c9040969651078a0fd34468" localSheetId="6" hidden="1">#REF!</definedName>
    <definedName name="MLNKf25d690c0c9040969651078a0fd34468" localSheetId="8" hidden="1">#REF!</definedName>
    <definedName name="MLNKf25d690c0c9040969651078a0fd34468" hidden="1">#REF!</definedName>
    <definedName name="MLNKf3d83f5b96e941b0932a1f43f6d6991a" localSheetId="9" hidden="1">#REF!</definedName>
    <definedName name="MLNKf3d83f5b96e941b0932a1f43f6d6991a" localSheetId="6" hidden="1">#REF!</definedName>
    <definedName name="MLNKf3d83f5b96e941b0932a1f43f6d6991a" localSheetId="8" hidden="1">#REF!</definedName>
    <definedName name="MLNKf3d83f5b96e941b0932a1f43f6d6991a" hidden="1">#REF!</definedName>
    <definedName name="MLNKf5156a0cee3344af9231fa8b11e9484f" localSheetId="9" hidden="1">#REF!</definedName>
    <definedName name="MLNKf5156a0cee3344af9231fa8b11e9484f" localSheetId="6" hidden="1">#REF!</definedName>
    <definedName name="MLNKf5156a0cee3344af9231fa8b11e9484f" localSheetId="8" hidden="1">#REF!</definedName>
    <definedName name="MLNKf5156a0cee3344af9231fa8b11e9484f" hidden="1">#REF!</definedName>
    <definedName name="MLNKf5ac4fb13bcd468c9dba17c408fb6571" localSheetId="9" hidden="1">#REF!</definedName>
    <definedName name="MLNKf5ac4fb13bcd468c9dba17c408fb6571" localSheetId="6" hidden="1">#REF!</definedName>
    <definedName name="MLNKf5ac4fb13bcd468c9dba17c408fb6571" hidden="1">#REF!</definedName>
    <definedName name="MLNKf5c641a89179411482ca8ffb35fdbcd0" localSheetId="6" hidden="1">#REF!</definedName>
    <definedName name="MLNKf5c641a89179411482ca8ffb35fdbcd0" hidden="1">#REF!</definedName>
    <definedName name="MLNKf60a89fa14a944ffa81a4b2b2c5a6a65" localSheetId="6" hidden="1">#REF!</definedName>
    <definedName name="MLNKf60a89fa14a944ffa81a4b2b2c5a6a65" hidden="1">#REF!</definedName>
    <definedName name="MLNKf69d90895223406595354e1a016a0b55" localSheetId="6" hidden="1">#REF!</definedName>
    <definedName name="MLNKf69d90895223406595354e1a016a0b55" hidden="1">#REF!</definedName>
    <definedName name="MLNKf6ff47807254415683e2e72ea28f73a6" localSheetId="6" hidden="1">#REF!</definedName>
    <definedName name="MLNKf6ff47807254415683e2e72ea28f73a6" hidden="1">#REF!</definedName>
    <definedName name="MLNKf7b01b58e55d4d98b18ea36659e07768" localSheetId="6" hidden="1">#REF!</definedName>
    <definedName name="MLNKf7b01b58e55d4d98b18ea36659e07768" hidden="1">#REF!</definedName>
    <definedName name="MLNKf7c6dc0b1f7b4cd79e8e5ea6ab59a1e8" localSheetId="6" hidden="1">#REF!</definedName>
    <definedName name="MLNKf7c6dc0b1f7b4cd79e8e5ea6ab59a1e8" hidden="1">#REF!</definedName>
    <definedName name="MLNKf7dc7c8e02d0429f82eea42d7c131cac" localSheetId="6" hidden="1">#REF!</definedName>
    <definedName name="MLNKf7dc7c8e02d0429f82eea42d7c131cac" hidden="1">#REF!</definedName>
    <definedName name="MLNKfa0e88ca68f94eb68067d515b17f6739" localSheetId="9" hidden="1">#REF!</definedName>
    <definedName name="MLNKfa0e88ca68f94eb68067d515b17f6739" localSheetId="6" hidden="1">#REF!</definedName>
    <definedName name="MLNKfa0e88ca68f94eb68067d515b17f6739" localSheetId="8" hidden="1">#REF!</definedName>
    <definedName name="MLNKfa0e88ca68f94eb68067d515b17f6739" hidden="1">#REF!</definedName>
    <definedName name="MLNKfa791a191b41434c8e46cb15e1c7aa7c" localSheetId="9" hidden="1">#REF!</definedName>
    <definedName name="MLNKfa791a191b41434c8e46cb15e1c7aa7c" localSheetId="6" hidden="1">#REF!</definedName>
    <definedName name="MLNKfa791a191b41434c8e46cb15e1c7aa7c" hidden="1">#REF!</definedName>
    <definedName name="MLNKfaee2e53933a492e98ec8109d03578fe" localSheetId="9" hidden="1">#REF!</definedName>
    <definedName name="MLNKfaee2e53933a492e98ec8109d03578fe" localSheetId="6" hidden="1">#REF!</definedName>
    <definedName name="MLNKfaee2e53933a492e98ec8109d03578fe" localSheetId="8" hidden="1">#REF!</definedName>
    <definedName name="MLNKfaee2e53933a492e98ec8109d03578fe" hidden="1">#REF!</definedName>
    <definedName name="MLNKfbd20e26625a4a6d95d1d5f87a5c06be" localSheetId="9" hidden="1">#REF!</definedName>
    <definedName name="MLNKfbd20e26625a4a6d95d1d5f87a5c06be" localSheetId="6" hidden="1">#REF!</definedName>
    <definedName name="MLNKfbd20e26625a4a6d95d1d5f87a5c06be" hidden="1">#REF!</definedName>
    <definedName name="MLNKfc1eb932feeb44998c31bb3c1c820e41" localSheetId="9" hidden="1">#REF!</definedName>
    <definedName name="MLNKfc1eb932feeb44998c31bb3c1c820e41" localSheetId="6" hidden="1">#REF!</definedName>
    <definedName name="MLNKfc1eb932feeb44998c31bb3c1c820e41" hidden="1">#REF!</definedName>
    <definedName name="MLNKfc3d4045ac6546bbb96fb436de2a6736" localSheetId="6" hidden="1">#REF!</definedName>
    <definedName name="MLNKfc3d4045ac6546bbb96fb436de2a6736" hidden="1">#REF!</definedName>
    <definedName name="MLNKfc73d232647645828ea4844e98b41c9f" localSheetId="6" hidden="1">#REF!</definedName>
    <definedName name="MLNKfc73d232647645828ea4844e98b41c9f" hidden="1">#REF!</definedName>
    <definedName name="MLNKfc85833d86264a5abe1e9d21c923318a" localSheetId="6" hidden="1">#REF!</definedName>
    <definedName name="MLNKfc85833d86264a5abe1e9d21c923318a" hidden="1">#REF!</definedName>
    <definedName name="MLNKfce6e9edb9824a87af81b209f9c5283c" localSheetId="6" hidden="1">#REF!</definedName>
    <definedName name="MLNKfce6e9edb9824a87af81b209f9c5283c" hidden="1">#REF!</definedName>
    <definedName name="MLNKfe57550892dd4400bc1fa56bb0c2bdde" localSheetId="6" hidden="1">#REF!</definedName>
    <definedName name="MLNKfe57550892dd4400bc1fa56bb0c2bdde" hidden="1">#REF!</definedName>
    <definedName name="MLNKffcae4d64e6644c190307811b03f3c98" localSheetId="9" hidden="1">#REF!</definedName>
    <definedName name="MLNKffcae4d64e6644c190307811b03f3c98" localSheetId="6" hidden="1">#REF!</definedName>
    <definedName name="MLNKffcae4d64e6644c190307811b03f3c98" localSheetId="8" hidden="1">#REF!</definedName>
    <definedName name="MLNKffcae4d64e6644c190307811b03f3c98" hidden="1">#REF!</definedName>
    <definedName name="MMMMMMM" localSheetId="9" hidden="1">#REF!</definedName>
    <definedName name="MMMMMMM" localSheetId="6" hidden="1">#REF!</definedName>
    <definedName name="MMMMMMM" localSheetId="8" hidden="1">#REF!</definedName>
    <definedName name="MMMMMMM" localSheetId="3" hidden="1">#REF!</definedName>
    <definedName name="MMMMMMM" hidden="1">#REF!</definedName>
    <definedName name="newdata_03" localSheetId="9" hidden="1">#REF!</definedName>
    <definedName name="newdata_03" localSheetId="6" hidden="1">#REF!</definedName>
    <definedName name="newdata_03" localSheetId="8" hidden="1">#REF!</definedName>
    <definedName name="newdata_03" hidden="1">#REF!</definedName>
    <definedName name="NNNNNNNN" localSheetId="9" hidden="1">#REF!</definedName>
    <definedName name="NNNNNNNN" localSheetId="6" hidden="1">#REF!</definedName>
    <definedName name="NNNNNNNN" localSheetId="8" hidden="1">#REF!</definedName>
    <definedName name="NNNNNNNN" hidden="1">#REF!</definedName>
    <definedName name="NO" localSheetId="9" hidden="1">{"'Sheet1'!$A$1:$J$121"}</definedName>
    <definedName name="NO" localSheetId="5" hidden="1">{"'Sheet1'!$A$1:$J$121"}</definedName>
    <definedName name="NO" localSheetId="6" hidden="1">{"'Sheet1'!$A$1:$J$121"}</definedName>
    <definedName name="NO" localSheetId="8" hidden="1">{"'Sheet1'!$A$1:$J$121"}</definedName>
    <definedName name="NO" localSheetId="3" hidden="1">{"'Sheet1'!$A$1:$J$121"}</definedName>
    <definedName name="NO" hidden="1">{"'Sheet1'!$A$1:$J$121"}</definedName>
    <definedName name="old_1" hidden="1">#REF!</definedName>
    <definedName name="oooo" localSheetId="9" hidden="1">#REF!</definedName>
    <definedName name="oooo" localSheetId="6" hidden="1">#REF!</definedName>
    <definedName name="oooo" localSheetId="8" hidden="1">#REF!</definedName>
    <definedName name="oooo" hidden="1">#REF!</definedName>
    <definedName name="Pal_Workbook_GUID" hidden="1">"ZNKQLAX5J3K18YY4TKR1FKU4"</definedName>
    <definedName name="Peerless" localSheetId="9" hidden="1">#REF!</definedName>
    <definedName name="Peerless" localSheetId="6" hidden="1">#REF!</definedName>
    <definedName name="Peerless" localSheetId="8" hidden="1">#REF!</definedName>
    <definedName name="Peerless" localSheetId="3" hidden="1">#REF!</definedName>
    <definedName name="Peerless" hidden="1">#REF!</definedName>
    <definedName name="Peerless_Oil" localSheetId="9" hidden="1">#REF!</definedName>
    <definedName name="Peerless_Oil" localSheetId="8" hidden="1">#REF!</definedName>
    <definedName name="Peerless_Oil" hidden="1">#REF!</definedName>
    <definedName name="plp" localSheetId="9" hidden="1">#REF!</definedName>
    <definedName name="plp" localSheetId="6" hidden="1">#REF!</definedName>
    <definedName name="plp" localSheetId="8" hidden="1">#REF!</definedName>
    <definedName name="plp" hidden="1">#REF!</definedName>
    <definedName name="pp" localSheetId="9" hidden="1">#REF!</definedName>
    <definedName name="pp" localSheetId="6" hidden="1">#REF!</definedName>
    <definedName name="pp" localSheetId="8" hidden="1">#REF!</definedName>
    <definedName name="pp" hidden="1">#REF!</definedName>
    <definedName name="_xlnm.Print_Area" localSheetId="1">'B2A Summary'!$A$1:$N$53</definedName>
    <definedName name="_xlnm.Print_Area" localSheetId="2">'Monthly Expenses'!$A$1:$BP$98</definedName>
    <definedName name="_xlnm.Print_Area" localSheetId="5">'Monthly Revenues'!$A$1:$BP$71</definedName>
    <definedName name="_xlnm.Print_Area" localSheetId="3">'Variances Detail'!$B$2:$G$278</definedName>
    <definedName name="Prolinks" localSheetId="9" hidden="1">#REF!</definedName>
    <definedName name="Prolinks" localSheetId="6" hidden="1">#REF!</definedName>
    <definedName name="Prolinks" localSheetId="8" hidden="1">#REF!</definedName>
    <definedName name="Prolinks" hidden="1">#REF!</definedName>
    <definedName name="prolinks_01a0c545244d4f229c69e2c67ee9ea9d" localSheetId="9" hidden="1">#REF!</definedName>
    <definedName name="prolinks_01a0c545244d4f229c69e2c67ee9ea9d" localSheetId="6" hidden="1">#REF!</definedName>
    <definedName name="prolinks_01a0c545244d4f229c69e2c67ee9ea9d" localSheetId="8" hidden="1">#REF!</definedName>
    <definedName name="prolinks_01a0c545244d4f229c69e2c67ee9ea9d" hidden="1">#REF!</definedName>
    <definedName name="prolinks_0596fd2adbfc47d9ac3dcd5e1105a21e" localSheetId="6" hidden="1">#REF!</definedName>
    <definedName name="prolinks_0596fd2adbfc47d9ac3dcd5e1105a21e" hidden="1">#REF!</definedName>
    <definedName name="prolinks_05b6403fe6544606bca0a8a09800be0e" localSheetId="6" hidden="1">#REF!</definedName>
    <definedName name="prolinks_05b6403fe6544606bca0a8a09800be0e" hidden="1">#REF!</definedName>
    <definedName name="prolinks_07079316794a4c46b6138c660d6cab03" localSheetId="6" hidden="1">#REF!</definedName>
    <definedName name="prolinks_07079316794a4c46b6138c660d6cab03" hidden="1">#REF!</definedName>
    <definedName name="prolinks_084ed1bfada6443a8affa63e32e51247" localSheetId="6" hidden="1">#REF!</definedName>
    <definedName name="prolinks_084ed1bfada6443a8affa63e32e51247" hidden="1">#REF!</definedName>
    <definedName name="prolinks_0bd622004eaf4b0aa10ea0454f7737d3" localSheetId="6" hidden="1">#REF!</definedName>
    <definedName name="prolinks_0bd622004eaf4b0aa10ea0454f7737d3" hidden="1">#REF!</definedName>
    <definedName name="prolinks_0c39044a3d254a02b33af0ca7ef1260d" localSheetId="6" hidden="1">#REF!</definedName>
    <definedName name="prolinks_0c39044a3d254a02b33af0ca7ef1260d" hidden="1">#REF!</definedName>
    <definedName name="prolinks_153e906add294d409d3bee7cebfbd3aa" localSheetId="6" hidden="1">#REF!</definedName>
    <definedName name="prolinks_153e906add294d409d3bee7cebfbd3aa" hidden="1">#REF!</definedName>
    <definedName name="prolinks_16c801b6d5414c808dc66f9650a35a32" localSheetId="6" hidden="1">#REF!</definedName>
    <definedName name="prolinks_16c801b6d5414c808dc66f9650a35a32" hidden="1">#REF!</definedName>
    <definedName name="prolinks_1894464ecd844143a98140f3ac4ef19e" localSheetId="6" hidden="1">#REF!</definedName>
    <definedName name="prolinks_1894464ecd844143a98140f3ac4ef19e" hidden="1">#REF!</definedName>
    <definedName name="prolinks_1a1180f1f3e641ed9c22276f0fe7150f" localSheetId="9" hidden="1">#REF!</definedName>
    <definedName name="prolinks_1a1180f1f3e641ed9c22276f0fe7150f" localSheetId="8" hidden="1">#REF!</definedName>
    <definedName name="prolinks_1a1180f1f3e641ed9c22276f0fe7150f" hidden="1">#REF!</definedName>
    <definedName name="prolinks_1b10443825df43a5bbcde18ad7b18113" localSheetId="9" hidden="1">#REF!</definedName>
    <definedName name="prolinks_1b10443825df43a5bbcde18ad7b18113" localSheetId="6" hidden="1">#REF!</definedName>
    <definedName name="prolinks_1b10443825df43a5bbcde18ad7b18113" localSheetId="8" hidden="1">#REF!</definedName>
    <definedName name="prolinks_1b10443825df43a5bbcde18ad7b18113" hidden="1">#REF!</definedName>
    <definedName name="prolinks_1e840767a25b4ad08fa3dc104c1c19c4" localSheetId="9" hidden="1">#REF!</definedName>
    <definedName name="prolinks_1e840767a25b4ad08fa3dc104c1c19c4" localSheetId="6" hidden="1">#REF!</definedName>
    <definedName name="prolinks_1e840767a25b4ad08fa3dc104c1c19c4" localSheetId="8" hidden="1">#REF!</definedName>
    <definedName name="prolinks_1e840767a25b4ad08fa3dc104c1c19c4" hidden="1">#REF!</definedName>
    <definedName name="prolinks_2315b8bd8bcc4444a08b48b2c77053ca" localSheetId="6" hidden="1">#REF!</definedName>
    <definedName name="prolinks_2315b8bd8bcc4444a08b48b2c77053ca" hidden="1">#REF!</definedName>
    <definedName name="prolinks_251191970339467cab486c77ead21660" localSheetId="6" hidden="1">#REF!</definedName>
    <definedName name="prolinks_251191970339467cab486c77ead21660" hidden="1">#REF!</definedName>
    <definedName name="prolinks_269280657b0c40669ef2af3dbb710223" localSheetId="6" hidden="1">#REF!</definedName>
    <definedName name="prolinks_269280657b0c40669ef2af3dbb710223" hidden="1">#REF!</definedName>
    <definedName name="prolinks_297e01ee305549e7a2a9f942c5c52474" localSheetId="6" hidden="1">#REF!</definedName>
    <definedName name="prolinks_297e01ee305549e7a2a9f942c5c52474" hidden="1">#REF!</definedName>
    <definedName name="prolinks_29e19fe27bcc451e950ff0f11bd9a54e" localSheetId="6" hidden="1">#REF!</definedName>
    <definedName name="prolinks_29e19fe27bcc451e950ff0f11bd9a54e" hidden="1">#REF!</definedName>
    <definedName name="prolinks_29ee4a881da745cca1da125d14abce08" localSheetId="6" hidden="1">#REF!</definedName>
    <definedName name="prolinks_29ee4a881da745cca1da125d14abce08" hidden="1">#REF!</definedName>
    <definedName name="prolinks_2a30da71db3b42c88741a51b9cb339dd" localSheetId="6" hidden="1">#REF!</definedName>
    <definedName name="prolinks_2a30da71db3b42c88741a51b9cb339dd" hidden="1">#REF!</definedName>
    <definedName name="prolinks_2c4caad7f5944f7798d2a625ad989183" localSheetId="6" hidden="1">#REF!</definedName>
    <definedName name="prolinks_2c4caad7f5944f7798d2a625ad989183" hidden="1">#REF!</definedName>
    <definedName name="prolinks_2ce22f1b67544a8b99e88db841a1f1ec" localSheetId="6" hidden="1">#REF!</definedName>
    <definedName name="prolinks_2ce22f1b67544a8b99e88db841a1f1ec" hidden="1">#REF!</definedName>
    <definedName name="prolinks_2f1d7117ff404629bc717793b05a2956" localSheetId="6" hidden="1">#REF!</definedName>
    <definedName name="prolinks_2f1d7117ff404629bc717793b05a2956" hidden="1">#REF!</definedName>
    <definedName name="prolinks_302f9d26fad04e1bab3f36cdb2618eab" localSheetId="6" hidden="1">#REF!</definedName>
    <definedName name="prolinks_302f9d26fad04e1bab3f36cdb2618eab" hidden="1">#REF!</definedName>
    <definedName name="prolinks_311d0528edd74c82b9d45d06c98a92cb" localSheetId="6" hidden="1">#REF!</definedName>
    <definedName name="prolinks_311d0528edd74c82b9d45d06c98a92cb" hidden="1">#REF!</definedName>
    <definedName name="prolinks_31415462c3fd417db9b0ec9e6d00abdc" localSheetId="6" hidden="1">#REF!</definedName>
    <definedName name="prolinks_31415462c3fd417db9b0ec9e6d00abdc" hidden="1">#REF!</definedName>
    <definedName name="prolinks_3150f41485d1418491e3fbaa2d4f74cb" localSheetId="6" hidden="1">#REF!</definedName>
    <definedName name="prolinks_3150f41485d1418491e3fbaa2d4f74cb" hidden="1">#REF!</definedName>
    <definedName name="prolinks_3822661531d4453c834d7ea10d816693" localSheetId="6" hidden="1">#REF!</definedName>
    <definedName name="prolinks_3822661531d4453c834d7ea10d816693" hidden="1">#REF!</definedName>
    <definedName name="prolinks_3913934609ab4afebbafc48782261e35" localSheetId="6" hidden="1">#REF!</definedName>
    <definedName name="prolinks_3913934609ab4afebbafc48782261e35" hidden="1">#REF!</definedName>
    <definedName name="prolinks_396d4479c5554944954a234f1f19a13a" localSheetId="6" hidden="1">#REF!</definedName>
    <definedName name="prolinks_396d4479c5554944954a234f1f19a13a" hidden="1">#REF!</definedName>
    <definedName name="prolinks_398ce964af0b4cf6b43d8a3c029305a7" localSheetId="6" hidden="1">#REF!</definedName>
    <definedName name="prolinks_398ce964af0b4cf6b43d8a3c029305a7" hidden="1">#REF!</definedName>
    <definedName name="prolinks_3cc09d21fe9e4072801fa9d96b3f00cc" localSheetId="9" hidden="1">#REF!</definedName>
    <definedName name="prolinks_3cc09d21fe9e4072801fa9d96b3f00cc" localSheetId="8" hidden="1">#REF!</definedName>
    <definedName name="prolinks_3cc09d21fe9e4072801fa9d96b3f00cc" hidden="1">#REF!</definedName>
    <definedName name="prolinks_3d28d008ebba40b5a64fd754838e4b8e" localSheetId="9" hidden="1">#REF!</definedName>
    <definedName name="prolinks_3d28d008ebba40b5a64fd754838e4b8e" localSheetId="6" hidden="1">#REF!</definedName>
    <definedName name="prolinks_3d28d008ebba40b5a64fd754838e4b8e" localSheetId="8" hidden="1">#REF!</definedName>
    <definedName name="prolinks_3d28d008ebba40b5a64fd754838e4b8e" hidden="1">#REF!</definedName>
    <definedName name="prolinks_3e29fd8b9e3e4e2e8770f54e37e423dd" localSheetId="9" hidden="1">#REF!</definedName>
    <definedName name="prolinks_3e29fd8b9e3e4e2e8770f54e37e423dd" localSheetId="6" hidden="1">#REF!</definedName>
    <definedName name="prolinks_3e29fd8b9e3e4e2e8770f54e37e423dd" localSheetId="8" hidden="1">#REF!</definedName>
    <definedName name="prolinks_3e29fd8b9e3e4e2e8770f54e37e423dd" hidden="1">#REF!</definedName>
    <definedName name="prolinks_3efcb4254c274b7fb425f1162b75e951" localSheetId="6" hidden="1">#REF!</definedName>
    <definedName name="prolinks_3efcb4254c274b7fb425f1162b75e951" hidden="1">#REF!</definedName>
    <definedName name="prolinks_437bb4220c8e4ebeb6b3d9271afb1aab" localSheetId="6" hidden="1">#REF!</definedName>
    <definedName name="prolinks_437bb4220c8e4ebeb6b3d9271afb1aab" hidden="1">#REF!</definedName>
    <definedName name="prolinks_442ddd5473734c6f96b29c85c157aab0" localSheetId="6" hidden="1">#REF!</definedName>
    <definedName name="prolinks_442ddd5473734c6f96b29c85c157aab0" hidden="1">#REF!</definedName>
    <definedName name="prolinks_45dc3460c3f54620838861f7ff097bd7" localSheetId="6" hidden="1">#REF!</definedName>
    <definedName name="prolinks_45dc3460c3f54620838861f7ff097bd7" hidden="1">#REF!</definedName>
    <definedName name="prolinks_47159d94af764027946a892d6281337a" localSheetId="6" hidden="1">#REF!</definedName>
    <definedName name="prolinks_47159d94af764027946a892d6281337a" hidden="1">#REF!</definedName>
    <definedName name="prolinks_499ddfb95f9c4e21983d5b4f16720ed8" localSheetId="6" hidden="1">#REF!</definedName>
    <definedName name="prolinks_499ddfb95f9c4e21983d5b4f16720ed8" hidden="1">#REF!</definedName>
    <definedName name="prolinks_4ac541fb65aa4cffa7845318f2487856" localSheetId="6" hidden="1">#REF!</definedName>
    <definedName name="prolinks_4ac541fb65aa4cffa7845318f2487856" hidden="1">#REF!</definedName>
    <definedName name="prolinks_4b76ce19b1764f58a7de0c7badc1a4cc" localSheetId="6" hidden="1">#REF!</definedName>
    <definedName name="prolinks_4b76ce19b1764f58a7de0c7badc1a4cc" hidden="1">#REF!</definedName>
    <definedName name="prolinks_4c4ab9c9295844449e6ef6a37eaf4d74" localSheetId="6" hidden="1">#REF!</definedName>
    <definedName name="prolinks_4c4ab9c9295844449e6ef6a37eaf4d74" hidden="1">#REF!</definedName>
    <definedName name="prolinks_4f12b91b18f74a1dbe303ad750e877fd" localSheetId="6" hidden="1">#REF!</definedName>
    <definedName name="prolinks_4f12b91b18f74a1dbe303ad750e877fd" hidden="1">#REF!</definedName>
    <definedName name="prolinks_53c7c8aaf9f04cffbaa87348d9df0245" localSheetId="6" hidden="1">#REF!</definedName>
    <definedName name="prolinks_53c7c8aaf9f04cffbaa87348d9df0245" hidden="1">#REF!</definedName>
    <definedName name="prolinks_57fc0241e78544168405d3c45c0e84d1" localSheetId="6" hidden="1">#REF!</definedName>
    <definedName name="prolinks_57fc0241e78544168405d3c45c0e84d1" hidden="1">#REF!</definedName>
    <definedName name="prolinks_5a55b5157df94ea2b702089c4379a8bd" localSheetId="6" hidden="1">#REF!</definedName>
    <definedName name="prolinks_5a55b5157df94ea2b702089c4379a8bd" hidden="1">#REF!</definedName>
    <definedName name="prolinks_62db8ffd9b594b17859bc36f2fe3c672" localSheetId="6" hidden="1">#REF!</definedName>
    <definedName name="prolinks_62db8ffd9b594b17859bc36f2fe3c672" hidden="1">#REF!</definedName>
    <definedName name="prolinks_63a9bdf02b6c452a9a4c91b0f583bba1" localSheetId="6" hidden="1">#REF!</definedName>
    <definedName name="prolinks_63a9bdf02b6c452a9a4c91b0f583bba1" hidden="1">#REF!</definedName>
    <definedName name="prolinks_6536fc9dc9114ad2aab73e674b297019" localSheetId="6" hidden="1">#REF!</definedName>
    <definedName name="prolinks_6536fc9dc9114ad2aab73e674b297019" hidden="1">#REF!</definedName>
    <definedName name="prolinks_6aef5f4cf91d4dbea7b10dfab4dd0b69" localSheetId="6" hidden="1">#REF!</definedName>
    <definedName name="prolinks_6aef5f4cf91d4dbea7b10dfab4dd0b69" hidden="1">#REF!</definedName>
    <definedName name="prolinks_6c9f4dd2b1254dac81169534c956b14a" localSheetId="6" hidden="1">#REF!</definedName>
    <definedName name="prolinks_6c9f4dd2b1254dac81169534c956b14a" hidden="1">#REF!</definedName>
    <definedName name="prolinks_6ce43db491284e169954079042de7780" localSheetId="6" hidden="1">#REF!</definedName>
    <definedName name="prolinks_6ce43db491284e169954079042de7780" hidden="1">#REF!</definedName>
    <definedName name="prolinks_6e10ebbf83b94914b959794854db3bec" localSheetId="6" hidden="1">#REF!</definedName>
    <definedName name="prolinks_6e10ebbf83b94914b959794854db3bec" hidden="1">#REF!</definedName>
    <definedName name="prolinks_6e9fd860277a4bc699b9c43d2d7be378" localSheetId="6" hidden="1">#REF!</definedName>
    <definedName name="prolinks_6e9fd860277a4bc699b9c43d2d7be378" hidden="1">#REF!</definedName>
    <definedName name="prolinks_6fd65cba148d4852a159055e43b7364d" localSheetId="6" hidden="1">#REF!</definedName>
    <definedName name="prolinks_6fd65cba148d4852a159055e43b7364d" hidden="1">#REF!</definedName>
    <definedName name="prolinks_71091622e8f842c496418537f6f8232b" localSheetId="6" hidden="1">#REF!</definedName>
    <definedName name="prolinks_71091622e8f842c496418537f6f8232b" hidden="1">#REF!</definedName>
    <definedName name="prolinks_729ba1e1244044298e893fa24d15ef5b" localSheetId="6" hidden="1">#REF!</definedName>
    <definedName name="prolinks_729ba1e1244044298e893fa24d15ef5b" hidden="1">#REF!</definedName>
    <definedName name="prolinks_73bdf07f47594a918de2df613892ac5f" localSheetId="9" hidden="1">#REF!</definedName>
    <definedName name="prolinks_73bdf07f47594a918de2df613892ac5f" localSheetId="8" hidden="1">#REF!</definedName>
    <definedName name="prolinks_73bdf07f47594a918de2df613892ac5f" hidden="1">#REF!</definedName>
    <definedName name="prolinks_76701a5f97af43c3a899f97fbb841c7d" localSheetId="9" hidden="1">#REF!</definedName>
    <definedName name="prolinks_76701a5f97af43c3a899f97fbb841c7d" localSheetId="6" hidden="1">#REF!</definedName>
    <definedName name="prolinks_76701a5f97af43c3a899f97fbb841c7d" localSheetId="8" hidden="1">#REF!</definedName>
    <definedName name="prolinks_76701a5f97af43c3a899f97fbb841c7d" hidden="1">#REF!</definedName>
    <definedName name="prolinks_783281649d824e239f361bda3d777126" localSheetId="9" hidden="1">#REF!</definedName>
    <definedName name="prolinks_783281649d824e239f361bda3d777126" localSheetId="6" hidden="1">#REF!</definedName>
    <definedName name="prolinks_783281649d824e239f361bda3d777126" localSheetId="8" hidden="1">#REF!</definedName>
    <definedName name="prolinks_783281649d824e239f361bda3d777126" hidden="1">#REF!</definedName>
    <definedName name="prolinks_7854b8c2bb6e4275a477329e39458a84" localSheetId="6" hidden="1">#REF!</definedName>
    <definedName name="prolinks_7854b8c2bb6e4275a477329e39458a84" hidden="1">#REF!</definedName>
    <definedName name="prolinks_7ab99053e479431b82ff19df79fe72c8" localSheetId="6" hidden="1">#REF!</definedName>
    <definedName name="prolinks_7ab99053e479431b82ff19df79fe72c8" hidden="1">#REF!</definedName>
    <definedName name="prolinks_7aff1d9dc2c244b8b8495d792eee85de" localSheetId="6" hidden="1">#REF!</definedName>
    <definedName name="prolinks_7aff1d9dc2c244b8b8495d792eee85de" hidden="1">#REF!</definedName>
    <definedName name="prolinks_7bdcd4efcc1f4fb588dacf81c60bb005" localSheetId="6" hidden="1">#REF!</definedName>
    <definedName name="prolinks_7bdcd4efcc1f4fb588dacf81c60bb005" hidden="1">#REF!</definedName>
    <definedName name="prolinks_7d02ebcac34d4e67951b8f51de0a0fe6" localSheetId="6" hidden="1">#REF!</definedName>
    <definedName name="prolinks_7d02ebcac34d4e67951b8f51de0a0fe6" hidden="1">#REF!</definedName>
    <definedName name="prolinks_7f58e1b33f1f46cfb9c8bb1c52fe1be0" localSheetId="6" hidden="1">#REF!</definedName>
    <definedName name="prolinks_7f58e1b33f1f46cfb9c8bb1c52fe1be0" hidden="1">#REF!</definedName>
    <definedName name="prolinks_813adc2f79724bdda86d936689968484" localSheetId="6" hidden="1">#REF!</definedName>
    <definedName name="prolinks_813adc2f79724bdda86d936689968484" hidden="1">#REF!</definedName>
    <definedName name="prolinks_81e6479f400441e4a47828e6bcebd1d6" localSheetId="6" hidden="1">#REF!</definedName>
    <definedName name="prolinks_81e6479f400441e4a47828e6bcebd1d6" hidden="1">#REF!</definedName>
    <definedName name="prolinks_838aa2644ebb4821875ecbaaa89b884d" localSheetId="6" hidden="1">#REF!</definedName>
    <definedName name="prolinks_838aa2644ebb4821875ecbaaa89b884d" hidden="1">#REF!</definedName>
    <definedName name="prolinks_8b07f12b2e8c4eff9e7641d70f4852c9" localSheetId="6" hidden="1">#REF!</definedName>
    <definedName name="prolinks_8b07f12b2e8c4eff9e7641d70f4852c9" hidden="1">#REF!</definedName>
    <definedName name="prolinks_8b5ec9efcc3d4ade9099d1de311e88fd" localSheetId="6" hidden="1">#REF!</definedName>
    <definedName name="prolinks_8b5ec9efcc3d4ade9099d1de311e88fd" hidden="1">#REF!</definedName>
    <definedName name="prolinks_8e2caed5fcc143818106df72e5202b72" localSheetId="6" hidden="1">#REF!</definedName>
    <definedName name="prolinks_8e2caed5fcc143818106df72e5202b72" hidden="1">#REF!</definedName>
    <definedName name="prolinks_8e7fffd3287a4277aded18e39b6364bc" localSheetId="6" hidden="1">#REF!</definedName>
    <definedName name="prolinks_8e7fffd3287a4277aded18e39b6364bc" hidden="1">#REF!</definedName>
    <definedName name="prolinks_8ed704e218f241be962cd235e57746a1" localSheetId="6" hidden="1">#REF!</definedName>
    <definedName name="prolinks_8ed704e218f241be962cd235e57746a1" hidden="1">#REF!</definedName>
    <definedName name="prolinks_8edb616f62c448769e6639f38b6623c5" localSheetId="6" hidden="1">#REF!</definedName>
    <definedName name="prolinks_8edb616f62c448769e6639f38b6623c5" hidden="1">#REF!</definedName>
    <definedName name="prolinks_8fb6aa628096493aabd317fa95569d10" localSheetId="6" hidden="1">#REF!</definedName>
    <definedName name="prolinks_8fb6aa628096493aabd317fa95569d10" hidden="1">#REF!</definedName>
    <definedName name="prolinks_8ff61c0212a14f2ab5f3a95ad9c19813" localSheetId="6" hidden="1">#REF!</definedName>
    <definedName name="prolinks_8ff61c0212a14f2ab5f3a95ad9c19813" hidden="1">#REF!</definedName>
    <definedName name="prolinks_93235e12b9674060bdd2757692f80852" localSheetId="6" hidden="1">#REF!</definedName>
    <definedName name="prolinks_93235e12b9674060bdd2757692f80852" hidden="1">#REF!</definedName>
    <definedName name="prolinks_94e19c79a940426783b5581f61e1fc8a" localSheetId="6" hidden="1">#REF!</definedName>
    <definedName name="prolinks_94e19c79a940426783b5581f61e1fc8a" hidden="1">#REF!</definedName>
    <definedName name="prolinks_952645b3039845d2bba9e6243317b4c6" localSheetId="6" hidden="1">#REF!</definedName>
    <definedName name="prolinks_952645b3039845d2bba9e6243317b4c6" hidden="1">#REF!</definedName>
    <definedName name="prolinks_95468763cb394a05ab7bb2e9f10ff0c0" localSheetId="6" hidden="1">#REF!</definedName>
    <definedName name="prolinks_95468763cb394a05ab7bb2e9f10ff0c0" hidden="1">#REF!</definedName>
    <definedName name="prolinks_9927d4e49dd649d590d0169962d2c31b" localSheetId="6" hidden="1">#REF!</definedName>
    <definedName name="prolinks_9927d4e49dd649d590d0169962d2c31b" hidden="1">#REF!</definedName>
    <definedName name="prolinks_9be1b1ff9810477f88a14f4e08ee760f" localSheetId="6" hidden="1">#REF!</definedName>
    <definedName name="prolinks_9be1b1ff9810477f88a14f4e08ee760f" hidden="1">#REF!</definedName>
    <definedName name="prolinks_9e92dd59b4af44f5b619e1d76b560cef" localSheetId="6" hidden="1">#REF!</definedName>
    <definedName name="prolinks_9e92dd59b4af44f5b619e1d76b560cef" hidden="1">#REF!</definedName>
    <definedName name="prolinks_9fa1969c91154da0bf75e3de018cf480" localSheetId="6" hidden="1">#REF!</definedName>
    <definedName name="prolinks_9fa1969c91154da0bf75e3de018cf480" hidden="1">#REF!</definedName>
    <definedName name="prolinks_9fe2e41412f344698615a70872c9340c" localSheetId="6" hidden="1">#REF!</definedName>
    <definedName name="prolinks_9fe2e41412f344698615a70872c9340c" hidden="1">#REF!</definedName>
    <definedName name="prolinks_a07d81485e6c41f8a48303a8a55020a1" localSheetId="6" hidden="1">#REF!</definedName>
    <definedName name="prolinks_a07d81485e6c41f8a48303a8a55020a1" hidden="1">#REF!</definedName>
    <definedName name="prolinks_a0cb65b6c50f4f40901be287c9b5ced5" localSheetId="6" hidden="1">#REF!</definedName>
    <definedName name="prolinks_a0cb65b6c50f4f40901be287c9b5ced5" hidden="1">#REF!</definedName>
    <definedName name="prolinks_a0d7e602572549bd95216e66df19e635" localSheetId="6" hidden="1">#REF!</definedName>
    <definedName name="prolinks_a0d7e602572549bd95216e66df19e635" hidden="1">#REF!</definedName>
    <definedName name="prolinks_a5acd4bbba1d4f59b792722ad0897584" localSheetId="6" hidden="1">#REF!</definedName>
    <definedName name="prolinks_a5acd4bbba1d4f59b792722ad0897584" hidden="1">#REF!</definedName>
    <definedName name="prolinks_a67c6718e4024c6e907eb6573ff16d20" localSheetId="6" hidden="1">#REF!</definedName>
    <definedName name="prolinks_a67c6718e4024c6e907eb6573ff16d20" hidden="1">#REF!</definedName>
    <definedName name="prolinks_a890d3110cae4f1eba92cde4ee8cbc46" localSheetId="6" hidden="1">#REF!</definedName>
    <definedName name="prolinks_a890d3110cae4f1eba92cde4ee8cbc46" hidden="1">#REF!</definedName>
    <definedName name="prolinks_a8e0483ab7734ea4a53606e3c66ba69c" localSheetId="6" hidden="1">#REF!</definedName>
    <definedName name="prolinks_a8e0483ab7734ea4a53606e3c66ba69c" hidden="1">#REF!</definedName>
    <definedName name="prolinks_aa9b7b4e372945c3abb86628166704bf" localSheetId="6" hidden="1">#REF!</definedName>
    <definedName name="prolinks_aa9b7b4e372945c3abb86628166704bf" hidden="1">#REF!</definedName>
    <definedName name="prolinks_ab00ba90adad435da536d9b7b2aaf1b5" localSheetId="6" hidden="1">#REF!</definedName>
    <definedName name="prolinks_ab00ba90adad435da536d9b7b2aaf1b5" hidden="1">#REF!</definedName>
    <definedName name="prolinks_abe8fc64082f417da5eb6a55edaaa7a7" localSheetId="6" hidden="1">#REF!</definedName>
    <definedName name="prolinks_abe8fc64082f417da5eb6a55edaaa7a7" hidden="1">#REF!</definedName>
    <definedName name="prolinks_adaa05af54964bbf9e438c75e7b19832" localSheetId="6" hidden="1">#REF!</definedName>
    <definedName name="prolinks_adaa05af54964bbf9e438c75e7b19832" hidden="1">#REF!</definedName>
    <definedName name="prolinks_addc13bdf90544acacc3cf09f2049ca4" localSheetId="6" hidden="1">#REF!</definedName>
    <definedName name="prolinks_addc13bdf90544acacc3cf09f2049ca4" hidden="1">#REF!</definedName>
    <definedName name="prolinks_b13de5ea0d624a40936df80ffe256b44" localSheetId="6" hidden="1">#REF!</definedName>
    <definedName name="prolinks_b13de5ea0d624a40936df80ffe256b44" hidden="1">#REF!</definedName>
    <definedName name="prolinks_b3aa849a2e6c48c48bc8ead0ea0fd810" localSheetId="6" hidden="1">#REF!</definedName>
    <definedName name="prolinks_b3aa849a2e6c48c48bc8ead0ea0fd810" hidden="1">#REF!</definedName>
    <definedName name="prolinks_b727e5aeabca4ef3abe343f5f98fd62b" localSheetId="6" hidden="1">#REF!</definedName>
    <definedName name="prolinks_b727e5aeabca4ef3abe343f5f98fd62b" hidden="1">#REF!</definedName>
    <definedName name="prolinks_b74fefe7a841427b8812ae235a114981" localSheetId="6" hidden="1">#REF!</definedName>
    <definedName name="prolinks_b74fefe7a841427b8812ae235a114981" hidden="1">#REF!</definedName>
    <definedName name="prolinks_b7f1b6a836c44835a590f39240171991" localSheetId="6" hidden="1">#REF!</definedName>
    <definedName name="prolinks_b7f1b6a836c44835a590f39240171991" hidden="1">#REF!</definedName>
    <definedName name="prolinks_b8b2f6fecae24f829baebfa74dcdbf9f" localSheetId="6" hidden="1">#REF!</definedName>
    <definedName name="prolinks_b8b2f6fecae24f829baebfa74dcdbf9f" hidden="1">#REF!</definedName>
    <definedName name="prolinks_b98361ec1ed04934b23a5a2770c7f995" localSheetId="6" hidden="1">#REF!</definedName>
    <definedName name="prolinks_b98361ec1ed04934b23a5a2770c7f995" hidden="1">#REF!</definedName>
    <definedName name="prolinks_b9df031d4d0d4ab29962fd550a1fe868" localSheetId="6" hidden="1">#REF!</definedName>
    <definedName name="prolinks_b9df031d4d0d4ab29962fd550a1fe868" hidden="1">#REF!</definedName>
    <definedName name="prolinks_ba188ca90a3c4d24bd1c540383fa706c" localSheetId="6" hidden="1">#REF!</definedName>
    <definedName name="prolinks_ba188ca90a3c4d24bd1c540383fa706c" hidden="1">#REF!</definedName>
    <definedName name="prolinks_bada7301b0d44b99962d1ff009334a68" localSheetId="6" hidden="1">#REF!</definedName>
    <definedName name="prolinks_bada7301b0d44b99962d1ff009334a68" hidden="1">#REF!</definedName>
    <definedName name="prolinks_bb4f498021a9414eab3c25dedff7544c" localSheetId="6" hidden="1">#REF!</definedName>
    <definedName name="prolinks_bb4f498021a9414eab3c25dedff7544c" hidden="1">#REF!</definedName>
    <definedName name="prolinks_bff2e1febd8541b9b9d69d0a07400b66" localSheetId="6" hidden="1">#REF!</definedName>
    <definedName name="prolinks_bff2e1febd8541b9b9d69d0a07400b66" hidden="1">#REF!</definedName>
    <definedName name="prolinks_c015d9bc61214160bc4b5a2dbc3f6f45" localSheetId="6" hidden="1">#REF!</definedName>
    <definedName name="prolinks_c015d9bc61214160bc4b5a2dbc3f6f45" hidden="1">#REF!</definedName>
    <definedName name="prolinks_c3eda7a1057741118d468193231e1360" localSheetId="6" hidden="1">#REF!</definedName>
    <definedName name="prolinks_c3eda7a1057741118d468193231e1360" hidden="1">#REF!</definedName>
    <definedName name="prolinks_c4d5e33cbbf245a79094e9b81891dd1f" localSheetId="6" hidden="1">#REF!</definedName>
    <definedName name="prolinks_c4d5e33cbbf245a79094e9b81891dd1f" hidden="1">#REF!</definedName>
    <definedName name="prolinks_c4ddd55390664dc0bc933f5d67c8074b" localSheetId="9" hidden="1">#REF!</definedName>
    <definedName name="prolinks_c4ddd55390664dc0bc933f5d67c8074b" localSheetId="8" hidden="1">#REF!</definedName>
    <definedName name="prolinks_c4ddd55390664dc0bc933f5d67c8074b" hidden="1">#REF!</definedName>
    <definedName name="prolinks_c6a26505b29b4489b91597649353821a" localSheetId="9" hidden="1">#REF!</definedName>
    <definedName name="prolinks_c6a26505b29b4489b91597649353821a" localSheetId="6" hidden="1">#REF!</definedName>
    <definedName name="prolinks_c6a26505b29b4489b91597649353821a" localSheetId="8" hidden="1">#REF!</definedName>
    <definedName name="prolinks_c6a26505b29b4489b91597649353821a" hidden="1">#REF!</definedName>
    <definedName name="prolinks_c755bd23d4484c1db18de2fe7dd2abc9" localSheetId="9" hidden="1">#REF!</definedName>
    <definedName name="prolinks_c755bd23d4484c1db18de2fe7dd2abc9" localSheetId="6" hidden="1">#REF!</definedName>
    <definedName name="prolinks_c755bd23d4484c1db18de2fe7dd2abc9" localSheetId="8" hidden="1">#REF!</definedName>
    <definedName name="prolinks_c755bd23d4484c1db18de2fe7dd2abc9" hidden="1">#REF!</definedName>
    <definedName name="prolinks_c844d24617204ed9a6dabdc891c08b9e" localSheetId="6" hidden="1">#REF!</definedName>
    <definedName name="prolinks_c844d24617204ed9a6dabdc891c08b9e" hidden="1">#REF!</definedName>
    <definedName name="prolinks_c9c5afd1fc704b7f9390c56c44a096c0" localSheetId="6" hidden="1">#REF!</definedName>
    <definedName name="prolinks_c9c5afd1fc704b7f9390c56c44a096c0" hidden="1">#REF!</definedName>
    <definedName name="prolinks_cad4a14647874b23af7128335a610f24" localSheetId="6" hidden="1">#REF!</definedName>
    <definedName name="prolinks_cad4a14647874b23af7128335a610f24" hidden="1">#REF!</definedName>
    <definedName name="prolinks_cd49ffc9bb7d414b8afe97beac6d90f3" localSheetId="6" hidden="1">#REF!</definedName>
    <definedName name="prolinks_cd49ffc9bb7d414b8afe97beac6d90f3" hidden="1">#REF!</definedName>
    <definedName name="prolinks_cd89e02986ba4685aa15520996838f2e" localSheetId="6" hidden="1">#REF!</definedName>
    <definedName name="prolinks_cd89e02986ba4685aa15520996838f2e" hidden="1">#REF!</definedName>
    <definedName name="prolinks_cee058f8dfee4e839cb7b72760e497b4" localSheetId="6" hidden="1">#REF!</definedName>
    <definedName name="prolinks_cee058f8dfee4e839cb7b72760e497b4" hidden="1">#REF!</definedName>
    <definedName name="prolinks_d00d5ff52b3244949647792dd5b29ca2" localSheetId="6" hidden="1">#REF!</definedName>
    <definedName name="prolinks_d00d5ff52b3244949647792dd5b29ca2" hidden="1">#REF!</definedName>
    <definedName name="prolinks_d2e2c06e5d3d44269a0d0ea732be255f" localSheetId="6" hidden="1">#REF!</definedName>
    <definedName name="prolinks_d2e2c06e5d3d44269a0d0ea732be255f" hidden="1">#REF!</definedName>
    <definedName name="prolinks_d390b891c44b4ab0904a17accc0afdb2" localSheetId="6" hidden="1">#REF!</definedName>
    <definedName name="prolinks_d390b891c44b4ab0904a17accc0afdb2" hidden="1">#REF!</definedName>
    <definedName name="prolinks_db2c5223fe504007a340dffad7e9ed3b" localSheetId="9" hidden="1">#REF!</definedName>
    <definedName name="prolinks_db2c5223fe504007a340dffad7e9ed3b" localSheetId="8" hidden="1">#REF!</definedName>
    <definedName name="prolinks_db2c5223fe504007a340dffad7e9ed3b" hidden="1">#REF!</definedName>
    <definedName name="prolinks_db7147ba65744086bbd2a21e694e947a" localSheetId="9" hidden="1">#REF!</definedName>
    <definedName name="prolinks_db7147ba65744086bbd2a21e694e947a" localSheetId="6" hidden="1">#REF!</definedName>
    <definedName name="prolinks_db7147ba65744086bbd2a21e694e947a" localSheetId="8" hidden="1">#REF!</definedName>
    <definedName name="prolinks_db7147ba65744086bbd2a21e694e947a" hidden="1">#REF!</definedName>
    <definedName name="prolinks_dc2940f3a5bc46ed887a485ff901feec" localSheetId="9" hidden="1">#REF!</definedName>
    <definedName name="prolinks_dc2940f3a5bc46ed887a485ff901feec" localSheetId="6" hidden="1">#REF!</definedName>
    <definedName name="prolinks_dc2940f3a5bc46ed887a485ff901feec" localSheetId="8" hidden="1">#REF!</definedName>
    <definedName name="prolinks_dc2940f3a5bc46ed887a485ff901feec" hidden="1">#REF!</definedName>
    <definedName name="prolinks_e185529d7f034b55812ad248179a5881" localSheetId="6" hidden="1">#REF!</definedName>
    <definedName name="prolinks_e185529d7f034b55812ad248179a5881" hidden="1">#REF!</definedName>
    <definedName name="prolinks_e1ff643da2a849058518187a76d3a803" localSheetId="6" hidden="1">#REF!</definedName>
    <definedName name="prolinks_e1ff643da2a849058518187a76d3a803" hidden="1">#REF!</definedName>
    <definedName name="prolinks_e764c635a7704212822e099ce2db4433" localSheetId="6" hidden="1">#REF!</definedName>
    <definedName name="prolinks_e764c635a7704212822e099ce2db4433" hidden="1">#REF!</definedName>
    <definedName name="prolinks_e8c20c59dfa246bdad0a7cb4f14076d8" localSheetId="6" hidden="1">#REF!</definedName>
    <definedName name="prolinks_e8c20c59dfa246bdad0a7cb4f14076d8" hidden="1">#REF!</definedName>
    <definedName name="prolinks_e913e66ba78a4b3d9920a66b0675d870" localSheetId="6" hidden="1">#REF!</definedName>
    <definedName name="prolinks_e913e66ba78a4b3d9920a66b0675d870" hidden="1">#REF!</definedName>
    <definedName name="prolinks_eaffce5b7d644fc6b54758c18332c670" localSheetId="6" hidden="1">#REF!</definedName>
    <definedName name="prolinks_eaffce5b7d644fc6b54758c18332c670" hidden="1">#REF!</definedName>
    <definedName name="prolinks_edb6bc70250c4ceeac251242e3382fac" localSheetId="6" hidden="1">#REF!</definedName>
    <definedName name="prolinks_edb6bc70250c4ceeac251242e3382fac" hidden="1">#REF!</definedName>
    <definedName name="prolinks_f3044257c4514b20aea865c2c5f817c2" localSheetId="6" hidden="1">#REF!</definedName>
    <definedName name="prolinks_f3044257c4514b20aea865c2c5f817c2" hidden="1">#REF!</definedName>
    <definedName name="prolinks_f6d3bd2ad3554b1d8db15db9dd703f4b" localSheetId="6" hidden="1">#REF!</definedName>
    <definedName name="prolinks_f6d3bd2ad3554b1d8db15db9dd703f4b" hidden="1">#REF!</definedName>
    <definedName name="prolinks_f70dfef8b9b34dc7addcd6d5473a0d08" localSheetId="6" hidden="1">#REF!</definedName>
    <definedName name="prolinks_f70dfef8b9b34dc7addcd6d5473a0d08" hidden="1">#REF!</definedName>
    <definedName name="prolinks_f71062a11e7b40c4b957e58b4dd34d90" localSheetId="6" hidden="1">#REF!</definedName>
    <definedName name="prolinks_f71062a11e7b40c4b957e58b4dd34d90" hidden="1">#REF!</definedName>
    <definedName name="prolinks_f8e19b003fb243f6988fce57fb584f95" localSheetId="6" hidden="1">#REF!</definedName>
    <definedName name="prolinks_f8e19b003fb243f6988fce57fb584f95" hidden="1">#REF!</definedName>
    <definedName name="prolinks_f9cf7614e4114edab33672654fe96027" localSheetId="6" hidden="1">#REF!</definedName>
    <definedName name="prolinks_f9cf7614e4114edab33672654fe96027" hidden="1">#REF!</definedName>
    <definedName name="prolinks_fae53b540a064601ba73d34ad6aac807" localSheetId="6" hidden="1">#REF!</definedName>
    <definedName name="prolinks_fae53b540a064601ba73d34ad6aac807" hidden="1">#REF!</definedName>
    <definedName name="prolinks_ff92d145439e490c83d6f0393fbd7f74" localSheetId="6" hidden="1">#REF!</definedName>
    <definedName name="prolinks_ff92d145439e490c83d6f0393fbd7f74" hidden="1">#REF!</definedName>
    <definedName name="prolinks_ffa0b2ad3c6f448690ca8f789618251f" localSheetId="6" hidden="1">#REF!</definedName>
    <definedName name="prolinks_ffa0b2ad3c6f448690ca8f789618251f" hidden="1">#REF!</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6</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5000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TRUE</definedName>
    <definedName name="RiskUseMultipleCPUs" hidden="1">TRUE</definedName>
    <definedName name="rr" localSheetId="9" hidden="1">#REF!</definedName>
    <definedName name="rr" localSheetId="6" hidden="1">#REF!</definedName>
    <definedName name="rr" localSheetId="8" hidden="1">#REF!</definedName>
    <definedName name="rr" hidden="1">#REF!</definedName>
    <definedName name="rrrrrrrrrrrr" localSheetId="9" hidden="1">#REF!</definedName>
    <definedName name="rrrrrrrrrrrr" localSheetId="5" hidden="1">#REF!</definedName>
    <definedName name="rrrrrrrrrrrr" localSheetId="6" hidden="1">#REF!</definedName>
    <definedName name="rrrrrrrrrrrr" localSheetId="8" hidden="1">#REF!</definedName>
    <definedName name="rrrrrrrrrrrr" hidden="1">#REF!</definedName>
    <definedName name="S" localSheetId="9" hidden="1">#REF!</definedName>
    <definedName name="S" localSheetId="6" hidden="1">#REF!</definedName>
    <definedName name="S" localSheetId="8" hidden="1">#REF!</definedName>
    <definedName name="S" hidden="1">#REF!</definedName>
    <definedName name="solver_adj" hidden="1">#REF!</definedName>
    <definedName name="solver_lin" hidden="1">0</definedName>
    <definedName name="solver_ntri" hidden="1">1000</definedName>
    <definedName name="solver_num" hidden="1">0</definedName>
    <definedName name="solver_opt" hidden="1">#REF!</definedName>
    <definedName name="solver_rsmp" hidden="1">1</definedName>
    <definedName name="solver_seed" hidden="1">0</definedName>
    <definedName name="solver_typ" hidden="1">2</definedName>
    <definedName name="solver_val" hidden="1">0</definedName>
    <definedName name="table6" localSheetId="9"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 localSheetId="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 localSheetId="6"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 localSheetId="8"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 localSheetId="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EMPREFERENCE" localSheetId="9" hidden="1">#REF!</definedName>
    <definedName name="TEMPREFERENCE" localSheetId="6" hidden="1">#REF!</definedName>
    <definedName name="TEMPREFERENCE" localSheetId="8" hidden="1">#REF!</definedName>
    <definedName name="TEMPREFERENCE" localSheetId="3" hidden="1">#REF!</definedName>
    <definedName name="TEMPREFERENCE" hidden="1">#REF!</definedName>
    <definedName name="TempReference2" localSheetId="9" hidden="1">#REF!</definedName>
    <definedName name="TempReference2" localSheetId="6" hidden="1">#REF!</definedName>
    <definedName name="TempReference2" localSheetId="8" hidden="1">#REF!</definedName>
    <definedName name="TempReference2" hidden="1">#REF!</definedName>
    <definedName name="Tempreference3" localSheetId="6" hidden="1">#REF!</definedName>
    <definedName name="Tempreference3" hidden="1">#REF!</definedName>
    <definedName name="TempReference4" localSheetId="6" hidden="1">#REF!</definedName>
    <definedName name="TempReference4" hidden="1">#REF!</definedName>
    <definedName name="TempReference5" localSheetId="6" hidden="1">#REF!</definedName>
    <definedName name="TempReference5" hidden="1">#REF!</definedName>
    <definedName name="TempReference6" localSheetId="6" hidden="1">#REF!</definedName>
    <definedName name="TempReference6" hidden="1">#REF!</definedName>
    <definedName name="TempReference7" localSheetId="6" hidden="1">#REF!</definedName>
    <definedName name="TempReference7" hidden="1">#REF!</definedName>
    <definedName name="TempReference8" localSheetId="6" hidden="1">#REF!</definedName>
    <definedName name="TempReference8" hidden="1">#REF!</definedName>
    <definedName name="three" localSheetId="9" hidden="1">{"midlpg1",#N/A,FALSE,"MIDEAST LPG";"midlpg2",#N/A,FALSE,"MIDEAST LPG"}</definedName>
    <definedName name="three" localSheetId="5" hidden="1">{"midlpg1",#N/A,FALSE,"MIDEAST LPG";"midlpg2",#N/A,FALSE,"MIDEAST LPG"}</definedName>
    <definedName name="three" localSheetId="6" hidden="1">{"midlpg1",#N/A,FALSE,"MIDEAST LPG";"midlpg2",#N/A,FALSE,"MIDEAST LPG"}</definedName>
    <definedName name="three" localSheetId="8" hidden="1">{"midlpg1",#N/A,FALSE,"MIDEAST LPG";"midlpg2",#N/A,FALSE,"MIDEAST LPG"}</definedName>
    <definedName name="three" localSheetId="3" hidden="1">{"midlpg1",#N/A,FALSE,"MIDEAST LPG";"midlpg2",#N/A,FALSE,"MIDEAST LPG"}</definedName>
    <definedName name="three" hidden="1">{"midlpg1",#N/A,FALSE,"MIDEAST LPG";"midlpg2",#N/A,FALSE,"MIDEAST LPG"}</definedName>
    <definedName name="thththt" localSheetId="9" hidden="1">#REF!</definedName>
    <definedName name="thththt" localSheetId="6" hidden="1">#REF!</definedName>
    <definedName name="thththt" localSheetId="8" hidden="1">#REF!</definedName>
    <definedName name="thththt" hidden="1">#REF!</definedName>
    <definedName name="time" localSheetId="9" hidden="1">{"japcurrent1",#N/A,FALSE,"JAPAN PRODUCTS";"japcurrent2",#N/A,FALSE,"JAPAN PRODUCTS"}</definedName>
    <definedName name="time" localSheetId="5" hidden="1">{"japcurrent1",#N/A,FALSE,"JAPAN PRODUCTS";"japcurrent2",#N/A,FALSE,"JAPAN PRODUCTS"}</definedName>
    <definedName name="time" localSheetId="6" hidden="1">{"japcurrent1",#N/A,FALSE,"JAPAN PRODUCTS";"japcurrent2",#N/A,FALSE,"JAPAN PRODUCTS"}</definedName>
    <definedName name="time" localSheetId="8" hidden="1">{"japcurrent1",#N/A,FALSE,"JAPAN PRODUCTS";"japcurrent2",#N/A,FALSE,"JAPAN PRODUCTS"}</definedName>
    <definedName name="time" localSheetId="3" hidden="1">{"japcurrent1",#N/A,FALSE,"JAPAN PRODUCTS";"japcurrent2",#N/A,FALSE,"JAPAN PRODUCTS"}</definedName>
    <definedName name="time" hidden="1">{"japcurrent1",#N/A,FALSE,"JAPAN PRODUCTS";"japcurrent2",#N/A,FALSE,"JAPAN PRODUCTS"}</definedName>
    <definedName name="trans" hidden="1">#REF!</definedName>
    <definedName name="TRef10" localSheetId="9" hidden="1">#REF!</definedName>
    <definedName name="TRef10" localSheetId="6" hidden="1">#REF!</definedName>
    <definedName name="TRef10" localSheetId="8" hidden="1">#REF!</definedName>
    <definedName name="TRef10" hidden="1">#REF!</definedName>
    <definedName name="Tref11" localSheetId="9" hidden="1">#REF!</definedName>
    <definedName name="Tref11" localSheetId="6" hidden="1">#REF!</definedName>
    <definedName name="Tref11" localSheetId="8" hidden="1">#REF!</definedName>
    <definedName name="Tref11" hidden="1">#REF!</definedName>
    <definedName name="TRef12" localSheetId="6" hidden="1">#REF!</definedName>
    <definedName name="TRef12" hidden="1">#REF!</definedName>
    <definedName name="Tref13" localSheetId="6" hidden="1">#REF!</definedName>
    <definedName name="Tref13" hidden="1">#REF!</definedName>
    <definedName name="TRef14" localSheetId="6" hidden="1">#REF!</definedName>
    <definedName name="TRef14" hidden="1">#REF!</definedName>
    <definedName name="TREF15" localSheetId="6" hidden="1">#REF!</definedName>
    <definedName name="TREF15" hidden="1">#REF!</definedName>
    <definedName name="TREF16" localSheetId="6" hidden="1">#REF!</definedName>
    <definedName name="TREF16" hidden="1">#REF!</definedName>
    <definedName name="TREF17" hidden="1">#REF!</definedName>
    <definedName name="TREF18" localSheetId="9" hidden="1">#REF!</definedName>
    <definedName name="TREF18" localSheetId="6" hidden="1">#REF!</definedName>
    <definedName name="TREF18" localSheetId="8" hidden="1">#REF!</definedName>
    <definedName name="TREF18" hidden="1">#REF!</definedName>
    <definedName name="Tref9" localSheetId="9" hidden="1">#REF!</definedName>
    <definedName name="Tref9" localSheetId="6" hidden="1">#REF!</definedName>
    <definedName name="Tref9" localSheetId="8" hidden="1">#REF!</definedName>
    <definedName name="Tref9" hidden="1">#REF!</definedName>
    <definedName name="tt" localSheetId="9" hidden="1">#REF!</definedName>
    <definedName name="tt" localSheetId="6" hidden="1">#REF!</definedName>
    <definedName name="tt" localSheetId="8" hidden="1">#REF!</definedName>
    <definedName name="tt" hidden="1">#REF!</definedName>
    <definedName name="tttttr" localSheetId="9" hidden="1">#REF!</definedName>
    <definedName name="tttttr" localSheetId="8" hidden="1">#REF!</definedName>
    <definedName name="tttttr" hidden="1">#REF!</definedName>
    <definedName name="TTTTTTTTTT" localSheetId="9" hidden="1">#REF!</definedName>
    <definedName name="TTTTTTTTTT" localSheetId="6" hidden="1">#REF!</definedName>
    <definedName name="TTTTTTTTTT" localSheetId="8" hidden="1">#REF!</definedName>
    <definedName name="TTTTTTTTTT" hidden="1">#REF!</definedName>
    <definedName name="ttttttttttt" localSheetId="9" hidden="1">#REF!</definedName>
    <definedName name="ttttttttttt" localSheetId="6" hidden="1">#REF!</definedName>
    <definedName name="ttttttttttt" localSheetId="8" hidden="1">#REF!</definedName>
    <definedName name="ttttttttttt" hidden="1">#REF!</definedName>
    <definedName name="two" localSheetId="9" hidden="1">{"japlpg1",#N/A,FALSE,"JAPAN LPG ";"japllpg2",#N/A,FALSE,"JAPAN LPG "}</definedName>
    <definedName name="two" localSheetId="5" hidden="1">{"japlpg1",#N/A,FALSE,"JAPAN LPG ";"japllpg2",#N/A,FALSE,"JAPAN LPG "}</definedName>
    <definedName name="two" localSheetId="6" hidden="1">{"japlpg1",#N/A,FALSE,"JAPAN LPG ";"japllpg2",#N/A,FALSE,"JAPAN LPG "}</definedName>
    <definedName name="two" localSheetId="8" hidden="1">{"japlpg1",#N/A,FALSE,"JAPAN LPG ";"japllpg2",#N/A,FALSE,"JAPAN LPG "}</definedName>
    <definedName name="two" localSheetId="3" hidden="1">{"japlpg1",#N/A,FALSE,"JAPAN LPG ";"japllpg2",#N/A,FALSE,"JAPAN LPG "}</definedName>
    <definedName name="two" hidden="1">{"japlpg1",#N/A,FALSE,"JAPAN LPG ";"japllpg2",#N/A,FALSE,"JAPAN LPG "}</definedName>
    <definedName name="U" localSheetId="9" hidden="1">#REF!</definedName>
    <definedName name="U" localSheetId="6" hidden="1">#REF!</definedName>
    <definedName name="U" localSheetId="8" hidden="1">#REF!</definedName>
    <definedName name="U" hidden="1">#REF!</definedName>
    <definedName name="ukuku" localSheetId="9" hidden="1">#REF!</definedName>
    <definedName name="ukuku" localSheetId="6" hidden="1">#REF!</definedName>
    <definedName name="ukuku" localSheetId="8" hidden="1">#REF!</definedName>
    <definedName name="ukuku" hidden="1">#REF!</definedName>
    <definedName name="uu" localSheetId="6" hidden="1">#REF!</definedName>
    <definedName name="uu" hidden="1">#REF!</definedName>
    <definedName name="v" localSheetId="6" hidden="1">#REF!</definedName>
    <definedName name="v" hidden="1">#REF!</definedName>
    <definedName name="VVVVVVVV" localSheetId="9" hidden="1">#REF!</definedName>
    <definedName name="VVVVVVVV" localSheetId="5" hidden="1">#REF!</definedName>
    <definedName name="VVVVVVVV" localSheetId="8" hidden="1">#REF!</definedName>
    <definedName name="VVVVVVVV" hidden="1">#REF!</definedName>
    <definedName name="w" localSheetId="6">#REF!</definedName>
    <definedName name="w" localSheetId="3">#REF!</definedName>
    <definedName name="w">#REF!</definedName>
    <definedName name="wed" localSheetId="9" hidden="1">#REF!</definedName>
    <definedName name="wed" localSheetId="5" hidden="1">#REF!</definedName>
    <definedName name="wed" localSheetId="6" hidden="1">#REF!</definedName>
    <definedName name="wed" localSheetId="8" hidden="1">#REF!</definedName>
    <definedName name="wed" hidden="1">#REF!</definedName>
    <definedName name="wrn.Coal._.Questionnaire." localSheetId="9" hidden="1">{#N/A,#N/A,FALSE,"Explanatory notes";#N/A,#N/A,FALSE,"Table 1A 1999";#N/A,#N/A,FALSE,"Table 2A 1999";#N/A,#N/A,FALSE,"Table 3A 1999";#N/A,#N/A,FALSE,"Table 4A 1999";#N/A,#N/A,FALSE,"Table 5A 1999";#N/A,#N/A,FALSE,"Table 6A 1999";#N/A,#N/A,FALSE,"Table 7A 1999";#N/A,#N/A,FALSE,"Table 8A 1999";#N/A,#N/A,FALSE,"Remarks"}</definedName>
    <definedName name="wrn.Coal._.Questionnaire." localSheetId="5" hidden="1">{#N/A,#N/A,FALSE,"Explanatory notes";#N/A,#N/A,FALSE,"Table 1A 1999";#N/A,#N/A,FALSE,"Table 2A 1999";#N/A,#N/A,FALSE,"Table 3A 1999";#N/A,#N/A,FALSE,"Table 4A 1999";#N/A,#N/A,FALSE,"Table 5A 1999";#N/A,#N/A,FALSE,"Table 6A 1999";#N/A,#N/A,FALSE,"Table 7A 1999";#N/A,#N/A,FALSE,"Table 8A 1999";#N/A,#N/A,FALSE,"Remarks"}</definedName>
    <definedName name="wrn.Coal._.Questionnaire." localSheetId="6" hidden="1">{#N/A,#N/A,FALSE,"Explanatory notes";#N/A,#N/A,FALSE,"Table 1A 1999";#N/A,#N/A,FALSE,"Table 2A 1999";#N/A,#N/A,FALSE,"Table 3A 1999";#N/A,#N/A,FALSE,"Table 4A 1999";#N/A,#N/A,FALSE,"Table 5A 1999";#N/A,#N/A,FALSE,"Table 6A 1999";#N/A,#N/A,FALSE,"Table 7A 1999";#N/A,#N/A,FALSE,"Table 8A 1999";#N/A,#N/A,FALSE,"Remarks"}</definedName>
    <definedName name="wrn.Coal._.Questionnaire." localSheetId="8" hidden="1">{#N/A,#N/A,FALSE,"Explanatory notes";#N/A,#N/A,FALSE,"Table 1A 1999";#N/A,#N/A,FALSE,"Table 2A 1999";#N/A,#N/A,FALSE,"Table 3A 1999";#N/A,#N/A,FALSE,"Table 4A 1999";#N/A,#N/A,FALSE,"Table 5A 1999";#N/A,#N/A,FALSE,"Table 6A 1999";#N/A,#N/A,FALSE,"Table 7A 1999";#N/A,#N/A,FALSE,"Table 8A 1999";#N/A,#N/A,FALSE,"Remarks"}</definedName>
    <definedName name="wrn.Coal._.Questionnaire." localSheetId="3" hidden="1">{#N/A,#N/A,FALSE,"Explanatory notes";#N/A,#N/A,FALSE,"Table 1A 1999";#N/A,#N/A,FALSE,"Table 2A 1999";#N/A,#N/A,FALSE,"Table 3A 1999";#N/A,#N/A,FALSE,"Table 4A 1999";#N/A,#N/A,FALSE,"Table 5A 1999";#N/A,#N/A,FALSE,"Table 6A 1999";#N/A,#N/A,FALSE,"Table 7A 1999";#N/A,#N/A,FALSE,"Table 8A 1999";#N/A,#N/A,FALSE,"Remarks"}</definedName>
    <definedName name="wrn.Coal._.Questionnaire." hidden="1">{#N/A,#N/A,FALSE,"Explanatory notes";#N/A,#N/A,FALSE,"Table 1A 1999";#N/A,#N/A,FALSE,"Table 2A 1999";#N/A,#N/A,FALSE,"Table 3A 1999";#N/A,#N/A,FALSE,"Table 4A 1999";#N/A,#N/A,FALSE,"Table 5A 1999";#N/A,#N/A,FALSE,"Table 6A 1999";#N/A,#N/A,FALSE,"Table 7A 1999";#N/A,#N/A,FALSE,"Table 8A 1999";#N/A,#N/A,FALSE,"Remarks"}</definedName>
    <definedName name="wrn.crude." localSheetId="9" hidden="1">{"current1",#N/A,FALSE,"CRUDE";"current2",#N/A,FALSE,"CRUDE";"CONSTANT",#N/A,FALSE,"CRUDE"}</definedName>
    <definedName name="wrn.crude." localSheetId="5" hidden="1">{"current1",#N/A,FALSE,"CRUDE";"current2",#N/A,FALSE,"CRUDE";"CONSTANT",#N/A,FALSE,"CRUDE"}</definedName>
    <definedName name="wrn.crude." localSheetId="6" hidden="1">{"current1",#N/A,FALSE,"CRUDE";"current2",#N/A,FALSE,"CRUDE";"CONSTANT",#N/A,FALSE,"CRUDE"}</definedName>
    <definedName name="wrn.crude." localSheetId="8" hidden="1">{"current1",#N/A,FALSE,"CRUDE";"current2",#N/A,FALSE,"CRUDE";"CONSTANT",#N/A,FALSE,"CRUDE"}</definedName>
    <definedName name="wrn.crude." localSheetId="3" hidden="1">{"current1",#N/A,FALSE,"CRUDE";"current2",#N/A,FALSE,"CRUDE";"CONSTANT",#N/A,FALSE,"CRUDE"}</definedName>
    <definedName name="wrn.crude." hidden="1">{"current1",#N/A,FALSE,"CRUDE";"current2",#N/A,FALSE,"CRUDE";"CONSTANT",#N/A,FALSE,"CRUDE"}</definedName>
    <definedName name="wrn.CRUDE1." localSheetId="9" hidden="1">{"int85",#N/A,FALSE,"CRUDE";"crude2000",#N/A,FALSE,"CRUDE";"int98",#N/A,FALSE,"CRUDE";"usng85",#N/A,FALSE,"u.s. Natural Gas";"usng2000",#N/A,FALSE,"u.s. Natural Gas";"sing85",#N/A,FALSE,"SING MARG";"Sing2000",#N/A,FALSE,"SING MARG";"sing10",#N/A,FALSE,"SING MARG";"west2000",#N/A,FALSE,"europe LPG";"WEST85",#N/A,FALSE,"europe LPG";"Japan2000",#N/A,FALSE,"JAPAN PRODUCTS";"japan85",#N/A,FALSE,"JAPAN PRODUCTS";"jlpg2000",#N/A,FALSE,"JAPAN LPG ";"Jlpg85",#N/A,FALSE,"JAPAN LPG ";"ME85",#N/A,FALSE,"MIDEAST LPG";"me2000",#N/A,FALSE,"MIDEAST LPG";"MD85",#N/A,FALSE,"MED MARGINS";"MD2000",#N/A,FALSE,"MED MARGINS";"md98",#N/A,FALSE,"MED MARGINS";"MD85",#N/A,FALSE,"ARAB GULF PRODUCTS";"MD2000",#N/A,FALSE,"ARAB GULF PRODUCTS";"ngl85",#N/A,FALSE,"u.s. NGL";"ngl2000",#N/A,FALSE,"u.s. NGL";"nw85",#N/A,FALSE,"NWE MARGINS";"nw2000",#N/A,FALSE,"NWE MARGINS";"NW98",#N/A,FALSE,"NWE MARGINS";"US85",#N/A,FALSE,"US PRODUCTS";"US98",#N/A,FALSE,"US PRODUCTS";"us2000",#N/A,FALSE,"US PRODUCTS"}</definedName>
    <definedName name="wrn.CRUDE1." localSheetId="5" hidden="1">{"int85",#N/A,FALSE,"CRUDE";"crude2000",#N/A,FALSE,"CRUDE";"int98",#N/A,FALSE,"CRUDE";"usng85",#N/A,FALSE,"u.s. Natural Gas";"usng2000",#N/A,FALSE,"u.s. Natural Gas";"sing85",#N/A,FALSE,"SING MARG";"Sing2000",#N/A,FALSE,"SING MARG";"sing10",#N/A,FALSE,"SING MARG";"west2000",#N/A,FALSE,"europe LPG";"WEST85",#N/A,FALSE,"europe LPG";"Japan2000",#N/A,FALSE,"JAPAN PRODUCTS";"japan85",#N/A,FALSE,"JAPAN PRODUCTS";"jlpg2000",#N/A,FALSE,"JAPAN LPG ";"Jlpg85",#N/A,FALSE,"JAPAN LPG ";"ME85",#N/A,FALSE,"MIDEAST LPG";"me2000",#N/A,FALSE,"MIDEAST LPG";"MD85",#N/A,FALSE,"MED MARGINS";"MD2000",#N/A,FALSE,"MED MARGINS";"md98",#N/A,FALSE,"MED MARGINS";"MD85",#N/A,FALSE,"ARAB GULF PRODUCTS";"MD2000",#N/A,FALSE,"ARAB GULF PRODUCTS";"ngl85",#N/A,FALSE,"u.s. NGL";"ngl2000",#N/A,FALSE,"u.s. NGL";"nw85",#N/A,FALSE,"NWE MARGINS";"nw2000",#N/A,FALSE,"NWE MARGINS";"NW98",#N/A,FALSE,"NWE MARGINS";"US85",#N/A,FALSE,"US PRODUCTS";"US98",#N/A,FALSE,"US PRODUCTS";"us2000",#N/A,FALSE,"US PRODUCTS"}</definedName>
    <definedName name="wrn.CRUDE1." localSheetId="6" hidden="1">{"int85",#N/A,FALSE,"CRUDE";"crude2000",#N/A,FALSE,"CRUDE";"int98",#N/A,FALSE,"CRUDE";"usng85",#N/A,FALSE,"u.s. Natural Gas";"usng2000",#N/A,FALSE,"u.s. Natural Gas";"sing85",#N/A,FALSE,"SING MARG";"Sing2000",#N/A,FALSE,"SING MARG";"sing10",#N/A,FALSE,"SING MARG";"west2000",#N/A,FALSE,"europe LPG";"WEST85",#N/A,FALSE,"europe LPG";"Japan2000",#N/A,FALSE,"JAPAN PRODUCTS";"japan85",#N/A,FALSE,"JAPAN PRODUCTS";"jlpg2000",#N/A,FALSE,"JAPAN LPG ";"Jlpg85",#N/A,FALSE,"JAPAN LPG ";"ME85",#N/A,FALSE,"MIDEAST LPG";"me2000",#N/A,FALSE,"MIDEAST LPG";"MD85",#N/A,FALSE,"MED MARGINS";"MD2000",#N/A,FALSE,"MED MARGINS";"md98",#N/A,FALSE,"MED MARGINS";"MD85",#N/A,FALSE,"ARAB GULF PRODUCTS";"MD2000",#N/A,FALSE,"ARAB GULF PRODUCTS";"ngl85",#N/A,FALSE,"u.s. NGL";"ngl2000",#N/A,FALSE,"u.s. NGL";"nw85",#N/A,FALSE,"NWE MARGINS";"nw2000",#N/A,FALSE,"NWE MARGINS";"NW98",#N/A,FALSE,"NWE MARGINS";"US85",#N/A,FALSE,"US PRODUCTS";"US98",#N/A,FALSE,"US PRODUCTS";"us2000",#N/A,FALSE,"US PRODUCTS"}</definedName>
    <definedName name="wrn.CRUDE1." localSheetId="8" hidden="1">{"int85",#N/A,FALSE,"CRUDE";"crude2000",#N/A,FALSE,"CRUDE";"int98",#N/A,FALSE,"CRUDE";"usng85",#N/A,FALSE,"u.s. Natural Gas";"usng2000",#N/A,FALSE,"u.s. Natural Gas";"sing85",#N/A,FALSE,"SING MARG";"Sing2000",#N/A,FALSE,"SING MARG";"sing10",#N/A,FALSE,"SING MARG";"west2000",#N/A,FALSE,"europe LPG";"WEST85",#N/A,FALSE,"europe LPG";"Japan2000",#N/A,FALSE,"JAPAN PRODUCTS";"japan85",#N/A,FALSE,"JAPAN PRODUCTS";"jlpg2000",#N/A,FALSE,"JAPAN LPG ";"Jlpg85",#N/A,FALSE,"JAPAN LPG ";"ME85",#N/A,FALSE,"MIDEAST LPG";"me2000",#N/A,FALSE,"MIDEAST LPG";"MD85",#N/A,FALSE,"MED MARGINS";"MD2000",#N/A,FALSE,"MED MARGINS";"md98",#N/A,FALSE,"MED MARGINS";"MD85",#N/A,FALSE,"ARAB GULF PRODUCTS";"MD2000",#N/A,FALSE,"ARAB GULF PRODUCTS";"ngl85",#N/A,FALSE,"u.s. NGL";"ngl2000",#N/A,FALSE,"u.s. NGL";"nw85",#N/A,FALSE,"NWE MARGINS";"nw2000",#N/A,FALSE,"NWE MARGINS";"NW98",#N/A,FALSE,"NWE MARGINS";"US85",#N/A,FALSE,"US PRODUCTS";"US98",#N/A,FALSE,"US PRODUCTS";"us2000",#N/A,FALSE,"US PRODUCTS"}</definedName>
    <definedName name="wrn.CRUDE1." localSheetId="3" hidden="1">{"int85",#N/A,FALSE,"CRUDE";"crude2000",#N/A,FALSE,"CRUDE";"int98",#N/A,FALSE,"CRUDE";"usng85",#N/A,FALSE,"u.s. Natural Gas";"usng2000",#N/A,FALSE,"u.s. Natural Gas";"sing85",#N/A,FALSE,"SING MARG";"Sing2000",#N/A,FALSE,"SING MARG";"sing10",#N/A,FALSE,"SING MARG";"west2000",#N/A,FALSE,"europe LPG";"WEST85",#N/A,FALSE,"europe LPG";"Japan2000",#N/A,FALSE,"JAPAN PRODUCTS";"japan85",#N/A,FALSE,"JAPAN PRODUCTS";"jlpg2000",#N/A,FALSE,"JAPAN LPG ";"Jlpg85",#N/A,FALSE,"JAPAN LPG ";"ME85",#N/A,FALSE,"MIDEAST LPG";"me2000",#N/A,FALSE,"MIDEAST LPG";"MD85",#N/A,FALSE,"MED MARGINS";"MD2000",#N/A,FALSE,"MED MARGINS";"md98",#N/A,FALSE,"MED MARGINS";"MD85",#N/A,FALSE,"ARAB GULF PRODUCTS";"MD2000",#N/A,FALSE,"ARAB GULF PRODUCTS";"ngl85",#N/A,FALSE,"u.s. NGL";"ngl2000",#N/A,FALSE,"u.s. NGL";"nw85",#N/A,FALSE,"NWE MARGINS";"nw2000",#N/A,FALSE,"NWE MARGINS";"NW98",#N/A,FALSE,"NWE MARGINS";"US85",#N/A,FALSE,"US PRODUCTS";"US98",#N/A,FALSE,"US PRODUCTS";"us2000",#N/A,FALSE,"US PRODUCTS"}</definedName>
    <definedName name="wrn.CRUDE1." hidden="1">{"int85",#N/A,FALSE,"CRUDE";"crude2000",#N/A,FALSE,"CRUDE";"int98",#N/A,FALSE,"CRUDE";"usng85",#N/A,FALSE,"u.s. Natural Gas";"usng2000",#N/A,FALSE,"u.s. Natural Gas";"sing85",#N/A,FALSE,"SING MARG";"Sing2000",#N/A,FALSE,"SING MARG";"sing10",#N/A,FALSE,"SING MARG";"west2000",#N/A,FALSE,"europe LPG";"WEST85",#N/A,FALSE,"europe LPG";"Japan2000",#N/A,FALSE,"JAPAN PRODUCTS";"japan85",#N/A,FALSE,"JAPAN PRODUCTS";"jlpg2000",#N/A,FALSE,"JAPAN LPG ";"Jlpg85",#N/A,FALSE,"JAPAN LPG ";"ME85",#N/A,FALSE,"MIDEAST LPG";"me2000",#N/A,FALSE,"MIDEAST LPG";"MD85",#N/A,FALSE,"MED MARGINS";"MD2000",#N/A,FALSE,"MED MARGINS";"md98",#N/A,FALSE,"MED MARGINS";"MD85",#N/A,FALSE,"ARAB GULF PRODUCTS";"MD2000",#N/A,FALSE,"ARAB GULF PRODUCTS";"ngl85",#N/A,FALSE,"u.s. NGL";"ngl2000",#N/A,FALSE,"u.s. NGL";"nw85",#N/A,FALSE,"NWE MARGINS";"nw2000",#N/A,FALSE,"NWE MARGINS";"NW98",#N/A,FALSE,"NWE MARGINS";"US85",#N/A,FALSE,"US PRODUCTS";"US98",#N/A,FALSE,"US PRODUCTS";"us2000",#N/A,FALSE,"US PRODUCTS"}</definedName>
    <definedName name="wrn.Electricity._.Questionnaire." localSheetId="9"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 localSheetId="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 localSheetId="6"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 localSheetId="8"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 localSheetId="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natgastab." localSheetId="9" hidden="1">{"natgas1",#N/A,FALSE,"u.s. Natural Gas";"natgas2",#N/A,FALSE,"u.s. Natural Gas"}</definedName>
    <definedName name="wrn.natgastab." localSheetId="5" hidden="1">{"natgas1",#N/A,FALSE,"u.s. Natural Gas";"natgas2",#N/A,FALSE,"u.s. Natural Gas"}</definedName>
    <definedName name="wrn.natgastab." localSheetId="6" hidden="1">{"natgas1",#N/A,FALSE,"u.s. Natural Gas";"natgas2",#N/A,FALSE,"u.s. Natural Gas"}</definedName>
    <definedName name="wrn.natgastab." localSheetId="8" hidden="1">{"natgas1",#N/A,FALSE,"u.s. Natural Gas";"natgas2",#N/A,FALSE,"u.s. Natural Gas"}</definedName>
    <definedName name="wrn.natgastab." localSheetId="3" hidden="1">{"natgas1",#N/A,FALSE,"u.s. Natural Gas";"natgas2",#N/A,FALSE,"u.s. Natural Gas"}</definedName>
    <definedName name="wrn.natgastab." hidden="1">{"natgas1",#N/A,FALSE,"u.s. Natural Gas";"natgas2",#N/A,FALSE,"u.s. Natural Gas"}</definedName>
    <definedName name="wrn.PrintAll." localSheetId="9" hidden="1">{#N/A,#N/A,FALSE,"Notes";#N/A,#N/A,FALSE,"SAVINGS";#N/A,#N/A,FALSE,"BASE Input";#N/A,#N/A,FALSE,"BASE Analysis";#N/A,#N/A,FALSE,"BASE Calibration";#N/A,#N/A,FALSE,"POST Input";#N/A,#N/A,FALSE,"POST Analysis";#N/A,#N/A,FALSE,"POST Calibration"}</definedName>
    <definedName name="wrn.PrintAll." localSheetId="5" hidden="1">{#N/A,#N/A,FALSE,"Notes";#N/A,#N/A,FALSE,"SAVINGS";#N/A,#N/A,FALSE,"BASE Input";#N/A,#N/A,FALSE,"BASE Analysis";#N/A,#N/A,FALSE,"BASE Calibration";#N/A,#N/A,FALSE,"POST Input";#N/A,#N/A,FALSE,"POST Analysis";#N/A,#N/A,FALSE,"POST Calibration"}</definedName>
    <definedName name="wrn.PrintAll." localSheetId="6" hidden="1">{#N/A,#N/A,FALSE,"Notes";#N/A,#N/A,FALSE,"SAVINGS";#N/A,#N/A,FALSE,"BASE Input";#N/A,#N/A,FALSE,"BASE Analysis";#N/A,#N/A,FALSE,"BASE Calibration";#N/A,#N/A,FALSE,"POST Input";#N/A,#N/A,FALSE,"POST Analysis";#N/A,#N/A,FALSE,"POST Calibration"}</definedName>
    <definedName name="wrn.PrintAll." localSheetId="8" hidden="1">{#N/A,#N/A,FALSE,"Notes";#N/A,#N/A,FALSE,"SAVINGS";#N/A,#N/A,FALSE,"BASE Input";#N/A,#N/A,FALSE,"BASE Analysis";#N/A,#N/A,FALSE,"BASE Calibration";#N/A,#N/A,FALSE,"POST Input";#N/A,#N/A,FALSE,"POST Analysis";#N/A,#N/A,FALSE,"POST Calibration"}</definedName>
    <definedName name="wrn.PrintAll." localSheetId="3" hidden="1">{#N/A,#N/A,FALSE,"Notes";#N/A,#N/A,FALSE,"SAVINGS";#N/A,#N/A,FALSE,"BASE Input";#N/A,#N/A,FALSE,"BASE Analysis";#N/A,#N/A,FALSE,"BASE Calibration";#N/A,#N/A,FALSE,"POST Input";#N/A,#N/A,FALSE,"POST Analysis";#N/A,#N/A,FALSE,"POST Calibration"}</definedName>
    <definedName name="wrn.PrintAll." hidden="1">{#N/A,#N/A,FALSE,"Notes";#N/A,#N/A,FALSE,"SAVINGS";#N/A,#N/A,FALSE,"BASE Input";#N/A,#N/A,FALSE,"BASE Analysis";#N/A,#N/A,FALSE,"BASE Calibration";#N/A,#N/A,FALSE,"POST Input";#N/A,#N/A,FALSE,"POST Analysis";#N/A,#N/A,FALSE,"POST Calibration"}</definedName>
    <definedName name="wrn.savings." localSheetId="9" hidden="1">{#N/A,#N/A,FALSE,"FY97P1";#N/A,#N/A,FALSE,"FY97Z312";#N/A,#N/A,FALSE,"FY97LRBC";#N/A,#N/A,FALSE,"FY97O";#N/A,#N/A,FALSE,"FY97DAM"}</definedName>
    <definedName name="wrn.savings." localSheetId="5" hidden="1">{#N/A,#N/A,FALSE,"FY97P1";#N/A,#N/A,FALSE,"FY97Z312";#N/A,#N/A,FALSE,"FY97LRBC";#N/A,#N/A,FALSE,"FY97O";#N/A,#N/A,FALSE,"FY97DAM"}</definedName>
    <definedName name="wrn.savings." localSheetId="6" hidden="1">{#N/A,#N/A,FALSE,"FY97P1";#N/A,#N/A,FALSE,"FY97Z312";#N/A,#N/A,FALSE,"FY97LRBC";#N/A,#N/A,FALSE,"FY97O";#N/A,#N/A,FALSE,"FY97DAM"}</definedName>
    <definedName name="wrn.savings." localSheetId="8" hidden="1">{#N/A,#N/A,FALSE,"FY97P1";#N/A,#N/A,FALSE,"FY97Z312";#N/A,#N/A,FALSE,"FY97LRBC";#N/A,#N/A,FALSE,"FY97O";#N/A,#N/A,FALSE,"FY97DAM"}</definedName>
    <definedName name="wrn.savings." localSheetId="3" hidden="1">{#N/A,#N/A,FALSE,"FY97P1";#N/A,#N/A,FALSE,"FY97Z312";#N/A,#N/A,FALSE,"FY97LRBC";#N/A,#N/A,FALSE,"FY97O";#N/A,#N/A,FALSE,"FY97DAM"}</definedName>
    <definedName name="wrn.savings." hidden="1">{#N/A,#N/A,FALSE,"FY97P1";#N/A,#N/A,FALSE,"FY97Z312";#N/A,#N/A,FALSE,"FY97LRBC";#N/A,#N/A,FALSE,"FY97O";#N/A,#N/A,FALSE,"FY97DAM"}</definedName>
    <definedName name="wrn.sb._.rpt." localSheetId="9" hidden="1">{#N/A,#N/A,FALSE,"Bldg 75 lean-to T setback";#N/A,#N/A,FALSE,"Bldg 75 hangar T setback";#N/A,#N/A,FALSE,"Bldg 79 lean-to T setback";#N/A,#N/A,FALSE,"Bldg 79 hangar T setback"}</definedName>
    <definedName name="wrn.sb._.rpt." localSheetId="5" hidden="1">{#N/A,#N/A,FALSE,"Bldg 75 lean-to T setback";#N/A,#N/A,FALSE,"Bldg 75 hangar T setback";#N/A,#N/A,FALSE,"Bldg 79 lean-to T setback";#N/A,#N/A,FALSE,"Bldg 79 hangar T setback"}</definedName>
    <definedName name="wrn.sb._.rpt." localSheetId="6" hidden="1">{#N/A,#N/A,FALSE,"Bldg 75 lean-to T setback";#N/A,#N/A,FALSE,"Bldg 75 hangar T setback";#N/A,#N/A,FALSE,"Bldg 79 lean-to T setback";#N/A,#N/A,FALSE,"Bldg 79 hangar T setback"}</definedName>
    <definedName name="wrn.sb._.rpt." localSheetId="8" hidden="1">{#N/A,#N/A,FALSE,"Bldg 75 lean-to T setback";#N/A,#N/A,FALSE,"Bldg 75 hangar T setback";#N/A,#N/A,FALSE,"Bldg 79 lean-to T setback";#N/A,#N/A,FALSE,"Bldg 79 hangar T setback"}</definedName>
    <definedName name="wrn.sb._.rpt." localSheetId="3" hidden="1">{#N/A,#N/A,FALSE,"Bldg 75 lean-to T setback";#N/A,#N/A,FALSE,"Bldg 75 hangar T setback";#N/A,#N/A,FALSE,"Bldg 79 lean-to T setback";#N/A,#N/A,FALSE,"Bldg 79 hangar T setback"}</definedName>
    <definedName name="wrn.sb._.rpt." hidden="1">{#N/A,#N/A,FALSE,"Bldg 75 lean-to T setback";#N/A,#N/A,FALSE,"Bldg 75 hangar T setback";#N/A,#N/A,FALSE,"Bldg 79 lean-to T setback";#N/A,#N/A,FALSE,"Bldg 79 hangar T setback"}</definedName>
    <definedName name="wrn.SINGPROD." localSheetId="9" hidden="1">{"singcurrent1",#N/A,FALSE,"SING MARG";"SINGCURRENT2",#N/A,FALSE,"SING MARG";"SINGCONSTANT",#N/A,FALSE,"SING MARG"}</definedName>
    <definedName name="wrn.SINGPROD." localSheetId="5" hidden="1">{"singcurrent1",#N/A,FALSE,"SING MARG";"SINGCURRENT2",#N/A,FALSE,"SING MARG";"SINGCONSTANT",#N/A,FALSE,"SING MARG"}</definedName>
    <definedName name="wrn.SINGPROD." localSheetId="6" hidden="1">{"singcurrent1",#N/A,FALSE,"SING MARG";"SINGCURRENT2",#N/A,FALSE,"SING MARG";"SINGCONSTANT",#N/A,FALSE,"SING MARG"}</definedName>
    <definedName name="wrn.SINGPROD." localSheetId="8" hidden="1">{"singcurrent1",#N/A,FALSE,"SING MARG";"SINGCURRENT2",#N/A,FALSE,"SING MARG";"SINGCONSTANT",#N/A,FALSE,"SING MARG"}</definedName>
    <definedName name="wrn.SINGPROD." localSheetId="3" hidden="1">{"singcurrent1",#N/A,FALSE,"SING MARG";"SINGCURRENT2",#N/A,FALSE,"SING MARG";"SINGCONSTANT",#N/A,FALSE,"SING MARG"}</definedName>
    <definedName name="wrn.SINGPROD." hidden="1">{"singcurrent1",#N/A,FALSE,"SING MARG";"SINGCURRENT2",#N/A,FALSE,"SING MARG";"SINGCONSTANT",#N/A,FALSE,"SING MARG"}</definedName>
    <definedName name="wrn.Stmlks." localSheetId="9" hidden="1">{#N/A,#N/A,TRUE,"Sheet1";#N/A,#N/A,TRUE,"Sheet2 (2)"}</definedName>
    <definedName name="wrn.Stmlks." localSheetId="5" hidden="1">{#N/A,#N/A,TRUE,"Sheet1";#N/A,#N/A,TRUE,"Sheet2 (2)"}</definedName>
    <definedName name="wrn.Stmlks." localSheetId="6" hidden="1">{#N/A,#N/A,TRUE,"Sheet1";#N/A,#N/A,TRUE,"Sheet2 (2)"}</definedName>
    <definedName name="wrn.Stmlks." localSheetId="8" hidden="1">{#N/A,#N/A,TRUE,"Sheet1";#N/A,#N/A,TRUE,"Sheet2 (2)"}</definedName>
    <definedName name="wrn.Stmlks." localSheetId="3" hidden="1">{#N/A,#N/A,TRUE,"Sheet1";#N/A,#N/A,TRUE,"Sheet2 (2)"}</definedName>
    <definedName name="wrn.Stmlks." hidden="1">{#N/A,#N/A,TRUE,"Sheet1";#N/A,#N/A,TRUE,"Sheet2 (2)"}</definedName>
    <definedName name="wrn.tableeurlpg." localSheetId="9" hidden="1">{"eurlpg1",#N/A,FALSE,"europe LPG";"eurlpg2",#N/A,FALSE,"europe LPG"}</definedName>
    <definedName name="wrn.tableeurlpg." localSheetId="5" hidden="1">{"eurlpg1",#N/A,FALSE,"europe LPG";"eurlpg2",#N/A,FALSE,"europe LPG"}</definedName>
    <definedName name="wrn.tableeurlpg." localSheetId="6" hidden="1">{"eurlpg1",#N/A,FALSE,"europe LPG";"eurlpg2",#N/A,FALSE,"europe LPG"}</definedName>
    <definedName name="wrn.tableeurlpg." localSheetId="8" hidden="1">{"eurlpg1",#N/A,FALSE,"europe LPG";"eurlpg2",#N/A,FALSE,"europe LPG"}</definedName>
    <definedName name="wrn.tableeurlpg." localSheetId="3" hidden="1">{"eurlpg1",#N/A,FALSE,"europe LPG";"eurlpg2",#N/A,FALSE,"europe LPG"}</definedName>
    <definedName name="wrn.tableeurlpg." hidden="1">{"eurlpg1",#N/A,FALSE,"europe LPG";"eurlpg2",#N/A,FALSE,"europe LPG"}</definedName>
    <definedName name="wrn.tablejap." localSheetId="9" hidden="1">{"japcurrent1",#N/A,FALSE,"JAPAN PRODUCTS";"japcurrent2",#N/A,FALSE,"JAPAN PRODUCTS"}</definedName>
    <definedName name="wrn.tablejap." localSheetId="5" hidden="1">{"japcurrent1",#N/A,FALSE,"JAPAN PRODUCTS";"japcurrent2",#N/A,FALSE,"JAPAN PRODUCTS"}</definedName>
    <definedName name="wrn.tablejap." localSheetId="6" hidden="1">{"japcurrent1",#N/A,FALSE,"JAPAN PRODUCTS";"japcurrent2",#N/A,FALSE,"JAPAN PRODUCTS"}</definedName>
    <definedName name="wrn.tablejap." localSheetId="8" hidden="1">{"japcurrent1",#N/A,FALSE,"JAPAN PRODUCTS";"japcurrent2",#N/A,FALSE,"JAPAN PRODUCTS"}</definedName>
    <definedName name="wrn.tablejap." localSheetId="3" hidden="1">{"japcurrent1",#N/A,FALSE,"JAPAN PRODUCTS";"japcurrent2",#N/A,FALSE,"JAPAN PRODUCTS"}</definedName>
    <definedName name="wrn.tablejap." hidden="1">{"japcurrent1",#N/A,FALSE,"JAPAN PRODUCTS";"japcurrent2",#N/A,FALSE,"JAPAN PRODUCTS"}</definedName>
    <definedName name="wrn.tablejaplpg." localSheetId="9" hidden="1">{"japlpg1",#N/A,FALSE,"JAPAN LPG ";"japllpg2",#N/A,FALSE,"JAPAN LPG "}</definedName>
    <definedName name="wrn.tablejaplpg." localSheetId="5" hidden="1">{"japlpg1",#N/A,FALSE,"JAPAN LPG ";"japllpg2",#N/A,FALSE,"JAPAN LPG "}</definedName>
    <definedName name="wrn.tablejaplpg." localSheetId="6" hidden="1">{"japlpg1",#N/A,FALSE,"JAPAN LPG ";"japllpg2",#N/A,FALSE,"JAPAN LPG "}</definedName>
    <definedName name="wrn.tablejaplpg." localSheetId="8" hidden="1">{"japlpg1",#N/A,FALSE,"JAPAN LPG ";"japllpg2",#N/A,FALSE,"JAPAN LPG "}</definedName>
    <definedName name="wrn.tablejaplpg." localSheetId="3" hidden="1">{"japlpg1",#N/A,FALSE,"JAPAN LPG ";"japllpg2",#N/A,FALSE,"JAPAN LPG "}</definedName>
    <definedName name="wrn.tablejaplpg." hidden="1">{"japlpg1",#N/A,FALSE,"JAPAN LPG ";"japllpg2",#N/A,FALSE,"JAPAN LPG "}</definedName>
    <definedName name="wrn.tablemeastlpg." localSheetId="9" hidden="1">{"midlpg1",#N/A,FALSE,"MIDEAST LPG";"midlpg2",#N/A,FALSE,"MIDEAST LPG"}</definedName>
    <definedName name="wrn.tablemeastlpg." localSheetId="5" hidden="1">{"midlpg1",#N/A,FALSE,"MIDEAST LPG";"midlpg2",#N/A,FALSE,"MIDEAST LPG"}</definedName>
    <definedName name="wrn.tablemeastlpg." localSheetId="6" hidden="1">{"midlpg1",#N/A,FALSE,"MIDEAST LPG";"midlpg2",#N/A,FALSE,"MIDEAST LPG"}</definedName>
    <definedName name="wrn.tablemeastlpg." localSheetId="8" hidden="1">{"midlpg1",#N/A,FALSE,"MIDEAST LPG";"midlpg2",#N/A,FALSE,"MIDEAST LPG"}</definedName>
    <definedName name="wrn.tablemeastlpg." localSheetId="3" hidden="1">{"midlpg1",#N/A,FALSE,"MIDEAST LPG";"midlpg2",#N/A,FALSE,"MIDEAST LPG"}</definedName>
    <definedName name="wrn.tablemeastlpg." hidden="1">{"midlpg1",#N/A,FALSE,"MIDEAST LPG";"midlpg2",#N/A,FALSE,"MIDEAST LPG"}</definedName>
    <definedName name="wrn.TABLEMED." localSheetId="9" hidden="1">{"medcurrent1",#N/A,FALSE,"MED MARGINS";"medcurrent2",#N/A,FALSE,"MED MARGINS";"medconstant",#N/A,FALSE,"MED MARGINS"}</definedName>
    <definedName name="wrn.TABLEMED." localSheetId="5" hidden="1">{"medcurrent1",#N/A,FALSE,"MED MARGINS";"medcurrent2",#N/A,FALSE,"MED MARGINS";"medconstant",#N/A,FALSE,"MED MARGINS"}</definedName>
    <definedName name="wrn.TABLEMED." localSheetId="6" hidden="1">{"medcurrent1",#N/A,FALSE,"MED MARGINS";"medcurrent2",#N/A,FALSE,"MED MARGINS";"medconstant",#N/A,FALSE,"MED MARGINS"}</definedName>
    <definedName name="wrn.TABLEMED." localSheetId="8" hidden="1">{"medcurrent1",#N/A,FALSE,"MED MARGINS";"medcurrent2",#N/A,FALSE,"MED MARGINS";"medconstant",#N/A,FALSE,"MED MARGINS"}</definedName>
    <definedName name="wrn.TABLEMED." localSheetId="3" hidden="1">{"medcurrent1",#N/A,FALSE,"MED MARGINS";"medcurrent2",#N/A,FALSE,"MED MARGINS";"medconstant",#N/A,FALSE,"MED MARGINS"}</definedName>
    <definedName name="wrn.TABLEMED." hidden="1">{"medcurrent1",#N/A,FALSE,"MED MARGINS";"medcurrent2",#N/A,FALSE,"MED MARGINS";"medconstant",#N/A,FALSE,"MED MARGINS"}</definedName>
    <definedName name="wrn.tablemideast." localSheetId="9" hidden="1">{"midcurrent1",#N/A,FALSE,"ARAB GULF PRODUCTS";"midcurrent2",#N/A,FALSE,"ARAB GULF PRODUCTS"}</definedName>
    <definedName name="wrn.tablemideast." localSheetId="5" hidden="1">{"midcurrent1",#N/A,FALSE,"ARAB GULF PRODUCTS";"midcurrent2",#N/A,FALSE,"ARAB GULF PRODUCTS"}</definedName>
    <definedName name="wrn.tablemideast." localSheetId="6" hidden="1">{"midcurrent1",#N/A,FALSE,"ARAB GULF PRODUCTS";"midcurrent2",#N/A,FALSE,"ARAB GULF PRODUCTS"}</definedName>
    <definedName name="wrn.tablemideast." localSheetId="8" hidden="1">{"midcurrent1",#N/A,FALSE,"ARAB GULF PRODUCTS";"midcurrent2",#N/A,FALSE,"ARAB GULF PRODUCTS"}</definedName>
    <definedName name="wrn.tablemideast." localSheetId="3" hidden="1">{"midcurrent1",#N/A,FALSE,"ARAB GULF PRODUCTS";"midcurrent2",#N/A,FALSE,"ARAB GULF PRODUCTS"}</definedName>
    <definedName name="wrn.tablemideast." hidden="1">{"midcurrent1",#N/A,FALSE,"ARAB GULF PRODUCTS";"midcurrent2",#N/A,FALSE,"ARAB GULF PRODUCTS"}</definedName>
    <definedName name="wrn.tablengl." localSheetId="9" hidden="1">{"ngl1",#N/A,FALSE,"u.s. NGL";"ngl2",#N/A,FALSE,"u.s. NGL"}</definedName>
    <definedName name="wrn.tablengl." localSheetId="5" hidden="1">{"ngl1",#N/A,FALSE,"u.s. NGL";"ngl2",#N/A,FALSE,"u.s. NGL"}</definedName>
    <definedName name="wrn.tablengl." localSheetId="6" hidden="1">{"ngl1",#N/A,FALSE,"u.s. NGL";"ngl2",#N/A,FALSE,"u.s. NGL"}</definedName>
    <definedName name="wrn.tablengl." localSheetId="8" hidden="1">{"ngl1",#N/A,FALSE,"u.s. NGL";"ngl2",#N/A,FALSE,"u.s. NGL"}</definedName>
    <definedName name="wrn.tablengl." localSheetId="3" hidden="1">{"ngl1",#N/A,FALSE,"u.s. NGL";"ngl2",#N/A,FALSE,"u.s. NGL"}</definedName>
    <definedName name="wrn.tablengl." hidden="1">{"ngl1",#N/A,FALSE,"u.s. NGL";"ngl2",#N/A,FALSE,"u.s. NGL"}</definedName>
    <definedName name="wrn.TABLENWE." localSheetId="9" hidden="1">{"nwecurrent1",#N/A,FALSE,"NWE MARGINS";"nwecurrent2",#N/A,FALSE,"NWE MARGINS";"nweconstant",#N/A,FALSE,"NWE MARGINS"}</definedName>
    <definedName name="wrn.TABLENWE." localSheetId="5" hidden="1">{"nwecurrent1",#N/A,FALSE,"NWE MARGINS";"nwecurrent2",#N/A,FALSE,"NWE MARGINS";"nweconstant",#N/A,FALSE,"NWE MARGINS"}</definedName>
    <definedName name="wrn.TABLENWE." localSheetId="6" hidden="1">{"nwecurrent1",#N/A,FALSE,"NWE MARGINS";"nwecurrent2",#N/A,FALSE,"NWE MARGINS";"nweconstant",#N/A,FALSE,"NWE MARGINS"}</definedName>
    <definedName name="wrn.TABLENWE." localSheetId="8" hidden="1">{"nwecurrent1",#N/A,FALSE,"NWE MARGINS";"nwecurrent2",#N/A,FALSE,"NWE MARGINS";"nweconstant",#N/A,FALSE,"NWE MARGINS"}</definedName>
    <definedName name="wrn.TABLENWE." localSheetId="3" hidden="1">{"nwecurrent1",#N/A,FALSE,"NWE MARGINS";"nwecurrent2",#N/A,FALSE,"NWE MARGINS";"nweconstant",#N/A,FALSE,"NWE MARGINS"}</definedName>
    <definedName name="wrn.TABLENWE." hidden="1">{"nwecurrent1",#N/A,FALSE,"NWE MARGINS";"nwecurrent2",#N/A,FALSE,"NWE MARGINS";"nweconstant",#N/A,FALSE,"NWE MARGINS"}</definedName>
    <definedName name="wrn.tableprod." localSheetId="9" hidden="1">{"current1",#N/A,FALSE,"US PRODUCTS";"current2",#N/A,FALSE,"US PRODUCTS";"constant",#N/A,FALSE,"US PRODUCTS"}</definedName>
    <definedName name="wrn.tableprod." localSheetId="5" hidden="1">{"current1",#N/A,FALSE,"US PRODUCTS";"current2",#N/A,FALSE,"US PRODUCTS";"constant",#N/A,FALSE,"US PRODUCTS"}</definedName>
    <definedName name="wrn.tableprod." localSheetId="6" hidden="1">{"current1",#N/A,FALSE,"US PRODUCTS";"current2",#N/A,FALSE,"US PRODUCTS";"constant",#N/A,FALSE,"US PRODUCTS"}</definedName>
    <definedName name="wrn.tableprod." localSheetId="8" hidden="1">{"current1",#N/A,FALSE,"US PRODUCTS";"current2",#N/A,FALSE,"US PRODUCTS";"constant",#N/A,FALSE,"US PRODUCTS"}</definedName>
    <definedName name="wrn.tableprod." localSheetId="3" hidden="1">{"current1",#N/A,FALSE,"US PRODUCTS";"current2",#N/A,FALSE,"US PRODUCTS";"constant",#N/A,FALSE,"US PRODUCTS"}</definedName>
    <definedName name="wrn.tableprod." hidden="1">{"current1",#N/A,FALSE,"US PRODUCTS";"current2",#N/A,FALSE,"US PRODUCTS";"constant",#N/A,FALSE,"US PRODUCTS"}</definedName>
    <definedName name="wrn.total." localSheetId="9" hidden="1">{#N/A,#N/A,FALSE,"Summary";#N/A,#N/A,FALSE,"Berkeley";#N/A,#N/A,FALSE,"HS";#N/A,#N/A,FALSE,"Brookside";#N/A,#N/A,FALSE,"George";#N/A,#N/A,FALSE,"Ketler";#N/A,#N/A,FALSE,"Washington"}</definedName>
    <definedName name="wrn.total." localSheetId="5" hidden="1">{#N/A,#N/A,FALSE,"Summary";#N/A,#N/A,FALSE,"Berkeley";#N/A,#N/A,FALSE,"HS";#N/A,#N/A,FALSE,"Brookside";#N/A,#N/A,FALSE,"George";#N/A,#N/A,FALSE,"Ketler";#N/A,#N/A,FALSE,"Washington"}</definedName>
    <definedName name="wrn.total." localSheetId="6" hidden="1">{#N/A,#N/A,FALSE,"Summary";#N/A,#N/A,FALSE,"Berkeley";#N/A,#N/A,FALSE,"HS";#N/A,#N/A,FALSE,"Brookside";#N/A,#N/A,FALSE,"George";#N/A,#N/A,FALSE,"Ketler";#N/A,#N/A,FALSE,"Washington"}</definedName>
    <definedName name="wrn.total." localSheetId="8" hidden="1">{#N/A,#N/A,FALSE,"Summary";#N/A,#N/A,FALSE,"Berkeley";#N/A,#N/A,FALSE,"HS";#N/A,#N/A,FALSE,"Brookside";#N/A,#N/A,FALSE,"George";#N/A,#N/A,FALSE,"Ketler";#N/A,#N/A,FALSE,"Washington"}</definedName>
    <definedName name="wrn.total." localSheetId="3" hidden="1">{#N/A,#N/A,FALSE,"Summary";#N/A,#N/A,FALSE,"Berkeley";#N/A,#N/A,FALSE,"HS";#N/A,#N/A,FALSE,"Brookside";#N/A,#N/A,FALSE,"George";#N/A,#N/A,FALSE,"Ketler";#N/A,#N/A,FALSE,"Washington"}</definedName>
    <definedName name="wrn.total." hidden="1">{#N/A,#N/A,FALSE,"Summary";#N/A,#N/A,FALSE,"Berkeley";#N/A,#N/A,FALSE,"HS";#N/A,#N/A,FALSE,"Brookside";#N/A,#N/A,FALSE,"George";#N/A,#N/A,FALSE,"Ketler";#N/A,#N/A,FALSE,"Washington"}</definedName>
    <definedName name="wrn.ttl" localSheetId="9" hidden="1">{#N/A,#N/A,FALSE,"Summary";#N/A,#N/A,FALSE,"Berkeley";#N/A,#N/A,FALSE,"HS";#N/A,#N/A,FALSE,"Brookside";#N/A,#N/A,FALSE,"George";#N/A,#N/A,FALSE,"Ketler";#N/A,#N/A,FALSE,"Washington"}</definedName>
    <definedName name="wrn.ttl" localSheetId="5" hidden="1">{#N/A,#N/A,FALSE,"Summary";#N/A,#N/A,FALSE,"Berkeley";#N/A,#N/A,FALSE,"HS";#N/A,#N/A,FALSE,"Brookside";#N/A,#N/A,FALSE,"George";#N/A,#N/A,FALSE,"Ketler";#N/A,#N/A,FALSE,"Washington"}</definedName>
    <definedName name="wrn.ttl" localSheetId="6" hidden="1">{#N/A,#N/A,FALSE,"Summary";#N/A,#N/A,FALSE,"Berkeley";#N/A,#N/A,FALSE,"HS";#N/A,#N/A,FALSE,"Brookside";#N/A,#N/A,FALSE,"George";#N/A,#N/A,FALSE,"Ketler";#N/A,#N/A,FALSE,"Washington"}</definedName>
    <definedName name="wrn.ttl" localSheetId="8" hidden="1">{#N/A,#N/A,FALSE,"Summary";#N/A,#N/A,FALSE,"Berkeley";#N/A,#N/A,FALSE,"HS";#N/A,#N/A,FALSE,"Brookside";#N/A,#N/A,FALSE,"George";#N/A,#N/A,FALSE,"Ketler";#N/A,#N/A,FALSE,"Washington"}</definedName>
    <definedName name="wrn.ttl" localSheetId="3" hidden="1">{#N/A,#N/A,FALSE,"Summary";#N/A,#N/A,FALSE,"Berkeley";#N/A,#N/A,FALSE,"HS";#N/A,#N/A,FALSE,"Brookside";#N/A,#N/A,FALSE,"George";#N/A,#N/A,FALSE,"Ketler";#N/A,#N/A,FALSE,"Washington"}</definedName>
    <definedName name="wrn.ttl" hidden="1">{#N/A,#N/A,FALSE,"Summary";#N/A,#N/A,FALSE,"Berkeley";#N/A,#N/A,FALSE,"HS";#N/A,#N/A,FALSE,"Brookside";#N/A,#N/A,FALSE,"George";#N/A,#N/A,FALSE,"Ketler";#N/A,#N/A,FALSE,"Washington"}</definedName>
    <definedName name="wwwwwwwwwww" localSheetId="9" hidden="1">#REF!</definedName>
    <definedName name="wwwwwwwwwww" localSheetId="6" hidden="1">#REF!</definedName>
    <definedName name="wwwwwwwwwww" localSheetId="8" hidden="1">#REF!</definedName>
    <definedName name="wwwwwwwwwww" hidden="1">#REF!</definedName>
    <definedName name="XReCopy8" localSheetId="9" hidden="1">#REF!</definedName>
    <definedName name="XReCopy8" localSheetId="6" hidden="1">#REF!</definedName>
    <definedName name="XReCopy8" localSheetId="8" hidden="1">#REF!</definedName>
    <definedName name="XReCopy8" hidden="1">#REF!</definedName>
    <definedName name="XREF_COLUMN_1" localSheetId="6" hidden="1">#REF!</definedName>
    <definedName name="XREF_COLUMN_1" hidden="1">#REF!</definedName>
    <definedName name="XREF_COLUMN_10" localSheetId="6" hidden="1">#REF!</definedName>
    <definedName name="XREF_COLUMN_10" hidden="1">#REF!</definedName>
    <definedName name="XREF_COLUMN_11" localSheetId="6" hidden="1">#REF!</definedName>
    <definedName name="XREF_COLUMN_11" hidden="1">#REF!</definedName>
    <definedName name="XREF_COLUMN_12" localSheetId="6" hidden="1">#REF!</definedName>
    <definedName name="XREF_COLUMN_12" hidden="1">#REF!</definedName>
    <definedName name="XREF_COLUMN_13" localSheetId="6" hidden="1">#REF!</definedName>
    <definedName name="XREF_COLUMN_13" hidden="1">#REF!</definedName>
    <definedName name="XREF_COLUMN_2" localSheetId="6" hidden="1">#REF!</definedName>
    <definedName name="XREF_COLUMN_2" hidden="1">#REF!</definedName>
    <definedName name="XREF_COLUMN_3" localSheetId="6" hidden="1">#REF!</definedName>
    <definedName name="XREF_COLUMN_3" hidden="1">#REF!</definedName>
    <definedName name="XREF_COLUMN_4" localSheetId="6" hidden="1">#REF!</definedName>
    <definedName name="XREF_COLUMN_4" hidden="1">#REF!</definedName>
    <definedName name="XREF_COLUMN_5" localSheetId="6" hidden="1">#REF!</definedName>
    <definedName name="XREF_COLUMN_5" hidden="1">#REF!</definedName>
    <definedName name="XREF_COLUMN_6" localSheetId="6" hidden="1">#REF!</definedName>
    <definedName name="XREF_COLUMN_6" hidden="1">#REF!</definedName>
    <definedName name="XREF_COLUMN_7" localSheetId="6" hidden="1">#REF!</definedName>
    <definedName name="XREF_COLUMN_7" hidden="1">#REF!</definedName>
    <definedName name="XREF_COLUMN_8" localSheetId="6" hidden="1">#REF!</definedName>
    <definedName name="XREF_COLUMN_8" hidden="1">#REF!</definedName>
    <definedName name="XREF_COLUMN_9" localSheetId="6" hidden="1">#REF!</definedName>
    <definedName name="XREF_COLUMN_9" hidden="1">#REF!</definedName>
    <definedName name="XRefActiveRow" localSheetId="6" hidden="1">#REF!</definedName>
    <definedName name="XRefActiveRow" hidden="1">#REF!</definedName>
    <definedName name="XRefCopy1" localSheetId="1" hidden="1">TextRefCopy1</definedName>
    <definedName name="XRefCopy1" localSheetId="9" hidden="1">TextRefCopy1</definedName>
    <definedName name="XRefCopy1" localSheetId="5" hidden="1">TextRefCopy1</definedName>
    <definedName name="XRefCopy1" localSheetId="6" hidden="1">TextRefCopy1</definedName>
    <definedName name="XRefCopy1" localSheetId="8" hidden="1">TextRefCopy1</definedName>
    <definedName name="XRefCopy1" localSheetId="3" hidden="1">TextRefCopy1</definedName>
    <definedName name="XRefCopy1" hidden="1">TextRefCopy1</definedName>
    <definedName name="XRefCopy10" localSheetId="9" hidden="1">#REF!</definedName>
    <definedName name="XRefCopy10" localSheetId="6" hidden="1">#REF!</definedName>
    <definedName name="XRefCopy10" localSheetId="8" hidden="1">#REF!</definedName>
    <definedName name="XRefCopy10" hidden="1">#REF!</definedName>
    <definedName name="XRefCopy10Row" localSheetId="9" hidden="1">#REF!</definedName>
    <definedName name="XRefCopy10Row" localSheetId="6" hidden="1">#REF!</definedName>
    <definedName name="XRefCopy10Row" localSheetId="8" hidden="1">#REF!</definedName>
    <definedName name="XRefCopy10Row" hidden="1">#REF!</definedName>
    <definedName name="XRefCopy11" localSheetId="6" hidden="1">#REF!</definedName>
    <definedName name="XRefCopy11" hidden="1">#REF!</definedName>
    <definedName name="XRefCopy11Row" localSheetId="6" hidden="1">#REF!</definedName>
    <definedName name="XRefCopy11Row" hidden="1">#REF!</definedName>
    <definedName name="XRefCopy12" localSheetId="6" hidden="1">#REF!</definedName>
    <definedName name="XRefCopy12" hidden="1">#REF!</definedName>
    <definedName name="XRefCopy12Row" localSheetId="6" hidden="1">#REF!</definedName>
    <definedName name="XRefCopy12Row" hidden="1">#REF!</definedName>
    <definedName name="XRefCopy13" localSheetId="6" hidden="1">#REF!</definedName>
    <definedName name="XRefCopy13" hidden="1">#REF!</definedName>
    <definedName name="XRefCopy14" localSheetId="6" hidden="1">#REF!</definedName>
    <definedName name="XRefCopy14" hidden="1">#REF!</definedName>
    <definedName name="XRefCopy14Row" localSheetId="6" hidden="1">#REF!</definedName>
    <definedName name="XRefCopy14Row" hidden="1">#REF!</definedName>
    <definedName name="XRefCopy15" localSheetId="6" hidden="1">#REF!</definedName>
    <definedName name="XRefCopy15" hidden="1">#REF!</definedName>
    <definedName name="XRefCopy15Row" localSheetId="6" hidden="1">#REF!</definedName>
    <definedName name="XRefCopy15Row" hidden="1">#REF!</definedName>
    <definedName name="XRefCopy16" localSheetId="6" hidden="1">#REF!</definedName>
    <definedName name="XRefCopy16" hidden="1">#REF!</definedName>
    <definedName name="XRefCopy17" localSheetId="6" hidden="1">#REF!</definedName>
    <definedName name="XRefCopy17" hidden="1">#REF!</definedName>
    <definedName name="XRefCopy17Row" localSheetId="6" hidden="1">#REF!</definedName>
    <definedName name="XRefCopy17Row" hidden="1">#REF!</definedName>
    <definedName name="XRefCopy18" localSheetId="6" hidden="1">#REF!</definedName>
    <definedName name="XRefCopy18" hidden="1">#REF!</definedName>
    <definedName name="XRefCopy19" localSheetId="6" hidden="1">#REF!</definedName>
    <definedName name="XRefCopy19" hidden="1">#REF!</definedName>
    <definedName name="XRefCopy19Row" localSheetId="6" hidden="1">#REF!</definedName>
    <definedName name="XRefCopy19Row" hidden="1">#REF!</definedName>
    <definedName name="XRefCopy20" localSheetId="9" hidden="1">#REF!</definedName>
    <definedName name="XRefCopy20" localSheetId="6" hidden="1">#REF!</definedName>
    <definedName name="XRefCopy20" localSheetId="8" hidden="1">#REF!</definedName>
    <definedName name="XRefCopy20" hidden="1">#REF!</definedName>
    <definedName name="XRefCopy20Row" localSheetId="9" hidden="1">#REF!</definedName>
    <definedName name="XRefCopy20Row" localSheetId="6" hidden="1">#REF!</definedName>
    <definedName name="XRefCopy20Row" hidden="1">#REF!</definedName>
    <definedName name="XRefCopy21" localSheetId="9" hidden="1">#REF!</definedName>
    <definedName name="XRefCopy21" localSheetId="6" hidden="1">#REF!</definedName>
    <definedName name="XRefCopy21" hidden="1">#REF!</definedName>
    <definedName name="XRefCopy21Row" localSheetId="6" hidden="1">#REF!</definedName>
    <definedName name="XRefCopy21Row" hidden="1">#REF!</definedName>
    <definedName name="XRefCopy22" localSheetId="6" hidden="1">#REF!</definedName>
    <definedName name="XRefCopy22" hidden="1">#REF!</definedName>
    <definedName name="XRefCopy22Row" localSheetId="6" hidden="1">#REF!</definedName>
    <definedName name="XRefCopy22Row" hidden="1">#REF!</definedName>
    <definedName name="XRefCopy23" localSheetId="6" hidden="1">#REF!</definedName>
    <definedName name="XRefCopy23" hidden="1">#REF!</definedName>
    <definedName name="XRefCopy23Row" localSheetId="6" hidden="1">#REF!</definedName>
    <definedName name="XRefCopy23Row" hidden="1">#REF!</definedName>
    <definedName name="XRefCopy24" localSheetId="6" hidden="1">#REF!</definedName>
    <definedName name="XRefCopy24" hidden="1">#REF!</definedName>
    <definedName name="XRefCopy24Row" localSheetId="6" hidden="1">#REF!</definedName>
    <definedName name="XRefCopy24Row" hidden="1">#REF!</definedName>
    <definedName name="XRefCopy25" localSheetId="6" hidden="1">#REF!</definedName>
    <definedName name="XRefCopy25" hidden="1">#REF!</definedName>
    <definedName name="XRefCopy25Row" localSheetId="6" hidden="1">#REF!</definedName>
    <definedName name="XRefCopy25Row" hidden="1">#REF!</definedName>
    <definedName name="XRefCopy26" localSheetId="6" hidden="1">#REF!</definedName>
    <definedName name="XRefCopy26" hidden="1">#REF!</definedName>
    <definedName name="XRefCopy26Row" localSheetId="6" hidden="1">#REF!</definedName>
    <definedName name="XRefCopy26Row" hidden="1">#REF!</definedName>
    <definedName name="XRefCopy27" localSheetId="6" hidden="1">#REF!</definedName>
    <definedName name="XRefCopy27" hidden="1">#REF!</definedName>
    <definedName name="XRefCopy28" localSheetId="6" hidden="1">#REF!</definedName>
    <definedName name="XRefCopy28" hidden="1">#REF!</definedName>
    <definedName name="XRefCopy29" localSheetId="6" hidden="1">#REF!</definedName>
    <definedName name="XRefCopy29" hidden="1">#REF!</definedName>
    <definedName name="XRefCopy29Row" localSheetId="6" hidden="1">#REF!</definedName>
    <definedName name="XRefCopy29Row" hidden="1">#REF!</definedName>
    <definedName name="XRefCopy3" localSheetId="6" hidden="1">#REF!</definedName>
    <definedName name="XRefCopy3" hidden="1">#REF!</definedName>
    <definedName name="XRefCopy30" localSheetId="6" hidden="1">#REF!</definedName>
    <definedName name="XRefCopy30" hidden="1">#REF!</definedName>
    <definedName name="XRefCopy30Row" localSheetId="6" hidden="1">#REF!</definedName>
    <definedName name="XRefCopy30Row" hidden="1">#REF!</definedName>
    <definedName name="XRefCopy31" localSheetId="6" hidden="1">#REF!</definedName>
    <definedName name="XRefCopy31" hidden="1">#REF!</definedName>
    <definedName name="XRefCopy31Row" localSheetId="6" hidden="1">#REF!</definedName>
    <definedName name="XRefCopy31Row" hidden="1">#REF!</definedName>
    <definedName name="XRefCopy32" localSheetId="6" hidden="1">#REF!</definedName>
    <definedName name="XRefCopy32" hidden="1">#REF!</definedName>
    <definedName name="XRefCopy33" localSheetId="6" hidden="1">#REF!</definedName>
    <definedName name="XRefCopy33" hidden="1">#REF!</definedName>
    <definedName name="XRefCopy33Row" localSheetId="6" hidden="1">#REF!</definedName>
    <definedName name="XRefCopy33Row" hidden="1">#REF!</definedName>
    <definedName name="XRefCopy34" localSheetId="6" hidden="1">#REF!</definedName>
    <definedName name="XRefCopy34" hidden="1">#REF!</definedName>
    <definedName name="XRefCopy34Row" localSheetId="6" hidden="1">#REF!</definedName>
    <definedName name="XRefCopy34Row" hidden="1">#REF!</definedName>
    <definedName name="XRefCopy35" localSheetId="6" hidden="1">#REF!</definedName>
    <definedName name="XRefCopy35" hidden="1">#REF!</definedName>
    <definedName name="XRefCopy35Row" localSheetId="6" hidden="1">#REF!</definedName>
    <definedName name="XRefCopy35Row" hidden="1">#REF!</definedName>
    <definedName name="XRefCopy36" localSheetId="6" hidden="1">#REF!</definedName>
    <definedName name="XRefCopy36" hidden="1">#REF!</definedName>
    <definedName name="XRefCopy36Row" localSheetId="6" hidden="1">#REF!</definedName>
    <definedName name="XRefCopy36Row" hidden="1">#REF!</definedName>
    <definedName name="XRefCopy37" localSheetId="6" hidden="1">#REF!</definedName>
    <definedName name="XRefCopy37" hidden="1">#REF!</definedName>
    <definedName name="XRefCopy37Row" localSheetId="6" hidden="1">#REF!</definedName>
    <definedName name="XRefCopy37Row" hidden="1">#REF!</definedName>
    <definedName name="XRefCopy38" localSheetId="6" hidden="1">#REF!</definedName>
    <definedName name="XRefCopy38" hidden="1">#REF!</definedName>
    <definedName name="XRefCopy38Row" localSheetId="6" hidden="1">#REF!</definedName>
    <definedName name="XRefCopy38Row" hidden="1">#REF!</definedName>
    <definedName name="XRefCopy39" localSheetId="6" hidden="1">#REF!</definedName>
    <definedName name="XRefCopy39" hidden="1">#REF!</definedName>
    <definedName name="XRefCopy39Row" localSheetId="6" hidden="1">#REF!</definedName>
    <definedName name="XRefCopy39Row" hidden="1">#REF!</definedName>
    <definedName name="XRefCopy3Row" localSheetId="6" hidden="1">#REF!</definedName>
    <definedName name="XRefCopy3Row" hidden="1">#REF!</definedName>
    <definedName name="XRefCopy4" localSheetId="6" hidden="1">#REF!</definedName>
    <definedName name="XRefCopy4" hidden="1">#REF!</definedName>
    <definedName name="XRefCopy40" localSheetId="6" hidden="1">#REF!</definedName>
    <definedName name="XRefCopy40" hidden="1">#REF!</definedName>
    <definedName name="XRefCopy40Row" localSheetId="6" hidden="1">#REF!</definedName>
    <definedName name="XRefCopy40Row" hidden="1">#REF!</definedName>
    <definedName name="XRefCopy41" localSheetId="6" hidden="1">#REF!</definedName>
    <definedName name="XRefCopy41" hidden="1">#REF!</definedName>
    <definedName name="XRefCopy41Row" localSheetId="6" hidden="1">#REF!</definedName>
    <definedName name="XRefCopy41Row" hidden="1">#REF!</definedName>
    <definedName name="XRefCopy4Row" localSheetId="6" hidden="1">#REF!</definedName>
    <definedName name="XRefCopy4Row" hidden="1">#REF!</definedName>
    <definedName name="XRefCopy5" localSheetId="6" hidden="1">#REF!</definedName>
    <definedName name="XRefCopy5" hidden="1">#REF!</definedName>
    <definedName name="XRefCopy5Row" localSheetId="6" hidden="1">#REF!</definedName>
    <definedName name="XRefCopy5Row" hidden="1">#REF!</definedName>
    <definedName name="XRefCopy6" localSheetId="6" hidden="1">#REF!</definedName>
    <definedName name="XRefCopy6" hidden="1">#REF!</definedName>
    <definedName name="XRefCopy64" localSheetId="6" hidden="1">#REF!</definedName>
    <definedName name="XRefCopy64" hidden="1">#REF!</definedName>
    <definedName name="XRefCopy6Row" localSheetId="6" hidden="1">#REF!</definedName>
    <definedName name="XRefCopy6Row" hidden="1">#REF!</definedName>
    <definedName name="XRefCopy7" localSheetId="6" hidden="1">#REF!</definedName>
    <definedName name="XRefCopy7" hidden="1">#REF!</definedName>
    <definedName name="XRefCopy7Row" localSheetId="6" hidden="1">#REF!</definedName>
    <definedName name="XRefCopy7Row" hidden="1">#REF!</definedName>
    <definedName name="XRefCopy8" localSheetId="6" hidden="1">#REF!</definedName>
    <definedName name="XRefCopy8" hidden="1">#REF!</definedName>
    <definedName name="XRefCopy8Row" localSheetId="6" hidden="1">#REF!</definedName>
    <definedName name="XRefCopy8Row" hidden="1">#REF!</definedName>
    <definedName name="XRefCopy9" localSheetId="6" hidden="1">#REF!</definedName>
    <definedName name="XRefCopy9" hidden="1">#REF!</definedName>
    <definedName name="XRefCopy9Row" localSheetId="6" hidden="1">#REF!</definedName>
    <definedName name="XRefCopy9Row" hidden="1">#REF!</definedName>
    <definedName name="XRefPaste1" localSheetId="9" hidden="1">#REF!</definedName>
    <definedName name="XRefPaste1" localSheetId="6" hidden="1">#REF!</definedName>
    <definedName name="XRefPaste1" localSheetId="8" hidden="1">#REF!</definedName>
    <definedName name="XRefPaste1" hidden="1">#REF!</definedName>
    <definedName name="XRefPaste10Row" localSheetId="9" hidden="1">#REF!</definedName>
    <definedName name="XRefPaste10Row" localSheetId="6" hidden="1">#REF!</definedName>
    <definedName name="XRefPaste10Row" localSheetId="8" hidden="1">#REF!</definedName>
    <definedName name="XRefPaste10Row" hidden="1">#REF!</definedName>
    <definedName name="XRefPaste11" localSheetId="9" hidden="1">#REF!</definedName>
    <definedName name="XRefPaste11" localSheetId="6" hidden="1">#REF!</definedName>
    <definedName name="XRefPaste11" hidden="1">#REF!</definedName>
    <definedName name="XRefPaste11Row" localSheetId="9" hidden="1">#REF!</definedName>
    <definedName name="XRefPaste11Row" localSheetId="6" hidden="1">#REF!</definedName>
    <definedName name="XRefPaste11Row" hidden="1">#REF!</definedName>
    <definedName name="XRefPaste12" localSheetId="6" hidden="1">#REF!</definedName>
    <definedName name="XRefPaste12" hidden="1">#REF!</definedName>
    <definedName name="XRefPaste12Row" localSheetId="6" hidden="1">#REF!</definedName>
    <definedName name="XRefPaste12Row" hidden="1">#REF!</definedName>
    <definedName name="XRefPaste13" localSheetId="6" hidden="1">#REF!</definedName>
    <definedName name="XRefPaste13" hidden="1">#REF!</definedName>
    <definedName name="XRefPaste13Row" localSheetId="6" hidden="1">#REF!</definedName>
    <definedName name="XRefPaste13Row" hidden="1">#REF!</definedName>
    <definedName name="XRefPaste14" localSheetId="6" hidden="1">#REF!</definedName>
    <definedName name="XRefPaste14" hidden="1">#REF!</definedName>
    <definedName name="XRefPaste14Row" localSheetId="6" hidden="1">#REF!</definedName>
    <definedName name="XRefPaste14Row" hidden="1">#REF!</definedName>
    <definedName name="XRefPaste15" localSheetId="6" hidden="1">#REF!</definedName>
    <definedName name="XRefPaste15" hidden="1">#REF!</definedName>
    <definedName name="XRefPaste15Row" localSheetId="6" hidden="1">#REF!</definedName>
    <definedName name="XRefPaste15Row" hidden="1">#REF!</definedName>
    <definedName name="XRefPaste16" localSheetId="6" hidden="1">#REF!</definedName>
    <definedName name="XRefPaste16" hidden="1">#REF!</definedName>
    <definedName name="XRefPaste16Row" localSheetId="6" hidden="1">#REF!</definedName>
    <definedName name="XRefPaste16Row" hidden="1">#REF!</definedName>
    <definedName name="XRefPaste17" localSheetId="6" hidden="1">#REF!</definedName>
    <definedName name="XRefPaste17" hidden="1">#REF!</definedName>
    <definedName name="XRefPaste17Row" localSheetId="6" hidden="1">#REF!</definedName>
    <definedName name="XRefPaste17Row" hidden="1">#REF!</definedName>
    <definedName name="XRefPaste18" localSheetId="6" hidden="1">#REF!</definedName>
    <definedName name="XRefPaste18" hidden="1">#REF!</definedName>
    <definedName name="XRefPaste18Row" localSheetId="6" hidden="1">#REF!</definedName>
    <definedName name="XRefPaste18Row" hidden="1">#REF!</definedName>
    <definedName name="XRefPaste19" localSheetId="6" hidden="1">#REF!</definedName>
    <definedName name="XRefPaste19" hidden="1">#REF!</definedName>
    <definedName name="XRefPaste19Row" localSheetId="6" hidden="1">#REF!</definedName>
    <definedName name="XRefPaste19Row" hidden="1">#REF!</definedName>
    <definedName name="XRefPaste2" localSheetId="6" hidden="1">#REF!</definedName>
    <definedName name="XRefPaste2" hidden="1">#REF!</definedName>
    <definedName name="XRefPaste20" localSheetId="6" hidden="1">#REF!</definedName>
    <definedName name="XRefPaste20" hidden="1">#REF!</definedName>
    <definedName name="XRefPaste20Row" localSheetId="6" hidden="1">#REF!</definedName>
    <definedName name="XRefPaste20Row" hidden="1">#REF!</definedName>
    <definedName name="XRefPaste21" localSheetId="6" hidden="1">#REF!</definedName>
    <definedName name="XRefPaste21" hidden="1">#REF!</definedName>
    <definedName name="XRefPaste21Row" localSheetId="6" hidden="1">#REF!</definedName>
    <definedName name="XRefPaste21Row" hidden="1">#REF!</definedName>
    <definedName name="XRefPaste22" localSheetId="6" hidden="1">#REF!</definedName>
    <definedName name="XRefPaste22" hidden="1">#REF!</definedName>
    <definedName name="XRefPaste22Row" localSheetId="6" hidden="1">#REF!</definedName>
    <definedName name="XRefPaste22Row" hidden="1">#REF!</definedName>
    <definedName name="XRefPaste23" localSheetId="6" hidden="1">#REF!</definedName>
    <definedName name="XRefPaste23" hidden="1">#REF!</definedName>
    <definedName name="XRefPaste23Row" localSheetId="6" hidden="1">#REF!</definedName>
    <definedName name="XRefPaste23Row" hidden="1">#REF!</definedName>
    <definedName name="XRefPaste24" localSheetId="6" hidden="1">#REF!</definedName>
    <definedName name="XRefPaste24" hidden="1">#REF!</definedName>
    <definedName name="XRefPaste24Row" localSheetId="6" hidden="1">#REF!</definedName>
    <definedName name="XRefPaste24Row" hidden="1">#REF!</definedName>
    <definedName name="XRefPaste25" localSheetId="6" hidden="1">#REF!</definedName>
    <definedName name="XRefPaste25" hidden="1">#REF!</definedName>
    <definedName name="XRefPaste25Row" localSheetId="6" hidden="1">#REF!</definedName>
    <definedName name="XRefPaste25Row" hidden="1">#REF!</definedName>
    <definedName name="XRefPaste26" localSheetId="6" hidden="1">#REF!</definedName>
    <definedName name="XRefPaste26" hidden="1">#REF!</definedName>
    <definedName name="XRefPaste26Row" localSheetId="6" hidden="1">#REF!</definedName>
    <definedName name="XRefPaste26Row" hidden="1">#REF!</definedName>
    <definedName name="XRefPaste27" localSheetId="6" hidden="1">#REF!</definedName>
    <definedName name="XRefPaste27" hidden="1">#REF!</definedName>
    <definedName name="XRefPaste27Row" localSheetId="6" hidden="1">#REF!</definedName>
    <definedName name="XRefPaste27Row" hidden="1">#REF!</definedName>
    <definedName name="XRefPaste28" localSheetId="6" hidden="1">#REF!</definedName>
    <definedName name="XRefPaste28" hidden="1">#REF!</definedName>
    <definedName name="XRefPaste28Row" localSheetId="6" hidden="1">#REF!</definedName>
    <definedName name="XRefPaste28Row" hidden="1">#REF!</definedName>
    <definedName name="XRefPaste29" localSheetId="6" hidden="1">#REF!</definedName>
    <definedName name="XRefPaste29" hidden="1">#REF!</definedName>
    <definedName name="XRefPaste29Row" localSheetId="6" hidden="1">#REF!</definedName>
    <definedName name="XRefPaste29Row" hidden="1">#REF!</definedName>
    <definedName name="XRefPaste2Row" localSheetId="6" hidden="1">#REF!</definedName>
    <definedName name="XRefPaste2Row" hidden="1">#REF!</definedName>
    <definedName name="XRefPaste30" localSheetId="6" hidden="1">#REF!</definedName>
    <definedName name="XRefPaste30" hidden="1">#REF!</definedName>
    <definedName name="XRefPaste30Row" localSheetId="6" hidden="1">#REF!</definedName>
    <definedName name="XRefPaste30Row" hidden="1">#REF!</definedName>
    <definedName name="XRefPaste31" localSheetId="6" hidden="1">#REF!</definedName>
    <definedName name="XRefPaste31" hidden="1">#REF!</definedName>
    <definedName name="XRefPaste31Row" localSheetId="6" hidden="1">#REF!</definedName>
    <definedName name="XRefPaste31Row" hidden="1">#REF!</definedName>
    <definedName name="XRefPaste32" localSheetId="6" hidden="1">#REF!</definedName>
    <definedName name="XRefPaste32" hidden="1">#REF!</definedName>
    <definedName name="XRefPaste32Row" localSheetId="6" hidden="1">#REF!</definedName>
    <definedName name="XRefPaste32Row" hidden="1">#REF!</definedName>
    <definedName name="XRefPaste33" localSheetId="6" hidden="1">#REF!</definedName>
    <definedName name="XRefPaste33" hidden="1">#REF!</definedName>
    <definedName name="XRefPaste33Row" localSheetId="6" hidden="1">#REF!</definedName>
    <definedName name="XRefPaste33Row" hidden="1">#REF!</definedName>
    <definedName name="XRefPaste34" localSheetId="6" hidden="1">#REF!</definedName>
    <definedName name="XRefPaste34" hidden="1">#REF!</definedName>
    <definedName name="XRefPaste34Row" localSheetId="6" hidden="1">#REF!</definedName>
    <definedName name="XRefPaste34Row" hidden="1">#REF!</definedName>
    <definedName name="XRefPaste4" localSheetId="6" hidden="1">#REF!</definedName>
    <definedName name="XRefPaste4" hidden="1">#REF!</definedName>
    <definedName name="XRefPaste41Row" localSheetId="9" hidden="1">#REF!</definedName>
    <definedName name="XRefPaste41Row" localSheetId="6" hidden="1">#REF!</definedName>
    <definedName name="XRefPaste41Row" localSheetId="8" hidden="1">#REF!</definedName>
    <definedName name="XRefPaste41Row" hidden="1">#REF!</definedName>
    <definedName name="XRefPaste4Row" localSheetId="9" hidden="1">#REF!</definedName>
    <definedName name="XRefPaste4Row" localSheetId="6" hidden="1">#REF!</definedName>
    <definedName name="XRefPaste4Row" localSheetId="8" hidden="1">#REF!</definedName>
    <definedName name="XRefPaste4Row" hidden="1">#REF!</definedName>
    <definedName name="XRefPaste5" localSheetId="9" hidden="1">#REF!</definedName>
    <definedName name="XRefPaste5" localSheetId="6" hidden="1">#REF!</definedName>
    <definedName name="XRefPaste5" hidden="1">#REF!</definedName>
    <definedName name="XRefPaste5Row" localSheetId="9" hidden="1">#REF!</definedName>
    <definedName name="XRefPaste5Row" localSheetId="6" hidden="1">#REF!</definedName>
    <definedName name="XRefPaste5Row" hidden="1">#REF!</definedName>
    <definedName name="XRefPaste6" localSheetId="6" hidden="1">#REF!</definedName>
    <definedName name="XRefPaste6" hidden="1">#REF!</definedName>
    <definedName name="XRefPaste6Row" localSheetId="6" hidden="1">#REF!</definedName>
    <definedName name="XRefPaste6Row" hidden="1">#REF!</definedName>
    <definedName name="XRefPaste7Row" localSheetId="9" hidden="1">#REF!</definedName>
    <definedName name="XRefPaste7Row" localSheetId="6" hidden="1">#REF!</definedName>
    <definedName name="XRefPaste7Row" localSheetId="8" hidden="1">#REF!</definedName>
    <definedName name="XRefPaste7Row" hidden="1">#REF!</definedName>
    <definedName name="XRefPaste8Row" localSheetId="9" hidden="1">#REF!</definedName>
    <definedName name="XRefPaste8Row" localSheetId="6" hidden="1">#REF!</definedName>
    <definedName name="XRefPaste8Row" localSheetId="8" hidden="1">#REF!</definedName>
    <definedName name="XRefPaste8Row" hidden="1">#REF!</definedName>
    <definedName name="XRefPaste9Row" localSheetId="9" hidden="1">#REF!</definedName>
    <definedName name="XRefPaste9Row" localSheetId="6" hidden="1">#REF!</definedName>
    <definedName name="XRefPaste9Row" localSheetId="8" hidden="1">#REF!</definedName>
    <definedName name="XRefPaste9Row" hidden="1">#REF!</definedName>
    <definedName name="Y" localSheetId="9" hidden="1">#REF!</definedName>
    <definedName name="Y" localSheetId="6" hidden="1">#REF!</definedName>
    <definedName name="Y" localSheetId="8" hidden="1">#REF!</definedName>
    <definedName name="Y" hidden="1">#REF!</definedName>
    <definedName name="yjyjy" localSheetId="9" hidden="1">#REF!</definedName>
    <definedName name="yjyjy" localSheetId="6" hidden="1">#REF!</definedName>
    <definedName name="yjyjy" localSheetId="8" hidden="1">#REF!</definedName>
    <definedName name="yjyjy" hidden="1">#REF!</definedName>
    <definedName name="yy" localSheetId="9" hidden="1">#REF!</definedName>
    <definedName name="yy" localSheetId="6" hidden="1">#REF!</definedName>
    <definedName name="yy" localSheetId="8" hidden="1">#REF!</definedName>
    <definedName name="yy" hidden="1">#REF!</definedName>
    <definedName name="YYYYYYYY" localSheetId="6" hidden="1">#REF!</definedName>
    <definedName name="YYYYYYYY" hidden="1">#REF!</definedName>
  </definedNames>
  <calcPr calcId="191028"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85" i="6" l="1"/>
  <c r="J17" i="35"/>
  <c r="J14" i="35"/>
  <c r="J13" i="35"/>
  <c r="J15" i="35"/>
  <c r="J16" i="35"/>
  <c r="K17" i="35"/>
  <c r="F17" i="35"/>
  <c r="E17" i="35"/>
  <c r="BH90" i="6"/>
  <c r="BC90" i="6"/>
  <c r="BE90" i="6" s="1"/>
  <c r="BF90" i="6" s="1"/>
  <c r="AX90" i="6"/>
  <c r="AS90" i="6"/>
  <c r="AU90" i="6" s="1"/>
  <c r="AV90" i="6" s="1"/>
  <c r="AN90" i="6"/>
  <c r="AP90" i="6" s="1"/>
  <c r="AQ90" i="6" s="1"/>
  <c r="AI90" i="6"/>
  <c r="AK90" i="6" s="1"/>
  <c r="AL90" i="6" s="1"/>
  <c r="AD90" i="6"/>
  <c r="AF90" i="6" s="1"/>
  <c r="AG90" i="6" s="1"/>
  <c r="Y90" i="6"/>
  <c r="T90" i="6"/>
  <c r="V90" i="6" s="1"/>
  <c r="W90" i="6" s="1"/>
  <c r="O90" i="6"/>
  <c r="Q90" i="6" s="1"/>
  <c r="R90" i="6" s="1"/>
  <c r="J90" i="6"/>
  <c r="L90" i="6" s="1"/>
  <c r="M90" i="6" s="1"/>
  <c r="E90" i="6"/>
  <c r="G90" i="6"/>
  <c r="H90" i="6" s="1"/>
  <c r="AA90" i="6"/>
  <c r="AB90" i="6" s="1"/>
  <c r="AZ90" i="6"/>
  <c r="BA90" i="6" s="1"/>
  <c r="BJ90" i="6"/>
  <c r="BK90" i="6" s="1"/>
  <c r="BN90" i="6"/>
  <c r="D78" i="54"/>
  <c r="H78" i="54" s="1"/>
  <c r="D77" i="54"/>
  <c r="D76" i="54"/>
  <c r="G76" i="54" s="1"/>
  <c r="F76" i="54"/>
  <c r="H76" i="54"/>
  <c r="I76" i="54"/>
  <c r="J76" i="54"/>
  <c r="K76" i="54"/>
  <c r="L76" i="54"/>
  <c r="M76" i="54"/>
  <c r="N76" i="54"/>
  <c r="O76" i="54"/>
  <c r="P76" i="54"/>
  <c r="Q76" i="54"/>
  <c r="F77" i="54"/>
  <c r="G77" i="54"/>
  <c r="H77" i="54"/>
  <c r="I77" i="54"/>
  <c r="J77" i="54"/>
  <c r="K77" i="54"/>
  <c r="L77" i="54"/>
  <c r="M77" i="54"/>
  <c r="N77" i="54"/>
  <c r="O77" i="54"/>
  <c r="P77" i="54"/>
  <c r="Q77" i="54"/>
  <c r="F78" i="54"/>
  <c r="G78" i="54"/>
  <c r="P78" i="54"/>
  <c r="Q78" i="54"/>
  <c r="S42" i="54"/>
  <c r="E16" i="35"/>
  <c r="Q55" i="54"/>
  <c r="E14" i="35"/>
  <c r="E15" i="35"/>
  <c r="L17" i="35" l="1"/>
  <c r="M17" i="35" s="1"/>
  <c r="G17" i="35"/>
  <c r="H17" i="35" s="1"/>
  <c r="BM90" i="6"/>
  <c r="BO90" i="6" s="1"/>
  <c r="BP90" i="6" s="1"/>
  <c r="O78" i="54"/>
  <c r="N78" i="54"/>
  <c r="M78" i="54"/>
  <c r="S78" i="54" s="1"/>
  <c r="T78" i="54" s="1"/>
  <c r="L78" i="54"/>
  <c r="K78" i="54"/>
  <c r="J78" i="54"/>
  <c r="I78" i="54"/>
  <c r="S77" i="54"/>
  <c r="T77" i="54" s="1"/>
  <c r="S76" i="54"/>
  <c r="T76" i="54" s="1"/>
  <c r="D79" i="54"/>
  <c r="Q79" i="54" l="1"/>
  <c r="L79" i="54"/>
  <c r="P79" i="54"/>
  <c r="F79" i="54"/>
  <c r="G79" i="54"/>
  <c r="H79" i="54"/>
  <c r="I79" i="54"/>
  <c r="J79" i="54"/>
  <c r="K79" i="54"/>
  <c r="M79" i="54"/>
  <c r="N79" i="54"/>
  <c r="O79" i="54"/>
  <c r="BN33" i="6"/>
  <c r="S79" i="54" l="1"/>
  <c r="T79" i="54" s="1"/>
  <c r="BN75" i="6"/>
  <c r="E108" i="56" s="1"/>
  <c r="BN71" i="6"/>
  <c r="BN70" i="6"/>
  <c r="BN69" i="6"/>
  <c r="BN68" i="6"/>
  <c r="BN67" i="6"/>
  <c r="E188" i="56" s="1"/>
  <c r="BN66" i="6"/>
  <c r="BN65" i="6"/>
  <c r="BN61" i="6"/>
  <c r="BN60" i="6"/>
  <c r="BN59" i="6"/>
  <c r="BN58" i="6"/>
  <c r="BN54" i="6"/>
  <c r="BN53" i="6"/>
  <c r="BN51" i="6"/>
  <c r="BN46" i="6"/>
  <c r="BN45" i="6"/>
  <c r="BN44" i="6"/>
  <c r="E92" i="56" s="1"/>
  <c r="BN43" i="6"/>
  <c r="E12" i="56" s="1"/>
  <c r="BN42" i="6"/>
  <c r="E156" i="56" s="1"/>
  <c r="BN41" i="6"/>
  <c r="BN40" i="6"/>
  <c r="E172" i="56" s="1"/>
  <c r="BN39" i="6"/>
  <c r="BN38" i="6"/>
  <c r="BN37" i="6"/>
  <c r="BN32" i="6"/>
  <c r="BN31" i="6"/>
  <c r="BN30" i="6"/>
  <c r="E28" i="56" l="1"/>
  <c r="F14" i="35"/>
  <c r="E220" i="56"/>
  <c r="E204" i="56"/>
  <c r="E124" i="56" l="1"/>
  <c r="E60" i="56" l="1"/>
  <c r="E44" i="56" l="1"/>
  <c r="AY72" i="6" l="1"/>
  <c r="D49" i="54" l="1"/>
  <c r="N48" i="54"/>
  <c r="O48" i="54" s="1"/>
  <c r="P48" i="54" s="1"/>
  <c r="Q48" i="54" s="1"/>
  <c r="S48" i="54" l="1"/>
  <c r="T48" i="54" s="1"/>
  <c r="Y46" i="53" l="1"/>
  <c r="Z46" i="53" s="1"/>
  <c r="AA46" i="53" s="1"/>
  <c r="AB46" i="53" s="1"/>
  <c r="AC46" i="53" s="1"/>
  <c r="AD46" i="53" s="1"/>
  <c r="E268" i="56" l="1"/>
  <c r="E252" i="56"/>
  <c r="L29" i="55"/>
  <c r="L18" i="55"/>
  <c r="AO72" i="6" l="1"/>
  <c r="K27" i="35" l="1"/>
  <c r="AF46" i="53"/>
  <c r="AH46" i="53" s="1"/>
  <c r="G14" i="35"/>
  <c r="H14" i="35" s="1"/>
  <c r="D65" i="53"/>
  <c r="AH40" i="53"/>
  <c r="AG46" i="53" l="1"/>
  <c r="M55" i="54"/>
  <c r="K14" i="35" s="1"/>
  <c r="L14" i="35" s="1"/>
  <c r="M14" i="35" s="1"/>
  <c r="S55" i="54" l="1"/>
  <c r="T55" i="54" l="1"/>
  <c r="AJ34" i="6" l="1"/>
  <c r="E13" i="6" l="1"/>
  <c r="G13" i="6" s="1"/>
  <c r="H13" i="6" s="1"/>
  <c r="J13" i="6"/>
  <c r="L13" i="6" s="1"/>
  <c r="M13" i="6" s="1"/>
  <c r="O13" i="6"/>
  <c r="T13" i="6"/>
  <c r="V13" i="6" s="1"/>
  <c r="W13" i="6" s="1"/>
  <c r="Y13" i="6"/>
  <c r="AA13" i="6" s="1"/>
  <c r="AB13" i="6" s="1"/>
  <c r="AD13" i="6"/>
  <c r="AF13" i="6" s="1"/>
  <c r="AG13" i="6" s="1"/>
  <c r="AI13" i="6"/>
  <c r="AN13" i="6"/>
  <c r="AP13" i="6" s="1"/>
  <c r="AQ13" i="6" s="1"/>
  <c r="AS13" i="6"/>
  <c r="AU13" i="6" s="1"/>
  <c r="AV13" i="6" s="1"/>
  <c r="AX13" i="6"/>
  <c r="AZ13" i="6" s="1"/>
  <c r="BA13" i="6" s="1"/>
  <c r="BC13" i="6"/>
  <c r="BE13" i="6" s="1"/>
  <c r="BF13" i="6" s="1"/>
  <c r="BH13" i="6"/>
  <c r="BJ13" i="6" s="1"/>
  <c r="BK13" i="6" s="1"/>
  <c r="BN13" i="6"/>
  <c r="B14" i="6"/>
  <c r="BN14" i="6"/>
  <c r="BN15" i="6"/>
  <c r="F16" i="6"/>
  <c r="K16" i="6"/>
  <c r="P16" i="6"/>
  <c r="U16" i="6"/>
  <c r="Z16" i="6"/>
  <c r="AE16" i="6"/>
  <c r="AJ16" i="6"/>
  <c r="AO16" i="6"/>
  <c r="AT16" i="6"/>
  <c r="AY16" i="6"/>
  <c r="BD16" i="6"/>
  <c r="BI16" i="6"/>
  <c r="BN20" i="6"/>
  <c r="BN21" i="6"/>
  <c r="G22" i="6"/>
  <c r="H22" i="6" s="1"/>
  <c r="L22" i="6"/>
  <c r="M22" i="6" s="1"/>
  <c r="Q22" i="6"/>
  <c r="R22" i="6" s="1"/>
  <c r="V22" i="6"/>
  <c r="W22" i="6" s="1"/>
  <c r="AA22" i="6"/>
  <c r="AB22" i="6" s="1"/>
  <c r="AF22" i="6"/>
  <c r="AG22" i="6" s="1"/>
  <c r="AK22" i="6"/>
  <c r="AL22" i="6" s="1"/>
  <c r="AP22" i="6"/>
  <c r="AQ22" i="6" s="1"/>
  <c r="AU22" i="6"/>
  <c r="AV22" i="6" s="1"/>
  <c r="AZ22" i="6"/>
  <c r="BA22" i="6" s="1"/>
  <c r="BE22" i="6"/>
  <c r="BF22" i="6" s="1"/>
  <c r="BJ22" i="6"/>
  <c r="BK22" i="6" s="1"/>
  <c r="BM22" i="6"/>
  <c r="BN22" i="6"/>
  <c r="BN23" i="6"/>
  <c r="BN24" i="6"/>
  <c r="BN25" i="6"/>
  <c r="F26" i="6"/>
  <c r="K26" i="6"/>
  <c r="P26" i="6"/>
  <c r="U26" i="6"/>
  <c r="Z26" i="6"/>
  <c r="AE26" i="6"/>
  <c r="AJ26" i="6"/>
  <c r="AO26" i="6"/>
  <c r="AT26" i="6"/>
  <c r="AY26" i="6"/>
  <c r="BD26" i="6"/>
  <c r="BI26" i="6"/>
  <c r="BO22" i="6" l="1"/>
  <c r="BP22" i="6" s="1"/>
  <c r="BN26" i="6"/>
  <c r="BM13" i="6"/>
  <c r="Q13" i="6"/>
  <c r="R13" i="6" s="1"/>
  <c r="BN16" i="6"/>
  <c r="AK13" i="6"/>
  <c r="AL13" i="6" s="1"/>
  <c r="B15" i="6"/>
  <c r="B20" i="6" l="1"/>
  <c r="BO13" i="6"/>
  <c r="BP13" i="6" s="1"/>
  <c r="B21" i="6" l="1"/>
  <c r="B22" i="6" l="1"/>
  <c r="B23" i="6" l="1"/>
  <c r="B24" i="6" l="1"/>
  <c r="B25" i="6" l="1"/>
  <c r="J29" i="55" l="1"/>
  <c r="J18" i="55"/>
  <c r="H69" i="54" l="1"/>
  <c r="G69" i="54"/>
  <c r="F69" i="54"/>
  <c r="S71" i="54"/>
  <c r="T71" i="54" s="1"/>
  <c r="S70" i="54"/>
  <c r="T70" i="54" s="1"/>
  <c r="D69" i="54"/>
  <c r="BN47" i="6" l="1"/>
  <c r="E236" i="56" s="1"/>
  <c r="K24" i="35"/>
  <c r="K13" i="35"/>
  <c r="L13" i="35" s="1"/>
  <c r="M13" i="35" s="1"/>
  <c r="H29" i="55" l="1"/>
  <c r="I29" i="55"/>
  <c r="P74" i="6"/>
  <c r="BN74" i="6" s="1"/>
  <c r="E140" i="56" s="1"/>
  <c r="P50" i="6"/>
  <c r="BN50" i="6" s="1"/>
  <c r="E76" i="56" s="1"/>
  <c r="I58" i="54"/>
  <c r="I69" i="54" s="1"/>
  <c r="I59" i="54"/>
  <c r="J58" i="54" l="1"/>
  <c r="J69" i="54" s="1"/>
  <c r="J59" i="54"/>
  <c r="Q62" i="54"/>
  <c r="P62" i="54"/>
  <c r="O62" i="54"/>
  <c r="N62" i="54"/>
  <c r="M62" i="54"/>
  <c r="L62" i="54"/>
  <c r="K62" i="54"/>
  <c r="J62" i="54"/>
  <c r="I62" i="54"/>
  <c r="H62" i="54"/>
  <c r="G62" i="54"/>
  <c r="F62" i="54"/>
  <c r="Q61" i="54"/>
  <c r="P61" i="54"/>
  <c r="O61" i="54"/>
  <c r="N61" i="54"/>
  <c r="M61" i="54"/>
  <c r="L61" i="54"/>
  <c r="K61" i="54"/>
  <c r="J61" i="54"/>
  <c r="I61" i="54"/>
  <c r="H61" i="54"/>
  <c r="G61" i="54"/>
  <c r="F61" i="54"/>
  <c r="Q60" i="54"/>
  <c r="P60" i="54"/>
  <c r="O60" i="54"/>
  <c r="N60" i="54"/>
  <c r="M60" i="54"/>
  <c r="L60" i="54"/>
  <c r="K60" i="54"/>
  <c r="J60" i="54"/>
  <c r="I60" i="54"/>
  <c r="H60" i="54"/>
  <c r="G60" i="54"/>
  <c r="F60" i="54"/>
  <c r="Q57" i="54"/>
  <c r="P57" i="54"/>
  <c r="O57" i="54"/>
  <c r="N57" i="54"/>
  <c r="M57" i="54"/>
  <c r="L57" i="54"/>
  <c r="K57" i="54"/>
  <c r="J57" i="54"/>
  <c r="I57" i="54"/>
  <c r="H57" i="54"/>
  <c r="G57" i="54"/>
  <c r="F57" i="54"/>
  <c r="Q53" i="54"/>
  <c r="P53" i="54"/>
  <c r="O53" i="54"/>
  <c r="N53" i="54"/>
  <c r="M53" i="54"/>
  <c r="L53" i="54"/>
  <c r="K53" i="54"/>
  <c r="J53" i="54"/>
  <c r="I53" i="54"/>
  <c r="H53" i="54"/>
  <c r="G53" i="54"/>
  <c r="F53" i="54"/>
  <c r="H52" i="54"/>
  <c r="G52" i="54"/>
  <c r="F52" i="54"/>
  <c r="F56" i="54" s="1"/>
  <c r="Q51" i="54"/>
  <c r="P51" i="54"/>
  <c r="O51" i="54"/>
  <c r="N51" i="54"/>
  <c r="M51" i="54"/>
  <c r="L51" i="54"/>
  <c r="K51" i="54"/>
  <c r="J51" i="54"/>
  <c r="I51" i="54"/>
  <c r="Q50" i="54"/>
  <c r="P50" i="54"/>
  <c r="O50" i="54"/>
  <c r="N50" i="54"/>
  <c r="M50" i="54"/>
  <c r="L50" i="54"/>
  <c r="K50" i="54"/>
  <c r="J50" i="54"/>
  <c r="I50" i="54"/>
  <c r="D39" i="54"/>
  <c r="D30" i="54"/>
  <c r="D21" i="54"/>
  <c r="D12" i="54"/>
  <c r="G56" i="54" l="1"/>
  <c r="H56" i="54"/>
  <c r="H64" i="54" s="1"/>
  <c r="D52" i="54"/>
  <c r="O52" i="54"/>
  <c r="O56" i="54" s="1"/>
  <c r="F64" i="54"/>
  <c r="P52" i="54"/>
  <c r="P56" i="54" s="1"/>
  <c r="K15" i="35"/>
  <c r="L15" i="35" s="1"/>
  <c r="M15" i="35" s="1"/>
  <c r="M52" i="54"/>
  <c r="M56" i="54" s="1"/>
  <c r="L52" i="54"/>
  <c r="L56" i="54" s="1"/>
  <c r="I52" i="54"/>
  <c r="J52" i="54"/>
  <c r="N52" i="54"/>
  <c r="N56" i="54" s="1"/>
  <c r="K52" i="54"/>
  <c r="K56" i="54" s="1"/>
  <c r="K59" i="54"/>
  <c r="K58" i="54"/>
  <c r="K69" i="54" s="1"/>
  <c r="Q52" i="54"/>
  <c r="Q56" i="54" s="1"/>
  <c r="G64" i="54"/>
  <c r="J56" i="54" l="1"/>
  <c r="J64" i="54" s="1"/>
  <c r="I56" i="54"/>
  <c r="I64" i="54" s="1"/>
  <c r="L59" i="54"/>
  <c r="M59" i="54" s="1"/>
  <c r="D56" i="54"/>
  <c r="D64" i="54" s="1"/>
  <c r="L58" i="54"/>
  <c r="L69" i="54" s="1"/>
  <c r="K64" i="54"/>
  <c r="S62" i="54"/>
  <c r="T62" i="54" s="1"/>
  <c r="S61" i="54"/>
  <c r="T61" i="54" s="1"/>
  <c r="S60" i="54"/>
  <c r="T60" i="54" s="1"/>
  <c r="S53" i="54"/>
  <c r="T53" i="54" s="1"/>
  <c r="S51" i="54"/>
  <c r="T51" i="54" s="1"/>
  <c r="S50" i="54"/>
  <c r="T50" i="54" s="1"/>
  <c r="T63" i="54"/>
  <c r="S57" i="54"/>
  <c r="T57" i="54" s="1"/>
  <c r="S54" i="54"/>
  <c r="T54" i="54" s="1"/>
  <c r="S47" i="54"/>
  <c r="T47" i="54" s="1"/>
  <c r="S46" i="54"/>
  <c r="T46" i="54" s="1"/>
  <c r="S45" i="54"/>
  <c r="T45" i="54" s="1"/>
  <c r="S44" i="54"/>
  <c r="T44" i="54" s="1"/>
  <c r="S43" i="54"/>
  <c r="T43" i="54" s="1"/>
  <c r="S38" i="54"/>
  <c r="T38" i="54" s="1"/>
  <c r="S37" i="54"/>
  <c r="T37" i="54" s="1"/>
  <c r="S36" i="54"/>
  <c r="T36" i="54" s="1"/>
  <c r="S35" i="54"/>
  <c r="T35" i="54" s="1"/>
  <c r="S34" i="54"/>
  <c r="T34" i="54" s="1"/>
  <c r="S33" i="54"/>
  <c r="T33" i="54" s="1"/>
  <c r="S29" i="54"/>
  <c r="T29" i="54" s="1"/>
  <c r="S28" i="54"/>
  <c r="T28" i="54" s="1"/>
  <c r="S27" i="54"/>
  <c r="T27" i="54" s="1"/>
  <c r="S26" i="54"/>
  <c r="T26" i="54" s="1"/>
  <c r="S25" i="54"/>
  <c r="T25" i="54" s="1"/>
  <c r="S24" i="54"/>
  <c r="T24" i="54" s="1"/>
  <c r="S20" i="54"/>
  <c r="T20" i="54" s="1"/>
  <c r="S19" i="54"/>
  <c r="T19" i="54" s="1"/>
  <c r="S18" i="54"/>
  <c r="T18" i="54" s="1"/>
  <c r="S17" i="54"/>
  <c r="T17" i="54" s="1"/>
  <c r="S16" i="54"/>
  <c r="T16" i="54" s="1"/>
  <c r="S15" i="54"/>
  <c r="T15" i="54" s="1"/>
  <c r="S11" i="54"/>
  <c r="T11" i="54" s="1"/>
  <c r="S10" i="54"/>
  <c r="T10" i="54" s="1"/>
  <c r="S9" i="54"/>
  <c r="T9" i="54" s="1"/>
  <c r="S8" i="54"/>
  <c r="T8" i="54" s="1"/>
  <c r="S7" i="54"/>
  <c r="T7" i="54" s="1"/>
  <c r="S6" i="54"/>
  <c r="T6" i="54" s="1"/>
  <c r="D75" i="53"/>
  <c r="D55" i="53"/>
  <c r="D68" i="53" s="1"/>
  <c r="D41" i="53"/>
  <c r="D27" i="53"/>
  <c r="D19" i="53"/>
  <c r="D9" i="53"/>
  <c r="AD15" i="53"/>
  <c r="AC15" i="53"/>
  <c r="AB15" i="53"/>
  <c r="AA15" i="53"/>
  <c r="Z15" i="53"/>
  <c r="Y15" i="53"/>
  <c r="X15" i="53"/>
  <c r="W15" i="53"/>
  <c r="V15" i="53"/>
  <c r="U15" i="53"/>
  <c r="T15" i="53"/>
  <c r="S15" i="53"/>
  <c r="S30" i="53"/>
  <c r="T30" i="53"/>
  <c r="U30" i="53"/>
  <c r="V30" i="53"/>
  <c r="W30" i="53"/>
  <c r="X30" i="53"/>
  <c r="Y30" i="53"/>
  <c r="Z30" i="53"/>
  <c r="AA30" i="53"/>
  <c r="AB30" i="53"/>
  <c r="AC30" i="53"/>
  <c r="AD30" i="53"/>
  <c r="N59" i="54" l="1"/>
  <c r="O59" i="54" s="1"/>
  <c r="P59" i="54" s="1"/>
  <c r="Q59" i="54" s="1"/>
  <c r="K16" i="35"/>
  <c r="L16" i="35" s="1"/>
  <c r="M16" i="35" s="1"/>
  <c r="D44" i="53"/>
  <c r="M58" i="54"/>
  <c r="M69" i="54" s="1"/>
  <c r="L64" i="54"/>
  <c r="S30" i="54"/>
  <c r="T30" i="54" s="1"/>
  <c r="S12" i="54"/>
  <c r="T12" i="54" s="1"/>
  <c r="S21" i="54"/>
  <c r="T21" i="54" s="1"/>
  <c r="S39" i="54"/>
  <c r="T39" i="54" s="1"/>
  <c r="AF15" i="53"/>
  <c r="AH15" i="53" s="1"/>
  <c r="AF30" i="53"/>
  <c r="AG30" i="53" s="1"/>
  <c r="S59" i="54" l="1"/>
  <c r="T59" i="54" s="1"/>
  <c r="D47" i="53"/>
  <c r="N58" i="54"/>
  <c r="N69" i="54" s="1"/>
  <c r="M64" i="54"/>
  <c r="AG15" i="53"/>
  <c r="AH30" i="53"/>
  <c r="D77" i="53" l="1"/>
  <c r="D78" i="53" s="1"/>
  <c r="O58" i="54"/>
  <c r="O69" i="54" s="1"/>
  <c r="N64" i="54"/>
  <c r="P58" i="54" l="1"/>
  <c r="P69" i="54" s="1"/>
  <c r="O64" i="54"/>
  <c r="BI72" i="6"/>
  <c r="BD72" i="6"/>
  <c r="AT72" i="6"/>
  <c r="AE72" i="6"/>
  <c r="Z72" i="6"/>
  <c r="U72" i="6"/>
  <c r="P72" i="6"/>
  <c r="J8" i="6"/>
  <c r="Q58" i="54" l="1"/>
  <c r="Q69" i="54" s="1"/>
  <c r="S69" i="54" s="1"/>
  <c r="T69" i="54" s="1"/>
  <c r="P64" i="54"/>
  <c r="BN72" i="6"/>
  <c r="K26" i="35"/>
  <c r="K34" i="6"/>
  <c r="K48" i="6"/>
  <c r="K62" i="6"/>
  <c r="K72" i="6"/>
  <c r="E10" i="35"/>
  <c r="E10" i="45"/>
  <c r="BH60" i="57"/>
  <c r="BJ60" i="57" s="1"/>
  <c r="BK60" i="57" s="1"/>
  <c r="BC60" i="57"/>
  <c r="BE60" i="57" s="1"/>
  <c r="BF60" i="57" s="1"/>
  <c r="AX60" i="57"/>
  <c r="AZ60" i="57" s="1"/>
  <c r="BA60" i="57" s="1"/>
  <c r="AS60" i="57"/>
  <c r="AU60" i="57" s="1"/>
  <c r="AV60" i="57" s="1"/>
  <c r="AN60" i="57"/>
  <c r="AP60" i="57" s="1"/>
  <c r="AQ60" i="57" s="1"/>
  <c r="AI60" i="57"/>
  <c r="AK60" i="57" s="1"/>
  <c r="AL60" i="57" s="1"/>
  <c r="AD60" i="57"/>
  <c r="AF60" i="57" s="1"/>
  <c r="AG60" i="57" s="1"/>
  <c r="Y60" i="57"/>
  <c r="AA60" i="57" s="1"/>
  <c r="AB60" i="57" s="1"/>
  <c r="T60" i="57"/>
  <c r="V60" i="57" s="1"/>
  <c r="W60" i="57" s="1"/>
  <c r="O60" i="57"/>
  <c r="Q60" i="57" s="1"/>
  <c r="R60" i="57" s="1"/>
  <c r="J60" i="57"/>
  <c r="L60" i="57" s="1"/>
  <c r="M60" i="57" s="1"/>
  <c r="E60" i="57"/>
  <c r="G60" i="57" s="1"/>
  <c r="H60" i="57" s="1"/>
  <c r="BH27" i="57"/>
  <c r="BJ27" i="57" s="1"/>
  <c r="BK27" i="57" s="1"/>
  <c r="BC27" i="57"/>
  <c r="BE27" i="57" s="1"/>
  <c r="BF27" i="57" s="1"/>
  <c r="AX27" i="57"/>
  <c r="AZ27" i="57" s="1"/>
  <c r="BA27" i="57" s="1"/>
  <c r="AS27" i="57"/>
  <c r="AU27" i="57" s="1"/>
  <c r="AV27" i="57" s="1"/>
  <c r="AN27" i="57"/>
  <c r="AP27" i="57" s="1"/>
  <c r="AQ27" i="57" s="1"/>
  <c r="AI27" i="57"/>
  <c r="AK27" i="57" s="1"/>
  <c r="AL27" i="57" s="1"/>
  <c r="AD27" i="57"/>
  <c r="AF27" i="57" s="1"/>
  <c r="AG27" i="57" s="1"/>
  <c r="Y27" i="57"/>
  <c r="AA27" i="57" s="1"/>
  <c r="AB27" i="57" s="1"/>
  <c r="T27" i="57"/>
  <c r="V27" i="57" s="1"/>
  <c r="W27" i="57" s="1"/>
  <c r="O27" i="57"/>
  <c r="Q27" i="57" s="1"/>
  <c r="R27" i="57" s="1"/>
  <c r="J27" i="57"/>
  <c r="L27" i="57" s="1"/>
  <c r="M27" i="57" s="1"/>
  <c r="E27" i="57"/>
  <c r="G27" i="57" s="1"/>
  <c r="H27" i="57" s="1"/>
  <c r="BH26" i="57"/>
  <c r="BJ26" i="57" s="1"/>
  <c r="BK26" i="57" s="1"/>
  <c r="BC26" i="57"/>
  <c r="BE26" i="57" s="1"/>
  <c r="BF26" i="57" s="1"/>
  <c r="AX26" i="57"/>
  <c r="AZ26" i="57" s="1"/>
  <c r="BA26" i="57" s="1"/>
  <c r="AS26" i="57"/>
  <c r="AU26" i="57" s="1"/>
  <c r="AV26" i="57" s="1"/>
  <c r="AN26" i="57"/>
  <c r="AP26" i="57" s="1"/>
  <c r="AQ26" i="57" s="1"/>
  <c r="AI26" i="57"/>
  <c r="AK26" i="57" s="1"/>
  <c r="AL26" i="57" s="1"/>
  <c r="AD26" i="57"/>
  <c r="AF26" i="57" s="1"/>
  <c r="AG26" i="57" s="1"/>
  <c r="Y26" i="57"/>
  <c r="AA26" i="57" s="1"/>
  <c r="AB26" i="57" s="1"/>
  <c r="T26" i="57"/>
  <c r="V26" i="57" s="1"/>
  <c r="W26" i="57" s="1"/>
  <c r="O26" i="57"/>
  <c r="Q26" i="57" s="1"/>
  <c r="R26" i="57" s="1"/>
  <c r="J26" i="57"/>
  <c r="L26" i="57" s="1"/>
  <c r="M26" i="57" s="1"/>
  <c r="E26" i="57"/>
  <c r="G26" i="57" s="1"/>
  <c r="H26" i="57" s="1"/>
  <c r="BH25" i="57"/>
  <c r="BJ25" i="57" s="1"/>
  <c r="BK25" i="57" s="1"/>
  <c r="BC25" i="57"/>
  <c r="BE25" i="57" s="1"/>
  <c r="BF25" i="57" s="1"/>
  <c r="AX25" i="57"/>
  <c r="AZ25" i="57" s="1"/>
  <c r="BA25" i="57" s="1"/>
  <c r="AS25" i="57"/>
  <c r="AU25" i="57" s="1"/>
  <c r="AV25" i="57" s="1"/>
  <c r="AN25" i="57"/>
  <c r="AP25" i="57" s="1"/>
  <c r="AQ25" i="57" s="1"/>
  <c r="AI25" i="57"/>
  <c r="AK25" i="57" s="1"/>
  <c r="AL25" i="57" s="1"/>
  <c r="AD25" i="57"/>
  <c r="AF25" i="57" s="1"/>
  <c r="AG25" i="57" s="1"/>
  <c r="Y25" i="57"/>
  <c r="AA25" i="57" s="1"/>
  <c r="AB25" i="57" s="1"/>
  <c r="T25" i="57"/>
  <c r="V25" i="57" s="1"/>
  <c r="W25" i="57" s="1"/>
  <c r="O25" i="57"/>
  <c r="Q25" i="57" s="1"/>
  <c r="R25" i="57" s="1"/>
  <c r="J25" i="57"/>
  <c r="L25" i="57" s="1"/>
  <c r="M25" i="57" s="1"/>
  <c r="E25" i="57"/>
  <c r="G25" i="57" s="1"/>
  <c r="H25" i="57" s="1"/>
  <c r="BH24" i="57"/>
  <c r="BJ24" i="57" s="1"/>
  <c r="BK24" i="57" s="1"/>
  <c r="BC24" i="57"/>
  <c r="BE24" i="57" s="1"/>
  <c r="BF24" i="57" s="1"/>
  <c r="AX24" i="57"/>
  <c r="AZ24" i="57" s="1"/>
  <c r="BA24" i="57" s="1"/>
  <c r="AS24" i="57"/>
  <c r="AU24" i="57" s="1"/>
  <c r="AV24" i="57" s="1"/>
  <c r="AN24" i="57"/>
  <c r="AP24" i="57" s="1"/>
  <c r="AQ24" i="57" s="1"/>
  <c r="AI24" i="57"/>
  <c r="AK24" i="57" s="1"/>
  <c r="AL24" i="57" s="1"/>
  <c r="AD24" i="57"/>
  <c r="AF24" i="57" s="1"/>
  <c r="AG24" i="57" s="1"/>
  <c r="Y24" i="57"/>
  <c r="AA24" i="57" s="1"/>
  <c r="AB24" i="57" s="1"/>
  <c r="T24" i="57"/>
  <c r="V24" i="57" s="1"/>
  <c r="W24" i="57" s="1"/>
  <c r="O24" i="57"/>
  <c r="Q24" i="57" s="1"/>
  <c r="R24" i="57" s="1"/>
  <c r="J24" i="57"/>
  <c r="L24" i="57" s="1"/>
  <c r="M24" i="57" s="1"/>
  <c r="E24" i="57"/>
  <c r="G24" i="57" s="1"/>
  <c r="H24" i="57" s="1"/>
  <c r="BH23" i="57"/>
  <c r="BJ23" i="57" s="1"/>
  <c r="BK23" i="57" s="1"/>
  <c r="BC23" i="57"/>
  <c r="BE23" i="57" s="1"/>
  <c r="BF23" i="57" s="1"/>
  <c r="AX23" i="57"/>
  <c r="AZ23" i="57" s="1"/>
  <c r="BA23" i="57" s="1"/>
  <c r="AS23" i="57"/>
  <c r="AU23" i="57" s="1"/>
  <c r="AV23" i="57" s="1"/>
  <c r="AN23" i="57"/>
  <c r="AP23" i="57" s="1"/>
  <c r="AQ23" i="57" s="1"/>
  <c r="AI23" i="57"/>
  <c r="AK23" i="57" s="1"/>
  <c r="AL23" i="57" s="1"/>
  <c r="AD23" i="57"/>
  <c r="AF23" i="57" s="1"/>
  <c r="AG23" i="57" s="1"/>
  <c r="Y23" i="57"/>
  <c r="AA23" i="57" s="1"/>
  <c r="AB23" i="57" s="1"/>
  <c r="T23" i="57"/>
  <c r="V23" i="57" s="1"/>
  <c r="W23" i="57" s="1"/>
  <c r="O23" i="57"/>
  <c r="Q23" i="57" s="1"/>
  <c r="R23" i="57" s="1"/>
  <c r="J23" i="57"/>
  <c r="L23" i="57" s="1"/>
  <c r="M23" i="57" s="1"/>
  <c r="E23" i="57"/>
  <c r="G23" i="57" s="1"/>
  <c r="H23" i="57" s="1"/>
  <c r="BH22" i="57"/>
  <c r="BJ22" i="57" s="1"/>
  <c r="BK22" i="57" s="1"/>
  <c r="BC22" i="57"/>
  <c r="BE22" i="57" s="1"/>
  <c r="BF22" i="57" s="1"/>
  <c r="AX22" i="57"/>
  <c r="AZ22" i="57" s="1"/>
  <c r="BA22" i="57" s="1"/>
  <c r="AS22" i="57"/>
  <c r="AU22" i="57" s="1"/>
  <c r="AV22" i="57" s="1"/>
  <c r="AN22" i="57"/>
  <c r="AP22" i="57" s="1"/>
  <c r="AQ22" i="57" s="1"/>
  <c r="AI22" i="57"/>
  <c r="AK22" i="57" s="1"/>
  <c r="AL22" i="57" s="1"/>
  <c r="AD22" i="57"/>
  <c r="AF22" i="57" s="1"/>
  <c r="AG22" i="57" s="1"/>
  <c r="Y22" i="57"/>
  <c r="AA22" i="57" s="1"/>
  <c r="AB22" i="57" s="1"/>
  <c r="T22" i="57"/>
  <c r="V22" i="57" s="1"/>
  <c r="W22" i="57" s="1"/>
  <c r="O22" i="57"/>
  <c r="Q22" i="57" s="1"/>
  <c r="R22" i="57" s="1"/>
  <c r="J22" i="57"/>
  <c r="L22" i="57" s="1"/>
  <c r="M22" i="57" s="1"/>
  <c r="E22" i="57"/>
  <c r="G22" i="57" s="1"/>
  <c r="H22" i="57" s="1"/>
  <c r="BH18" i="57"/>
  <c r="BJ18" i="57" s="1"/>
  <c r="BK18" i="57" s="1"/>
  <c r="BC18" i="57"/>
  <c r="BE18" i="57" s="1"/>
  <c r="BF18" i="57" s="1"/>
  <c r="AX18" i="57"/>
  <c r="AZ18" i="57" s="1"/>
  <c r="BA18" i="57" s="1"/>
  <c r="AS18" i="57"/>
  <c r="AU18" i="57" s="1"/>
  <c r="AV18" i="57" s="1"/>
  <c r="AN18" i="57"/>
  <c r="AP18" i="57" s="1"/>
  <c r="AQ18" i="57" s="1"/>
  <c r="AI18" i="57"/>
  <c r="AK18" i="57" s="1"/>
  <c r="AL18" i="57" s="1"/>
  <c r="AD18" i="57"/>
  <c r="AF18" i="57" s="1"/>
  <c r="AG18" i="57" s="1"/>
  <c r="Y18" i="57"/>
  <c r="AA18" i="57" s="1"/>
  <c r="AB18" i="57" s="1"/>
  <c r="T18" i="57"/>
  <c r="V18" i="57" s="1"/>
  <c r="W18" i="57" s="1"/>
  <c r="O18" i="57"/>
  <c r="Q18" i="57" s="1"/>
  <c r="R18" i="57" s="1"/>
  <c r="J18" i="57"/>
  <c r="L18" i="57" s="1"/>
  <c r="M18" i="57" s="1"/>
  <c r="E18" i="57"/>
  <c r="G18" i="57" s="1"/>
  <c r="H18" i="57" s="1"/>
  <c r="BH17" i="57"/>
  <c r="BJ17" i="57" s="1"/>
  <c r="BK17" i="57" s="1"/>
  <c r="BC17" i="57"/>
  <c r="BE17" i="57" s="1"/>
  <c r="BF17" i="57" s="1"/>
  <c r="AX17" i="57"/>
  <c r="AZ17" i="57" s="1"/>
  <c r="BA17" i="57" s="1"/>
  <c r="AS17" i="57"/>
  <c r="AU17" i="57" s="1"/>
  <c r="AV17" i="57" s="1"/>
  <c r="AN17" i="57"/>
  <c r="AP17" i="57" s="1"/>
  <c r="AQ17" i="57" s="1"/>
  <c r="AI17" i="57"/>
  <c r="AK17" i="57" s="1"/>
  <c r="AL17" i="57" s="1"/>
  <c r="AD17" i="57"/>
  <c r="AF17" i="57" s="1"/>
  <c r="AG17" i="57" s="1"/>
  <c r="Y17" i="57"/>
  <c r="AA17" i="57" s="1"/>
  <c r="AB17" i="57" s="1"/>
  <c r="T17" i="57"/>
  <c r="V17" i="57" s="1"/>
  <c r="W17" i="57" s="1"/>
  <c r="O17" i="57"/>
  <c r="Q17" i="57" s="1"/>
  <c r="R17" i="57" s="1"/>
  <c r="J17" i="57"/>
  <c r="L17" i="57" s="1"/>
  <c r="M17" i="57" s="1"/>
  <c r="E17" i="57"/>
  <c r="G17" i="57" s="1"/>
  <c r="H17" i="57" s="1"/>
  <c r="BH16" i="57"/>
  <c r="BJ16" i="57" s="1"/>
  <c r="BK16" i="57" s="1"/>
  <c r="BC16" i="57"/>
  <c r="BE16" i="57" s="1"/>
  <c r="BF16" i="57" s="1"/>
  <c r="AX16" i="57"/>
  <c r="AZ16" i="57" s="1"/>
  <c r="BA16" i="57" s="1"/>
  <c r="AS16" i="57"/>
  <c r="AU16" i="57" s="1"/>
  <c r="AV16" i="57" s="1"/>
  <c r="AN16" i="57"/>
  <c r="AP16" i="57" s="1"/>
  <c r="AQ16" i="57" s="1"/>
  <c r="AI16" i="57"/>
  <c r="AK16" i="57" s="1"/>
  <c r="AL16" i="57" s="1"/>
  <c r="AD16" i="57"/>
  <c r="AF16" i="57" s="1"/>
  <c r="AG16" i="57" s="1"/>
  <c r="Y16" i="57"/>
  <c r="AA16" i="57" s="1"/>
  <c r="AB16" i="57" s="1"/>
  <c r="T16" i="57"/>
  <c r="V16" i="57" s="1"/>
  <c r="W16" i="57" s="1"/>
  <c r="O16" i="57"/>
  <c r="Q16" i="57" s="1"/>
  <c r="R16" i="57" s="1"/>
  <c r="J16" i="57"/>
  <c r="L16" i="57" s="1"/>
  <c r="M16" i="57" s="1"/>
  <c r="E16" i="57"/>
  <c r="G16" i="57" s="1"/>
  <c r="H16" i="57" s="1"/>
  <c r="BH15" i="57"/>
  <c r="BJ15" i="57" s="1"/>
  <c r="BK15" i="57" s="1"/>
  <c r="BC15" i="57"/>
  <c r="BE15" i="57" s="1"/>
  <c r="BF15" i="57" s="1"/>
  <c r="AX15" i="57"/>
  <c r="AZ15" i="57" s="1"/>
  <c r="BA15" i="57" s="1"/>
  <c r="AS15" i="57"/>
  <c r="AU15" i="57" s="1"/>
  <c r="AV15" i="57" s="1"/>
  <c r="AN15" i="57"/>
  <c r="AP15" i="57" s="1"/>
  <c r="AQ15" i="57" s="1"/>
  <c r="AI15" i="57"/>
  <c r="AK15" i="57" s="1"/>
  <c r="AL15" i="57" s="1"/>
  <c r="AD15" i="57"/>
  <c r="AF15" i="57" s="1"/>
  <c r="AG15" i="57" s="1"/>
  <c r="Y15" i="57"/>
  <c r="AA15" i="57" s="1"/>
  <c r="AB15" i="57" s="1"/>
  <c r="T15" i="57"/>
  <c r="V15" i="57" s="1"/>
  <c r="W15" i="57" s="1"/>
  <c r="O15" i="57"/>
  <c r="Q15" i="57" s="1"/>
  <c r="R15" i="57" s="1"/>
  <c r="J15" i="57"/>
  <c r="L15" i="57" s="1"/>
  <c r="M15" i="57" s="1"/>
  <c r="E15" i="57"/>
  <c r="G15" i="57" s="1"/>
  <c r="H15" i="57" s="1"/>
  <c r="BH14" i="57"/>
  <c r="BJ14" i="57" s="1"/>
  <c r="BK14" i="57" s="1"/>
  <c r="BC14" i="57"/>
  <c r="BE14" i="57" s="1"/>
  <c r="BF14" i="57" s="1"/>
  <c r="AX14" i="57"/>
  <c r="AZ14" i="57" s="1"/>
  <c r="BA14" i="57" s="1"/>
  <c r="AS14" i="57"/>
  <c r="AU14" i="57" s="1"/>
  <c r="AV14" i="57" s="1"/>
  <c r="AN14" i="57"/>
  <c r="AP14" i="57" s="1"/>
  <c r="AQ14" i="57" s="1"/>
  <c r="AI14" i="57"/>
  <c r="AK14" i="57" s="1"/>
  <c r="AL14" i="57" s="1"/>
  <c r="AD14" i="57"/>
  <c r="AF14" i="57" s="1"/>
  <c r="AG14" i="57" s="1"/>
  <c r="Y14" i="57"/>
  <c r="AA14" i="57" s="1"/>
  <c r="AB14" i="57" s="1"/>
  <c r="T14" i="57"/>
  <c r="V14" i="57" s="1"/>
  <c r="W14" i="57" s="1"/>
  <c r="O14" i="57"/>
  <c r="Q14" i="57" s="1"/>
  <c r="R14" i="57" s="1"/>
  <c r="J14" i="57"/>
  <c r="L14" i="57" s="1"/>
  <c r="M14" i="57" s="1"/>
  <c r="E14" i="57"/>
  <c r="G14" i="57" s="1"/>
  <c r="H14" i="57" s="1"/>
  <c r="BH13" i="57"/>
  <c r="BC13" i="57"/>
  <c r="BE13" i="57" s="1"/>
  <c r="BF13" i="57" s="1"/>
  <c r="AX13" i="57"/>
  <c r="AZ13" i="57" s="1"/>
  <c r="BA13" i="57" s="1"/>
  <c r="AS13" i="57"/>
  <c r="AN13" i="57"/>
  <c r="AI13" i="57"/>
  <c r="AK13" i="57" s="1"/>
  <c r="AL13" i="57" s="1"/>
  <c r="AD13" i="57"/>
  <c r="Y13" i="57"/>
  <c r="T13" i="57"/>
  <c r="O13" i="57"/>
  <c r="Q13" i="57" s="1"/>
  <c r="R13" i="57" s="1"/>
  <c r="J13" i="57"/>
  <c r="E13" i="57"/>
  <c r="BN67" i="57"/>
  <c r="BO67" i="57" s="1"/>
  <c r="BP67" i="57" s="1"/>
  <c r="BN66" i="57"/>
  <c r="BO66" i="57" s="1"/>
  <c r="BP66" i="57" s="1"/>
  <c r="BN65" i="57"/>
  <c r="BO65" i="57" s="1"/>
  <c r="BP65" i="57" s="1"/>
  <c r="BN64" i="57"/>
  <c r="BO64" i="57" s="1"/>
  <c r="BP64" i="57" s="1"/>
  <c r="BN63" i="57"/>
  <c r="BO63" i="57" s="1"/>
  <c r="BP63" i="57" s="1"/>
  <c r="BN62" i="57"/>
  <c r="BO62" i="57" s="1"/>
  <c r="BP62" i="57" s="1"/>
  <c r="BN60" i="57"/>
  <c r="BO60" i="57" s="1"/>
  <c r="BP60" i="57" s="1"/>
  <c r="BN59" i="57"/>
  <c r="BO59" i="57"/>
  <c r="BP59" i="57" s="1"/>
  <c r="BM55" i="57"/>
  <c r="BI55" i="57"/>
  <c r="BD55" i="57"/>
  <c r="AY55" i="57"/>
  <c r="AT55" i="57"/>
  <c r="AO55" i="57"/>
  <c r="AJ55" i="57"/>
  <c r="AE55" i="57"/>
  <c r="Z55" i="57"/>
  <c r="U55" i="57"/>
  <c r="P55" i="57"/>
  <c r="K55" i="57"/>
  <c r="F55" i="57"/>
  <c r="BN54" i="57"/>
  <c r="BN53" i="57"/>
  <c r="BO53" i="57" s="1"/>
  <c r="BP53" i="57" s="1"/>
  <c r="BN52" i="57"/>
  <c r="BO52" i="57" s="1"/>
  <c r="BP52" i="57" s="1"/>
  <c r="BN51" i="57"/>
  <c r="BN55" i="57" s="1"/>
  <c r="BO50" i="57"/>
  <c r="BP50" i="57" s="1"/>
  <c r="BN50" i="57"/>
  <c r="BN49" i="57"/>
  <c r="BO49" i="57" s="1"/>
  <c r="BP49" i="57" s="1"/>
  <c r="BI46" i="57"/>
  <c r="BD46" i="57"/>
  <c r="AY46" i="57"/>
  <c r="AT46" i="57"/>
  <c r="AO46" i="57"/>
  <c r="AJ46" i="57"/>
  <c r="AE46" i="57"/>
  <c r="Z46" i="57"/>
  <c r="U46" i="57"/>
  <c r="P46" i="57"/>
  <c r="K46" i="57"/>
  <c r="F46" i="57"/>
  <c r="BN45" i="57"/>
  <c r="BO45" i="57" s="1"/>
  <c r="BP45" i="57" s="1"/>
  <c r="BN44" i="57"/>
  <c r="BO43" i="57"/>
  <c r="BP43" i="57" s="1"/>
  <c r="BN43" i="57"/>
  <c r="BN42" i="57"/>
  <c r="BO42" i="57" s="1"/>
  <c r="BP42" i="57" s="1"/>
  <c r="BN41" i="57"/>
  <c r="BM46" i="57"/>
  <c r="BO40" i="57"/>
  <c r="BP40" i="57" s="1"/>
  <c r="BN40" i="57"/>
  <c r="BI37" i="57"/>
  <c r="BD37" i="57"/>
  <c r="AY37" i="57"/>
  <c r="AT37" i="57"/>
  <c r="AO37" i="57"/>
  <c r="AJ37" i="57"/>
  <c r="AE37" i="57"/>
  <c r="Z37" i="57"/>
  <c r="U37" i="57"/>
  <c r="P37" i="57"/>
  <c r="K37" i="57"/>
  <c r="F37" i="57"/>
  <c r="BN36" i="57"/>
  <c r="BO36" i="57" s="1"/>
  <c r="BP36" i="57" s="1"/>
  <c r="BN35" i="57"/>
  <c r="BO35" i="57" s="1"/>
  <c r="BP35" i="57" s="1"/>
  <c r="BO34" i="57"/>
  <c r="BP34" i="57" s="1"/>
  <c r="BN34" i="57"/>
  <c r="BN33" i="57"/>
  <c r="BO33" i="57" s="1"/>
  <c r="BP33" i="57" s="1"/>
  <c r="BN32" i="57"/>
  <c r="BO32" i="57" s="1"/>
  <c r="BP32" i="57" s="1"/>
  <c r="BN31" i="57"/>
  <c r="BM37" i="57"/>
  <c r="BI28" i="57"/>
  <c r="BD28" i="57"/>
  <c r="AY28" i="57"/>
  <c r="AT28" i="57"/>
  <c r="AO28" i="57"/>
  <c r="AJ28" i="57"/>
  <c r="AE28" i="57"/>
  <c r="Z28" i="57"/>
  <c r="U28" i="57"/>
  <c r="P28" i="57"/>
  <c r="K28" i="57"/>
  <c r="F28" i="57"/>
  <c r="BN27" i="57"/>
  <c r="BO27" i="57" s="1"/>
  <c r="BP27" i="57" s="1"/>
  <c r="BN26" i="57"/>
  <c r="BN25" i="57"/>
  <c r="BN24" i="57"/>
  <c r="BO24" i="57" s="1"/>
  <c r="BP24" i="57" s="1"/>
  <c r="BN23" i="57"/>
  <c r="BO23" i="57" s="1"/>
  <c r="BP23" i="57" s="1"/>
  <c r="BN22" i="57"/>
  <c r="BI19" i="57"/>
  <c r="BD19" i="57"/>
  <c r="AY19" i="57"/>
  <c r="AT19" i="57"/>
  <c r="AO19" i="57"/>
  <c r="AJ19" i="57"/>
  <c r="AE19" i="57"/>
  <c r="Z19" i="57"/>
  <c r="U19" i="57"/>
  <c r="P19" i="57"/>
  <c r="K19" i="57"/>
  <c r="F19" i="57"/>
  <c r="BN18" i="57"/>
  <c r="BO18" i="57" s="1"/>
  <c r="BP18" i="57" s="1"/>
  <c r="BN17" i="57"/>
  <c r="BO17" i="57" s="1"/>
  <c r="BP17" i="57" s="1"/>
  <c r="BN16" i="57"/>
  <c r="BO16" i="57" s="1"/>
  <c r="BP16" i="57" s="1"/>
  <c r="BN15" i="57"/>
  <c r="B15" i="57"/>
  <c r="BN14" i="57"/>
  <c r="BO14" i="57" s="1"/>
  <c r="BP14" i="57" s="1"/>
  <c r="B14" i="57"/>
  <c r="BN13" i="57"/>
  <c r="BO13" i="57" s="1"/>
  <c r="BP13" i="57" s="1"/>
  <c r="BP10" i="57"/>
  <c r="BO10" i="57"/>
  <c r="BN10" i="57"/>
  <c r="BM10" i="57"/>
  <c r="L10" i="57"/>
  <c r="J10" i="57"/>
  <c r="H10" i="57"/>
  <c r="G10" i="57"/>
  <c r="F10" i="57"/>
  <c r="E10" i="57"/>
  <c r="BM9" i="57"/>
  <c r="J9" i="57"/>
  <c r="E9" i="57"/>
  <c r="J8" i="57"/>
  <c r="K10" i="57" s="1"/>
  <c r="S58" i="54" l="1"/>
  <c r="T58" i="54" s="1"/>
  <c r="Q64" i="54"/>
  <c r="K52" i="6"/>
  <c r="K55" i="6" s="1"/>
  <c r="K76" i="6"/>
  <c r="BH28" i="57"/>
  <c r="AS28" i="57"/>
  <c r="AX28" i="57"/>
  <c r="AN19" i="57"/>
  <c r="Y28" i="57"/>
  <c r="AN28" i="57"/>
  <c r="AD28" i="57"/>
  <c r="BO51" i="57"/>
  <c r="BP51" i="57" s="1"/>
  <c r="P58" i="57"/>
  <c r="P61" i="57" s="1"/>
  <c r="U58" i="57"/>
  <c r="AI28" i="57"/>
  <c r="BC28" i="57"/>
  <c r="O28" i="57"/>
  <c r="AY58" i="57"/>
  <c r="AY61" i="57" s="1"/>
  <c r="BD58" i="57"/>
  <c r="BD61" i="57" s="1"/>
  <c r="T28" i="57"/>
  <c r="T19" i="57"/>
  <c r="BH19" i="57"/>
  <c r="BC19" i="57"/>
  <c r="AX19" i="57"/>
  <c r="AS19" i="57"/>
  <c r="AI19" i="57"/>
  <c r="AD19" i="57"/>
  <c r="Y19" i="57"/>
  <c r="O19" i="57"/>
  <c r="J28" i="57"/>
  <c r="J19" i="57"/>
  <c r="AF13" i="57"/>
  <c r="AG13" i="57" s="1"/>
  <c r="BN19" i="57"/>
  <c r="BO15" i="57"/>
  <c r="BP15" i="57" s="1"/>
  <c r="G13" i="57"/>
  <c r="H13" i="57" s="1"/>
  <c r="AE58" i="57"/>
  <c r="L13" i="57"/>
  <c r="M13" i="57" s="1"/>
  <c r="F58" i="57"/>
  <c r="BJ13" i="57"/>
  <c r="BK13" i="57" s="1"/>
  <c r="B16" i="57"/>
  <c r="B18" i="57" s="1"/>
  <c r="B17" i="57"/>
  <c r="AU13" i="57"/>
  <c r="AV13" i="57" s="1"/>
  <c r="AO58" i="57"/>
  <c r="AT58" i="57"/>
  <c r="BO25" i="57"/>
  <c r="BP25" i="57" s="1"/>
  <c r="BO41" i="57"/>
  <c r="BP41" i="57" s="1"/>
  <c r="K58" i="57"/>
  <c r="BM19" i="57"/>
  <c r="BM58" i="57" s="1"/>
  <c r="BM61" i="57" s="1"/>
  <c r="BM68" i="57" s="1"/>
  <c r="AA13" i="57"/>
  <c r="AB13" i="57" s="1"/>
  <c r="U61" i="57"/>
  <c r="V13" i="57"/>
  <c r="W13" i="57" s="1"/>
  <c r="BO55" i="57"/>
  <c r="BP55" i="57" s="1"/>
  <c r="M10" i="57"/>
  <c r="AP13" i="57"/>
  <c r="AQ13" i="57" s="1"/>
  <c r="BM28" i="57"/>
  <c r="BN46" i="57"/>
  <c r="BO46" i="57" s="1"/>
  <c r="BP46" i="57" s="1"/>
  <c r="O8" i="57"/>
  <c r="AJ58" i="57"/>
  <c r="BN28" i="57"/>
  <c r="BO22" i="57"/>
  <c r="BP22" i="57" s="1"/>
  <c r="BO26" i="57"/>
  <c r="BP26" i="57" s="1"/>
  <c r="BN37" i="57"/>
  <c r="BO37" i="57" s="1"/>
  <c r="BP37" i="57" s="1"/>
  <c r="Z58" i="57"/>
  <c r="BI58" i="57"/>
  <c r="BO31" i="57"/>
  <c r="BP31" i="57" s="1"/>
  <c r="BO44" i="57"/>
  <c r="BP44" i="57" s="1"/>
  <c r="BO54" i="57"/>
  <c r="BP54" i="57" s="1"/>
  <c r="K87" i="6" l="1"/>
  <c r="K85" i="6"/>
  <c r="B22" i="57"/>
  <c r="B23" i="57"/>
  <c r="B24" i="57"/>
  <c r="Z61" i="57"/>
  <c r="U68" i="57"/>
  <c r="F61" i="57"/>
  <c r="AT61" i="57"/>
  <c r="AE61" i="57"/>
  <c r="BD68" i="57"/>
  <c r="BO28" i="57"/>
  <c r="BP28" i="57" s="1"/>
  <c r="AJ61" i="57"/>
  <c r="AO61" i="57"/>
  <c r="Q10" i="57"/>
  <c r="P10" i="57"/>
  <c r="O10" i="57"/>
  <c r="R10" i="57"/>
  <c r="T8" i="57"/>
  <c r="O9" i="57"/>
  <c r="AY68" i="57"/>
  <c r="K61" i="57"/>
  <c r="P68" i="57"/>
  <c r="BN58" i="57"/>
  <c r="BO19" i="57"/>
  <c r="BP19" i="57" s="1"/>
  <c r="BI61" i="57"/>
  <c r="BJ19" i="57" l="1"/>
  <c r="BK19" i="57" s="1"/>
  <c r="K68" i="57"/>
  <c r="B25" i="57"/>
  <c r="AO68" i="57"/>
  <c r="W10" i="57"/>
  <c r="T10" i="57"/>
  <c r="V10" i="57"/>
  <c r="U10" i="57"/>
  <c r="Y8" i="57"/>
  <c r="T9" i="57"/>
  <c r="BI68" i="57"/>
  <c r="F68" i="57"/>
  <c r="E19" i="57"/>
  <c r="BN61" i="57"/>
  <c r="BO58" i="57"/>
  <c r="BP58" i="57" s="1"/>
  <c r="AE68" i="57"/>
  <c r="AJ68" i="57"/>
  <c r="Z68" i="57"/>
  <c r="B26" i="57"/>
  <c r="AT68" i="57"/>
  <c r="AK19" i="57" l="1"/>
  <c r="AL19" i="57" s="1"/>
  <c r="G19" i="57"/>
  <c r="H19" i="57" s="1"/>
  <c r="L19" i="57"/>
  <c r="M19" i="57" s="1"/>
  <c r="BE19" i="57"/>
  <c r="BF19" i="57" s="1"/>
  <c r="Z10" i="57"/>
  <c r="Y9" i="57"/>
  <c r="AB10" i="57"/>
  <c r="AD8" i="57"/>
  <c r="AA10" i="57"/>
  <c r="Y10" i="57"/>
  <c r="AZ19" i="57"/>
  <c r="BA19" i="57" s="1"/>
  <c r="AP19" i="57"/>
  <c r="AQ19" i="57" s="1"/>
  <c r="B27" i="57"/>
  <c r="AA19" i="57"/>
  <c r="AB19" i="57" s="1"/>
  <c r="AF19" i="57"/>
  <c r="AG19" i="57" s="1"/>
  <c r="AU19" i="57"/>
  <c r="AV19" i="57" s="1"/>
  <c r="Q19" i="57"/>
  <c r="R19" i="57" s="1"/>
  <c r="BN68" i="57"/>
  <c r="BO68" i="57" s="1"/>
  <c r="BP68" i="57" s="1"/>
  <c r="BO61" i="57"/>
  <c r="BP61" i="57" s="1"/>
  <c r="V19" i="57"/>
  <c r="W19" i="57" s="1"/>
  <c r="B31" i="57" l="1"/>
  <c r="E28" i="57"/>
  <c r="AI8" i="57"/>
  <c r="AF10" i="57"/>
  <c r="AE10" i="57"/>
  <c r="AD9" i="57"/>
  <c r="AG10" i="57"/>
  <c r="AD10" i="57"/>
  <c r="J31" i="57" l="1"/>
  <c r="E31" i="57"/>
  <c r="G31" i="57" s="1"/>
  <c r="H31" i="57" s="1"/>
  <c r="BH31" i="57"/>
  <c r="AN31" i="57"/>
  <c r="AD31" i="57"/>
  <c r="BC31" i="57"/>
  <c r="AI31" i="57"/>
  <c r="Y31" i="57"/>
  <c r="T31" i="57"/>
  <c r="AX31" i="57"/>
  <c r="AS31" i="57"/>
  <c r="O31" i="57"/>
  <c r="B32" i="57"/>
  <c r="B33" i="57"/>
  <c r="AF28" i="57"/>
  <c r="AG28" i="57" s="1"/>
  <c r="Q28" i="57"/>
  <c r="R28" i="57" s="1"/>
  <c r="L28" i="57"/>
  <c r="M28" i="57" s="1"/>
  <c r="AI9" i="57"/>
  <c r="AJ10" i="57"/>
  <c r="AI10" i="57"/>
  <c r="AN8" i="57"/>
  <c r="AK10" i="57"/>
  <c r="AL10" i="57"/>
  <c r="G28" i="57"/>
  <c r="H28" i="57" s="1"/>
  <c r="BJ31" i="57" l="1"/>
  <c r="BK31" i="57" s="1"/>
  <c r="AZ31" i="57"/>
  <c r="BA31" i="57" s="1"/>
  <c r="AA31" i="57"/>
  <c r="AB31" i="57" s="1"/>
  <c r="J32" i="57"/>
  <c r="L32" i="57" s="1"/>
  <c r="M32" i="57" s="1"/>
  <c r="E32" i="57"/>
  <c r="G32" i="57" s="1"/>
  <c r="H32" i="57" s="1"/>
  <c r="Y32" i="57"/>
  <c r="AA32" i="57" s="1"/>
  <c r="AB32" i="57" s="1"/>
  <c r="BH32" i="57"/>
  <c r="BJ32" i="57" s="1"/>
  <c r="BK32" i="57" s="1"/>
  <c r="AS32" i="57"/>
  <c r="AU32" i="57" s="1"/>
  <c r="AV32" i="57" s="1"/>
  <c r="BC32" i="57"/>
  <c r="BE32" i="57" s="1"/>
  <c r="BF32" i="57" s="1"/>
  <c r="AD32" i="57"/>
  <c r="AF32" i="57" s="1"/>
  <c r="AG32" i="57" s="1"/>
  <c r="O32" i="57"/>
  <c r="Q32" i="57" s="1"/>
  <c r="R32" i="57" s="1"/>
  <c r="AX32" i="57"/>
  <c r="AZ32" i="57" s="1"/>
  <c r="BA32" i="57" s="1"/>
  <c r="AN32" i="57"/>
  <c r="AP32" i="57" s="1"/>
  <c r="AQ32" i="57" s="1"/>
  <c r="AI32" i="57"/>
  <c r="AK32" i="57" s="1"/>
  <c r="AL32" i="57" s="1"/>
  <c r="T32" i="57"/>
  <c r="V32" i="57" s="1"/>
  <c r="W32" i="57" s="1"/>
  <c r="AU31" i="57"/>
  <c r="AV31" i="57" s="1"/>
  <c r="AK31" i="57"/>
  <c r="AL31" i="57" s="1"/>
  <c r="Q31" i="57"/>
  <c r="R31" i="57" s="1"/>
  <c r="V31" i="57"/>
  <c r="W31" i="57" s="1"/>
  <c r="BE31" i="57"/>
  <c r="BF31" i="57" s="1"/>
  <c r="AP31" i="57"/>
  <c r="AQ31" i="57" s="1"/>
  <c r="L31" i="57"/>
  <c r="M31" i="57" s="1"/>
  <c r="AF31" i="57"/>
  <c r="AG31" i="57" s="1"/>
  <c r="O33" i="57"/>
  <c r="Q33" i="57" s="1"/>
  <c r="R33" i="57" s="1"/>
  <c r="J33" i="57"/>
  <c r="L33" i="57" s="1"/>
  <c r="M33" i="57" s="1"/>
  <c r="E33" i="57"/>
  <c r="G33" i="57" s="1"/>
  <c r="H33" i="57" s="1"/>
  <c r="BH33" i="57"/>
  <c r="BJ33" i="57" s="1"/>
  <c r="BK33" i="57" s="1"/>
  <c r="Y33" i="57"/>
  <c r="AA33" i="57" s="1"/>
  <c r="AB33" i="57" s="1"/>
  <c r="T33" i="57"/>
  <c r="V33" i="57" s="1"/>
  <c r="W33" i="57" s="1"/>
  <c r="BC33" i="57"/>
  <c r="BE33" i="57" s="1"/>
  <c r="BF33" i="57" s="1"/>
  <c r="AN33" i="57"/>
  <c r="AP33" i="57" s="1"/>
  <c r="AQ33" i="57" s="1"/>
  <c r="AI33" i="57"/>
  <c r="AK33" i="57" s="1"/>
  <c r="AL33" i="57" s="1"/>
  <c r="AX33" i="57"/>
  <c r="AZ33" i="57" s="1"/>
  <c r="BA33" i="57" s="1"/>
  <c r="AS33" i="57"/>
  <c r="AU33" i="57" s="1"/>
  <c r="AV33" i="57" s="1"/>
  <c r="AD33" i="57"/>
  <c r="AF33" i="57" s="1"/>
  <c r="AG33" i="57" s="1"/>
  <c r="AP28" i="57"/>
  <c r="AQ28" i="57" s="1"/>
  <c r="BJ28" i="57"/>
  <c r="BK28" i="57" s="1"/>
  <c r="V28" i="57"/>
  <c r="W28" i="57" s="1"/>
  <c r="AU28" i="57"/>
  <c r="AV28" i="57" s="1"/>
  <c r="BE28" i="57"/>
  <c r="BF28" i="57" s="1"/>
  <c r="AO10" i="57"/>
  <c r="AQ10" i="57"/>
  <c r="AS8" i="57"/>
  <c r="AP10" i="57"/>
  <c r="AN9" i="57"/>
  <c r="AN10" i="57"/>
  <c r="B34" i="57"/>
  <c r="AA28" i="57"/>
  <c r="AB28" i="57" s="1"/>
  <c r="AZ28" i="57"/>
  <c r="BA28" i="57" s="1"/>
  <c r="AK28" i="57"/>
  <c r="AL28" i="57" s="1"/>
  <c r="O34" i="57" l="1"/>
  <c r="Q34" i="57" s="1"/>
  <c r="R34" i="57" s="1"/>
  <c r="J34" i="57"/>
  <c r="L34" i="57" s="1"/>
  <c r="M34" i="57" s="1"/>
  <c r="E34" i="57"/>
  <c r="G34" i="57" s="1"/>
  <c r="H34" i="57" s="1"/>
  <c r="BH34" i="57"/>
  <c r="BJ34" i="57" s="1"/>
  <c r="BK34" i="57" s="1"/>
  <c r="AS34" i="57"/>
  <c r="AU34" i="57" s="1"/>
  <c r="AV34" i="57" s="1"/>
  <c r="AN34" i="57"/>
  <c r="AP34" i="57" s="1"/>
  <c r="AQ34" i="57" s="1"/>
  <c r="AI34" i="57"/>
  <c r="AK34" i="57" s="1"/>
  <c r="AL34" i="57" s="1"/>
  <c r="AD34" i="57"/>
  <c r="AF34" i="57" s="1"/>
  <c r="AG34" i="57" s="1"/>
  <c r="BC34" i="57"/>
  <c r="BE34" i="57" s="1"/>
  <c r="BF34" i="57" s="1"/>
  <c r="AX34" i="57"/>
  <c r="Y34" i="57"/>
  <c r="AA34" i="57" s="1"/>
  <c r="AB34" i="57" s="1"/>
  <c r="T34" i="57"/>
  <c r="V34" i="57" s="1"/>
  <c r="W34" i="57" s="1"/>
  <c r="B35" i="57"/>
  <c r="AU10" i="57"/>
  <c r="AT10" i="57"/>
  <c r="AS10" i="57"/>
  <c r="AS9" i="57"/>
  <c r="AV10" i="57"/>
  <c r="AX8" i="57"/>
  <c r="O35" i="57" l="1"/>
  <c r="J35" i="57"/>
  <c r="L35" i="57" s="1"/>
  <c r="M35" i="57" s="1"/>
  <c r="E35" i="57"/>
  <c r="G35" i="57" s="1"/>
  <c r="H35" i="57" s="1"/>
  <c r="BH35" i="57"/>
  <c r="BJ35" i="57" s="1"/>
  <c r="BK35" i="57" s="1"/>
  <c r="BC35" i="57"/>
  <c r="AI35" i="57"/>
  <c r="Y35" i="57"/>
  <c r="AA35" i="57" s="1"/>
  <c r="AB35" i="57" s="1"/>
  <c r="AX35" i="57"/>
  <c r="AZ35" i="57" s="1"/>
  <c r="BA35" i="57" s="1"/>
  <c r="AS35" i="57"/>
  <c r="AU35" i="57" s="1"/>
  <c r="AV35" i="57" s="1"/>
  <c r="AN35" i="57"/>
  <c r="AD35" i="57"/>
  <c r="AF35" i="57" s="1"/>
  <c r="AG35" i="57" s="1"/>
  <c r="T35" i="57"/>
  <c r="AZ34" i="57"/>
  <c r="BA34" i="57" s="1"/>
  <c r="BC8" i="57"/>
  <c r="AY10" i="57"/>
  <c r="AX9" i="57"/>
  <c r="BA10" i="57"/>
  <c r="AZ10" i="57"/>
  <c r="AX10" i="57"/>
  <c r="B36" i="57"/>
  <c r="T36" i="57" l="1"/>
  <c r="V36" i="57" s="1"/>
  <c r="W36" i="57" s="1"/>
  <c r="BH36" i="57"/>
  <c r="BJ36" i="57" s="1"/>
  <c r="BK36" i="57" s="1"/>
  <c r="O36" i="57"/>
  <c r="Q36" i="57" s="1"/>
  <c r="R36" i="57" s="1"/>
  <c r="J36" i="57"/>
  <c r="BC36" i="57"/>
  <c r="BE36" i="57" s="1"/>
  <c r="BF36" i="57" s="1"/>
  <c r="E36" i="57"/>
  <c r="G36" i="57" s="1"/>
  <c r="H36" i="57" s="1"/>
  <c r="AX36" i="57"/>
  <c r="AS36" i="57"/>
  <c r="AI36" i="57"/>
  <c r="AK36" i="57" s="1"/>
  <c r="AL36" i="57" s="1"/>
  <c r="Y36" i="57"/>
  <c r="AA36" i="57" s="1"/>
  <c r="AB36" i="57" s="1"/>
  <c r="AN36" i="57"/>
  <c r="AP36" i="57" s="1"/>
  <c r="AQ36" i="57" s="1"/>
  <c r="AD36" i="57"/>
  <c r="AF36" i="57" s="1"/>
  <c r="AG36" i="57" s="1"/>
  <c r="AK35" i="57"/>
  <c r="AL35" i="57" s="1"/>
  <c r="V35" i="57"/>
  <c r="W35" i="57" s="1"/>
  <c r="AP35" i="57"/>
  <c r="AQ35" i="57" s="1"/>
  <c r="BE35" i="57"/>
  <c r="BF35" i="57" s="1"/>
  <c r="Q35" i="57"/>
  <c r="R35" i="57" s="1"/>
  <c r="B40" i="57"/>
  <c r="BD10" i="57"/>
  <c r="BH8" i="57"/>
  <c r="BC9" i="57"/>
  <c r="BE10" i="57"/>
  <c r="BC10" i="57"/>
  <c r="BF10" i="57"/>
  <c r="AI37" i="57" l="1"/>
  <c r="AD37" i="57"/>
  <c r="L36" i="57"/>
  <c r="M36" i="57" s="1"/>
  <c r="J37" i="57"/>
  <c r="L37" i="57" s="1"/>
  <c r="M37" i="57" s="1"/>
  <c r="O37" i="57"/>
  <c r="BH37" i="57"/>
  <c r="BJ37" i="57" s="1"/>
  <c r="BK37" i="57" s="1"/>
  <c r="BC37" i="57"/>
  <c r="AU36" i="57"/>
  <c r="AV36" i="57" s="1"/>
  <c r="AS37" i="57"/>
  <c r="AN37" i="57"/>
  <c r="AZ36" i="57"/>
  <c r="BA36" i="57" s="1"/>
  <c r="AX37" i="57"/>
  <c r="Y37" i="57"/>
  <c r="T37" i="57"/>
  <c r="T40" i="57"/>
  <c r="AX40" i="57"/>
  <c r="AS40" i="57"/>
  <c r="O40" i="57"/>
  <c r="E40" i="57"/>
  <c r="G40" i="57" s="1"/>
  <c r="H40" i="57" s="1"/>
  <c r="AN40" i="57"/>
  <c r="BH40" i="57"/>
  <c r="AI40" i="57"/>
  <c r="AD40" i="57"/>
  <c r="Y40" i="57"/>
  <c r="J40" i="57"/>
  <c r="BC40" i="57"/>
  <c r="BJ10" i="57"/>
  <c r="BH9" i="57"/>
  <c r="BH10" i="57"/>
  <c r="BI10" i="57"/>
  <c r="BK10" i="57"/>
  <c r="E37" i="57"/>
  <c r="B41" i="57"/>
  <c r="L40" i="57" l="1"/>
  <c r="M40" i="57" s="1"/>
  <c r="AP40" i="57"/>
  <c r="AQ40" i="57" s="1"/>
  <c r="Q40" i="57"/>
  <c r="R40" i="57" s="1"/>
  <c r="BE40" i="57"/>
  <c r="BF40" i="57" s="1"/>
  <c r="AA40" i="57"/>
  <c r="AB40" i="57" s="1"/>
  <c r="AK40" i="57"/>
  <c r="AL40" i="57" s="1"/>
  <c r="AZ40" i="57"/>
  <c r="BA40" i="57" s="1"/>
  <c r="T41" i="57"/>
  <c r="V41" i="57" s="1"/>
  <c r="W41" i="57" s="1"/>
  <c r="AX41" i="57"/>
  <c r="AZ41" i="57" s="1"/>
  <c r="BA41" i="57" s="1"/>
  <c r="AS41" i="57"/>
  <c r="AU41" i="57" s="1"/>
  <c r="AV41" i="57" s="1"/>
  <c r="E41" i="57"/>
  <c r="G41" i="57" s="1"/>
  <c r="H41" i="57" s="1"/>
  <c r="BC41" i="57"/>
  <c r="BE41" i="57" s="1"/>
  <c r="BF41" i="57" s="1"/>
  <c r="AN41" i="57"/>
  <c r="AP41" i="57" s="1"/>
  <c r="AQ41" i="57" s="1"/>
  <c r="AD41" i="57"/>
  <c r="AF41" i="57" s="1"/>
  <c r="AG41" i="57" s="1"/>
  <c r="Y41" i="57"/>
  <c r="AA41" i="57" s="1"/>
  <c r="AB41" i="57" s="1"/>
  <c r="J41" i="57"/>
  <c r="L41" i="57" s="1"/>
  <c r="M41" i="57" s="1"/>
  <c r="AI41" i="57"/>
  <c r="AK41" i="57" s="1"/>
  <c r="AL41" i="57" s="1"/>
  <c r="O41" i="57"/>
  <c r="Q41" i="57" s="1"/>
  <c r="R41" i="57" s="1"/>
  <c r="BH41" i="57"/>
  <c r="BJ41" i="57" s="1"/>
  <c r="BK41" i="57" s="1"/>
  <c r="AF40" i="57"/>
  <c r="AG40" i="57" s="1"/>
  <c r="BJ40" i="57"/>
  <c r="BK40" i="57" s="1"/>
  <c r="AU40" i="57"/>
  <c r="AV40" i="57" s="1"/>
  <c r="V40" i="57"/>
  <c r="W40" i="57" s="1"/>
  <c r="AU37" i="57"/>
  <c r="AV37" i="57" s="1"/>
  <c r="AF37" i="57"/>
  <c r="AG37" i="57" s="1"/>
  <c r="AZ37" i="57"/>
  <c r="BA37" i="57" s="1"/>
  <c r="AP37" i="57"/>
  <c r="AQ37" i="57" s="1"/>
  <c r="AK37" i="57"/>
  <c r="AL37" i="57" s="1"/>
  <c r="B42" i="57"/>
  <c r="G37" i="57"/>
  <c r="H37" i="57" s="1"/>
  <c r="AA37" i="57"/>
  <c r="AB37" i="57" s="1"/>
  <c r="BE37" i="57"/>
  <c r="BF37" i="57" s="1"/>
  <c r="Q37" i="57"/>
  <c r="R37" i="57" s="1"/>
  <c r="V37" i="57"/>
  <c r="W37" i="57" s="1"/>
  <c r="T42" i="57" l="1"/>
  <c r="AS42" i="57"/>
  <c r="AD42" i="57"/>
  <c r="Y42" i="57"/>
  <c r="AA42" i="57" s="1"/>
  <c r="AB42" i="57" s="1"/>
  <c r="O42" i="57"/>
  <c r="J42" i="57"/>
  <c r="L42" i="57" s="1"/>
  <c r="M42" i="57" s="1"/>
  <c r="BH42" i="57"/>
  <c r="BJ42" i="57" s="1"/>
  <c r="BK42" i="57" s="1"/>
  <c r="AN42" i="57"/>
  <c r="AP42" i="57" s="1"/>
  <c r="AQ42" i="57" s="1"/>
  <c r="AI42" i="57"/>
  <c r="AK42" i="57" s="1"/>
  <c r="AL42" i="57" s="1"/>
  <c r="E42" i="57"/>
  <c r="G42" i="57" s="1"/>
  <c r="H42" i="57" s="1"/>
  <c r="BC42" i="57"/>
  <c r="AX42" i="57"/>
  <c r="AZ42" i="57" s="1"/>
  <c r="BA42" i="57" s="1"/>
  <c r="B43" i="57"/>
  <c r="Q42" i="57" l="1"/>
  <c r="R42" i="57" s="1"/>
  <c r="T43" i="57"/>
  <c r="V43" i="57" s="1"/>
  <c r="W43" i="57" s="1"/>
  <c r="AS43" i="57"/>
  <c r="AU43" i="57" s="1"/>
  <c r="AV43" i="57" s="1"/>
  <c r="BC43" i="57"/>
  <c r="BE43" i="57" s="1"/>
  <c r="BF43" i="57" s="1"/>
  <c r="AN43" i="57"/>
  <c r="AP43" i="57" s="1"/>
  <c r="AQ43" i="57" s="1"/>
  <c r="Y43" i="57"/>
  <c r="AA43" i="57" s="1"/>
  <c r="AB43" i="57" s="1"/>
  <c r="O43" i="57"/>
  <c r="Q43" i="57" s="1"/>
  <c r="R43" i="57" s="1"/>
  <c r="J43" i="57"/>
  <c r="E43" i="57"/>
  <c r="G43" i="57" s="1"/>
  <c r="H43" i="57" s="1"/>
  <c r="BH43" i="57"/>
  <c r="BJ43" i="57" s="1"/>
  <c r="BK43" i="57" s="1"/>
  <c r="AX43" i="57"/>
  <c r="AI43" i="57"/>
  <c r="AK43" i="57" s="1"/>
  <c r="AL43" i="57" s="1"/>
  <c r="AD43" i="57"/>
  <c r="AF43" i="57" s="1"/>
  <c r="AG43" i="57" s="1"/>
  <c r="AF42" i="57"/>
  <c r="AG42" i="57" s="1"/>
  <c r="AU42" i="57"/>
  <c r="AV42" i="57" s="1"/>
  <c r="V42" i="57"/>
  <c r="W42" i="57" s="1"/>
  <c r="BE42" i="57"/>
  <c r="BF42" i="57" s="1"/>
  <c r="B44" i="57"/>
  <c r="L43" i="57" l="1"/>
  <c r="M43" i="57" s="1"/>
  <c r="T44" i="57"/>
  <c r="V44" i="57" s="1"/>
  <c r="W44" i="57" s="1"/>
  <c r="AX44" i="57"/>
  <c r="AZ44" i="57" s="1"/>
  <c r="BA44" i="57" s="1"/>
  <c r="AS44" i="57"/>
  <c r="AU44" i="57" s="1"/>
  <c r="AV44" i="57" s="1"/>
  <c r="AN44" i="57"/>
  <c r="AD44" i="57"/>
  <c r="BH44" i="57"/>
  <c r="BJ44" i="57" s="1"/>
  <c r="BK44" i="57" s="1"/>
  <c r="BC44" i="57"/>
  <c r="BE44" i="57" s="1"/>
  <c r="BF44" i="57" s="1"/>
  <c r="AI44" i="57"/>
  <c r="Y44" i="57"/>
  <c r="O44" i="57"/>
  <c r="J44" i="57"/>
  <c r="L44" i="57" s="1"/>
  <c r="M44" i="57" s="1"/>
  <c r="E44" i="57"/>
  <c r="G44" i="57" s="1"/>
  <c r="H44" i="57" s="1"/>
  <c r="AZ43" i="57"/>
  <c r="BA43" i="57" s="1"/>
  <c r="B45" i="57"/>
  <c r="AA44" i="57" l="1"/>
  <c r="AB44" i="57" s="1"/>
  <c r="AK44" i="57"/>
  <c r="AL44" i="57" s="1"/>
  <c r="T45" i="57"/>
  <c r="V45" i="57" s="1"/>
  <c r="W45" i="57" s="1"/>
  <c r="BC45" i="57"/>
  <c r="BE45" i="57" s="1"/>
  <c r="BF45" i="57" s="1"/>
  <c r="AS45" i="57"/>
  <c r="AU45" i="57" s="1"/>
  <c r="AV45" i="57" s="1"/>
  <c r="AD45" i="57"/>
  <c r="AF45" i="57" s="1"/>
  <c r="AG45" i="57" s="1"/>
  <c r="Y45" i="57"/>
  <c r="AA45" i="57" s="1"/>
  <c r="AB45" i="57" s="1"/>
  <c r="O45" i="57"/>
  <c r="Q45" i="57" s="1"/>
  <c r="R45" i="57" s="1"/>
  <c r="J45" i="57"/>
  <c r="BH45" i="57"/>
  <c r="AX45" i="57"/>
  <c r="AZ45" i="57" s="1"/>
  <c r="BA45" i="57" s="1"/>
  <c r="AN45" i="57"/>
  <c r="AP45" i="57" s="1"/>
  <c r="AQ45" i="57" s="1"/>
  <c r="E45" i="57"/>
  <c r="G45" i="57" s="1"/>
  <c r="H45" i="57" s="1"/>
  <c r="AI45" i="57"/>
  <c r="AK45" i="57" s="1"/>
  <c r="AL45" i="57" s="1"/>
  <c r="AF44" i="57"/>
  <c r="AG44" i="57" s="1"/>
  <c r="AP44" i="57"/>
  <c r="AQ44" i="57" s="1"/>
  <c r="Q44" i="57"/>
  <c r="R44" i="57" s="1"/>
  <c r="B49" i="57"/>
  <c r="O46" i="57" l="1"/>
  <c r="Q46" i="57" s="1"/>
  <c r="R46" i="57" s="1"/>
  <c r="AX46" i="57"/>
  <c r="AN46" i="57"/>
  <c r="AD46" i="57"/>
  <c r="BJ45" i="57"/>
  <c r="BK45" i="57" s="1"/>
  <c r="BH46" i="57"/>
  <c r="T46" i="57"/>
  <c r="L45" i="57"/>
  <c r="M45" i="57" s="1"/>
  <c r="J46" i="57"/>
  <c r="L46" i="57" s="1"/>
  <c r="M46" i="57" s="1"/>
  <c r="AS46" i="57"/>
  <c r="AI46" i="57"/>
  <c r="BC46" i="57"/>
  <c r="BE46" i="57" s="1"/>
  <c r="BF46" i="57" s="1"/>
  <c r="Y46" i="57"/>
  <c r="AA46" i="57" s="1"/>
  <c r="AB46" i="57" s="1"/>
  <c r="O49" i="57"/>
  <c r="J49" i="57"/>
  <c r="AX49" i="57"/>
  <c r="AN49" i="57"/>
  <c r="E49" i="57"/>
  <c r="G49" i="57" s="1"/>
  <c r="H49" i="57" s="1"/>
  <c r="BH49" i="57"/>
  <c r="AI49" i="57"/>
  <c r="Y49" i="57"/>
  <c r="T49" i="57"/>
  <c r="AD49" i="57"/>
  <c r="BC49" i="57"/>
  <c r="B50" i="57"/>
  <c r="E46" i="57"/>
  <c r="AZ49" i="57" l="1"/>
  <c r="BA49" i="57" s="1"/>
  <c r="BE49" i="57"/>
  <c r="BF49" i="57" s="1"/>
  <c r="AF49" i="57"/>
  <c r="AG49" i="57" s="1"/>
  <c r="AP49" i="57"/>
  <c r="AQ49" i="57" s="1"/>
  <c r="Q49" i="57"/>
  <c r="R49" i="57" s="1"/>
  <c r="O50" i="57"/>
  <c r="Q50" i="57" s="1"/>
  <c r="R50" i="57" s="1"/>
  <c r="J50" i="57"/>
  <c r="L50" i="57" s="1"/>
  <c r="M50" i="57" s="1"/>
  <c r="E50" i="57"/>
  <c r="G50" i="57" s="1"/>
  <c r="H50" i="57" s="1"/>
  <c r="AX50" i="57"/>
  <c r="AZ50" i="57" s="1"/>
  <c r="BA50" i="57" s="1"/>
  <c r="AN50" i="57"/>
  <c r="AP50" i="57" s="1"/>
  <c r="AQ50" i="57" s="1"/>
  <c r="AI50" i="57"/>
  <c r="AK50" i="57" s="1"/>
  <c r="AL50" i="57" s="1"/>
  <c r="BC50" i="57"/>
  <c r="BE50" i="57" s="1"/>
  <c r="BF50" i="57" s="1"/>
  <c r="AD50" i="57"/>
  <c r="AF50" i="57" s="1"/>
  <c r="AG50" i="57" s="1"/>
  <c r="Y50" i="57"/>
  <c r="AA50" i="57" s="1"/>
  <c r="AB50" i="57" s="1"/>
  <c r="T50" i="57"/>
  <c r="V50" i="57" s="1"/>
  <c r="W50" i="57" s="1"/>
  <c r="BH50" i="57"/>
  <c r="BJ50" i="57" s="1"/>
  <c r="BK50" i="57" s="1"/>
  <c r="AS50" i="57"/>
  <c r="AU50" i="57" s="1"/>
  <c r="AV50" i="57" s="1"/>
  <c r="L49" i="57"/>
  <c r="M49" i="57" s="1"/>
  <c r="V49" i="57"/>
  <c r="W49" i="57" s="1"/>
  <c r="AA49" i="57"/>
  <c r="AB49" i="57" s="1"/>
  <c r="AK49" i="57"/>
  <c r="AL49" i="57" s="1"/>
  <c r="BJ49" i="57"/>
  <c r="BK49" i="57" s="1"/>
  <c r="G46" i="57"/>
  <c r="H46" i="57" s="1"/>
  <c r="BJ46" i="57"/>
  <c r="BK46" i="57" s="1"/>
  <c r="AZ46" i="57"/>
  <c r="BA46" i="57" s="1"/>
  <c r="AU46" i="57"/>
  <c r="AV46" i="57" s="1"/>
  <c r="AF46" i="57"/>
  <c r="AG46" i="57" s="1"/>
  <c r="B51" i="57"/>
  <c r="AK46" i="57"/>
  <c r="AL46" i="57" s="1"/>
  <c r="V46" i="57"/>
  <c r="W46" i="57" s="1"/>
  <c r="AP46" i="57"/>
  <c r="AQ46" i="57" s="1"/>
  <c r="O51" i="57" l="1"/>
  <c r="Q51" i="57" s="1"/>
  <c r="R51" i="57" s="1"/>
  <c r="J51" i="57"/>
  <c r="L51" i="57" s="1"/>
  <c r="M51" i="57" s="1"/>
  <c r="AX51" i="57"/>
  <c r="AZ51" i="57" s="1"/>
  <c r="BA51" i="57" s="1"/>
  <c r="AN51" i="57"/>
  <c r="AP51" i="57" s="1"/>
  <c r="AQ51" i="57" s="1"/>
  <c r="Y51" i="57"/>
  <c r="T51" i="57"/>
  <c r="BC51" i="57"/>
  <c r="BE51" i="57" s="1"/>
  <c r="BF51" i="57" s="1"/>
  <c r="AI51" i="57"/>
  <c r="AK51" i="57" s="1"/>
  <c r="AL51" i="57" s="1"/>
  <c r="BH51" i="57"/>
  <c r="BJ51" i="57" s="1"/>
  <c r="BK51" i="57" s="1"/>
  <c r="AS51" i="57"/>
  <c r="AU51" i="57" s="1"/>
  <c r="AV51" i="57" s="1"/>
  <c r="AD51" i="57"/>
  <c r="E51" i="57"/>
  <c r="G51" i="57" s="1"/>
  <c r="H51" i="57" s="1"/>
  <c r="B52" i="57"/>
  <c r="AF51" i="57" l="1"/>
  <c r="AG51" i="57" s="1"/>
  <c r="AA51" i="57"/>
  <c r="AB51" i="57" s="1"/>
  <c r="O52" i="57"/>
  <c r="Q52" i="57" s="1"/>
  <c r="R52" i="57" s="1"/>
  <c r="J52" i="57"/>
  <c r="L52" i="57" s="1"/>
  <c r="M52" i="57" s="1"/>
  <c r="AX52" i="57"/>
  <c r="AN52" i="57"/>
  <c r="Y52" i="57"/>
  <c r="AA52" i="57" s="1"/>
  <c r="AB52" i="57" s="1"/>
  <c r="AS52" i="57"/>
  <c r="AI52" i="57"/>
  <c r="E52" i="57"/>
  <c r="G52" i="57" s="1"/>
  <c r="H52" i="57" s="1"/>
  <c r="AD52" i="57"/>
  <c r="AF52" i="57" s="1"/>
  <c r="AG52" i="57" s="1"/>
  <c r="T52" i="57"/>
  <c r="V52" i="57" s="1"/>
  <c r="W52" i="57" s="1"/>
  <c r="BH52" i="57"/>
  <c r="BC52" i="57"/>
  <c r="V51" i="57"/>
  <c r="W51" i="57" s="1"/>
  <c r="B53" i="57"/>
  <c r="BE52" i="57" l="1"/>
  <c r="BF52" i="57" s="1"/>
  <c r="AU52" i="57"/>
  <c r="AV52" i="57" s="1"/>
  <c r="AP52" i="57"/>
  <c r="AQ52" i="57" s="1"/>
  <c r="O53" i="57"/>
  <c r="Q53" i="57" s="1"/>
  <c r="R53" i="57" s="1"/>
  <c r="J53" i="57"/>
  <c r="L53" i="57" s="1"/>
  <c r="M53" i="57" s="1"/>
  <c r="AX53" i="57"/>
  <c r="AZ53" i="57" s="1"/>
  <c r="BA53" i="57" s="1"/>
  <c r="AN53" i="57"/>
  <c r="AP53" i="57" s="1"/>
  <c r="AQ53" i="57" s="1"/>
  <c r="E53" i="57"/>
  <c r="G53" i="57" s="1"/>
  <c r="H53" i="57" s="1"/>
  <c r="BC53" i="57"/>
  <c r="BE53" i="57" s="1"/>
  <c r="BF53" i="57" s="1"/>
  <c r="AI53" i="57"/>
  <c r="AK53" i="57" s="1"/>
  <c r="AL53" i="57" s="1"/>
  <c r="T53" i="57"/>
  <c r="BH53" i="57"/>
  <c r="BJ53" i="57" s="1"/>
  <c r="BK53" i="57" s="1"/>
  <c r="AS53" i="57"/>
  <c r="AU53" i="57" s="1"/>
  <c r="AV53" i="57" s="1"/>
  <c r="AD53" i="57"/>
  <c r="AF53" i="57" s="1"/>
  <c r="AG53" i="57" s="1"/>
  <c r="Y53" i="57"/>
  <c r="AZ52" i="57"/>
  <c r="BA52" i="57" s="1"/>
  <c r="BJ52" i="57"/>
  <c r="BK52" i="57" s="1"/>
  <c r="AK52" i="57"/>
  <c r="AL52" i="57" s="1"/>
  <c r="B54" i="57"/>
  <c r="O54" i="57" l="1"/>
  <c r="Q54" i="57" s="1"/>
  <c r="R54" i="57" s="1"/>
  <c r="J54" i="57"/>
  <c r="L54" i="57" s="1"/>
  <c r="M54" i="57" s="1"/>
  <c r="E54" i="57"/>
  <c r="G54" i="57" s="1"/>
  <c r="H54" i="57" s="1"/>
  <c r="AX54" i="57"/>
  <c r="AZ54" i="57" s="1"/>
  <c r="BA54" i="57" s="1"/>
  <c r="AN54" i="57"/>
  <c r="AP54" i="57" s="1"/>
  <c r="AQ54" i="57" s="1"/>
  <c r="T54" i="57"/>
  <c r="V54" i="57" s="1"/>
  <c r="W54" i="57" s="1"/>
  <c r="BH54" i="57"/>
  <c r="AI54" i="57"/>
  <c r="Y54" i="57"/>
  <c r="AA54" i="57" s="1"/>
  <c r="AB54" i="57" s="1"/>
  <c r="BC54" i="57"/>
  <c r="BE54" i="57" s="1"/>
  <c r="BF54" i="57" s="1"/>
  <c r="AD54" i="57"/>
  <c r="AF54" i="57" s="1"/>
  <c r="AG54" i="57" s="1"/>
  <c r="AS54" i="57"/>
  <c r="AU54" i="57" s="1"/>
  <c r="AV54" i="57" s="1"/>
  <c r="V53" i="57"/>
  <c r="W53" i="57" s="1"/>
  <c r="AA53" i="57"/>
  <c r="AB53" i="57" s="1"/>
  <c r="B62" i="57"/>
  <c r="O55" i="57" l="1"/>
  <c r="O58" i="57" s="1"/>
  <c r="AN55" i="57"/>
  <c r="AN58" i="57" s="1"/>
  <c r="AX55" i="57"/>
  <c r="AX58" i="57" s="1"/>
  <c r="Y55" i="57"/>
  <c r="Y58" i="57" s="1"/>
  <c r="AK54" i="57"/>
  <c r="AL54" i="57" s="1"/>
  <c r="AI55" i="57"/>
  <c r="AI58" i="57" s="1"/>
  <c r="BJ54" i="57"/>
  <c r="BK54" i="57" s="1"/>
  <c r="BH55" i="57"/>
  <c r="BH58" i="57" s="1"/>
  <c r="J55" i="57"/>
  <c r="J58" i="57" s="1"/>
  <c r="BC55" i="57"/>
  <c r="BC58" i="57" s="1"/>
  <c r="T55" i="57"/>
  <c r="T58" i="57" s="1"/>
  <c r="AD55" i="57"/>
  <c r="AD58" i="57" s="1"/>
  <c r="E55" i="57"/>
  <c r="BE55" i="57" l="1"/>
  <c r="BF55" i="57" s="1"/>
  <c r="AK55" i="57"/>
  <c r="AL55" i="57" s="1"/>
  <c r="AZ55" i="57"/>
  <c r="BA55" i="57" s="1"/>
  <c r="AK58" i="57"/>
  <c r="AL58" i="57" s="1"/>
  <c r="V55" i="57"/>
  <c r="W55" i="57" s="1"/>
  <c r="V58" i="57"/>
  <c r="W58" i="57" s="1"/>
  <c r="L55" i="57"/>
  <c r="M55" i="57" s="1"/>
  <c r="BE58" i="57"/>
  <c r="BF58" i="57" s="1"/>
  <c r="AP55" i="57"/>
  <c r="AQ55" i="57" s="1"/>
  <c r="AZ58" i="57"/>
  <c r="BA58" i="57" s="1"/>
  <c r="AA55" i="57"/>
  <c r="AB55" i="57" s="1"/>
  <c r="G55" i="57"/>
  <c r="H55" i="57" s="1"/>
  <c r="E58" i="57"/>
  <c r="AF55" i="57"/>
  <c r="AG55" i="57" s="1"/>
  <c r="Q55" i="57"/>
  <c r="R55" i="57" s="1"/>
  <c r="BJ55" i="57"/>
  <c r="BK55" i="57" s="1"/>
  <c r="Q58" i="57" l="1"/>
  <c r="R58" i="57" s="1"/>
  <c r="BJ58" i="57"/>
  <c r="BK58" i="57" s="1"/>
  <c r="AP58" i="57"/>
  <c r="AQ58" i="57" s="1"/>
  <c r="AF58" i="57"/>
  <c r="AG58" i="57" s="1"/>
  <c r="G58" i="57"/>
  <c r="H58" i="57" s="1"/>
  <c r="L58" i="57"/>
  <c r="M58" i="57" s="1"/>
  <c r="AA58" i="57"/>
  <c r="AB58" i="57" s="1"/>
  <c r="F10" i="35" l="1"/>
  <c r="AD45" i="53" l="1"/>
  <c r="AC45" i="53"/>
  <c r="AB45" i="53"/>
  <c r="AA45" i="53"/>
  <c r="Z45" i="53"/>
  <c r="Y45" i="53"/>
  <c r="X45" i="53"/>
  <c r="W45" i="53"/>
  <c r="V45" i="53"/>
  <c r="U45" i="53"/>
  <c r="S45" i="53"/>
  <c r="BN62" i="6" l="1"/>
  <c r="E62" i="57"/>
  <c r="G62" i="57" s="1"/>
  <c r="H62" i="57" s="1"/>
  <c r="AF8" i="53"/>
  <c r="AF7" i="53"/>
  <c r="AF6" i="53"/>
  <c r="AD9" i="53"/>
  <c r="AC9" i="53"/>
  <c r="AB9" i="53"/>
  <c r="AA9" i="53"/>
  <c r="Z9" i="53"/>
  <c r="Y9" i="53"/>
  <c r="X9" i="53"/>
  <c r="W9" i="53"/>
  <c r="V9" i="53"/>
  <c r="U9" i="53"/>
  <c r="T9" i="53"/>
  <c r="S9" i="53"/>
  <c r="BH67" i="57"/>
  <c r="BJ67" i="57" s="1"/>
  <c r="BK67" i="57" s="1"/>
  <c r="BC67" i="57"/>
  <c r="BE67" i="57" s="1"/>
  <c r="BF67" i="57" s="1"/>
  <c r="AX67" i="57"/>
  <c r="AZ67" i="57" s="1"/>
  <c r="BA67" i="57" s="1"/>
  <c r="AS67" i="57"/>
  <c r="AU67" i="57" s="1"/>
  <c r="AV67" i="57" s="1"/>
  <c r="AN67" i="57"/>
  <c r="AP67" i="57" s="1"/>
  <c r="AQ67" i="57" s="1"/>
  <c r="AI67" i="57"/>
  <c r="AK67" i="57" s="1"/>
  <c r="AL67" i="57" s="1"/>
  <c r="AD67" i="57"/>
  <c r="AF67" i="57" s="1"/>
  <c r="AG67" i="57" s="1"/>
  <c r="Y67" i="57"/>
  <c r="AA67" i="57" s="1"/>
  <c r="AB67" i="57" s="1"/>
  <c r="T67" i="57"/>
  <c r="V67" i="57" s="1"/>
  <c r="W67" i="57" s="1"/>
  <c r="O67" i="57"/>
  <c r="Q67" i="57" s="1"/>
  <c r="R67" i="57" s="1"/>
  <c r="J67" i="57"/>
  <c r="L67" i="57" s="1"/>
  <c r="M67" i="57" s="1"/>
  <c r="E67" i="57"/>
  <c r="G67" i="57" s="1"/>
  <c r="H67" i="57" s="1"/>
  <c r="BH66" i="57"/>
  <c r="BJ66" i="57" s="1"/>
  <c r="BK66" i="57" s="1"/>
  <c r="BC66" i="57"/>
  <c r="BE66" i="57" s="1"/>
  <c r="BF66" i="57" s="1"/>
  <c r="AX66" i="57"/>
  <c r="AZ66" i="57" s="1"/>
  <c r="BA66" i="57" s="1"/>
  <c r="AS66" i="57"/>
  <c r="AU66" i="57" s="1"/>
  <c r="AV66" i="57" s="1"/>
  <c r="AN66" i="57"/>
  <c r="AP66" i="57" s="1"/>
  <c r="AQ66" i="57" s="1"/>
  <c r="AI66" i="57"/>
  <c r="AK66" i="57" s="1"/>
  <c r="AL66" i="57" s="1"/>
  <c r="AD66" i="57"/>
  <c r="AF66" i="57" s="1"/>
  <c r="AG66" i="57" s="1"/>
  <c r="Y66" i="57"/>
  <c r="AA66" i="57" s="1"/>
  <c r="AB66" i="57" s="1"/>
  <c r="T66" i="57"/>
  <c r="V66" i="57" s="1"/>
  <c r="W66" i="57" s="1"/>
  <c r="O66" i="57"/>
  <c r="Q66" i="57" s="1"/>
  <c r="R66" i="57" s="1"/>
  <c r="J66" i="57"/>
  <c r="L66" i="57" s="1"/>
  <c r="M66" i="57" s="1"/>
  <c r="E66" i="57"/>
  <c r="G66" i="57" s="1"/>
  <c r="H66" i="57" s="1"/>
  <c r="BH65" i="57"/>
  <c r="BJ65" i="57" s="1"/>
  <c r="BK65" i="57" s="1"/>
  <c r="BC65" i="57"/>
  <c r="BE65" i="57" s="1"/>
  <c r="BF65" i="57" s="1"/>
  <c r="AX65" i="57"/>
  <c r="AZ65" i="57" s="1"/>
  <c r="BA65" i="57" s="1"/>
  <c r="AS65" i="57"/>
  <c r="AU65" i="57" s="1"/>
  <c r="AV65" i="57" s="1"/>
  <c r="AN65" i="57"/>
  <c r="AP65" i="57" s="1"/>
  <c r="AQ65" i="57" s="1"/>
  <c r="AI65" i="57"/>
  <c r="AK65" i="57" s="1"/>
  <c r="AL65" i="57" s="1"/>
  <c r="AD65" i="57"/>
  <c r="AF65" i="57" s="1"/>
  <c r="AG65" i="57" s="1"/>
  <c r="Y65" i="57"/>
  <c r="AA65" i="57" s="1"/>
  <c r="AB65" i="57" s="1"/>
  <c r="T65" i="57"/>
  <c r="V65" i="57" s="1"/>
  <c r="W65" i="57" s="1"/>
  <c r="O65" i="57"/>
  <c r="Q65" i="57" s="1"/>
  <c r="R65" i="57" s="1"/>
  <c r="J65" i="57"/>
  <c r="L65" i="57" s="1"/>
  <c r="M65" i="57" s="1"/>
  <c r="E65" i="57"/>
  <c r="G65" i="57" s="1"/>
  <c r="H65" i="57" s="1"/>
  <c r="BH64" i="57"/>
  <c r="BJ64" i="57" s="1"/>
  <c r="BK64" i="57" s="1"/>
  <c r="BC64" i="57"/>
  <c r="BE64" i="57" s="1"/>
  <c r="BF64" i="57" s="1"/>
  <c r="AX64" i="57"/>
  <c r="AZ64" i="57" s="1"/>
  <c r="BA64" i="57" s="1"/>
  <c r="AS64" i="57"/>
  <c r="AU64" i="57" s="1"/>
  <c r="AV64" i="57" s="1"/>
  <c r="AN64" i="57"/>
  <c r="AP64" i="57" s="1"/>
  <c r="AQ64" i="57" s="1"/>
  <c r="AI64" i="57"/>
  <c r="AK64" i="57" s="1"/>
  <c r="AL64" i="57" s="1"/>
  <c r="AD64" i="57"/>
  <c r="AF64" i="57" s="1"/>
  <c r="AG64" i="57" s="1"/>
  <c r="Y64" i="57"/>
  <c r="AA64" i="57" s="1"/>
  <c r="AB64" i="57" s="1"/>
  <c r="T64" i="57"/>
  <c r="V64" i="57" s="1"/>
  <c r="W64" i="57" s="1"/>
  <c r="J64" i="57"/>
  <c r="L64" i="57" s="1"/>
  <c r="M64" i="57" s="1"/>
  <c r="E64" i="57"/>
  <c r="G64" i="57" s="1"/>
  <c r="H64" i="57" s="1"/>
  <c r="BH63" i="57"/>
  <c r="BJ63" i="57" s="1"/>
  <c r="BK63" i="57" s="1"/>
  <c r="BC63" i="57"/>
  <c r="BE63" i="57" s="1"/>
  <c r="BF63" i="57" s="1"/>
  <c r="AX63" i="57"/>
  <c r="AZ63" i="57" s="1"/>
  <c r="BA63" i="57" s="1"/>
  <c r="AS63" i="57"/>
  <c r="AU63" i="57" s="1"/>
  <c r="AV63" i="57" s="1"/>
  <c r="AN63" i="57"/>
  <c r="AP63" i="57" s="1"/>
  <c r="AQ63" i="57" s="1"/>
  <c r="AI63" i="57"/>
  <c r="AK63" i="57" s="1"/>
  <c r="AL63" i="57" s="1"/>
  <c r="AD63" i="57"/>
  <c r="AF63" i="57" s="1"/>
  <c r="AG63" i="57" s="1"/>
  <c r="Y63" i="57"/>
  <c r="AA63" i="57" s="1"/>
  <c r="AB63" i="57" s="1"/>
  <c r="T63" i="57"/>
  <c r="V63" i="57" s="1"/>
  <c r="W63" i="57" s="1"/>
  <c r="J63" i="57"/>
  <c r="L63" i="57" s="1"/>
  <c r="M63" i="57" s="1"/>
  <c r="E63" i="57"/>
  <c r="G63" i="57" s="1"/>
  <c r="H63" i="57" s="1"/>
  <c r="BH62" i="57"/>
  <c r="BJ62" i="57" s="1"/>
  <c r="BK62" i="57" s="1"/>
  <c r="BC62" i="57"/>
  <c r="BE62" i="57" s="1"/>
  <c r="BF62" i="57" s="1"/>
  <c r="AX62" i="57"/>
  <c r="AZ62" i="57" s="1"/>
  <c r="BA62" i="57" s="1"/>
  <c r="AS62" i="57"/>
  <c r="AU62" i="57" s="1"/>
  <c r="AV62" i="57" s="1"/>
  <c r="AN62" i="57"/>
  <c r="AP62" i="57" s="1"/>
  <c r="AQ62" i="57" s="1"/>
  <c r="AI62" i="57"/>
  <c r="AK62" i="57" s="1"/>
  <c r="AL62" i="57" s="1"/>
  <c r="AD62" i="57"/>
  <c r="AF62" i="57" s="1"/>
  <c r="AG62" i="57" s="1"/>
  <c r="Y62" i="57"/>
  <c r="AA62" i="57" s="1"/>
  <c r="AB62" i="57" s="1"/>
  <c r="T62" i="57"/>
  <c r="V62" i="57" s="1"/>
  <c r="W62" i="57" s="1"/>
  <c r="O62" i="57"/>
  <c r="Q62" i="57" s="1"/>
  <c r="R62" i="57" s="1"/>
  <c r="J62" i="57"/>
  <c r="L62" i="57" s="1"/>
  <c r="M62" i="57" s="1"/>
  <c r="BH59" i="57"/>
  <c r="BC59" i="57"/>
  <c r="AX59" i="57"/>
  <c r="AS59" i="57"/>
  <c r="AN59" i="57"/>
  <c r="AI59" i="57"/>
  <c r="AD59" i="57"/>
  <c r="Y59" i="57"/>
  <c r="T59" i="57"/>
  <c r="O59" i="57"/>
  <c r="J59" i="57"/>
  <c r="E59" i="57"/>
  <c r="AZ59" i="57" l="1"/>
  <c r="BA59" i="57" s="1"/>
  <c r="AX61" i="57"/>
  <c r="G59" i="57"/>
  <c r="H59" i="57" s="1"/>
  <c r="E61" i="57"/>
  <c r="BJ59" i="57"/>
  <c r="BK59" i="57" s="1"/>
  <c r="BH61" i="57"/>
  <c r="L59" i="57"/>
  <c r="M59" i="57" s="1"/>
  <c r="J61" i="57"/>
  <c r="O63" i="57"/>
  <c r="Q63" i="57" s="1"/>
  <c r="R63" i="57" s="1"/>
  <c r="O64" i="57"/>
  <c r="Q64" i="57" s="1"/>
  <c r="R64" i="57" s="1"/>
  <c r="BE59" i="57"/>
  <c r="BF59" i="57" s="1"/>
  <c r="BC61" i="57"/>
  <c r="Q59" i="57"/>
  <c r="R59" i="57" s="1"/>
  <c r="O61" i="57"/>
  <c r="V59" i="57"/>
  <c r="W59" i="57" s="1"/>
  <c r="T61" i="57"/>
  <c r="AA59" i="57"/>
  <c r="AB59" i="57" s="1"/>
  <c r="Y61" i="57"/>
  <c r="AU59" i="57"/>
  <c r="AV59" i="57" s="1"/>
  <c r="AF59" i="57"/>
  <c r="AG59" i="57" s="1"/>
  <c r="AD61" i="57"/>
  <c r="AK59" i="57"/>
  <c r="AL59" i="57" s="1"/>
  <c r="AI61" i="57"/>
  <c r="AP59" i="57"/>
  <c r="AQ59" i="57" s="1"/>
  <c r="AN61" i="57"/>
  <c r="AG7" i="53"/>
  <c r="AH7" i="53"/>
  <c r="AH8" i="53"/>
  <c r="AF9" i="53"/>
  <c r="AH6" i="53"/>
  <c r="AG8" i="53"/>
  <c r="AG6" i="53"/>
  <c r="Y68" i="57" l="1"/>
  <c r="AA61" i="57"/>
  <c r="AB61" i="57" s="1"/>
  <c r="T68" i="57"/>
  <c r="V61" i="57"/>
  <c r="W61" i="57" s="1"/>
  <c r="BH68" i="57"/>
  <c r="BJ61" i="57"/>
  <c r="BK61" i="57" s="1"/>
  <c r="AN68" i="57"/>
  <c r="AP61" i="57"/>
  <c r="AQ61" i="57" s="1"/>
  <c r="O68" i="57"/>
  <c r="Q61" i="57"/>
  <c r="R61" i="57" s="1"/>
  <c r="E68" i="57"/>
  <c r="G61" i="57"/>
  <c r="H61" i="57" s="1"/>
  <c r="J68" i="57"/>
  <c r="L61" i="57"/>
  <c r="M61" i="57" s="1"/>
  <c r="AK61" i="57"/>
  <c r="AL61" i="57" s="1"/>
  <c r="AI68" i="57"/>
  <c r="BC68" i="57"/>
  <c r="BE61" i="57"/>
  <c r="BF61" i="57" s="1"/>
  <c r="AX68" i="57"/>
  <c r="AZ61" i="57"/>
  <c r="BA61" i="57" s="1"/>
  <c r="F15" i="35"/>
  <c r="AD68" i="57"/>
  <c r="AF61" i="57"/>
  <c r="AG61" i="57" s="1"/>
  <c r="E13" i="45"/>
  <c r="F72" i="6"/>
  <c r="J10" i="35"/>
  <c r="O69" i="57" l="1"/>
  <c r="Q68" i="57"/>
  <c r="R68" i="57" s="1"/>
  <c r="AN69" i="57"/>
  <c r="AP68" i="57"/>
  <c r="AQ68" i="57" s="1"/>
  <c r="BH69" i="57"/>
  <c r="BJ68" i="57"/>
  <c r="BK68" i="57" s="1"/>
  <c r="AX69" i="57"/>
  <c r="AZ68" i="57"/>
  <c r="BA68" i="57" s="1"/>
  <c r="BC69" i="57"/>
  <c r="BE68" i="57"/>
  <c r="BF68" i="57" s="1"/>
  <c r="AK68" i="57"/>
  <c r="AL68" i="57" s="1"/>
  <c r="AI69" i="57"/>
  <c r="T69" i="57"/>
  <c r="V68" i="57"/>
  <c r="W68" i="57" s="1"/>
  <c r="J69" i="57"/>
  <c r="L68" i="57"/>
  <c r="M68" i="57" s="1"/>
  <c r="AD69" i="57"/>
  <c r="AF68" i="57"/>
  <c r="AG68" i="57" s="1"/>
  <c r="E69" i="57"/>
  <c r="G68" i="57"/>
  <c r="H68" i="57" s="1"/>
  <c r="Y69" i="57"/>
  <c r="AA68" i="57"/>
  <c r="AB68" i="57" s="1"/>
  <c r="AF45" i="53"/>
  <c r="E12" i="45"/>
  <c r="AE83" i="6"/>
  <c r="AE62" i="6"/>
  <c r="F62" i="6"/>
  <c r="F76" i="6" s="1"/>
  <c r="F48" i="6"/>
  <c r="F34" i="6"/>
  <c r="AE48" i="6"/>
  <c r="F83" i="6"/>
  <c r="B5" i="56"/>
  <c r="AG45" i="53" l="1"/>
  <c r="AH45" i="53"/>
  <c r="F52" i="6"/>
  <c r="F55" i="6" l="1"/>
  <c r="F85" i="6" s="1"/>
  <c r="F87" i="6"/>
  <c r="K34" i="35"/>
  <c r="K33" i="35"/>
  <c r="BI62" i="6"/>
  <c r="BD62" i="6"/>
  <c r="AY62" i="6"/>
  <c r="AY76" i="6" s="1"/>
  <c r="AT62" i="6"/>
  <c r="AO62" i="6"/>
  <c r="Z62" i="6"/>
  <c r="U62" i="6"/>
  <c r="P62" i="6"/>
  <c r="P48" i="6"/>
  <c r="U48" i="6"/>
  <c r="Z48" i="6"/>
  <c r="AO48" i="6"/>
  <c r="AT48" i="6"/>
  <c r="AY48" i="6"/>
  <c r="BD48" i="6"/>
  <c r="BI48" i="6"/>
  <c r="S67" i="53"/>
  <c r="S58" i="53"/>
  <c r="Z76" i="6" l="1"/>
  <c r="U76" i="6"/>
  <c r="AO76" i="6"/>
  <c r="AT76" i="6"/>
  <c r="BD76" i="6"/>
  <c r="P76" i="6"/>
  <c r="BI76" i="6"/>
  <c r="K23" i="35"/>
  <c r="AE76" i="6"/>
  <c r="AD74" i="53" l="1"/>
  <c r="AC74" i="53"/>
  <c r="AB74" i="53"/>
  <c r="AA74" i="53"/>
  <c r="Z74" i="53"/>
  <c r="Y74" i="53"/>
  <c r="X74" i="53"/>
  <c r="W74" i="53"/>
  <c r="V74" i="53"/>
  <c r="U74" i="53"/>
  <c r="T74" i="53"/>
  <c r="AD73" i="53"/>
  <c r="AC73" i="53"/>
  <c r="AB73" i="53"/>
  <c r="AA73" i="53"/>
  <c r="Z73" i="53"/>
  <c r="Y73" i="53"/>
  <c r="X73" i="53"/>
  <c r="W73" i="53"/>
  <c r="V73" i="53"/>
  <c r="U73" i="53"/>
  <c r="T73" i="53"/>
  <c r="AD72" i="53"/>
  <c r="AC72" i="53"/>
  <c r="AB72" i="53"/>
  <c r="AA72" i="53"/>
  <c r="Z72" i="53"/>
  <c r="Y72" i="53"/>
  <c r="X72" i="53"/>
  <c r="W72" i="53"/>
  <c r="V72" i="53"/>
  <c r="U72" i="53"/>
  <c r="T72" i="53"/>
  <c r="AD71" i="53"/>
  <c r="AC71" i="53"/>
  <c r="AB71" i="53"/>
  <c r="AA71" i="53"/>
  <c r="Z71" i="53"/>
  <c r="Y71" i="53"/>
  <c r="X71" i="53"/>
  <c r="W71" i="53"/>
  <c r="V71" i="53"/>
  <c r="U71" i="53"/>
  <c r="T71" i="53"/>
  <c r="AD67" i="53"/>
  <c r="AC67" i="53"/>
  <c r="AB67" i="53"/>
  <c r="AA67" i="53"/>
  <c r="Z67" i="53"/>
  <c r="Y67" i="53"/>
  <c r="X67" i="53"/>
  <c r="W67" i="53"/>
  <c r="V67" i="53"/>
  <c r="U67" i="53"/>
  <c r="T67" i="53"/>
  <c r="AD66" i="53"/>
  <c r="AC66" i="53"/>
  <c r="AB66" i="53"/>
  <c r="AA66" i="53"/>
  <c r="Z66" i="53"/>
  <c r="Y66" i="53"/>
  <c r="X66" i="53"/>
  <c r="W66" i="53"/>
  <c r="V66" i="53"/>
  <c r="U66" i="53"/>
  <c r="T66" i="53"/>
  <c r="AD63" i="53"/>
  <c r="AC63" i="53"/>
  <c r="AB63" i="53"/>
  <c r="AA63" i="53"/>
  <c r="Z63" i="53"/>
  <c r="Y63" i="53"/>
  <c r="X63" i="53"/>
  <c r="W63" i="53"/>
  <c r="V63" i="53"/>
  <c r="U63" i="53"/>
  <c r="T63" i="53"/>
  <c r="AD62" i="53"/>
  <c r="AC62" i="53"/>
  <c r="AB62" i="53"/>
  <c r="AA62" i="53"/>
  <c r="Z62" i="53"/>
  <c r="Y62" i="53"/>
  <c r="X62" i="53"/>
  <c r="W62" i="53"/>
  <c r="V62" i="53"/>
  <c r="U62" i="53"/>
  <c r="T62" i="53"/>
  <c r="AD61" i="53"/>
  <c r="AC61" i="53"/>
  <c r="AB61" i="53"/>
  <c r="AA61" i="53"/>
  <c r="Z61" i="53"/>
  <c r="Y61" i="53"/>
  <c r="X61" i="53"/>
  <c r="W61" i="53"/>
  <c r="V61" i="53"/>
  <c r="U61" i="53"/>
  <c r="T61" i="53"/>
  <c r="AD59" i="53"/>
  <c r="AC59" i="53"/>
  <c r="AB59" i="53"/>
  <c r="AA59" i="53"/>
  <c r="Z59" i="53"/>
  <c r="Y59" i="53"/>
  <c r="X59" i="53"/>
  <c r="W59" i="53"/>
  <c r="V59" i="53"/>
  <c r="U59" i="53"/>
  <c r="T59" i="53"/>
  <c r="AD58" i="53"/>
  <c r="AC58" i="53"/>
  <c r="AB58" i="53"/>
  <c r="AA58" i="53"/>
  <c r="Z58" i="53"/>
  <c r="Y58" i="53"/>
  <c r="X58" i="53"/>
  <c r="W58" i="53"/>
  <c r="V58" i="53"/>
  <c r="U58" i="53"/>
  <c r="T58" i="53"/>
  <c r="AD54" i="53"/>
  <c r="AC54" i="53"/>
  <c r="AB54" i="53"/>
  <c r="AA54" i="53"/>
  <c r="Z54" i="53"/>
  <c r="Y54" i="53"/>
  <c r="X54" i="53"/>
  <c r="W54" i="53"/>
  <c r="V54" i="53"/>
  <c r="U54" i="53"/>
  <c r="T54" i="53"/>
  <c r="AD53" i="53"/>
  <c r="AC53" i="53"/>
  <c r="AB53" i="53"/>
  <c r="AA53" i="53"/>
  <c r="Z53" i="53"/>
  <c r="Y53" i="53"/>
  <c r="X53" i="53"/>
  <c r="W53" i="53"/>
  <c r="V53" i="53"/>
  <c r="U53" i="53"/>
  <c r="T53" i="53"/>
  <c r="AD52" i="53"/>
  <c r="AC52" i="53"/>
  <c r="AB52" i="53"/>
  <c r="AA52" i="53"/>
  <c r="Z52" i="53"/>
  <c r="Y52" i="53"/>
  <c r="X52" i="53"/>
  <c r="W52" i="53"/>
  <c r="V52" i="53"/>
  <c r="U52" i="53"/>
  <c r="T52" i="53"/>
  <c r="AD51" i="53"/>
  <c r="AC51" i="53"/>
  <c r="AB51" i="53"/>
  <c r="AA51" i="53"/>
  <c r="Z51" i="53"/>
  <c r="Y51" i="53"/>
  <c r="X51" i="53"/>
  <c r="W51" i="53"/>
  <c r="V51" i="53"/>
  <c r="U51" i="53"/>
  <c r="T51" i="53"/>
  <c r="S74" i="53"/>
  <c r="S73" i="53"/>
  <c r="S72" i="53"/>
  <c r="S71" i="53"/>
  <c r="S66" i="53"/>
  <c r="S63" i="53"/>
  <c r="S62" i="53"/>
  <c r="S61" i="53"/>
  <c r="S59" i="53"/>
  <c r="S54" i="53"/>
  <c r="S53" i="53"/>
  <c r="S52" i="53"/>
  <c r="S51" i="53"/>
  <c r="AD43" i="53"/>
  <c r="AD42" i="53"/>
  <c r="AC43" i="53"/>
  <c r="AB43" i="53"/>
  <c r="AA43" i="53"/>
  <c r="AC42" i="53"/>
  <c r="AB42" i="53"/>
  <c r="AA42" i="53"/>
  <c r="Z43" i="53"/>
  <c r="Y43" i="53"/>
  <c r="X43" i="53"/>
  <c r="W43" i="53"/>
  <c r="V43" i="53"/>
  <c r="U43" i="53"/>
  <c r="T43" i="53"/>
  <c r="Z42" i="53"/>
  <c r="Y42" i="53"/>
  <c r="X42" i="53"/>
  <c r="W42" i="53"/>
  <c r="V42" i="53"/>
  <c r="U42" i="53"/>
  <c r="T42" i="53"/>
  <c r="S43" i="53"/>
  <c r="S42" i="53"/>
  <c r="AD39" i="53"/>
  <c r="AC39" i="53"/>
  <c r="AB39" i="53"/>
  <c r="AA39" i="53"/>
  <c r="Z39" i="53"/>
  <c r="Y39" i="53"/>
  <c r="X39" i="53"/>
  <c r="W39" i="53"/>
  <c r="V39" i="53"/>
  <c r="U39" i="53"/>
  <c r="T39" i="53"/>
  <c r="S39" i="53"/>
  <c r="AD38" i="53"/>
  <c r="AC38" i="53"/>
  <c r="AB38" i="53"/>
  <c r="AA38" i="53"/>
  <c r="Z38" i="53"/>
  <c r="Y38" i="53"/>
  <c r="X38" i="53"/>
  <c r="W38" i="53"/>
  <c r="V38" i="53"/>
  <c r="U38" i="53"/>
  <c r="T38" i="53"/>
  <c r="S38" i="53"/>
  <c r="AD36" i="53"/>
  <c r="AC36" i="53"/>
  <c r="AB36" i="53"/>
  <c r="AA36" i="53"/>
  <c r="Z36" i="53"/>
  <c r="Y36" i="53"/>
  <c r="X36" i="53"/>
  <c r="W36" i="53"/>
  <c r="V36" i="53"/>
  <c r="U36" i="53"/>
  <c r="T36" i="53"/>
  <c r="S36" i="53"/>
  <c r="AD35" i="53"/>
  <c r="AC35" i="53"/>
  <c r="AB35" i="53"/>
  <c r="AA35" i="53"/>
  <c r="Z35" i="53"/>
  <c r="Y35" i="53"/>
  <c r="X35" i="53"/>
  <c r="W35" i="53"/>
  <c r="V35" i="53"/>
  <c r="U35" i="53"/>
  <c r="T35" i="53"/>
  <c r="S35" i="53"/>
  <c r="AD34" i="53"/>
  <c r="AC34" i="53"/>
  <c r="AB34" i="53"/>
  <c r="AA34" i="53"/>
  <c r="Z34" i="53"/>
  <c r="Y34" i="53"/>
  <c r="X34" i="53"/>
  <c r="W34" i="53"/>
  <c r="V34" i="53"/>
  <c r="U34" i="53"/>
  <c r="T34" i="53"/>
  <c r="S34" i="53"/>
  <c r="AD32" i="53"/>
  <c r="AC32" i="53"/>
  <c r="AB32" i="53"/>
  <c r="AA32" i="53"/>
  <c r="Z32" i="53"/>
  <c r="Y32" i="53"/>
  <c r="X32" i="53"/>
  <c r="W32" i="53"/>
  <c r="V32" i="53"/>
  <c r="U32" i="53"/>
  <c r="T32" i="53"/>
  <c r="S32" i="53"/>
  <c r="AD31" i="53"/>
  <c r="AC31" i="53"/>
  <c r="AB31" i="53"/>
  <c r="AA31" i="53"/>
  <c r="Z31" i="53"/>
  <c r="Y31" i="53"/>
  <c r="X31" i="53"/>
  <c r="W31" i="53"/>
  <c r="V31" i="53"/>
  <c r="U31" i="53"/>
  <c r="T31" i="53"/>
  <c r="S31" i="53"/>
  <c r="S13" i="53"/>
  <c r="C5" i="6"/>
  <c r="C5" i="55"/>
  <c r="P29" i="55"/>
  <c r="O29" i="55"/>
  <c r="N29" i="55"/>
  <c r="M29" i="55"/>
  <c r="K29" i="55"/>
  <c r="G29" i="55"/>
  <c r="F29" i="55"/>
  <c r="E29" i="55"/>
  <c r="Q28" i="55"/>
  <c r="Q27" i="55"/>
  <c r="Q26" i="55"/>
  <c r="Q25" i="55"/>
  <c r="Q24" i="55"/>
  <c r="Q23" i="55"/>
  <c r="P18" i="55"/>
  <c r="O18" i="55"/>
  <c r="N18" i="55"/>
  <c r="M18" i="55"/>
  <c r="K18" i="55"/>
  <c r="I18" i="55"/>
  <c r="H18" i="55"/>
  <c r="G18" i="55"/>
  <c r="F18" i="55"/>
  <c r="E18" i="55"/>
  <c r="Q17" i="55"/>
  <c r="Q16" i="55"/>
  <c r="Q15" i="55"/>
  <c r="Q14" i="55"/>
  <c r="Q13" i="55"/>
  <c r="Q12" i="55"/>
  <c r="Q11" i="55"/>
  <c r="AH9" i="53" l="1"/>
  <c r="AG9" i="53"/>
  <c r="Y55" i="53"/>
  <c r="V55" i="53"/>
  <c r="AD55" i="53"/>
  <c r="AF43" i="53"/>
  <c r="T55" i="53"/>
  <c r="AB55" i="53"/>
  <c r="U75" i="53"/>
  <c r="AC75" i="53"/>
  <c r="W55" i="53"/>
  <c r="Z75" i="53"/>
  <c r="W75" i="53"/>
  <c r="V65" i="53"/>
  <c r="AD65" i="53"/>
  <c r="AA75" i="53"/>
  <c r="AF31" i="53"/>
  <c r="AF35" i="53"/>
  <c r="AF39" i="53"/>
  <c r="AF42" i="53"/>
  <c r="AF51" i="53"/>
  <c r="AF63" i="53"/>
  <c r="AA55" i="53"/>
  <c r="X55" i="53"/>
  <c r="W65" i="53"/>
  <c r="T75" i="53"/>
  <c r="U55" i="53"/>
  <c r="AB75" i="53"/>
  <c r="AF54" i="53"/>
  <c r="S75" i="53"/>
  <c r="AF71" i="53"/>
  <c r="AF64" i="53"/>
  <c r="AF53" i="53"/>
  <c r="X65" i="53"/>
  <c r="AF32" i="53"/>
  <c r="AF34" i="53"/>
  <c r="AF36" i="53"/>
  <c r="AF38" i="53"/>
  <c r="AF59" i="53"/>
  <c r="S65" i="53"/>
  <c r="AF72" i="53"/>
  <c r="Z65" i="53"/>
  <c r="V75" i="53"/>
  <c r="AD75" i="53"/>
  <c r="AF37" i="53"/>
  <c r="AF66" i="53"/>
  <c r="AF60" i="53"/>
  <c r="AF33" i="53"/>
  <c r="AF52" i="53"/>
  <c r="AF61" i="53"/>
  <c r="AF73" i="53"/>
  <c r="T65" i="53"/>
  <c r="AF58" i="53"/>
  <c r="AB65" i="53"/>
  <c r="Y65" i="53"/>
  <c r="AA65" i="53"/>
  <c r="X75" i="53"/>
  <c r="AC55" i="53"/>
  <c r="AF62" i="53"/>
  <c r="AF74" i="53"/>
  <c r="Z55" i="53"/>
  <c r="U65" i="53"/>
  <c r="AC65" i="53"/>
  <c r="AF67" i="53"/>
  <c r="Y75" i="53"/>
  <c r="AB41" i="53"/>
  <c r="V41" i="53"/>
  <c r="AD41" i="53"/>
  <c r="Y41" i="53"/>
  <c r="Z41" i="53"/>
  <c r="U41" i="53"/>
  <c r="AC41" i="53"/>
  <c r="X41" i="53"/>
  <c r="T41" i="53"/>
  <c r="W41" i="53"/>
  <c r="S41" i="53"/>
  <c r="S55" i="53"/>
  <c r="AA41" i="53"/>
  <c r="Q18" i="55"/>
  <c r="AG71" i="53" l="1"/>
  <c r="AH71" i="53"/>
  <c r="AG58" i="53"/>
  <c r="AH58" i="53"/>
  <c r="AG72" i="53"/>
  <c r="AH72" i="53"/>
  <c r="AG59" i="53"/>
  <c r="AH59" i="53"/>
  <c r="AG74" i="53"/>
  <c r="AH74" i="53"/>
  <c r="AG60" i="53"/>
  <c r="AH60" i="53"/>
  <c r="AG73" i="53"/>
  <c r="AH73" i="53"/>
  <c r="AG61" i="53"/>
  <c r="AH61" i="53"/>
  <c r="AG62" i="53"/>
  <c r="AH62" i="53"/>
  <c r="AG64" i="53"/>
  <c r="AH64" i="53"/>
  <c r="AG67" i="53"/>
  <c r="AH67" i="53"/>
  <c r="AG52" i="53"/>
  <c r="AH52" i="53"/>
  <c r="AG54" i="53"/>
  <c r="AH54" i="53"/>
  <c r="AG66" i="53"/>
  <c r="AH66" i="53"/>
  <c r="AG63" i="53"/>
  <c r="AH63" i="53"/>
  <c r="AG53" i="53"/>
  <c r="AH53" i="53"/>
  <c r="AG51" i="53"/>
  <c r="AH51" i="53"/>
  <c r="AG39" i="53"/>
  <c r="AH39" i="53"/>
  <c r="AG31" i="53"/>
  <c r="AH31" i="53"/>
  <c r="AG42" i="53"/>
  <c r="AH42" i="53"/>
  <c r="AG35" i="53"/>
  <c r="AH35" i="53"/>
  <c r="AG40" i="53"/>
  <c r="AG33" i="53"/>
  <c r="AH33" i="53"/>
  <c r="AG37" i="53"/>
  <c r="AH37" i="53"/>
  <c r="AG43" i="53"/>
  <c r="AH43" i="53"/>
  <c r="AG38" i="53"/>
  <c r="AH38" i="53"/>
  <c r="AG36" i="53"/>
  <c r="AH36" i="53"/>
  <c r="AG34" i="53"/>
  <c r="AH34" i="53"/>
  <c r="AG32" i="53"/>
  <c r="AH32" i="53"/>
  <c r="T68" i="53"/>
  <c r="Y68" i="53"/>
  <c r="AD68" i="53"/>
  <c r="V68" i="53"/>
  <c r="AB68" i="53"/>
  <c r="Z68" i="53"/>
  <c r="AA68" i="53"/>
  <c r="W68" i="53"/>
  <c r="X68" i="53"/>
  <c r="AF75" i="53"/>
  <c r="AF65" i="53"/>
  <c r="AF55" i="53"/>
  <c r="S68" i="53"/>
  <c r="AC68" i="53"/>
  <c r="U68" i="53"/>
  <c r="AF41" i="53"/>
  <c r="BI83" i="6"/>
  <c r="BI34" i="6"/>
  <c r="BI52" i="6" s="1"/>
  <c r="BD83" i="6"/>
  <c r="BD34" i="6"/>
  <c r="BD52" i="6" s="1"/>
  <c r="AY83" i="6"/>
  <c r="AY34" i="6"/>
  <c r="AY52" i="6" s="1"/>
  <c r="AT83" i="6"/>
  <c r="AT34" i="6"/>
  <c r="AT52" i="6" s="1"/>
  <c r="AT55" i="6" s="1"/>
  <c r="AO83" i="6"/>
  <c r="AO34" i="6"/>
  <c r="AO52" i="6" s="1"/>
  <c r="AJ83" i="6"/>
  <c r="AE34" i="6"/>
  <c r="AE52" i="6" s="1"/>
  <c r="Z83" i="6"/>
  <c r="Z34" i="6"/>
  <c r="Z52" i="6" s="1"/>
  <c r="U83" i="6"/>
  <c r="U34" i="6"/>
  <c r="U52" i="6" s="1"/>
  <c r="P83" i="6"/>
  <c r="P34" i="6"/>
  <c r="P52" i="6" s="1"/>
  <c r="P55" i="6" s="1"/>
  <c r="P85" i="6" s="1"/>
  <c r="K83" i="6"/>
  <c r="BD55" i="6" l="1"/>
  <c r="BD85" i="6" s="1"/>
  <c r="AY55" i="6"/>
  <c r="AY85" i="6" s="1"/>
  <c r="AY87" i="6"/>
  <c r="AO55" i="6"/>
  <c r="AO85" i="6" s="1"/>
  <c r="AO87" i="6"/>
  <c r="BI55" i="6"/>
  <c r="BI85" i="6" s="1"/>
  <c r="BI87" i="6"/>
  <c r="Z55" i="6"/>
  <c r="Z85" i="6" s="1"/>
  <c r="Z87" i="6"/>
  <c r="AE55" i="6"/>
  <c r="AE85" i="6" s="1"/>
  <c r="AE87" i="6"/>
  <c r="BD87" i="6"/>
  <c r="AT85" i="6"/>
  <c r="AT87" i="6"/>
  <c r="AG75" i="53"/>
  <c r="AH75" i="53"/>
  <c r="AG65" i="53"/>
  <c r="AH65" i="53"/>
  <c r="AG55" i="53"/>
  <c r="AH55" i="53"/>
  <c r="AG41" i="53"/>
  <c r="AH41" i="53"/>
  <c r="U55" i="6"/>
  <c r="U85" i="6" s="1"/>
  <c r="U87" i="6"/>
  <c r="P87" i="6"/>
  <c r="AF68" i="53"/>
  <c r="AD26" i="53"/>
  <c r="AC26" i="53"/>
  <c r="AB26" i="53"/>
  <c r="AA26" i="53"/>
  <c r="Z26" i="53"/>
  <c r="Y26" i="53"/>
  <c r="X26" i="53"/>
  <c r="W26" i="53"/>
  <c r="V26" i="53"/>
  <c r="U26" i="53"/>
  <c r="T26" i="53"/>
  <c r="S26" i="53"/>
  <c r="AD25" i="53"/>
  <c r="AC25" i="53"/>
  <c r="AB25" i="53"/>
  <c r="AA25" i="53"/>
  <c r="Z25" i="53"/>
  <c r="Y25" i="53"/>
  <c r="X25" i="53"/>
  <c r="W25" i="53"/>
  <c r="V25" i="53"/>
  <c r="U25" i="53"/>
  <c r="T25" i="53"/>
  <c r="S25" i="53"/>
  <c r="AD24" i="53"/>
  <c r="AC24" i="53"/>
  <c r="AB24" i="53"/>
  <c r="AA24" i="53"/>
  <c r="Z24" i="53"/>
  <c r="Y24" i="53"/>
  <c r="X24" i="53"/>
  <c r="W24" i="53"/>
  <c r="V24" i="53"/>
  <c r="U24" i="53"/>
  <c r="T24" i="53"/>
  <c r="S24" i="53"/>
  <c r="AD23" i="53"/>
  <c r="AC23" i="53"/>
  <c r="AB23" i="53"/>
  <c r="AA23" i="53"/>
  <c r="Z23" i="53"/>
  <c r="Y23" i="53"/>
  <c r="X23" i="53"/>
  <c r="W23" i="53"/>
  <c r="V23" i="53"/>
  <c r="U23" i="53"/>
  <c r="T23" i="53"/>
  <c r="S23" i="53"/>
  <c r="AD18" i="53"/>
  <c r="AC18" i="53"/>
  <c r="AB18" i="53"/>
  <c r="AA18" i="53"/>
  <c r="Z18" i="53"/>
  <c r="Y18" i="53"/>
  <c r="X18" i="53"/>
  <c r="W18" i="53"/>
  <c r="V18" i="53"/>
  <c r="U18" i="53"/>
  <c r="T18" i="53"/>
  <c r="S18" i="53"/>
  <c r="AD17" i="53"/>
  <c r="AC17" i="53"/>
  <c r="AB17" i="53"/>
  <c r="AA17" i="53"/>
  <c r="Z17" i="53"/>
  <c r="Y17" i="53"/>
  <c r="X17" i="53"/>
  <c r="W17" i="53"/>
  <c r="V17" i="53"/>
  <c r="U17" i="53"/>
  <c r="T17" i="53"/>
  <c r="S17" i="53"/>
  <c r="AD16" i="53"/>
  <c r="AC16" i="53"/>
  <c r="AB16" i="53"/>
  <c r="AA16" i="53"/>
  <c r="Z16" i="53"/>
  <c r="Y16" i="53"/>
  <c r="X16" i="53"/>
  <c r="W16" i="53"/>
  <c r="V16" i="53"/>
  <c r="U16" i="53"/>
  <c r="T16" i="53"/>
  <c r="S16" i="53"/>
  <c r="AD14" i="53"/>
  <c r="AC14" i="53"/>
  <c r="AB14" i="53"/>
  <c r="AA14" i="53"/>
  <c r="Z14" i="53"/>
  <c r="Y14" i="53"/>
  <c r="X14" i="53"/>
  <c r="W14" i="53"/>
  <c r="V14" i="53"/>
  <c r="U14" i="53"/>
  <c r="T14" i="53"/>
  <c r="S14" i="53"/>
  <c r="AD13" i="53"/>
  <c r="AC13" i="53"/>
  <c r="AB13" i="53"/>
  <c r="AA13" i="53"/>
  <c r="Z13" i="53"/>
  <c r="Y13" i="53"/>
  <c r="X13" i="53"/>
  <c r="W13" i="53"/>
  <c r="V13" i="53"/>
  <c r="U13" i="53"/>
  <c r="T13" i="53"/>
  <c r="AG68" i="53" l="1"/>
  <c r="AH68" i="53"/>
  <c r="S19" i="53"/>
  <c r="V19" i="53"/>
  <c r="AC27" i="53"/>
  <c r="AC44" i="53" s="1"/>
  <c r="AC47" i="53" s="1"/>
  <c r="V27" i="53"/>
  <c r="V44" i="53" s="1"/>
  <c r="V47" i="53" s="1"/>
  <c r="Y19" i="53"/>
  <c r="AD19" i="53"/>
  <c r="AA19" i="53"/>
  <c r="W27" i="53"/>
  <c r="W44" i="53" s="1"/>
  <c r="W47" i="53" s="1"/>
  <c r="T19" i="53"/>
  <c r="AB19" i="53"/>
  <c r="X27" i="53"/>
  <c r="X44" i="53" s="1"/>
  <c r="X47" i="53" s="1"/>
  <c r="X19" i="53"/>
  <c r="AC19" i="53"/>
  <c r="AF14" i="53"/>
  <c r="AF17" i="53"/>
  <c r="AD27" i="53"/>
  <c r="AD44" i="53" s="1"/>
  <c r="AD47" i="53" s="1"/>
  <c r="AF24" i="53"/>
  <c r="AF26" i="53"/>
  <c r="AA27" i="53"/>
  <c r="AA44" i="53" s="1"/>
  <c r="AA47" i="53" s="1"/>
  <c r="U27" i="53"/>
  <c r="U44" i="53" s="1"/>
  <c r="U47" i="53" s="1"/>
  <c r="AF13" i="53"/>
  <c r="W19" i="53"/>
  <c r="AF23" i="53"/>
  <c r="AF25" i="53"/>
  <c r="S27" i="53"/>
  <c r="S44" i="53" s="1"/>
  <c r="S47" i="53" s="1"/>
  <c r="Z19" i="53"/>
  <c r="Y27" i="53"/>
  <c r="Y44" i="53" s="1"/>
  <c r="Y47" i="53" s="1"/>
  <c r="AF16" i="53"/>
  <c r="AF18" i="53"/>
  <c r="Z27" i="53"/>
  <c r="Z44" i="53" s="1"/>
  <c r="Z47" i="53" s="1"/>
  <c r="U19" i="53"/>
  <c r="T27" i="53"/>
  <c r="T44" i="53" s="1"/>
  <c r="T47" i="53" s="1"/>
  <c r="AB27" i="53"/>
  <c r="AB44" i="53" s="1"/>
  <c r="AB47" i="53" s="1"/>
  <c r="AG13" i="53" l="1"/>
  <c r="AH13" i="53"/>
  <c r="AG16" i="53"/>
  <c r="AH16" i="53"/>
  <c r="AG23" i="53"/>
  <c r="AH23" i="53"/>
  <c r="AG14" i="53"/>
  <c r="AH14" i="53"/>
  <c r="AG17" i="53"/>
  <c r="AH17" i="53"/>
  <c r="AG26" i="53"/>
  <c r="AH26" i="53"/>
  <c r="AG18" i="53"/>
  <c r="AH18" i="53"/>
  <c r="AG24" i="53"/>
  <c r="AH24" i="53"/>
  <c r="AG25" i="53"/>
  <c r="AH25" i="53"/>
  <c r="AF47" i="53"/>
  <c r="AF44" i="53"/>
  <c r="AF27" i="53"/>
  <c r="AF19" i="53"/>
  <c r="AG27" i="53" l="1"/>
  <c r="AH27" i="53"/>
  <c r="AG19" i="53"/>
  <c r="AH19" i="53"/>
  <c r="AG44" i="53"/>
  <c r="AH44" i="53"/>
  <c r="AG47" i="53"/>
  <c r="AH47" i="53"/>
  <c r="F16" i="35"/>
  <c r="B7" i="53" l="1"/>
  <c r="Y14" i="6" l="1"/>
  <c r="AX14" i="6"/>
  <c r="J14" i="6"/>
  <c r="AN14" i="6"/>
  <c r="AS14" i="6"/>
  <c r="AD14" i="6"/>
  <c r="BH14" i="6"/>
  <c r="AI14" i="6"/>
  <c r="BC14" i="6"/>
  <c r="O14" i="6"/>
  <c r="E14" i="6"/>
  <c r="T14" i="6"/>
  <c r="B8" i="53"/>
  <c r="J15" i="6" s="1"/>
  <c r="L15" i="6" s="1"/>
  <c r="M15" i="6" s="1"/>
  <c r="Y15" i="6" l="1"/>
  <c r="AA15" i="6" s="1"/>
  <c r="AB15" i="6" s="1"/>
  <c r="E15" i="6"/>
  <c r="G15" i="6" s="1"/>
  <c r="H15" i="6" s="1"/>
  <c r="AN15" i="6"/>
  <c r="AP15" i="6" s="1"/>
  <c r="AQ15" i="6" s="1"/>
  <c r="T15" i="6"/>
  <c r="V15" i="6" s="1"/>
  <c r="W15" i="6" s="1"/>
  <c r="O15" i="6"/>
  <c r="Q15" i="6" s="1"/>
  <c r="R15" i="6" s="1"/>
  <c r="BE14" i="6"/>
  <c r="BF14" i="6" s="1"/>
  <c r="AK14" i="6"/>
  <c r="AL14" i="6" s="1"/>
  <c r="BC15" i="6"/>
  <c r="BE15" i="6" s="1"/>
  <c r="BF15" i="6" s="1"/>
  <c r="BJ14" i="6"/>
  <c r="BK14" i="6" s="1"/>
  <c r="AX15" i="6"/>
  <c r="AZ15" i="6" s="1"/>
  <c r="BA15" i="6" s="1"/>
  <c r="AF14" i="6"/>
  <c r="AG14" i="6" s="1"/>
  <c r="AS15" i="6"/>
  <c r="AU15" i="6" s="1"/>
  <c r="AV15" i="6" s="1"/>
  <c r="AU14" i="6"/>
  <c r="AV14" i="6" s="1"/>
  <c r="AD15" i="6"/>
  <c r="AF15" i="6" s="1"/>
  <c r="AG15" i="6" s="1"/>
  <c r="AP14" i="6"/>
  <c r="AQ14" i="6" s="1"/>
  <c r="G14" i="6"/>
  <c r="H14" i="6" s="1"/>
  <c r="BM14" i="6"/>
  <c r="BH15" i="6"/>
  <c r="BJ15" i="6" s="1"/>
  <c r="BK15" i="6" s="1"/>
  <c r="L14" i="6"/>
  <c r="M14" i="6" s="1"/>
  <c r="J16" i="6"/>
  <c r="L16" i="6" s="1"/>
  <c r="M16" i="6" s="1"/>
  <c r="AI15" i="6"/>
  <c r="AK15" i="6" s="1"/>
  <c r="AL15" i="6" s="1"/>
  <c r="AZ14" i="6"/>
  <c r="BA14" i="6" s="1"/>
  <c r="V14" i="6"/>
  <c r="W14" i="6" s="1"/>
  <c r="Q14" i="6"/>
  <c r="R14" i="6" s="1"/>
  <c r="B13" i="53"/>
  <c r="AA14" i="6"/>
  <c r="AB14" i="6" s="1"/>
  <c r="Y16" i="6"/>
  <c r="AA16" i="6" s="1"/>
  <c r="AB16" i="6" s="1"/>
  <c r="E11" i="45"/>
  <c r="E9" i="45"/>
  <c r="D9" i="45"/>
  <c r="C5" i="35"/>
  <c r="E16" i="6" l="1"/>
  <c r="G16" i="6" s="1"/>
  <c r="H16" i="6" s="1"/>
  <c r="AN16" i="6"/>
  <c r="AP16" i="6" s="1"/>
  <c r="AQ16" i="6" s="1"/>
  <c r="T16" i="6"/>
  <c r="V16" i="6" s="1"/>
  <c r="W16" i="6" s="1"/>
  <c r="BH20" i="6"/>
  <c r="BJ20" i="6" s="1"/>
  <c r="BK20" i="6" s="1"/>
  <c r="AS20" i="6"/>
  <c r="AU20" i="6" s="1"/>
  <c r="AV20" i="6" s="1"/>
  <c r="E20" i="6"/>
  <c r="G20" i="6" s="1"/>
  <c r="H20" i="6" s="1"/>
  <c r="AI20" i="6"/>
  <c r="AK20" i="6" s="1"/>
  <c r="AL20" i="6" s="1"/>
  <c r="AN20" i="6"/>
  <c r="AP20" i="6" s="1"/>
  <c r="AQ20" i="6" s="1"/>
  <c r="Y20" i="6"/>
  <c r="AA20" i="6" s="1"/>
  <c r="AB20" i="6" s="1"/>
  <c r="O16" i="6"/>
  <c r="Q16" i="6" s="1"/>
  <c r="R16" i="6" s="1"/>
  <c r="AX16" i="6"/>
  <c r="AZ16" i="6" s="1"/>
  <c r="BA16" i="6" s="1"/>
  <c r="AS16" i="6"/>
  <c r="AU16" i="6" s="1"/>
  <c r="AV16" i="6" s="1"/>
  <c r="BH16" i="6"/>
  <c r="BJ16" i="6" s="1"/>
  <c r="BK16" i="6" s="1"/>
  <c r="AI16" i="6"/>
  <c r="AK16" i="6" s="1"/>
  <c r="AL16" i="6" s="1"/>
  <c r="B14" i="53"/>
  <c r="BC20" i="6"/>
  <c r="J20" i="6"/>
  <c r="AX20" i="6"/>
  <c r="AD20" i="6"/>
  <c r="O20" i="6"/>
  <c r="AD16" i="6"/>
  <c r="AF16" i="6" s="1"/>
  <c r="AG16" i="6" s="1"/>
  <c r="BC16" i="6"/>
  <c r="BE16" i="6" s="1"/>
  <c r="BF16" i="6" s="1"/>
  <c r="BM15" i="6"/>
  <c r="BO15" i="6" s="1"/>
  <c r="BP15" i="6" s="1"/>
  <c r="T20" i="6"/>
  <c r="BO14" i="6"/>
  <c r="BP14" i="6" s="1"/>
  <c r="BN82" i="6"/>
  <c r="BN81" i="6"/>
  <c r="BN80" i="6"/>
  <c r="BN79" i="6"/>
  <c r="BP10" i="6"/>
  <c r="BO10" i="6"/>
  <c r="BN10" i="6"/>
  <c r="BM9" i="6"/>
  <c r="BM20" i="6" l="1"/>
  <c r="BO20" i="6" s="1"/>
  <c r="BP20" i="6" s="1"/>
  <c r="BM16" i="6"/>
  <c r="BO16" i="6" s="1"/>
  <c r="BP16" i="6" s="1"/>
  <c r="Q20" i="6"/>
  <c r="R20" i="6" s="1"/>
  <c r="AD21" i="6"/>
  <c r="AF21" i="6" s="1"/>
  <c r="AG21" i="6" s="1"/>
  <c r="AX21" i="6"/>
  <c r="AZ21" i="6" s="1"/>
  <c r="BA21" i="6" s="1"/>
  <c r="V20" i="6"/>
  <c r="W20" i="6" s="1"/>
  <c r="BC21" i="6"/>
  <c r="BE21" i="6" s="1"/>
  <c r="BF21" i="6" s="1"/>
  <c r="B15" i="53"/>
  <c r="AF20" i="6"/>
  <c r="AG20" i="6" s="1"/>
  <c r="AZ20" i="6"/>
  <c r="BA20" i="6" s="1"/>
  <c r="L20" i="6"/>
  <c r="M20" i="6" s="1"/>
  <c r="J21" i="6"/>
  <c r="L21" i="6" s="1"/>
  <c r="M21" i="6" s="1"/>
  <c r="T21" i="6"/>
  <c r="V21" i="6" s="1"/>
  <c r="W21" i="6" s="1"/>
  <c r="E21" i="6"/>
  <c r="Y21" i="6"/>
  <c r="AI21" i="6"/>
  <c r="O21" i="6"/>
  <c r="Q21" i="6" s="1"/>
  <c r="R21" i="6" s="1"/>
  <c r="BH21" i="6"/>
  <c r="AS21" i="6"/>
  <c r="AN21" i="6"/>
  <c r="BE20" i="6"/>
  <c r="BF20" i="6" s="1"/>
  <c r="BN34" i="6"/>
  <c r="BN48" i="6"/>
  <c r="D11" i="45"/>
  <c r="BN83" i="6"/>
  <c r="H10" i="35"/>
  <c r="G10" i="35"/>
  <c r="E9" i="35"/>
  <c r="M10" i="35"/>
  <c r="BN52" i="6" l="1"/>
  <c r="BN55" i="6" s="1"/>
  <c r="B16" i="53"/>
  <c r="BJ21" i="6"/>
  <c r="BK21" i="6" s="1"/>
  <c r="AD23" i="6"/>
  <c r="AF23" i="6" s="1"/>
  <c r="AG23" i="6" s="1"/>
  <c r="AS23" i="6"/>
  <c r="AU23" i="6" s="1"/>
  <c r="AV23" i="6" s="1"/>
  <c r="AN23" i="6"/>
  <c r="AP23" i="6" s="1"/>
  <c r="AQ23" i="6" s="1"/>
  <c r="AX23" i="6"/>
  <c r="AK21" i="6"/>
  <c r="BC23" i="6"/>
  <c r="BE23" i="6" s="1"/>
  <c r="BF23" i="6" s="1"/>
  <c r="AA21" i="6"/>
  <c r="AB21" i="6" s="1"/>
  <c r="E23" i="6"/>
  <c r="AP21" i="6"/>
  <c r="AQ21" i="6" s="1"/>
  <c r="G21" i="6"/>
  <c r="H21" i="6" s="1"/>
  <c r="BM21" i="6"/>
  <c r="B17" i="53"/>
  <c r="BC24" i="6" s="1"/>
  <c r="BE24" i="6" s="1"/>
  <c r="BF24" i="6" s="1"/>
  <c r="AU21" i="6"/>
  <c r="AV21" i="6" s="1"/>
  <c r="G15" i="35"/>
  <c r="H15" i="35" s="1"/>
  <c r="G16" i="35"/>
  <c r="H16" i="35" s="1"/>
  <c r="K21" i="35"/>
  <c r="K22" i="35"/>
  <c r="D12" i="45"/>
  <c r="L10" i="35"/>
  <c r="J9" i="35"/>
  <c r="E9" i="6"/>
  <c r="E10" i="6"/>
  <c r="AS24" i="6" l="1"/>
  <c r="AU24" i="6" s="1"/>
  <c r="AV24" i="6" s="1"/>
  <c r="B18" i="53"/>
  <c r="AN25" i="6" s="1"/>
  <c r="AP25" i="6" s="1"/>
  <c r="AQ25" i="6" s="1"/>
  <c r="E25" i="6"/>
  <c r="AN24" i="6"/>
  <c r="AP24" i="6" s="1"/>
  <c r="AQ24" i="6" s="1"/>
  <c r="BH24" i="6"/>
  <c r="BJ24" i="6" s="1"/>
  <c r="BK24" i="6" s="1"/>
  <c r="AI23" i="6"/>
  <c r="AX25" i="6"/>
  <c r="AZ25" i="6" s="1"/>
  <c r="BA25" i="6" s="1"/>
  <c r="BO21" i="6"/>
  <c r="BP21" i="6" s="1"/>
  <c r="E24" i="6"/>
  <c r="AD24" i="6"/>
  <c r="AF24" i="6" s="1"/>
  <c r="AG24" i="6" s="1"/>
  <c r="T25" i="6"/>
  <c r="V25" i="6" s="1"/>
  <c r="W25" i="6" s="1"/>
  <c r="BH25" i="6"/>
  <c r="BJ25" i="6" s="1"/>
  <c r="BK25" i="6" s="1"/>
  <c r="T23" i="6"/>
  <c r="T24" i="6"/>
  <c r="V24" i="6" s="1"/>
  <c r="W24" i="6" s="1"/>
  <c r="B23" i="53"/>
  <c r="AZ23" i="6"/>
  <c r="BA23" i="6" s="1"/>
  <c r="G23" i="6"/>
  <c r="H23" i="6" s="1"/>
  <c r="J23" i="6"/>
  <c r="Y23" i="6"/>
  <c r="O25" i="6"/>
  <c r="Q25" i="6" s="1"/>
  <c r="R25" i="6" s="1"/>
  <c r="Y24" i="6"/>
  <c r="AA24" i="6" s="1"/>
  <c r="AB24" i="6" s="1"/>
  <c r="AI24" i="6"/>
  <c r="AK24" i="6" s="1"/>
  <c r="AL24" i="6" s="1"/>
  <c r="BH23" i="6"/>
  <c r="K25" i="35"/>
  <c r="K28" i="35" s="1"/>
  <c r="K32" i="35"/>
  <c r="AS25" i="6" l="1"/>
  <c r="AU25" i="6" s="1"/>
  <c r="AV25" i="6" s="1"/>
  <c r="Y25" i="6"/>
  <c r="AA25" i="6" s="1"/>
  <c r="AB25" i="6" s="1"/>
  <c r="BJ23" i="6"/>
  <c r="BK23" i="6" s="1"/>
  <c r="BH26" i="6"/>
  <c r="BJ26" i="6" s="1"/>
  <c r="BK26" i="6" s="1"/>
  <c r="G25" i="6"/>
  <c r="H25" i="6" s="1"/>
  <c r="AK23" i="6"/>
  <c r="AA23" i="6"/>
  <c r="AB23" i="6" s="1"/>
  <c r="AI25" i="6"/>
  <c r="AK25" i="6" s="1"/>
  <c r="AL25" i="6" s="1"/>
  <c r="L23" i="6"/>
  <c r="M23" i="6" s="1"/>
  <c r="V23" i="6"/>
  <c r="W23" i="6" s="1"/>
  <c r="T26" i="6"/>
  <c r="V26" i="6" s="1"/>
  <c r="W26" i="6" s="1"/>
  <c r="B24" i="53"/>
  <c r="B25" i="53" s="1"/>
  <c r="G24" i="6"/>
  <c r="H24" i="6" s="1"/>
  <c r="E26" i="6"/>
  <c r="G26" i="6" s="1"/>
  <c r="H26" i="6" s="1"/>
  <c r="AN26" i="6"/>
  <c r="AP26" i="6" s="1"/>
  <c r="AQ26" i="6" s="1"/>
  <c r="BN76" i="6"/>
  <c r="K31" i="35"/>
  <c r="K35" i="35" s="1"/>
  <c r="K39" i="35" s="1"/>
  <c r="AS26" i="6" l="1"/>
  <c r="AU26" i="6" s="1"/>
  <c r="AV26" i="6" s="1"/>
  <c r="Y26" i="6"/>
  <c r="AA26" i="6" s="1"/>
  <c r="AB26" i="6" s="1"/>
  <c r="AI26" i="6"/>
  <c r="AK26" i="6" s="1"/>
  <c r="AL26" i="6" s="1"/>
  <c r="B26" i="53"/>
  <c r="B30" i="53" s="1"/>
  <c r="K37" i="35"/>
  <c r="BN85" i="6"/>
  <c r="BN87" i="6"/>
  <c r="B31" i="53" l="1"/>
  <c r="B32" i="53" s="1"/>
  <c r="B33" i="53" s="1"/>
  <c r="B34" i="53" l="1"/>
  <c r="B35" i="53" l="1"/>
  <c r="B36" i="53" l="1"/>
  <c r="H10" i="6"/>
  <c r="G10" i="6"/>
  <c r="F10" i="6"/>
  <c r="B37" i="53" l="1"/>
  <c r="O8" i="6"/>
  <c r="O9" i="6" s="1"/>
  <c r="J9" i="6"/>
  <c r="J10" i="6"/>
  <c r="K10" i="6"/>
  <c r="L10" i="6"/>
  <c r="M10" i="6"/>
  <c r="B38" i="53" l="1"/>
  <c r="P10" i="6"/>
  <c r="R10" i="6"/>
  <c r="Q10" i="6"/>
  <c r="O10" i="6"/>
  <c r="T8" i="6"/>
  <c r="Y8" i="6" s="1"/>
  <c r="B39" i="53" l="1"/>
  <c r="T10" i="6"/>
  <c r="V10" i="6"/>
  <c r="U10" i="6"/>
  <c r="W10" i="6"/>
  <c r="T9" i="6"/>
  <c r="Y9" i="6"/>
  <c r="AD8" i="6"/>
  <c r="AD9" i="6" s="1"/>
  <c r="AB10" i="6"/>
  <c r="Z10" i="6"/>
  <c r="Y10" i="6"/>
  <c r="AA10" i="6"/>
  <c r="AE10" i="6" l="1"/>
  <c r="B40" i="53"/>
  <c r="AG10" i="6"/>
  <c r="AF10" i="6"/>
  <c r="AI8" i="6"/>
  <c r="AI9" i="6" s="1"/>
  <c r="AD10" i="6"/>
  <c r="B42" i="53" l="1"/>
  <c r="B43" i="53" s="1"/>
  <c r="B45" i="53" s="1"/>
  <c r="AN8" i="6"/>
  <c r="AN9" i="6" s="1"/>
  <c r="AL10" i="6"/>
  <c r="AI10" i="6"/>
  <c r="AJ10" i="6"/>
  <c r="AK10" i="6"/>
  <c r="B51" i="53" l="1"/>
  <c r="AQ10" i="6"/>
  <c r="AN10" i="6"/>
  <c r="AO10" i="6"/>
  <c r="AS8" i="6"/>
  <c r="AS9" i="6" s="1"/>
  <c r="AP10" i="6"/>
  <c r="B52" i="53" l="1"/>
  <c r="AT10" i="6"/>
  <c r="AU10" i="6"/>
  <c r="AV10" i="6"/>
  <c r="AX8" i="6"/>
  <c r="AX9" i="6" s="1"/>
  <c r="AS10" i="6"/>
  <c r="B53" i="53" l="1"/>
  <c r="BC8" i="6"/>
  <c r="BC9" i="6" s="1"/>
  <c r="AX10" i="6"/>
  <c r="BA10" i="6"/>
  <c r="AZ10" i="6"/>
  <c r="AY10" i="6"/>
  <c r="B54" i="53" l="1"/>
  <c r="BD10" i="6"/>
  <c r="BE10" i="6"/>
  <c r="BH8" i="6"/>
  <c r="BH9" i="6" s="1"/>
  <c r="BC10" i="6"/>
  <c r="F26" i="35" s="1"/>
  <c r="BF10" i="6"/>
  <c r="BH10" i="6" l="1"/>
  <c r="BI10" i="6"/>
  <c r="BJ10" i="6"/>
  <c r="BK10" i="6"/>
  <c r="F27" i="35" s="1"/>
  <c r="B58" i="53"/>
  <c r="F33" i="35"/>
  <c r="F23" i="35"/>
  <c r="F24" i="35" l="1"/>
  <c r="F34" i="35"/>
  <c r="B59" i="53"/>
  <c r="B60" i="53" l="1"/>
  <c r="B61" i="53" l="1"/>
  <c r="B62" i="53" l="1"/>
  <c r="B63" i="53" l="1"/>
  <c r="B64" i="53" l="1"/>
  <c r="B66" i="53" l="1"/>
  <c r="B30" i="6"/>
  <c r="AI30" i="6" s="1"/>
  <c r="B67" i="53" l="1"/>
  <c r="B71" i="53" s="1"/>
  <c r="B72" i="53" s="1"/>
  <c r="B73" i="53" s="1"/>
  <c r="B74" i="53" s="1"/>
  <c r="AN30" i="6"/>
  <c r="AP30" i="6" s="1"/>
  <c r="O30" i="6"/>
  <c r="Q30" i="6" s="1"/>
  <c r="R30" i="6" s="1"/>
  <c r="BH30" i="6"/>
  <c r="BJ30" i="6" s="1"/>
  <c r="J30" i="6"/>
  <c r="AD30" i="6"/>
  <c r="AF30" i="6" s="1"/>
  <c r="Y30" i="6"/>
  <c r="AA30" i="6" s="1"/>
  <c r="BC30" i="6"/>
  <c r="E30" i="6"/>
  <c r="AS30" i="6"/>
  <c r="AU30" i="6" s="1"/>
  <c r="AX30" i="6"/>
  <c r="AZ30" i="6" s="1"/>
  <c r="T30" i="6"/>
  <c r="V30" i="6" s="1"/>
  <c r="B31" i="6"/>
  <c r="BM30" i="6" l="1"/>
  <c r="AX24" i="6"/>
  <c r="J25" i="6"/>
  <c r="O24" i="6"/>
  <c r="Q24" i="6" s="1"/>
  <c r="R24" i="6" s="1"/>
  <c r="J24" i="6"/>
  <c r="O23" i="6"/>
  <c r="BC25" i="6"/>
  <c r="AD25" i="6"/>
  <c r="AI31" i="6"/>
  <c r="AD31" i="6"/>
  <c r="AF31" i="6" s="1"/>
  <c r="AG31" i="6" s="1"/>
  <c r="L30" i="6"/>
  <c r="M30" i="6" s="1"/>
  <c r="G30" i="6"/>
  <c r="H30" i="6" s="1"/>
  <c r="BE30" i="6"/>
  <c r="BF30" i="6" s="1"/>
  <c r="AX31" i="6"/>
  <c r="AZ31" i="6" s="1"/>
  <c r="BA31" i="6" s="1"/>
  <c r="AS31" i="6"/>
  <c r="BC31" i="6"/>
  <c r="BE31" i="6" s="1"/>
  <c r="E31" i="6"/>
  <c r="O31" i="6"/>
  <c r="Q31" i="6" s="1"/>
  <c r="J31" i="6"/>
  <c r="Y31" i="6"/>
  <c r="AN31" i="6"/>
  <c r="AP31" i="6" s="1"/>
  <c r="AQ31" i="6" s="1"/>
  <c r="T31" i="6"/>
  <c r="BH31" i="6"/>
  <c r="W30" i="6"/>
  <c r="AV30" i="6"/>
  <c r="AG30" i="6"/>
  <c r="BK30" i="6"/>
  <c r="AQ30" i="6"/>
  <c r="AB30" i="6"/>
  <c r="BA30" i="6"/>
  <c r="B32" i="6"/>
  <c r="BM31" i="6" l="1"/>
  <c r="BO31" i="6" s="1"/>
  <c r="AF25" i="6"/>
  <c r="AG25" i="6" s="1"/>
  <c r="AD26" i="6"/>
  <c r="AF26" i="6" s="1"/>
  <c r="AG26" i="6" s="1"/>
  <c r="BE25" i="6"/>
  <c r="BF25" i="6" s="1"/>
  <c r="BC26" i="6"/>
  <c r="BE26" i="6" s="1"/>
  <c r="BF26" i="6" s="1"/>
  <c r="Q23" i="6"/>
  <c r="R23" i="6" s="1"/>
  <c r="O26" i="6"/>
  <c r="Q26" i="6" s="1"/>
  <c r="R26" i="6" s="1"/>
  <c r="BM23" i="6"/>
  <c r="L24" i="6"/>
  <c r="M24" i="6" s="1"/>
  <c r="J26" i="6"/>
  <c r="L26" i="6" s="1"/>
  <c r="M26" i="6" s="1"/>
  <c r="BM24" i="6"/>
  <c r="BO24" i="6" s="1"/>
  <c r="BP24" i="6" s="1"/>
  <c r="L25" i="6"/>
  <c r="M25" i="6" s="1"/>
  <c r="BM25" i="6"/>
  <c r="BO25" i="6" s="1"/>
  <c r="BP25" i="6" s="1"/>
  <c r="AZ24" i="6"/>
  <c r="BA24" i="6" s="1"/>
  <c r="AX26" i="6"/>
  <c r="AZ26" i="6" s="1"/>
  <c r="BA26" i="6" s="1"/>
  <c r="AI32" i="6"/>
  <c r="AD32" i="6"/>
  <c r="AF32" i="6" s="1"/>
  <c r="G31" i="6"/>
  <c r="H31" i="6" s="1"/>
  <c r="BO30" i="6"/>
  <c r="BP30" i="6" s="1"/>
  <c r="BJ31" i="6"/>
  <c r="BK31" i="6" s="1"/>
  <c r="V31" i="6"/>
  <c r="W31" i="6" s="1"/>
  <c r="AA31" i="6"/>
  <c r="AB31" i="6" s="1"/>
  <c r="AU31" i="6"/>
  <c r="AV31" i="6" s="1"/>
  <c r="L31" i="6"/>
  <c r="M31" i="6" s="1"/>
  <c r="O32" i="6"/>
  <c r="Q32" i="6" s="1"/>
  <c r="R32" i="6" s="1"/>
  <c r="AS32" i="6"/>
  <c r="AU32" i="6" s="1"/>
  <c r="AV32" i="6" s="1"/>
  <c r="AN32" i="6"/>
  <c r="AP32" i="6" s="1"/>
  <c r="AX32" i="6"/>
  <c r="E32" i="6"/>
  <c r="J32" i="6"/>
  <c r="BC32" i="6"/>
  <c r="BE32" i="6" s="1"/>
  <c r="BF32" i="6" s="1"/>
  <c r="BH32" i="6"/>
  <c r="T32" i="6"/>
  <c r="Y32" i="6"/>
  <c r="AA32" i="6" s="1"/>
  <c r="BF31" i="6"/>
  <c r="R31" i="6"/>
  <c r="B33" i="6"/>
  <c r="BM32" i="6" l="1"/>
  <c r="BO32" i="6" s="1"/>
  <c r="BP32" i="6" s="1"/>
  <c r="BO23" i="6"/>
  <c r="BP23" i="6" s="1"/>
  <c r="BM26" i="6"/>
  <c r="BO26" i="6" s="1"/>
  <c r="BP26" i="6" s="1"/>
  <c r="AI33" i="6"/>
  <c r="AI34" i="6" s="1"/>
  <c r="AD33" i="6"/>
  <c r="AF33" i="6" s="1"/>
  <c r="AG33" i="6" s="1"/>
  <c r="G32" i="6"/>
  <c r="H32" i="6" s="1"/>
  <c r="BJ32" i="6"/>
  <c r="BK32" i="6" s="1"/>
  <c r="L32" i="6"/>
  <c r="M32" i="6" s="1"/>
  <c r="AZ32" i="6"/>
  <c r="BA32" i="6" s="1"/>
  <c r="V32" i="6"/>
  <c r="W32" i="6" s="1"/>
  <c r="AS33" i="6"/>
  <c r="J33" i="6"/>
  <c r="AX33" i="6"/>
  <c r="AZ33" i="6" s="1"/>
  <c r="T33" i="6"/>
  <c r="AN33" i="6"/>
  <c r="BH33" i="6"/>
  <c r="O33" i="6"/>
  <c r="Y33" i="6"/>
  <c r="BC33" i="6"/>
  <c r="E33" i="6"/>
  <c r="BP31" i="6"/>
  <c r="AQ32" i="6"/>
  <c r="AG32" i="6"/>
  <c r="AB32" i="6"/>
  <c r="BM33" i="6" l="1"/>
  <c r="BO33" i="6" s="1"/>
  <c r="BP33" i="6" s="1"/>
  <c r="J34" i="6"/>
  <c r="G33" i="6"/>
  <c r="H33" i="6" s="1"/>
  <c r="Q33" i="6"/>
  <c r="R33" i="6" s="1"/>
  <c r="BJ33" i="6"/>
  <c r="BK33" i="6" s="1"/>
  <c r="AP33" i="6"/>
  <c r="AQ33" i="6" s="1"/>
  <c r="V33" i="6"/>
  <c r="W33" i="6" s="1"/>
  <c r="BE33" i="6"/>
  <c r="BF33" i="6" s="1"/>
  <c r="L33" i="6"/>
  <c r="M33" i="6" s="1"/>
  <c r="AA33" i="6"/>
  <c r="AB33" i="6" s="1"/>
  <c r="AU33" i="6"/>
  <c r="AV33" i="6" s="1"/>
  <c r="BA33" i="6"/>
  <c r="L34" i="6" l="1"/>
  <c r="M34" i="6" s="1"/>
  <c r="BM34" i="6"/>
  <c r="BC34" i="6"/>
  <c r="AX34" i="6"/>
  <c r="AD34" i="6"/>
  <c r="T34" i="6"/>
  <c r="BH34" i="6"/>
  <c r="AS34" i="6"/>
  <c r="O34" i="6"/>
  <c r="Y34" i="6"/>
  <c r="AN34" i="6"/>
  <c r="E34" i="6"/>
  <c r="E21" i="35" l="1"/>
  <c r="J21" i="35"/>
  <c r="AA34" i="6"/>
  <c r="AB34" i="6" s="1"/>
  <c r="BJ34" i="6"/>
  <c r="BK34" i="6" s="1"/>
  <c r="V34" i="6"/>
  <c r="W34" i="6" s="1"/>
  <c r="AP34" i="6"/>
  <c r="AQ34" i="6" s="1"/>
  <c r="Q34" i="6"/>
  <c r="R34" i="6" s="1"/>
  <c r="BE34" i="6"/>
  <c r="BF34" i="6" s="1"/>
  <c r="AU34" i="6"/>
  <c r="AV34" i="6" s="1"/>
  <c r="G34" i="6"/>
  <c r="H34" i="6" s="1"/>
  <c r="AZ34" i="6"/>
  <c r="BA34" i="6" s="1"/>
  <c r="AF34" i="6"/>
  <c r="AG34" i="6" s="1"/>
  <c r="BO34" i="6" l="1"/>
  <c r="BP34" i="6" s="1"/>
  <c r="B37" i="6"/>
  <c r="AD37" i="6" s="1"/>
  <c r="AF37" i="6" l="1"/>
  <c r="AG37" i="6" s="1"/>
  <c r="T37" i="6"/>
  <c r="AX37" i="6"/>
  <c r="BC37" i="6"/>
  <c r="BH37" i="6"/>
  <c r="O37" i="6"/>
  <c r="AS37" i="6"/>
  <c r="Y37" i="6"/>
  <c r="AI37" i="6"/>
  <c r="E37" i="6"/>
  <c r="AN37" i="6"/>
  <c r="J37" i="6"/>
  <c r="B38" i="6"/>
  <c r="BM37" i="6" l="1"/>
  <c r="AD38" i="6"/>
  <c r="AF38" i="6" s="1"/>
  <c r="AG38" i="6" s="1"/>
  <c r="AU37" i="6"/>
  <c r="AV37" i="6" s="1"/>
  <c r="Q37" i="6"/>
  <c r="R37" i="6" s="1"/>
  <c r="AA37" i="6"/>
  <c r="AB37" i="6" s="1"/>
  <c r="BJ37" i="6"/>
  <c r="BK37" i="6" s="1"/>
  <c r="BE37" i="6"/>
  <c r="BF37" i="6" s="1"/>
  <c r="L37" i="6"/>
  <c r="M37" i="6" s="1"/>
  <c r="G37" i="6"/>
  <c r="H37" i="6" s="1"/>
  <c r="AZ37" i="6"/>
  <c r="BA37" i="6" s="1"/>
  <c r="V37" i="6"/>
  <c r="W37" i="6" s="1"/>
  <c r="AP37" i="6"/>
  <c r="AQ37" i="6" s="1"/>
  <c r="BC38" i="6"/>
  <c r="BE38" i="6" s="1"/>
  <c r="BF38" i="6" s="1"/>
  <c r="AX38" i="6"/>
  <c r="AZ38" i="6" s="1"/>
  <c r="BA38" i="6" s="1"/>
  <c r="AS38" i="6"/>
  <c r="AU38" i="6" s="1"/>
  <c r="AV38" i="6" s="1"/>
  <c r="BH38" i="6"/>
  <c r="BJ38" i="6" s="1"/>
  <c r="BK38" i="6" s="1"/>
  <c r="T38" i="6"/>
  <c r="V38" i="6" s="1"/>
  <c r="W38" i="6" s="1"/>
  <c r="O38" i="6"/>
  <c r="Q38" i="6" s="1"/>
  <c r="R38" i="6" s="1"/>
  <c r="Y38" i="6"/>
  <c r="AA38" i="6" s="1"/>
  <c r="AB38" i="6" s="1"/>
  <c r="E38" i="6"/>
  <c r="AN38" i="6"/>
  <c r="AP38" i="6" s="1"/>
  <c r="AQ38" i="6" s="1"/>
  <c r="AI38" i="6"/>
  <c r="J38" i="6"/>
  <c r="B39" i="6"/>
  <c r="BM38" i="6" l="1"/>
  <c r="BO38" i="6" s="1"/>
  <c r="BP38" i="6" s="1"/>
  <c r="AD39" i="6"/>
  <c r="AF39" i="6" s="1"/>
  <c r="AG39" i="6" s="1"/>
  <c r="L38" i="6"/>
  <c r="M38" i="6" s="1"/>
  <c r="G38" i="6"/>
  <c r="H38" i="6" s="1"/>
  <c r="BO37" i="6"/>
  <c r="BP37" i="6" s="1"/>
  <c r="BH39" i="6"/>
  <c r="BJ39" i="6" s="1"/>
  <c r="BK39" i="6" s="1"/>
  <c r="AX39" i="6"/>
  <c r="AZ39" i="6" s="1"/>
  <c r="BA39" i="6" s="1"/>
  <c r="BC39" i="6"/>
  <c r="BE39" i="6" s="1"/>
  <c r="BF39" i="6" s="1"/>
  <c r="O39" i="6"/>
  <c r="Q39" i="6" s="1"/>
  <c r="R39" i="6" s="1"/>
  <c r="AS39" i="6"/>
  <c r="AU39" i="6" s="1"/>
  <c r="AV39" i="6" s="1"/>
  <c r="J39" i="6"/>
  <c r="T39" i="6"/>
  <c r="V39" i="6" s="1"/>
  <c r="W39" i="6" s="1"/>
  <c r="AN39" i="6"/>
  <c r="AP39" i="6" s="1"/>
  <c r="AQ39" i="6" s="1"/>
  <c r="Y39" i="6"/>
  <c r="E39" i="6"/>
  <c r="AI39" i="6"/>
  <c r="B40" i="6"/>
  <c r="BM39" i="6" l="1"/>
  <c r="D28" i="56" s="1"/>
  <c r="AD40" i="6"/>
  <c r="AF40" i="6" s="1"/>
  <c r="AG40" i="6" s="1"/>
  <c r="L39" i="6"/>
  <c r="M39" i="6" s="1"/>
  <c r="AA39" i="6"/>
  <c r="AB39" i="6" s="1"/>
  <c r="G39" i="6"/>
  <c r="H39" i="6" s="1"/>
  <c r="AI40" i="6"/>
  <c r="O40" i="6"/>
  <c r="T40" i="6"/>
  <c r="V40" i="6" s="1"/>
  <c r="W40" i="6" s="1"/>
  <c r="BC40" i="6"/>
  <c r="BE40" i="6" s="1"/>
  <c r="BF40" i="6" s="1"/>
  <c r="AX40" i="6"/>
  <c r="AZ40" i="6" s="1"/>
  <c r="BA40" i="6" s="1"/>
  <c r="J40" i="6"/>
  <c r="Y40" i="6"/>
  <c r="AA40" i="6" s="1"/>
  <c r="AB40" i="6" s="1"/>
  <c r="BH40" i="6"/>
  <c r="BJ40" i="6" s="1"/>
  <c r="BK40" i="6" s="1"/>
  <c r="AN40" i="6"/>
  <c r="AP40" i="6" s="1"/>
  <c r="AQ40" i="6" s="1"/>
  <c r="AS40" i="6"/>
  <c r="AU40" i="6" s="1"/>
  <c r="AV40" i="6" s="1"/>
  <c r="E40" i="6"/>
  <c r="B41" i="6"/>
  <c r="BM40" i="6" l="1"/>
  <c r="D172" i="56" s="1"/>
  <c r="AD41" i="6"/>
  <c r="AF41" i="6" s="1"/>
  <c r="AG41" i="6" s="1"/>
  <c r="L40" i="6"/>
  <c r="M40" i="6" s="1"/>
  <c r="BO39" i="6"/>
  <c r="F28" i="56" s="1"/>
  <c r="G28" i="56" s="1"/>
  <c r="Q40" i="6"/>
  <c r="R40" i="6" s="1"/>
  <c r="G40" i="6"/>
  <c r="H40" i="6" s="1"/>
  <c r="AN41" i="6"/>
  <c r="T41" i="6"/>
  <c r="Y41" i="6"/>
  <c r="AS41" i="6"/>
  <c r="AX41" i="6"/>
  <c r="AI41" i="6"/>
  <c r="O41" i="6"/>
  <c r="BH41" i="6"/>
  <c r="E41" i="6"/>
  <c r="BC41" i="6"/>
  <c r="J41" i="6"/>
  <c r="B42" i="6"/>
  <c r="AD42" i="6" s="1"/>
  <c r="BM41" i="6" l="1"/>
  <c r="BP39" i="6"/>
  <c r="BO40" i="6"/>
  <c r="F172" i="56" s="1"/>
  <c r="G172" i="56" s="1"/>
  <c r="B43" i="6"/>
  <c r="AF42" i="6"/>
  <c r="AG42" i="6" s="1"/>
  <c r="L41" i="6"/>
  <c r="M41" i="6" s="1"/>
  <c r="BE41" i="6"/>
  <c r="BF41" i="6" s="1"/>
  <c r="AU41" i="6"/>
  <c r="AV41" i="6" s="1"/>
  <c r="AP41" i="6"/>
  <c r="AQ41" i="6" s="1"/>
  <c r="AA41" i="6"/>
  <c r="AB41" i="6" s="1"/>
  <c r="Q41" i="6"/>
  <c r="R41" i="6" s="1"/>
  <c r="BJ41" i="6"/>
  <c r="BK41" i="6" s="1"/>
  <c r="AZ41" i="6"/>
  <c r="BA41" i="6" s="1"/>
  <c r="V41" i="6"/>
  <c r="W41" i="6" s="1"/>
  <c r="G41" i="6"/>
  <c r="H41" i="6" s="1"/>
  <c r="AI42" i="6"/>
  <c r="E42" i="6"/>
  <c r="BC42" i="6"/>
  <c r="BE42" i="6" s="1"/>
  <c r="AS42" i="6"/>
  <c r="AN42" i="6"/>
  <c r="J42" i="6"/>
  <c r="AX42" i="6"/>
  <c r="AZ42" i="6" s="1"/>
  <c r="BA42" i="6" s="1"/>
  <c r="O42" i="6"/>
  <c r="BH42" i="6"/>
  <c r="BJ42" i="6" s="1"/>
  <c r="T42" i="6"/>
  <c r="Y42" i="6"/>
  <c r="AA42" i="6" s="1"/>
  <c r="BM42" i="6" l="1"/>
  <c r="D156" i="56" s="1"/>
  <c r="BP40" i="6"/>
  <c r="AD43" i="6"/>
  <c r="AF43" i="6" s="1"/>
  <c r="AG43" i="6" s="1"/>
  <c r="O43" i="6"/>
  <c r="Q43" i="6" s="1"/>
  <c r="R43" i="6" s="1"/>
  <c r="AI43" i="6"/>
  <c r="E43" i="6"/>
  <c r="T43" i="6"/>
  <c r="V43" i="6" s="1"/>
  <c r="W43" i="6" s="1"/>
  <c r="J43" i="6"/>
  <c r="L43" i="6" s="1"/>
  <c r="M43" i="6" s="1"/>
  <c r="Y43" i="6"/>
  <c r="AA43" i="6" s="1"/>
  <c r="AB43" i="6" s="1"/>
  <c r="AX43" i="6"/>
  <c r="AZ43" i="6" s="1"/>
  <c r="BA43" i="6" s="1"/>
  <c r="AN43" i="6"/>
  <c r="AP43" i="6" s="1"/>
  <c r="AQ43" i="6" s="1"/>
  <c r="BH43" i="6"/>
  <c r="BJ43" i="6" s="1"/>
  <c r="BK43" i="6" s="1"/>
  <c r="AS43" i="6"/>
  <c r="AU43" i="6" s="1"/>
  <c r="AV43" i="6" s="1"/>
  <c r="BC43" i="6"/>
  <c r="BE43" i="6" s="1"/>
  <c r="BF43" i="6" s="1"/>
  <c r="B44" i="6"/>
  <c r="L42" i="6"/>
  <c r="M42" i="6" s="1"/>
  <c r="G42" i="6"/>
  <c r="H42" i="6" s="1"/>
  <c r="BO41" i="6"/>
  <c r="BP41" i="6" s="1"/>
  <c r="AU42" i="6"/>
  <c r="AV42" i="6" s="1"/>
  <c r="AP42" i="6"/>
  <c r="AQ42" i="6" s="1"/>
  <c r="V42" i="6"/>
  <c r="W42" i="6" s="1"/>
  <c r="Q42" i="6"/>
  <c r="R42" i="6" s="1"/>
  <c r="BK42" i="6"/>
  <c r="AB42" i="6"/>
  <c r="BF42" i="6"/>
  <c r="BM43" i="6" l="1"/>
  <c r="D12" i="56" s="1"/>
  <c r="AD44" i="6"/>
  <c r="AF44" i="6" s="1"/>
  <c r="AG44" i="6" s="1"/>
  <c r="BO42" i="6"/>
  <c r="F156" i="56" s="1"/>
  <c r="G156" i="56" s="1"/>
  <c r="G43" i="6"/>
  <c r="H43" i="6" s="1"/>
  <c r="AN44" i="6"/>
  <c r="AP44" i="6" s="1"/>
  <c r="AQ44" i="6" s="1"/>
  <c r="B45" i="6"/>
  <c r="O44" i="6"/>
  <c r="Q44" i="6" s="1"/>
  <c r="R44" i="6" s="1"/>
  <c r="AI44" i="6"/>
  <c r="Y44" i="6"/>
  <c r="AA44" i="6" s="1"/>
  <c r="AB44" i="6" s="1"/>
  <c r="E44" i="6"/>
  <c r="J44" i="6"/>
  <c r="L44" i="6" s="1"/>
  <c r="M44" i="6" s="1"/>
  <c r="AS44" i="6"/>
  <c r="AU44" i="6" s="1"/>
  <c r="AV44" i="6" s="1"/>
  <c r="BC44" i="6"/>
  <c r="BE44" i="6" s="1"/>
  <c r="BF44" i="6" s="1"/>
  <c r="BH44" i="6"/>
  <c r="BJ44" i="6" s="1"/>
  <c r="BK44" i="6" s="1"/>
  <c r="T44" i="6"/>
  <c r="V44" i="6" s="1"/>
  <c r="W44" i="6" s="1"/>
  <c r="AX44" i="6"/>
  <c r="AZ44" i="6" s="1"/>
  <c r="BA44" i="6" s="1"/>
  <c r="BM44" i="6" l="1"/>
  <c r="D92" i="56" s="1"/>
  <c r="BO43" i="6"/>
  <c r="F12" i="56" s="1"/>
  <c r="G12" i="56" s="1"/>
  <c r="AD45" i="6"/>
  <c r="AF45" i="6" s="1"/>
  <c r="AG45" i="6" s="1"/>
  <c r="BP42" i="6"/>
  <c r="Y45" i="6"/>
  <c r="AA45" i="6" s="1"/>
  <c r="AB45" i="6" s="1"/>
  <c r="O45" i="6"/>
  <c r="Q45" i="6" s="1"/>
  <c r="R45" i="6" s="1"/>
  <c r="AS45" i="6"/>
  <c r="AU45" i="6" s="1"/>
  <c r="AV45" i="6" s="1"/>
  <c r="AX45" i="6"/>
  <c r="AZ45" i="6" s="1"/>
  <c r="BA45" i="6" s="1"/>
  <c r="AN45" i="6"/>
  <c r="AP45" i="6" s="1"/>
  <c r="AQ45" i="6" s="1"/>
  <c r="E45" i="6"/>
  <c r="BC45" i="6"/>
  <c r="BE45" i="6" s="1"/>
  <c r="BF45" i="6" s="1"/>
  <c r="BH45" i="6"/>
  <c r="BJ45" i="6" s="1"/>
  <c r="BK45" i="6" s="1"/>
  <c r="T45" i="6"/>
  <c r="V45" i="6" s="1"/>
  <c r="W45" i="6" s="1"/>
  <c r="B46" i="6"/>
  <c r="G44" i="6"/>
  <c r="H44" i="6" s="1"/>
  <c r="AI45" i="6"/>
  <c r="J45" i="6"/>
  <c r="L45" i="6" s="1"/>
  <c r="M45" i="6" s="1"/>
  <c r="BM45" i="6" l="1"/>
  <c r="D124" i="56" s="1"/>
  <c r="BO44" i="6"/>
  <c r="F92" i="56" s="1"/>
  <c r="G92" i="56" s="1"/>
  <c r="BP43" i="6"/>
  <c r="AD46" i="6"/>
  <c r="AF46" i="6" s="1"/>
  <c r="AG46" i="6" s="1"/>
  <c r="G45" i="6"/>
  <c r="H45" i="6" s="1"/>
  <c r="J46" i="6"/>
  <c r="L46" i="6" s="1"/>
  <c r="M46" i="6" s="1"/>
  <c r="AX46" i="6"/>
  <c r="AZ46" i="6" s="1"/>
  <c r="BA46" i="6" s="1"/>
  <c r="O46" i="6"/>
  <c r="Q46" i="6" s="1"/>
  <c r="R46" i="6" s="1"/>
  <c r="T46" i="6"/>
  <c r="V46" i="6" s="1"/>
  <c r="W46" i="6" s="1"/>
  <c r="BH46" i="6"/>
  <c r="BJ46" i="6" s="1"/>
  <c r="BK46" i="6" s="1"/>
  <c r="B47" i="6"/>
  <c r="E46" i="6"/>
  <c r="AN46" i="6"/>
  <c r="AP46" i="6" s="1"/>
  <c r="AQ46" i="6" s="1"/>
  <c r="Y46" i="6"/>
  <c r="AA46" i="6" s="1"/>
  <c r="AB46" i="6" s="1"/>
  <c r="AS46" i="6"/>
  <c r="AU46" i="6" s="1"/>
  <c r="AV46" i="6" s="1"/>
  <c r="BC46" i="6"/>
  <c r="BE46" i="6" s="1"/>
  <c r="BF46" i="6" s="1"/>
  <c r="AI46" i="6"/>
  <c r="BM46" i="6" l="1"/>
  <c r="D60" i="56" s="1"/>
  <c r="BP44" i="6"/>
  <c r="BO45" i="6"/>
  <c r="F124" i="56" s="1"/>
  <c r="G124" i="56" s="1"/>
  <c r="AD47" i="6"/>
  <c r="AF47" i="6" s="1"/>
  <c r="AG47" i="6" s="1"/>
  <c r="AS47" i="6"/>
  <c r="AU47" i="6" s="1"/>
  <c r="AV47" i="6" s="1"/>
  <c r="J47" i="6"/>
  <c r="L47" i="6" s="1"/>
  <c r="M47" i="6" s="1"/>
  <c r="BH47" i="6"/>
  <c r="BJ47" i="6" s="1"/>
  <c r="BK47" i="6" s="1"/>
  <c r="AN47" i="6"/>
  <c r="AP47" i="6" s="1"/>
  <c r="AQ47" i="6" s="1"/>
  <c r="Y47" i="6"/>
  <c r="AA47" i="6" s="1"/>
  <c r="AB47" i="6" s="1"/>
  <c r="O47" i="6"/>
  <c r="Q47" i="6" s="1"/>
  <c r="R47" i="6" s="1"/>
  <c r="G46" i="6"/>
  <c r="H46" i="6" s="1"/>
  <c r="AI47" i="6"/>
  <c r="BC47" i="6"/>
  <c r="BE47" i="6" s="1"/>
  <c r="BF47" i="6" s="1"/>
  <c r="E47" i="6"/>
  <c r="AX47" i="6"/>
  <c r="AZ47" i="6" s="1"/>
  <c r="BA47" i="6" s="1"/>
  <c r="T47" i="6"/>
  <c r="V47" i="6" s="1"/>
  <c r="W47" i="6" s="1"/>
  <c r="BM47" i="6" l="1"/>
  <c r="D236" i="56" s="1"/>
  <c r="BO46" i="6"/>
  <c r="F60" i="56" s="1"/>
  <c r="G60" i="56" s="1"/>
  <c r="BP45" i="6"/>
  <c r="G47" i="6"/>
  <c r="H47" i="6" s="1"/>
  <c r="J48" i="6"/>
  <c r="L48" i="6" s="1"/>
  <c r="M48" i="6" s="1"/>
  <c r="B50" i="6"/>
  <c r="AD50" i="6" s="1"/>
  <c r="E48" i="6"/>
  <c r="BO47" i="6" l="1"/>
  <c r="BP47" i="6" s="1"/>
  <c r="BP46" i="6"/>
  <c r="B51" i="6"/>
  <c r="E50" i="6"/>
  <c r="AN50" i="6"/>
  <c r="AP50" i="6" s="1"/>
  <c r="AQ50" i="6" s="1"/>
  <c r="Y50" i="6"/>
  <c r="AA50" i="6" s="1"/>
  <c r="AB50" i="6" s="1"/>
  <c r="O50" i="6"/>
  <c r="Q50" i="6" s="1"/>
  <c r="R50" i="6" s="1"/>
  <c r="T50" i="6"/>
  <c r="V50" i="6" s="1"/>
  <c r="W50" i="6" s="1"/>
  <c r="BC50" i="6"/>
  <c r="BE50" i="6" s="1"/>
  <c r="BF50" i="6" s="1"/>
  <c r="AX50" i="6"/>
  <c r="AZ50" i="6" s="1"/>
  <c r="BA50" i="6" s="1"/>
  <c r="AS50" i="6"/>
  <c r="AU50" i="6" s="1"/>
  <c r="AV50" i="6" s="1"/>
  <c r="J50" i="6"/>
  <c r="BH50" i="6"/>
  <c r="BJ50" i="6" s="1"/>
  <c r="BK50" i="6" s="1"/>
  <c r="AI50" i="6"/>
  <c r="AF50" i="6"/>
  <c r="AG50" i="6" s="1"/>
  <c r="AD48" i="6"/>
  <c r="BH48" i="6"/>
  <c r="AN48" i="6"/>
  <c r="T48" i="6"/>
  <c r="BC48" i="6"/>
  <c r="AI48" i="6"/>
  <c r="G48" i="6"/>
  <c r="H48" i="6" s="1"/>
  <c r="AS48" i="6"/>
  <c r="O48" i="6"/>
  <c r="Y48" i="6"/>
  <c r="AX48" i="6"/>
  <c r="F236" i="56" l="1"/>
  <c r="G236" i="56" s="1"/>
  <c r="BM50" i="6"/>
  <c r="D76" i="56" s="1"/>
  <c r="E22" i="35"/>
  <c r="B53" i="6"/>
  <c r="AX53" i="6" s="1"/>
  <c r="AZ53" i="6" s="1"/>
  <c r="BA53" i="6" s="1"/>
  <c r="AD51" i="6"/>
  <c r="AD52" i="6" s="1"/>
  <c r="G50" i="6"/>
  <c r="H50" i="6" s="1"/>
  <c r="AS51" i="6"/>
  <c r="AS52" i="6" s="1"/>
  <c r="O51" i="6"/>
  <c r="O52" i="6" s="1"/>
  <c r="BC51" i="6"/>
  <c r="BC52" i="6" s="1"/>
  <c r="BE52" i="6" s="1"/>
  <c r="BF52" i="6" s="1"/>
  <c r="Y51" i="6"/>
  <c r="AA51" i="6" s="1"/>
  <c r="AB51" i="6" s="1"/>
  <c r="T51" i="6"/>
  <c r="V51" i="6" s="1"/>
  <c r="W51" i="6" s="1"/>
  <c r="AI51" i="6"/>
  <c r="AX51" i="6"/>
  <c r="AZ51" i="6" s="1"/>
  <c r="BA51" i="6" s="1"/>
  <c r="E51" i="6"/>
  <c r="AN51" i="6"/>
  <c r="AN52" i="6" s="1"/>
  <c r="BH51" i="6"/>
  <c r="BJ51" i="6" s="1"/>
  <c r="BK51" i="6" s="1"/>
  <c r="J51" i="6"/>
  <c r="J52" i="6" s="1"/>
  <c r="L50" i="6"/>
  <c r="M50" i="6" s="1"/>
  <c r="E23" i="35"/>
  <c r="G23" i="35" s="1"/>
  <c r="H23" i="35" s="1"/>
  <c r="Q53" i="6"/>
  <c r="R53" i="6" s="1"/>
  <c r="V53" i="6"/>
  <c r="W53" i="6" s="1"/>
  <c r="AF48" i="6"/>
  <c r="AG48" i="6" s="1"/>
  <c r="AP48" i="6"/>
  <c r="AQ48" i="6" s="1"/>
  <c r="AZ48" i="6"/>
  <c r="BA48" i="6" s="1"/>
  <c r="AA48" i="6"/>
  <c r="AB48" i="6" s="1"/>
  <c r="BJ48" i="6"/>
  <c r="BK48" i="6" s="1"/>
  <c r="Q48" i="6"/>
  <c r="R48" i="6" s="1"/>
  <c r="BE48" i="6"/>
  <c r="BF48" i="6" s="1"/>
  <c r="AU48" i="6"/>
  <c r="AV48" i="6" s="1"/>
  <c r="V48" i="6"/>
  <c r="W48" i="6" s="1"/>
  <c r="BM48" i="6"/>
  <c r="BH53" i="6" l="1"/>
  <c r="BJ53" i="6" s="1"/>
  <c r="BK53" i="6" s="1"/>
  <c r="BM51" i="6"/>
  <c r="BO51" i="6" s="1"/>
  <c r="B54" i="6"/>
  <c r="AU51" i="6"/>
  <c r="AV51" i="6" s="1"/>
  <c r="J22" i="35"/>
  <c r="AF51" i="6"/>
  <c r="AG51" i="6" s="1"/>
  <c r="AS53" i="6"/>
  <c r="BC53" i="6"/>
  <c r="BE53" i="6" s="1"/>
  <c r="BF53" i="6" s="1"/>
  <c r="E53" i="6"/>
  <c r="AI53" i="6"/>
  <c r="AN53" i="6"/>
  <c r="AP53" i="6" s="1"/>
  <c r="AQ53" i="6" s="1"/>
  <c r="Y53" i="6"/>
  <c r="AA53" i="6" s="1"/>
  <c r="AB53" i="6" s="1"/>
  <c r="AD53" i="6"/>
  <c r="AF53" i="6" s="1"/>
  <c r="AG53" i="6" s="1"/>
  <c r="J53" i="6"/>
  <c r="J55" i="6" s="1"/>
  <c r="BO50" i="6"/>
  <c r="F76" i="56" s="1"/>
  <c r="G76" i="56" s="1"/>
  <c r="Q51" i="6"/>
  <c r="R51" i="6" s="1"/>
  <c r="Y52" i="6"/>
  <c r="E24" i="35"/>
  <c r="G24" i="35" s="1"/>
  <c r="H24" i="35" s="1"/>
  <c r="T52" i="6"/>
  <c r="V52" i="6" s="1"/>
  <c r="W52" i="6" s="1"/>
  <c r="BE51" i="6"/>
  <c r="BF51" i="6" s="1"/>
  <c r="L51" i="6"/>
  <c r="M51" i="6" s="1"/>
  <c r="J23" i="35"/>
  <c r="L23" i="35" s="1"/>
  <c r="M23" i="35" s="1"/>
  <c r="AI52" i="6"/>
  <c r="AP51" i="6"/>
  <c r="AQ51" i="6" s="1"/>
  <c r="AX52" i="6"/>
  <c r="G51" i="6"/>
  <c r="H51" i="6" s="1"/>
  <c r="BH52" i="6"/>
  <c r="E52" i="6"/>
  <c r="O55" i="6"/>
  <c r="L52" i="6"/>
  <c r="M52" i="6" s="1"/>
  <c r="AU52" i="6"/>
  <c r="AV52" i="6" s="1"/>
  <c r="AP52" i="6"/>
  <c r="AQ52" i="6" s="1"/>
  <c r="Q52" i="6"/>
  <c r="R52" i="6" s="1"/>
  <c r="BO48" i="6"/>
  <c r="BP48" i="6" s="1"/>
  <c r="L21" i="35"/>
  <c r="M21" i="35" s="1"/>
  <c r="BH55" i="6" l="1"/>
  <c r="BJ55" i="6" s="1"/>
  <c r="BK55" i="6" s="1"/>
  <c r="BM53" i="6"/>
  <c r="BO53" i="6" s="1"/>
  <c r="BP53" i="6" s="1"/>
  <c r="AX54" i="6"/>
  <c r="AZ54" i="6" s="1"/>
  <c r="BA54" i="6" s="1"/>
  <c r="AN54" i="6"/>
  <c r="AS54" i="6"/>
  <c r="AU54" i="6" s="1"/>
  <c r="AV54" i="6" s="1"/>
  <c r="BC54" i="6"/>
  <c r="BC55" i="6" s="1"/>
  <c r="BE55" i="6" s="1"/>
  <c r="BF55" i="6" s="1"/>
  <c r="AI54" i="6"/>
  <c r="E27" i="35"/>
  <c r="G27" i="35" s="1"/>
  <c r="H27" i="35" s="1"/>
  <c r="AU53" i="6"/>
  <c r="AV53" i="6" s="1"/>
  <c r="E13" i="35"/>
  <c r="F13" i="35" s="1"/>
  <c r="G13" i="35" s="1"/>
  <c r="H13" i="35" s="1"/>
  <c r="BP51" i="6"/>
  <c r="F252" i="56"/>
  <c r="B58" i="6"/>
  <c r="BC58" i="6" s="1"/>
  <c r="BE58" i="6" s="1"/>
  <c r="BF58" i="6" s="1"/>
  <c r="BM52" i="6"/>
  <c r="E55" i="6"/>
  <c r="G55" i="6" s="1"/>
  <c r="H55" i="6" s="1"/>
  <c r="G53" i="6"/>
  <c r="H53" i="6" s="1"/>
  <c r="Y55" i="6"/>
  <c r="AA55" i="6" s="1"/>
  <c r="AB55" i="6" s="1"/>
  <c r="E26" i="35"/>
  <c r="G26" i="35" s="1"/>
  <c r="H26" i="35" s="1"/>
  <c r="AI55" i="6"/>
  <c r="L53" i="6"/>
  <c r="M53" i="6" s="1"/>
  <c r="AN55" i="6"/>
  <c r="AP55" i="6" s="1"/>
  <c r="AQ55" i="6" s="1"/>
  <c r="AD55" i="6"/>
  <c r="AF55" i="6" s="1"/>
  <c r="AG55" i="6" s="1"/>
  <c r="AA52" i="6"/>
  <c r="AB52" i="6" s="1"/>
  <c r="T55" i="6"/>
  <c r="V55" i="6" s="1"/>
  <c r="W55" i="6" s="1"/>
  <c r="BP50" i="6"/>
  <c r="J24" i="35"/>
  <c r="J25" i="35" s="1"/>
  <c r="E25" i="35"/>
  <c r="AF52" i="6"/>
  <c r="AG52" i="6" s="1"/>
  <c r="AZ52" i="6"/>
  <c r="BA52" i="6" s="1"/>
  <c r="D252" i="56"/>
  <c r="BJ52" i="6"/>
  <c r="BK52" i="6" s="1"/>
  <c r="G52" i="6"/>
  <c r="H52" i="6" s="1"/>
  <c r="L55" i="6"/>
  <c r="M55" i="6" s="1"/>
  <c r="Q55" i="6"/>
  <c r="R55" i="6" s="1"/>
  <c r="BM54" i="6" l="1"/>
  <c r="J27" i="35" s="1"/>
  <c r="L27" i="35" s="1"/>
  <c r="M27" i="35" s="1"/>
  <c r="AX55" i="6"/>
  <c r="AZ55" i="6" s="1"/>
  <c r="BA55" i="6" s="1"/>
  <c r="BO54" i="6"/>
  <c r="BP54" i="6" s="1"/>
  <c r="AK54" i="6"/>
  <c r="AL54" i="6" s="1"/>
  <c r="AS55" i="6"/>
  <c r="AU55" i="6" s="1"/>
  <c r="AV55" i="6" s="1"/>
  <c r="BO52" i="6"/>
  <c r="BP52" i="6" s="1"/>
  <c r="E28" i="35"/>
  <c r="BH58" i="6"/>
  <c r="BJ58" i="6" s="1"/>
  <c r="BK58" i="6" s="1"/>
  <c r="Y58" i="6"/>
  <c r="AA58" i="6" s="1"/>
  <c r="AB58" i="6" s="1"/>
  <c r="AD58" i="6"/>
  <c r="AF58" i="6" s="1"/>
  <c r="AG58" i="6" s="1"/>
  <c r="O58" i="6"/>
  <c r="Q58" i="6" s="1"/>
  <c r="R58" i="6" s="1"/>
  <c r="AS58" i="6"/>
  <c r="AU58" i="6" s="1"/>
  <c r="AV58" i="6" s="1"/>
  <c r="T58" i="6"/>
  <c r="V58" i="6" s="1"/>
  <c r="W58" i="6" s="1"/>
  <c r="J58" i="6"/>
  <c r="L58" i="6" s="1"/>
  <c r="M58" i="6" s="1"/>
  <c r="AX58" i="6"/>
  <c r="AZ58" i="6" s="1"/>
  <c r="BA58" i="6" s="1"/>
  <c r="E58" i="6"/>
  <c r="AI58" i="6"/>
  <c r="B59" i="6"/>
  <c r="AN58" i="6"/>
  <c r="AP58" i="6" s="1"/>
  <c r="AQ58" i="6" s="1"/>
  <c r="J26" i="35"/>
  <c r="L26" i="35" s="1"/>
  <c r="M26" i="35" s="1"/>
  <c r="L24" i="35"/>
  <c r="M24" i="35" s="1"/>
  <c r="G252" i="56"/>
  <c r="BM55" i="6" l="1"/>
  <c r="BO55" i="6" s="1"/>
  <c r="BP55" i="6" s="1"/>
  <c r="BM58" i="6"/>
  <c r="BO58" i="6" s="1"/>
  <c r="BP58" i="6" s="1"/>
  <c r="G58" i="6"/>
  <c r="H58" i="6" s="1"/>
  <c r="AD59" i="6"/>
  <c r="AF59" i="6" s="1"/>
  <c r="AG59" i="6" s="1"/>
  <c r="BC59" i="6"/>
  <c r="BE59" i="6" s="1"/>
  <c r="BF59" i="6" s="1"/>
  <c r="Y59" i="6"/>
  <c r="AA59" i="6" s="1"/>
  <c r="AB59" i="6" s="1"/>
  <c r="AX59" i="6"/>
  <c r="AZ59" i="6" s="1"/>
  <c r="BA59" i="6" s="1"/>
  <c r="AS59" i="6"/>
  <c r="AU59" i="6" s="1"/>
  <c r="AV59" i="6" s="1"/>
  <c r="AI59" i="6"/>
  <c r="T59" i="6"/>
  <c r="V59" i="6" s="1"/>
  <c r="W59" i="6" s="1"/>
  <c r="J59" i="6"/>
  <c r="L59" i="6" s="1"/>
  <c r="M59" i="6" s="1"/>
  <c r="O59" i="6"/>
  <c r="Q59" i="6" s="1"/>
  <c r="R59" i="6" s="1"/>
  <c r="AN59" i="6"/>
  <c r="AP59" i="6" s="1"/>
  <c r="AQ59" i="6" s="1"/>
  <c r="BH59" i="6"/>
  <c r="BJ59" i="6" s="1"/>
  <c r="BK59" i="6" s="1"/>
  <c r="E59" i="6"/>
  <c r="B60" i="6"/>
  <c r="J28" i="35"/>
  <c r="L28" i="35" s="1"/>
  <c r="L25" i="35"/>
  <c r="M25" i="35" s="1"/>
  <c r="BM59" i="6" l="1"/>
  <c r="BO59" i="6" s="1"/>
  <c r="BP59" i="6" s="1"/>
  <c r="G59" i="6"/>
  <c r="H59" i="6" s="1"/>
  <c r="AD60" i="6"/>
  <c r="AN60" i="6"/>
  <c r="AP60" i="6" s="1"/>
  <c r="AQ60" i="6" s="1"/>
  <c r="BC60" i="6"/>
  <c r="BE60" i="6" s="1"/>
  <c r="BF60" i="6" s="1"/>
  <c r="AX60" i="6"/>
  <c r="AZ60" i="6" s="1"/>
  <c r="BA60" i="6" s="1"/>
  <c r="J60" i="6"/>
  <c r="L60" i="6" s="1"/>
  <c r="M60" i="6" s="1"/>
  <c r="BH60" i="6"/>
  <c r="BJ60" i="6" s="1"/>
  <c r="BK60" i="6" s="1"/>
  <c r="E60" i="6"/>
  <c r="O60" i="6"/>
  <c r="Q60" i="6" s="1"/>
  <c r="R60" i="6" s="1"/>
  <c r="Y60" i="6"/>
  <c r="AA60" i="6" s="1"/>
  <c r="AB60" i="6" s="1"/>
  <c r="AS60" i="6"/>
  <c r="AU60" i="6" s="1"/>
  <c r="AV60" i="6" s="1"/>
  <c r="AI60" i="6"/>
  <c r="T60" i="6"/>
  <c r="V60" i="6" s="1"/>
  <c r="W60" i="6" s="1"/>
  <c r="B61" i="6"/>
  <c r="BM60" i="6" l="1"/>
  <c r="BO60" i="6" s="1"/>
  <c r="BP60" i="6" s="1"/>
  <c r="G60" i="6"/>
  <c r="H60" i="6" s="1"/>
  <c r="AD61" i="6"/>
  <c r="AF61" i="6" s="1"/>
  <c r="AG61" i="6" s="1"/>
  <c r="BC61" i="6"/>
  <c r="Y61" i="6"/>
  <c r="O61" i="6"/>
  <c r="AI61" i="6"/>
  <c r="AI62" i="6" s="1"/>
  <c r="E61" i="6"/>
  <c r="J61" i="6"/>
  <c r="AN61" i="6"/>
  <c r="T61" i="6"/>
  <c r="V61" i="6" s="1"/>
  <c r="W61" i="6" s="1"/>
  <c r="AS61" i="6"/>
  <c r="AU61" i="6" s="1"/>
  <c r="AV61" i="6" s="1"/>
  <c r="AX61" i="6"/>
  <c r="BH61" i="6"/>
  <c r="AF60" i="6"/>
  <c r="AG60" i="6" s="1"/>
  <c r="B65" i="6"/>
  <c r="BM61" i="6" l="1"/>
  <c r="AD62" i="6"/>
  <c r="AF62" i="6" s="1"/>
  <c r="AG62" i="6" s="1"/>
  <c r="L61" i="6"/>
  <c r="M61" i="6" s="1"/>
  <c r="J62" i="6"/>
  <c r="L62" i="6" s="1"/>
  <c r="M62" i="6" s="1"/>
  <c r="G61" i="6"/>
  <c r="H61" i="6" s="1"/>
  <c r="E62" i="6"/>
  <c r="G62" i="6" s="1"/>
  <c r="H62" i="6" s="1"/>
  <c r="Q61" i="6"/>
  <c r="R61" i="6" s="1"/>
  <c r="O62" i="6"/>
  <c r="Q62" i="6" s="1"/>
  <c r="R62" i="6" s="1"/>
  <c r="AA61" i="6"/>
  <c r="AB61" i="6" s="1"/>
  <c r="Y62" i="6"/>
  <c r="AA62" i="6" s="1"/>
  <c r="AB62" i="6" s="1"/>
  <c r="BE61" i="6"/>
  <c r="BF61" i="6" s="1"/>
  <c r="BC62" i="6"/>
  <c r="BE62" i="6" s="1"/>
  <c r="BF62" i="6" s="1"/>
  <c r="AD65" i="6"/>
  <c r="AF65" i="6" s="1"/>
  <c r="AG65" i="6" s="1"/>
  <c r="E65" i="6"/>
  <c r="AX65" i="6"/>
  <c r="AZ65" i="6" s="1"/>
  <c r="BA65" i="6" s="1"/>
  <c r="BC65" i="6"/>
  <c r="BE65" i="6" s="1"/>
  <c r="BF65" i="6" s="1"/>
  <c r="T65" i="6"/>
  <c r="V65" i="6" s="1"/>
  <c r="W65" i="6" s="1"/>
  <c r="AN65" i="6"/>
  <c r="AP65" i="6" s="1"/>
  <c r="AQ65" i="6" s="1"/>
  <c r="J65" i="6"/>
  <c r="L65" i="6" s="1"/>
  <c r="M65" i="6" s="1"/>
  <c r="AS65" i="6"/>
  <c r="AU65" i="6" s="1"/>
  <c r="AV65" i="6" s="1"/>
  <c r="O65" i="6"/>
  <c r="BH65" i="6"/>
  <c r="BJ65" i="6" s="1"/>
  <c r="BK65" i="6" s="1"/>
  <c r="Y65" i="6"/>
  <c r="AA65" i="6" s="1"/>
  <c r="AB65" i="6" s="1"/>
  <c r="B66" i="6"/>
  <c r="AI65" i="6"/>
  <c r="BJ61" i="6"/>
  <c r="BK61" i="6" s="1"/>
  <c r="BH62" i="6"/>
  <c r="BJ62" i="6" s="1"/>
  <c r="BK62" i="6" s="1"/>
  <c r="T62" i="6"/>
  <c r="V62" i="6" s="1"/>
  <c r="W62" i="6" s="1"/>
  <c r="AZ61" i="6"/>
  <c r="BA61" i="6" s="1"/>
  <c r="AX62" i="6"/>
  <c r="AZ62" i="6" s="1"/>
  <c r="BA62" i="6" s="1"/>
  <c r="AS62" i="6"/>
  <c r="AU62" i="6" s="1"/>
  <c r="AV62" i="6" s="1"/>
  <c r="AP61" i="6"/>
  <c r="AQ61" i="6" s="1"/>
  <c r="AN62" i="6"/>
  <c r="AP62" i="6" s="1"/>
  <c r="AQ62" i="6" s="1"/>
  <c r="BM65" i="6" l="1"/>
  <c r="D220" i="56" s="1"/>
  <c r="G65" i="6"/>
  <c r="H65" i="6" s="1"/>
  <c r="AD66" i="6"/>
  <c r="AF66" i="6" s="1"/>
  <c r="AG66" i="6" s="1"/>
  <c r="E66" i="6"/>
  <c r="BC66" i="6"/>
  <c r="BE66" i="6" s="1"/>
  <c r="BF66" i="6" s="1"/>
  <c r="O66" i="6"/>
  <c r="Q66" i="6" s="1"/>
  <c r="R66" i="6" s="1"/>
  <c r="BH66" i="6"/>
  <c r="BJ66" i="6" s="1"/>
  <c r="BK66" i="6" s="1"/>
  <c r="AN66" i="6"/>
  <c r="AP66" i="6" s="1"/>
  <c r="AQ66" i="6" s="1"/>
  <c r="Y66" i="6"/>
  <c r="AA66" i="6" s="1"/>
  <c r="AB66" i="6" s="1"/>
  <c r="AS66" i="6"/>
  <c r="AU66" i="6" s="1"/>
  <c r="AV66" i="6" s="1"/>
  <c r="T66" i="6"/>
  <c r="V66" i="6" s="1"/>
  <c r="W66" i="6" s="1"/>
  <c r="AX66" i="6"/>
  <c r="AZ66" i="6" s="1"/>
  <c r="BA66" i="6" s="1"/>
  <c r="B67" i="6"/>
  <c r="J66" i="6"/>
  <c r="L66" i="6" s="1"/>
  <c r="M66" i="6" s="1"/>
  <c r="AI66" i="6"/>
  <c r="Q65" i="6"/>
  <c r="R65" i="6" s="1"/>
  <c r="BO61" i="6"/>
  <c r="BP61" i="6" s="1"/>
  <c r="BM62" i="6"/>
  <c r="E31" i="35"/>
  <c r="BM66" i="6" l="1"/>
  <c r="BO66" i="6" s="1"/>
  <c r="BP66" i="6" s="1"/>
  <c r="AD67" i="6"/>
  <c r="AF67" i="6" s="1"/>
  <c r="AG67" i="6" s="1"/>
  <c r="BC67" i="6"/>
  <c r="BE67" i="6" s="1"/>
  <c r="BF67" i="6" s="1"/>
  <c r="AN67" i="6"/>
  <c r="AP67" i="6" s="1"/>
  <c r="AQ67" i="6" s="1"/>
  <c r="BH67" i="6"/>
  <c r="BJ67" i="6" s="1"/>
  <c r="BK67" i="6" s="1"/>
  <c r="AI67" i="6"/>
  <c r="AS67" i="6"/>
  <c r="AU67" i="6" s="1"/>
  <c r="AV67" i="6" s="1"/>
  <c r="Y67" i="6"/>
  <c r="AA67" i="6" s="1"/>
  <c r="AB67" i="6" s="1"/>
  <c r="E67" i="6"/>
  <c r="J67" i="6"/>
  <c r="L67" i="6" s="1"/>
  <c r="M67" i="6" s="1"/>
  <c r="T67" i="6"/>
  <c r="V67" i="6" s="1"/>
  <c r="W67" i="6" s="1"/>
  <c r="AX67" i="6"/>
  <c r="AZ67" i="6" s="1"/>
  <c r="BA67" i="6" s="1"/>
  <c r="O67" i="6"/>
  <c r="Q67" i="6" s="1"/>
  <c r="R67" i="6" s="1"/>
  <c r="J31" i="35"/>
  <c r="L31" i="35" s="1"/>
  <c r="M31" i="35" s="1"/>
  <c r="BO62" i="6"/>
  <c r="BP62" i="6" s="1"/>
  <c r="B68" i="6"/>
  <c r="B69" i="6" s="1"/>
  <c r="BO65" i="6"/>
  <c r="F220" i="56" s="1"/>
  <c r="G220" i="56" s="1"/>
  <c r="G66" i="6"/>
  <c r="H66" i="6" s="1"/>
  <c r="BM67" i="6" l="1"/>
  <c r="D188" i="56" s="1"/>
  <c r="G67" i="6"/>
  <c r="H67" i="6" s="1"/>
  <c r="BP65" i="6"/>
  <c r="AS68" i="6"/>
  <c r="AU68" i="6" s="1"/>
  <c r="AV68" i="6" s="1"/>
  <c r="BC68" i="6"/>
  <c r="BE68" i="6" s="1"/>
  <c r="BF68" i="6" s="1"/>
  <c r="O68" i="6"/>
  <c r="Q68" i="6" s="1"/>
  <c r="R68" i="6" s="1"/>
  <c r="AX68" i="6"/>
  <c r="AZ68" i="6" s="1"/>
  <c r="BA68" i="6" s="1"/>
  <c r="AN68" i="6"/>
  <c r="AP68" i="6" s="1"/>
  <c r="AQ68" i="6" s="1"/>
  <c r="E68" i="6"/>
  <c r="Y68" i="6"/>
  <c r="AA68" i="6" s="1"/>
  <c r="AB68" i="6" s="1"/>
  <c r="AD68" i="6"/>
  <c r="AF68" i="6" s="1"/>
  <c r="AG68" i="6" s="1"/>
  <c r="BH68" i="6"/>
  <c r="BJ68" i="6" s="1"/>
  <c r="BK68" i="6" s="1"/>
  <c r="AI68" i="6"/>
  <c r="T68" i="6"/>
  <c r="V68" i="6" s="1"/>
  <c r="W68" i="6" s="1"/>
  <c r="J68" i="6"/>
  <c r="L68" i="6" s="1"/>
  <c r="M68" i="6" s="1"/>
  <c r="B70" i="6"/>
  <c r="AD69" i="6"/>
  <c r="AF69" i="6" s="1"/>
  <c r="AG69" i="6" s="1"/>
  <c r="BH69" i="6"/>
  <c r="BJ69" i="6" s="1"/>
  <c r="BK69" i="6" s="1"/>
  <c r="T69" i="6"/>
  <c r="V69" i="6" s="1"/>
  <c r="W69" i="6" s="1"/>
  <c r="BC69" i="6"/>
  <c r="BE69" i="6" s="1"/>
  <c r="BF69" i="6" s="1"/>
  <c r="J69" i="6"/>
  <c r="L69" i="6" s="1"/>
  <c r="M69" i="6" s="1"/>
  <c r="O69" i="6"/>
  <c r="Q69" i="6" s="1"/>
  <c r="R69" i="6" s="1"/>
  <c r="AX69" i="6"/>
  <c r="AZ69" i="6" s="1"/>
  <c r="BA69" i="6" s="1"/>
  <c r="Y69" i="6"/>
  <c r="AA69" i="6" s="1"/>
  <c r="AB69" i="6" s="1"/>
  <c r="AN69" i="6"/>
  <c r="AP69" i="6" s="1"/>
  <c r="AQ69" i="6" s="1"/>
  <c r="AI69" i="6"/>
  <c r="AS69" i="6"/>
  <c r="AU69" i="6" s="1"/>
  <c r="AV69" i="6" s="1"/>
  <c r="E69" i="6"/>
  <c r="BM68" i="6" l="1"/>
  <c r="BO68" i="6" s="1"/>
  <c r="BP68" i="6" s="1"/>
  <c r="BM69" i="6"/>
  <c r="G68" i="6"/>
  <c r="H68" i="6" s="1"/>
  <c r="G69" i="6"/>
  <c r="H69" i="6" s="1"/>
  <c r="AD70" i="6"/>
  <c r="AX70" i="6"/>
  <c r="AZ70" i="6" s="1"/>
  <c r="BA70" i="6" s="1"/>
  <c r="Y70" i="6"/>
  <c r="AA70" i="6" s="1"/>
  <c r="AB70" i="6" s="1"/>
  <c r="E70" i="6"/>
  <c r="J70" i="6"/>
  <c r="L70" i="6" s="1"/>
  <c r="M70" i="6" s="1"/>
  <c r="BC70" i="6"/>
  <c r="BE70" i="6" s="1"/>
  <c r="BF70" i="6" s="1"/>
  <c r="AN70" i="6"/>
  <c r="AP70" i="6" s="1"/>
  <c r="AQ70" i="6" s="1"/>
  <c r="AI70" i="6"/>
  <c r="O70" i="6"/>
  <c r="BH70" i="6"/>
  <c r="T70" i="6"/>
  <c r="V70" i="6" s="1"/>
  <c r="W70" i="6" s="1"/>
  <c r="AS70" i="6"/>
  <c r="AU70" i="6" s="1"/>
  <c r="AV70" i="6" s="1"/>
  <c r="B71" i="6"/>
  <c r="BO67" i="6"/>
  <c r="F188" i="56" s="1"/>
  <c r="G188" i="56" s="1"/>
  <c r="BM70" i="6" l="1"/>
  <c r="D204" i="56" s="1"/>
  <c r="BP67" i="6"/>
  <c r="G70" i="6"/>
  <c r="H70" i="6" s="1"/>
  <c r="AD71" i="6"/>
  <c r="AF71" i="6" s="1"/>
  <c r="AG71" i="6" s="1"/>
  <c r="O71" i="6"/>
  <c r="Q71" i="6" s="1"/>
  <c r="R71" i="6" s="1"/>
  <c r="AN71" i="6"/>
  <c r="T71" i="6"/>
  <c r="V71" i="6" s="1"/>
  <c r="W71" i="6" s="1"/>
  <c r="AI71" i="6"/>
  <c r="AI72" i="6" s="1"/>
  <c r="BC71" i="6"/>
  <c r="BH71" i="6"/>
  <c r="BJ71" i="6" s="1"/>
  <c r="BK71" i="6" s="1"/>
  <c r="J71" i="6"/>
  <c r="L71" i="6" s="1"/>
  <c r="M71" i="6" s="1"/>
  <c r="E71" i="6"/>
  <c r="AX71" i="6"/>
  <c r="AS71" i="6"/>
  <c r="AU71" i="6" s="1"/>
  <c r="AV71" i="6" s="1"/>
  <c r="Y71" i="6"/>
  <c r="AF70" i="6"/>
  <c r="AG70" i="6" s="1"/>
  <c r="D268" i="56"/>
  <c r="BO69" i="6"/>
  <c r="F268" i="56" s="1"/>
  <c r="BJ70" i="6"/>
  <c r="BK70" i="6" s="1"/>
  <c r="Q70" i="6"/>
  <c r="R70" i="6" s="1"/>
  <c r="B74" i="6"/>
  <c r="AD72" i="6" l="1"/>
  <c r="AF72" i="6" s="1"/>
  <c r="AG72" i="6" s="1"/>
  <c r="BM71" i="6"/>
  <c r="D44" i="56" s="1"/>
  <c r="BH72" i="6"/>
  <c r="BJ72" i="6" s="1"/>
  <c r="BK72" i="6" s="1"/>
  <c r="AS72" i="6"/>
  <c r="AU72" i="6" s="1"/>
  <c r="AV72" i="6" s="1"/>
  <c r="E72" i="6"/>
  <c r="G72" i="6"/>
  <c r="H72" i="6" s="1"/>
  <c r="BE71" i="6"/>
  <c r="BF71" i="6" s="1"/>
  <c r="BC72" i="6"/>
  <c r="BP69" i="6"/>
  <c r="G268" i="56"/>
  <c r="AP71" i="6"/>
  <c r="AQ71" i="6" s="1"/>
  <c r="AN72" i="6"/>
  <c r="AA71" i="6"/>
  <c r="AB71" i="6" s="1"/>
  <c r="Y72" i="6"/>
  <c r="O72" i="6"/>
  <c r="AZ71" i="6"/>
  <c r="BA71" i="6" s="1"/>
  <c r="AX72" i="6"/>
  <c r="BO70" i="6"/>
  <c r="F204" i="56" s="1"/>
  <c r="G204" i="56" s="1"/>
  <c r="G71" i="6"/>
  <c r="H71" i="6" s="1"/>
  <c r="AS74" i="6"/>
  <c r="AU74" i="6" s="1"/>
  <c r="AV74" i="6" s="1"/>
  <c r="T74" i="6"/>
  <c r="V74" i="6" s="1"/>
  <c r="W74" i="6" s="1"/>
  <c r="AX74" i="6"/>
  <c r="AZ74" i="6" s="1"/>
  <c r="BA74" i="6" s="1"/>
  <c r="O74" i="6"/>
  <c r="Q74" i="6" s="1"/>
  <c r="R74" i="6" s="1"/>
  <c r="AI74" i="6"/>
  <c r="AD74" i="6"/>
  <c r="AF74" i="6" s="1"/>
  <c r="AG74" i="6" s="1"/>
  <c r="BH74" i="6"/>
  <c r="AN74" i="6"/>
  <c r="BC74" i="6"/>
  <c r="BE74" i="6" s="1"/>
  <c r="BF74" i="6" s="1"/>
  <c r="Y74" i="6"/>
  <c r="AA74" i="6" s="1"/>
  <c r="AB74" i="6" s="1"/>
  <c r="J74" i="6"/>
  <c r="L74" i="6" s="1"/>
  <c r="M74" i="6" s="1"/>
  <c r="E74" i="6"/>
  <c r="T72" i="6"/>
  <c r="J72" i="6"/>
  <c r="B75" i="6"/>
  <c r="BM74" i="6" l="1"/>
  <c r="D140" i="56" s="1"/>
  <c r="AA72" i="6"/>
  <c r="AB72" i="6" s="1"/>
  <c r="AP72" i="6"/>
  <c r="AQ72" i="6" s="1"/>
  <c r="E32" i="35"/>
  <c r="V72" i="6"/>
  <c r="W72" i="6" s="1"/>
  <c r="G74" i="6"/>
  <c r="H74" i="6" s="1"/>
  <c r="BO71" i="6"/>
  <c r="F44" i="56" s="1"/>
  <c r="G44" i="56" s="1"/>
  <c r="BM72" i="6"/>
  <c r="BE72" i="6"/>
  <c r="BF72" i="6" s="1"/>
  <c r="L72" i="6"/>
  <c r="M72" i="6" s="1"/>
  <c r="BP70" i="6"/>
  <c r="AP74" i="6"/>
  <c r="AQ74" i="6" s="1"/>
  <c r="E33" i="35"/>
  <c r="G33" i="35" s="1"/>
  <c r="H33" i="35" s="1"/>
  <c r="BJ74" i="6"/>
  <c r="BK74" i="6" s="1"/>
  <c r="AZ72" i="6"/>
  <c r="BA72" i="6" s="1"/>
  <c r="B79" i="6"/>
  <c r="B80" i="6" s="1"/>
  <c r="B81" i="6" s="1"/>
  <c r="AN75" i="6"/>
  <c r="T75" i="6"/>
  <c r="V75" i="6" s="1"/>
  <c r="W75" i="6" s="1"/>
  <c r="AS75" i="6"/>
  <c r="J75" i="6"/>
  <c r="L75" i="6" s="1"/>
  <c r="M75" i="6" s="1"/>
  <c r="AI75" i="6"/>
  <c r="AI76" i="6" s="1"/>
  <c r="AD75" i="6"/>
  <c r="Y75" i="6"/>
  <c r="AA75" i="6" s="1"/>
  <c r="AB75" i="6" s="1"/>
  <c r="E75" i="6"/>
  <c r="O75" i="6"/>
  <c r="Q75" i="6" s="1"/>
  <c r="R75" i="6" s="1"/>
  <c r="BC75" i="6"/>
  <c r="BE75" i="6" s="1"/>
  <c r="BF75" i="6" s="1"/>
  <c r="BH75" i="6"/>
  <c r="BJ75" i="6" s="1"/>
  <c r="BK75" i="6" s="1"/>
  <c r="AX75" i="6"/>
  <c r="AZ75" i="6" s="1"/>
  <c r="BA75" i="6" s="1"/>
  <c r="Q72" i="6"/>
  <c r="R72" i="6" s="1"/>
  <c r="M28" i="35"/>
  <c r="L22" i="35"/>
  <c r="M22" i="35" s="1"/>
  <c r="BM75" i="6" l="1"/>
  <c r="D108" i="56" s="1"/>
  <c r="O76" i="6"/>
  <c r="Q76" i="6" s="1"/>
  <c r="R76" i="6" s="1"/>
  <c r="BH76" i="6"/>
  <c r="AI87" i="6"/>
  <c r="AI85" i="6"/>
  <c r="B82" i="6"/>
  <c r="AS81" i="6"/>
  <c r="AU81" i="6" s="1"/>
  <c r="AV81" i="6" s="1"/>
  <c r="AI81" i="6"/>
  <c r="AK81" i="6" s="1"/>
  <c r="AL81" i="6" s="1"/>
  <c r="BH81" i="6"/>
  <c r="BJ81" i="6" s="1"/>
  <c r="BK81" i="6" s="1"/>
  <c r="AN81" i="6"/>
  <c r="AP81" i="6" s="1"/>
  <c r="AQ81" i="6" s="1"/>
  <c r="J81" i="6"/>
  <c r="L81" i="6" s="1"/>
  <c r="M81" i="6" s="1"/>
  <c r="E81" i="6"/>
  <c r="O81" i="6"/>
  <c r="Q81" i="6" s="1"/>
  <c r="R81" i="6" s="1"/>
  <c r="AX81" i="6"/>
  <c r="AZ81" i="6" s="1"/>
  <c r="BA81" i="6" s="1"/>
  <c r="Y81" i="6"/>
  <c r="AA81" i="6" s="1"/>
  <c r="AB81" i="6" s="1"/>
  <c r="BC81" i="6"/>
  <c r="BE81" i="6" s="1"/>
  <c r="BF81" i="6" s="1"/>
  <c r="AD81" i="6"/>
  <c r="AF81" i="6" s="1"/>
  <c r="AG81" i="6" s="1"/>
  <c r="T81" i="6"/>
  <c r="V81" i="6" s="1"/>
  <c r="W81" i="6" s="1"/>
  <c r="BH85" i="6"/>
  <c r="BJ85" i="6" s="1"/>
  <c r="BK85" i="6" s="1"/>
  <c r="BJ76" i="6"/>
  <c r="BK76" i="6" s="1"/>
  <c r="BH87" i="6"/>
  <c r="BJ87" i="6" s="1"/>
  <c r="BK87" i="6" s="1"/>
  <c r="BP71" i="6"/>
  <c r="G75" i="6"/>
  <c r="H75" i="6" s="1"/>
  <c r="E76" i="6"/>
  <c r="J33" i="35"/>
  <c r="L33" i="35" s="1"/>
  <c r="M33" i="35" s="1"/>
  <c r="BO74" i="6"/>
  <c r="F140" i="56" s="1"/>
  <c r="G140" i="56" s="1"/>
  <c r="AF75" i="6"/>
  <c r="AG75" i="6" s="1"/>
  <c r="AD76" i="6"/>
  <c r="T76" i="6"/>
  <c r="BO72" i="6"/>
  <c r="BP72" i="6" s="1"/>
  <c r="J32" i="35"/>
  <c r="BM76" i="6"/>
  <c r="AU75" i="6"/>
  <c r="AV75" i="6" s="1"/>
  <c r="AS76" i="6"/>
  <c r="J76" i="6"/>
  <c r="AN76" i="6"/>
  <c r="AP75" i="6"/>
  <c r="AQ75" i="6" s="1"/>
  <c r="E34" i="35"/>
  <c r="G34" i="35" s="1"/>
  <c r="H34" i="35" s="1"/>
  <c r="Y76" i="6"/>
  <c r="AX79" i="6"/>
  <c r="J79" i="6"/>
  <c r="O79" i="6"/>
  <c r="E79" i="6"/>
  <c r="BH79" i="6"/>
  <c r="AN79" i="6"/>
  <c r="T79" i="6"/>
  <c r="BC79" i="6"/>
  <c r="AS79" i="6"/>
  <c r="AD79" i="6"/>
  <c r="AI79" i="6"/>
  <c r="Y79" i="6"/>
  <c r="BC76" i="6"/>
  <c r="O80" i="6"/>
  <c r="Q80" i="6" s="1"/>
  <c r="R80" i="6" s="1"/>
  <c r="AX80" i="6"/>
  <c r="AZ80" i="6" s="1"/>
  <c r="BA80" i="6" s="1"/>
  <c r="BC80" i="6"/>
  <c r="BE80" i="6" s="1"/>
  <c r="BF80" i="6" s="1"/>
  <c r="AN80" i="6"/>
  <c r="AP80" i="6" s="1"/>
  <c r="AQ80" i="6" s="1"/>
  <c r="T80" i="6"/>
  <c r="V80" i="6" s="1"/>
  <c r="W80" i="6" s="1"/>
  <c r="BH80" i="6"/>
  <c r="BJ80" i="6" s="1"/>
  <c r="BK80" i="6" s="1"/>
  <c r="Y80" i="6"/>
  <c r="AA80" i="6" s="1"/>
  <c r="AB80" i="6" s="1"/>
  <c r="AS80" i="6"/>
  <c r="AU80" i="6" s="1"/>
  <c r="AV80" i="6" s="1"/>
  <c r="J80" i="6"/>
  <c r="L80" i="6" s="1"/>
  <c r="M80" i="6" s="1"/>
  <c r="AI80" i="6"/>
  <c r="AK80" i="6" s="1"/>
  <c r="AL80" i="6" s="1"/>
  <c r="AD80" i="6"/>
  <c r="AF80" i="6" s="1"/>
  <c r="AG80" i="6" s="1"/>
  <c r="E80" i="6"/>
  <c r="AX76" i="6"/>
  <c r="O87" i="6" l="1"/>
  <c r="Q87" i="6" s="1"/>
  <c r="R87" i="6" s="1"/>
  <c r="O85" i="6"/>
  <c r="Q85" i="6" s="1"/>
  <c r="R85" i="6" s="1"/>
  <c r="BE79" i="6"/>
  <c r="BF79" i="6" s="1"/>
  <c r="V79" i="6"/>
  <c r="W79" i="6" s="1"/>
  <c r="E35" i="35"/>
  <c r="E87" i="6"/>
  <c r="G87" i="6" s="1"/>
  <c r="H87" i="6" s="1"/>
  <c r="G76" i="6"/>
  <c r="H76" i="6" s="1"/>
  <c r="G85" i="6"/>
  <c r="H85" i="6" s="1"/>
  <c r="AP79" i="6"/>
  <c r="AQ79" i="6" s="1"/>
  <c r="AU76" i="6"/>
  <c r="AV76" i="6" s="1"/>
  <c r="AS87" i="6"/>
  <c r="AU87" i="6" s="1"/>
  <c r="AV87" i="6" s="1"/>
  <c r="AS85" i="6"/>
  <c r="AU85" i="6" s="1"/>
  <c r="AV85" i="6" s="1"/>
  <c r="BJ79" i="6"/>
  <c r="BK79" i="6" s="1"/>
  <c r="J34" i="35"/>
  <c r="L34" i="35" s="1"/>
  <c r="M34" i="35" s="1"/>
  <c r="BO75" i="6"/>
  <c r="F108" i="56" s="1"/>
  <c r="G108" i="56" s="1"/>
  <c r="G81" i="6"/>
  <c r="H81" i="6" s="1"/>
  <c r="BM81" i="6"/>
  <c r="BO81" i="6" s="1"/>
  <c r="BP81" i="6" s="1"/>
  <c r="J87" i="6"/>
  <c r="L87" i="6" s="1"/>
  <c r="M87" i="6" s="1"/>
  <c r="L76" i="6"/>
  <c r="M76" i="6" s="1"/>
  <c r="J85" i="6"/>
  <c r="L85" i="6" s="1"/>
  <c r="M85" i="6" s="1"/>
  <c r="BM80" i="6"/>
  <c r="BO80" i="6" s="1"/>
  <c r="BP80" i="6" s="1"/>
  <c r="G80" i="6"/>
  <c r="H80" i="6" s="1"/>
  <c r="G79" i="6"/>
  <c r="H79" i="6" s="1"/>
  <c r="BM79" i="6"/>
  <c r="BM87" i="6"/>
  <c r="BO87" i="6" s="1"/>
  <c r="BP87" i="6" s="1"/>
  <c r="BO76" i="6"/>
  <c r="BP76" i="6" s="1"/>
  <c r="AX85" i="6"/>
  <c r="AZ85" i="6" s="1"/>
  <c r="BA85" i="6" s="1"/>
  <c r="AX87" i="6"/>
  <c r="AZ87" i="6" s="1"/>
  <c r="BA87" i="6" s="1"/>
  <c r="AZ76" i="6"/>
  <c r="BA76" i="6" s="1"/>
  <c r="Q79" i="6"/>
  <c r="R79" i="6" s="1"/>
  <c r="L32" i="35"/>
  <c r="M32" i="35" s="1"/>
  <c r="L79" i="6"/>
  <c r="M79" i="6" s="1"/>
  <c r="BC85" i="6"/>
  <c r="BE85" i="6" s="1"/>
  <c r="BF85" i="6" s="1"/>
  <c r="BE76" i="6"/>
  <c r="BF76" i="6" s="1"/>
  <c r="BC87" i="6"/>
  <c r="BE87" i="6" s="1"/>
  <c r="BF87" i="6" s="1"/>
  <c r="AZ79" i="6"/>
  <c r="BA79" i="6" s="1"/>
  <c r="T87" i="6"/>
  <c r="V87" i="6" s="1"/>
  <c r="W87" i="6" s="1"/>
  <c r="T85" i="6"/>
  <c r="V85" i="6" s="1"/>
  <c r="W85" i="6" s="1"/>
  <c r="V76" i="6"/>
  <c r="W76" i="6" s="1"/>
  <c r="AA79" i="6"/>
  <c r="AB79" i="6" s="1"/>
  <c r="Y85" i="6"/>
  <c r="AA85" i="6" s="1"/>
  <c r="AB85" i="6" s="1"/>
  <c r="AA76" i="6"/>
  <c r="AB76" i="6" s="1"/>
  <c r="Y87" i="6"/>
  <c r="AA87" i="6" s="1"/>
  <c r="AB87" i="6" s="1"/>
  <c r="AD87" i="6"/>
  <c r="AF87" i="6" s="1"/>
  <c r="AG87" i="6" s="1"/>
  <c r="AD85" i="6"/>
  <c r="AF85" i="6" s="1"/>
  <c r="AG85" i="6" s="1"/>
  <c r="AF76" i="6"/>
  <c r="AG76" i="6" s="1"/>
  <c r="AK79" i="6"/>
  <c r="AL79" i="6" s="1"/>
  <c r="E82" i="6"/>
  <c r="Y82" i="6"/>
  <c r="AA82" i="6" s="1"/>
  <c r="AB82" i="6" s="1"/>
  <c r="O82" i="6"/>
  <c r="Q82" i="6" s="1"/>
  <c r="R82" i="6" s="1"/>
  <c r="BH82" i="6"/>
  <c r="BJ82" i="6" s="1"/>
  <c r="BK82" i="6" s="1"/>
  <c r="J82" i="6"/>
  <c r="L82" i="6" s="1"/>
  <c r="M82" i="6" s="1"/>
  <c r="AD82" i="6"/>
  <c r="AF82" i="6" s="1"/>
  <c r="AG82" i="6" s="1"/>
  <c r="T82" i="6"/>
  <c r="V82" i="6" s="1"/>
  <c r="W82" i="6" s="1"/>
  <c r="AI82" i="6"/>
  <c r="AK82" i="6" s="1"/>
  <c r="AL82" i="6" s="1"/>
  <c r="AN82" i="6"/>
  <c r="AP82" i="6" s="1"/>
  <c r="AQ82" i="6" s="1"/>
  <c r="AX82" i="6"/>
  <c r="AZ82" i="6" s="1"/>
  <c r="BA82" i="6" s="1"/>
  <c r="BC82" i="6"/>
  <c r="BE82" i="6" s="1"/>
  <c r="BF82" i="6" s="1"/>
  <c r="AS82" i="6"/>
  <c r="AU82" i="6" s="1"/>
  <c r="AV82" i="6" s="1"/>
  <c r="AF79" i="6"/>
  <c r="AG79" i="6" s="1"/>
  <c r="BP74" i="6"/>
  <c r="AU79" i="6"/>
  <c r="AV79" i="6" s="1"/>
  <c r="AP76" i="6"/>
  <c r="AQ76" i="6" s="1"/>
  <c r="AN87" i="6"/>
  <c r="AP87" i="6" s="1"/>
  <c r="AQ87" i="6" s="1"/>
  <c r="AN85" i="6"/>
  <c r="AP85" i="6" s="1"/>
  <c r="AQ85" i="6" s="1"/>
  <c r="O83" i="6" l="1"/>
  <c r="Q83" i="6" s="1"/>
  <c r="R83" i="6" s="1"/>
  <c r="AD83" i="6"/>
  <c r="AF83" i="6" s="1"/>
  <c r="AG83" i="6" s="1"/>
  <c r="G82" i="6"/>
  <c r="H82" i="6" s="1"/>
  <c r="BM82" i="6"/>
  <c r="BO82" i="6" s="1"/>
  <c r="BP82" i="6" s="1"/>
  <c r="AI83" i="6"/>
  <c r="AK83" i="6" s="1"/>
  <c r="AL83" i="6" s="1"/>
  <c r="AN83" i="6"/>
  <c r="AP83" i="6" s="1"/>
  <c r="AQ83" i="6" s="1"/>
  <c r="AX83" i="6"/>
  <c r="AZ83" i="6" s="1"/>
  <c r="BA83" i="6" s="1"/>
  <c r="BP75" i="6"/>
  <c r="E39" i="35"/>
  <c r="E37" i="35"/>
  <c r="J83" i="6"/>
  <c r="L83" i="6" s="1"/>
  <c r="M83" i="6" s="1"/>
  <c r="E83" i="6"/>
  <c r="G83" i="6" s="1"/>
  <c r="H83" i="6" s="1"/>
  <c r="T83" i="6"/>
  <c r="V83" i="6" s="1"/>
  <c r="W83" i="6" s="1"/>
  <c r="AS83" i="6"/>
  <c r="AU83" i="6" s="1"/>
  <c r="AV83" i="6" s="1"/>
  <c r="Y83" i="6"/>
  <c r="AA83" i="6" s="1"/>
  <c r="AB83" i="6" s="1"/>
  <c r="J35" i="35"/>
  <c r="BC83" i="6"/>
  <c r="BE83" i="6" s="1"/>
  <c r="BF83" i="6" s="1"/>
  <c r="BO79" i="6"/>
  <c r="BP79" i="6" s="1"/>
  <c r="BM83" i="6"/>
  <c r="BO83" i="6" s="1"/>
  <c r="BP83" i="6" s="1"/>
  <c r="BH83" i="6"/>
  <c r="BJ83" i="6" s="1"/>
  <c r="BK83" i="6" s="1"/>
  <c r="L35" i="35" l="1"/>
  <c r="M35" i="35" s="1"/>
  <c r="J37" i="35"/>
  <c r="L37" i="35" s="1"/>
  <c r="M37" i="35" s="1"/>
  <c r="J39" i="35"/>
  <c r="L39" i="35" s="1"/>
  <c r="M39" i="35" s="1"/>
  <c r="BM69" i="57"/>
  <c r="Q22" i="55" l="1"/>
  <c r="Q29" i="55" s="1"/>
  <c r="AK66" i="6" l="1"/>
  <c r="AL66" i="6" s="1"/>
  <c r="AK59" i="6"/>
  <c r="AL59" i="6" s="1"/>
  <c r="AK61" i="6"/>
  <c r="AL61" i="6" s="1"/>
  <c r="AK75" i="6"/>
  <c r="AL75" i="6" s="1"/>
  <c r="AK39" i="6"/>
  <c r="AL39" i="6" s="1"/>
  <c r="AK51" i="6"/>
  <c r="AL51" i="6" s="1"/>
  <c r="AK68" i="6"/>
  <c r="AL68" i="6" s="1"/>
  <c r="AK44" i="6"/>
  <c r="AL44" i="6" s="1"/>
  <c r="AK74" i="6"/>
  <c r="AL74" i="6" s="1"/>
  <c r="AK53" i="6"/>
  <c r="AL53" i="6" s="1"/>
  <c r="AK71" i="6"/>
  <c r="AL71" i="6" s="1"/>
  <c r="AK46" i="6"/>
  <c r="AL46" i="6" s="1"/>
  <c r="AK33" i="6"/>
  <c r="AL33" i="6" s="1"/>
  <c r="AK43" i="6"/>
  <c r="AL43" i="6" s="1"/>
  <c r="AK38" i="6"/>
  <c r="AL38" i="6" s="1"/>
  <c r="AK70" i="6"/>
  <c r="AL70" i="6" s="1"/>
  <c r="AK32" i="6"/>
  <c r="AL32" i="6" s="1"/>
  <c r="AK45" i="6"/>
  <c r="AL45" i="6" s="1"/>
  <c r="AK42" i="6"/>
  <c r="AL42" i="6" s="1"/>
  <c r="AK69" i="6"/>
  <c r="AL69" i="6" s="1"/>
  <c r="AK31" i="6"/>
  <c r="AL31" i="6" s="1"/>
  <c r="AK60" i="6"/>
  <c r="AL60" i="6" s="1"/>
  <c r="AK41" i="6"/>
  <c r="AL41" i="6" s="1"/>
  <c r="AK40" i="6"/>
  <c r="AL40" i="6" s="1"/>
  <c r="AK50" i="6"/>
  <c r="AL50" i="6" s="1"/>
  <c r="AK47" i="6"/>
  <c r="AL47" i="6" s="1"/>
  <c r="AK67" i="6"/>
  <c r="AL67" i="6" s="1"/>
  <c r="AJ48" i="6" l="1"/>
  <c r="AK37" i="6"/>
  <c r="AL37" i="6" s="1"/>
  <c r="F21" i="35"/>
  <c r="AK30" i="6"/>
  <c r="AL30" i="6" s="1"/>
  <c r="AJ72" i="6"/>
  <c r="AK65" i="6"/>
  <c r="AL65" i="6" s="1"/>
  <c r="AJ62" i="6"/>
  <c r="F31" i="35" s="1"/>
  <c r="AK58" i="6"/>
  <c r="AL58" i="6" s="1"/>
  <c r="G21" i="35" l="1"/>
  <c r="H21" i="35" s="1"/>
  <c r="AK72" i="6"/>
  <c r="AL72" i="6" s="1"/>
  <c r="F32" i="35"/>
  <c r="G32" i="35" s="1"/>
  <c r="H32" i="35" s="1"/>
  <c r="G31" i="35"/>
  <c r="H31" i="35" s="1"/>
  <c r="AK48" i="6"/>
  <c r="AL48" i="6" s="1"/>
  <c r="F22" i="35"/>
  <c r="G22" i="35" s="1"/>
  <c r="H22" i="35" s="1"/>
  <c r="AJ76" i="6"/>
  <c r="AK76" i="6" s="1"/>
  <c r="AL76" i="6" s="1"/>
  <c r="AK62" i="6"/>
  <c r="AL62" i="6" s="1"/>
  <c r="AJ52" i="6"/>
  <c r="AK34" i="6"/>
  <c r="AL34" i="6" s="1"/>
  <c r="F35" i="35" l="1"/>
  <c r="G35" i="35" s="1"/>
  <c r="H35" i="35" s="1"/>
  <c r="F25" i="35"/>
  <c r="F28" i="35" s="1"/>
  <c r="AJ55" i="6"/>
  <c r="AJ87" i="6"/>
  <c r="AK87" i="6" s="1"/>
  <c r="AL87" i="6" s="1"/>
  <c r="AK52" i="6"/>
  <c r="AL52" i="6" s="1"/>
  <c r="G28" i="35" l="1"/>
  <c r="G25" i="35"/>
  <c r="H25" i="35" s="1"/>
  <c r="F39" i="35"/>
  <c r="AJ85" i="6"/>
  <c r="AK85" i="6" s="1"/>
  <c r="AL85" i="6" s="1"/>
  <c r="AK55" i="6"/>
  <c r="AL55" i="6" s="1"/>
  <c r="G39" i="35" l="1"/>
  <c r="F37" i="35"/>
  <c r="H28" i="35"/>
  <c r="G37" i="35" l="1"/>
  <c r="H39" i="35"/>
  <c r="H37" i="35" l="1"/>
  <c r="AS49" i="57" l="1"/>
  <c r="AU49" i="57" s="1"/>
  <c r="AV49" i="57" s="1"/>
  <c r="T42" i="54"/>
  <c r="AS55" i="57" l="1"/>
  <c r="S49" i="54"/>
  <c r="S52" i="54" l="1"/>
  <c r="T49" i="54"/>
  <c r="AU55" i="57"/>
  <c r="AV55" i="57" s="1"/>
  <c r="AS58" i="57"/>
  <c r="AS61" i="57" l="1"/>
  <c r="AU58" i="57"/>
  <c r="AV58" i="57" s="1"/>
  <c r="T52" i="54"/>
  <c r="S56" i="54"/>
  <c r="T56" i="54" l="1"/>
  <c r="S64" i="54"/>
  <c r="T64" i="54" s="1"/>
  <c r="AS68" i="57"/>
  <c r="AU61" i="57"/>
  <c r="AV61" i="57" s="1"/>
  <c r="AU68" i="57" l="1"/>
  <c r="AV68" i="57" s="1"/>
  <c r="AS69" i="57"/>
  <c r="BM85" i="6" l="1"/>
  <c r="BO85" i="6" s="1"/>
  <c r="BP85" i="6" s="1"/>
</calcChain>
</file>

<file path=xl/sharedStrings.xml><?xml version="1.0" encoding="utf-8"?>
<sst xmlns="http://schemas.openxmlformats.org/spreadsheetml/2006/main" count="727" uniqueCount="343">
  <si>
    <t>Financial Oversight &amp; Management Board for Puerto Rico</t>
  </si>
  <si>
    <t>Puerto Rico Electric Power Authority</t>
  </si>
  <si>
    <t>Report Date</t>
  </si>
  <si>
    <t>I.</t>
  </si>
  <si>
    <t>Table of Contents ("CTRL + [" to go to each file)</t>
  </si>
  <si>
    <t xml:space="preserve"> Financial:</t>
  </si>
  <si>
    <t>General Text Color Guides</t>
  </si>
  <si>
    <t>Text Colors:</t>
  </si>
  <si>
    <t>Black</t>
  </si>
  <si>
    <t>(Intra Sheet) Formulas</t>
  </si>
  <si>
    <t>Green</t>
  </si>
  <si>
    <t>Link to another Tab</t>
  </si>
  <si>
    <t>Blue</t>
  </si>
  <si>
    <t>Hardcoded figures</t>
  </si>
  <si>
    <t>Red</t>
  </si>
  <si>
    <t>Key Assumption</t>
  </si>
  <si>
    <t>Preliminary Subject to Material Change</t>
  </si>
  <si>
    <t>B2A Summary</t>
  </si>
  <si>
    <t>As Of:</t>
  </si>
  <si>
    <t>($ millions)</t>
  </si>
  <si>
    <t xml:space="preserve">YTD </t>
  </si>
  <si>
    <t>Summary</t>
  </si>
  <si>
    <t>A.</t>
  </si>
  <si>
    <t>Revenue</t>
  </si>
  <si>
    <t>Total Gross Revenue</t>
  </si>
  <si>
    <t>Other Income</t>
  </si>
  <si>
    <t>Total Unconsolidated Revenue</t>
  </si>
  <si>
    <t>Bad Debt Expense</t>
  </si>
  <si>
    <t>CILT &amp; Subsidies</t>
  </si>
  <si>
    <t>Total Consolidated Revenue</t>
  </si>
  <si>
    <t>B.</t>
  </si>
  <si>
    <t>Expenses</t>
  </si>
  <si>
    <t>Fuel &amp; Purchased Power</t>
  </si>
  <si>
    <t>HoldCo:</t>
  </si>
  <si>
    <t>HoldCo Labor Operating Expenses</t>
  </si>
  <si>
    <t>HoldCo Non-Labor / Other Operating Expenses</t>
  </si>
  <si>
    <t>Shared Services Agreement</t>
  </si>
  <si>
    <t>HoldCo Maintenance Projects Expense</t>
  </si>
  <si>
    <t>HydroCo:</t>
  </si>
  <si>
    <t>HydroCo Labor Operating Expenses</t>
  </si>
  <si>
    <t>HydroCo Non-Labor / Other Operating Expenses</t>
  </si>
  <si>
    <t>HydroCo Maintenance Projects Expense</t>
  </si>
  <si>
    <t>Total HydroCo Expenses</t>
  </si>
  <si>
    <t>C.</t>
  </si>
  <si>
    <t>Monthly Revenues</t>
  </si>
  <si>
    <t>Revenues</t>
  </si>
  <si>
    <t>Basic Revenue</t>
  </si>
  <si>
    <t>Residential</t>
  </si>
  <si>
    <t>Commercial</t>
  </si>
  <si>
    <t>Industrial</t>
  </si>
  <si>
    <t>Public Lighting</t>
  </si>
  <si>
    <t>Agricultural</t>
  </si>
  <si>
    <t>Others</t>
  </si>
  <si>
    <t>Total Basic Revenue</t>
  </si>
  <si>
    <t>Total Purchased Power</t>
  </si>
  <si>
    <t>CILT</t>
  </si>
  <si>
    <t>Total CILT</t>
  </si>
  <si>
    <t>Subsidies</t>
  </si>
  <si>
    <t>Total Subsidies</t>
  </si>
  <si>
    <t>Energy Efficiency</t>
  </si>
  <si>
    <t>Total Energy Efficiency</t>
  </si>
  <si>
    <t>Total Revenue</t>
  </si>
  <si>
    <t>Check</t>
  </si>
  <si>
    <t>YTD Certified Budget</t>
  </si>
  <si>
    <t>Fuel and Purchased Power</t>
  </si>
  <si>
    <t>Fuel</t>
  </si>
  <si>
    <t>Purchased Power - Conventional Power</t>
  </si>
  <si>
    <t>Purchased Power - Renewable Power</t>
  </si>
  <si>
    <t>Total Fuel and Purchased Power</t>
  </si>
  <si>
    <t>GenCo - Operations &amp; Maintenance Expenses</t>
  </si>
  <si>
    <t>Labor</t>
  </si>
  <si>
    <t>Genco Labor Operating Expenses</t>
  </si>
  <si>
    <t>Genco Non-Labor / Other Operating Expenses</t>
  </si>
  <si>
    <t>Shared Services Agreement Impact</t>
  </si>
  <si>
    <t>Maintenance Projects Expenses</t>
  </si>
  <si>
    <t>Total Genco Labor Operating Expenses</t>
  </si>
  <si>
    <t>Salaries &amp; Wages</t>
  </si>
  <si>
    <t>Pension &amp; Benefits</t>
  </si>
  <si>
    <t>Overtime Pay</t>
  </si>
  <si>
    <t>Overtime Benefits</t>
  </si>
  <si>
    <t>Non-Labor / Other Operating Expenses</t>
  </si>
  <si>
    <t>Materials &amp; Supplies</t>
  </si>
  <si>
    <t>Transportation, Per Diem, and Mileage</t>
  </si>
  <si>
    <t>Retiree Medical Benefits</t>
  </si>
  <si>
    <t>Security</t>
  </si>
  <si>
    <t>Utilities &amp; Rents</t>
  </si>
  <si>
    <t>Legal Services</t>
  </si>
  <si>
    <t>Professional &amp; Technical Outsourced Services</t>
  </si>
  <si>
    <t>Regulation and Environmental Inspection</t>
  </si>
  <si>
    <t>External Audit Services</t>
  </si>
  <si>
    <t>Equipment, Inspections, Repairs &amp; Other</t>
  </si>
  <si>
    <t>PREPA Restructuring &amp; Title III</t>
  </si>
  <si>
    <t>FOMB Advisor Costs allocated to PREPA</t>
  </si>
  <si>
    <t>Total HoldCo Non-Labor / Other Operation Expenses</t>
  </si>
  <si>
    <t>Total HoldCo Operating &amp; Maintenance Expenses</t>
  </si>
  <si>
    <t>D.</t>
  </si>
  <si>
    <t>HydroCo – Operating &amp; Maintenance Expenses</t>
  </si>
  <si>
    <t>Total HydroCo Labor Operating Expenses</t>
  </si>
  <si>
    <t>Total HydroCo Non-Labor / Other Operating Expenses</t>
  </si>
  <si>
    <t>Total HydroCo Operating &amp; Maintenance Expenses</t>
  </si>
  <si>
    <t>E.</t>
  </si>
  <si>
    <t>GridCo - Operating &amp; Maintenance Expenses</t>
  </si>
  <si>
    <t>GridCo Labor Operating Expenses</t>
  </si>
  <si>
    <t>GridCo Non-Labor / Other Operating Expenses</t>
  </si>
  <si>
    <t>2% Reserve</t>
  </si>
  <si>
    <t>Total GridCo Operating &amp; Maintenance Expenses</t>
  </si>
  <si>
    <t>Total Operating &amp; Maintenance Expenses</t>
  </si>
  <si>
    <t>Variance Detail</t>
  </si>
  <si>
    <t>Variance #1</t>
  </si>
  <si>
    <t>Budget
YTD</t>
  </si>
  <si>
    <t>Actual
YTD</t>
  </si>
  <si>
    <t>Variance
($)</t>
  </si>
  <si>
    <t>Variance
(%)</t>
  </si>
  <si>
    <t>Variance Explanation</t>
  </si>
  <si>
    <t>Root Cause</t>
  </si>
  <si>
    <t>Corrective Action</t>
  </si>
  <si>
    <t>Variance #2</t>
  </si>
  <si>
    <t>Variance #3</t>
  </si>
  <si>
    <t>Variance #4</t>
  </si>
  <si>
    <t>Pension and Benefits</t>
  </si>
  <si>
    <t>Pension Benefits</t>
  </si>
  <si>
    <t>Loan Guaranties</t>
  </si>
  <si>
    <t>Work Comp Insurance</t>
  </si>
  <si>
    <t>Social Security</t>
  </si>
  <si>
    <t>Medicare</t>
  </si>
  <si>
    <t>Christmas Bonus</t>
  </si>
  <si>
    <t>Health Plan</t>
  </si>
  <si>
    <t>Total</t>
  </si>
  <si>
    <t>HydroCo - Pension and Benefits</t>
  </si>
  <si>
    <t xml:space="preserve">Health Plan </t>
  </si>
  <si>
    <t xml:space="preserve">EXHIBIT 1 - BUDGET - REVENUES </t>
  </si>
  <si>
    <t>PUERTO RICO ELECTRIC POWER AUTHORITY</t>
  </si>
  <si>
    <t>Q1</t>
  </si>
  <si>
    <t>Q2</t>
  </si>
  <si>
    <t>Q3</t>
  </si>
  <si>
    <t>Q4</t>
  </si>
  <si>
    <t>$ Thousand</t>
  </si>
  <si>
    <t>BASIC REVENUE</t>
  </si>
  <si>
    <t xml:space="preserve">  Residential</t>
  </si>
  <si>
    <t xml:space="preserve">  Commercial</t>
  </si>
  <si>
    <t xml:space="preserve">  Industrial</t>
  </si>
  <si>
    <t xml:space="preserve">  Public Lighting</t>
  </si>
  <si>
    <t xml:space="preserve">  Agricultural</t>
  </si>
  <si>
    <t xml:space="preserve">  Others</t>
  </si>
  <si>
    <t xml:space="preserve">    TOTAL</t>
  </si>
  <si>
    <t xml:space="preserve">    Total</t>
  </si>
  <si>
    <t>FUEL &amp; PURCHASED POWER</t>
  </si>
  <si>
    <t>SUBSIDIES</t>
  </si>
  <si>
    <t xml:space="preserve"> </t>
  </si>
  <si>
    <t>EXHIBIT 1 - BUDGET - EXPENSES</t>
  </si>
  <si>
    <t xml:space="preserve"> BUDGET - EXPENSES ALLOCATION</t>
  </si>
  <si>
    <t>TOTAL</t>
  </si>
  <si>
    <t>CHECK</t>
  </si>
  <si>
    <t xml:space="preserve">A. Fuel &amp; Purchased Power </t>
  </si>
  <si>
    <t>Purchased Power - Conventional</t>
  </si>
  <si>
    <t>Purchased Power - Renewable</t>
  </si>
  <si>
    <t>Total Fuel &amp; Purchase Power Expenses</t>
  </si>
  <si>
    <t>B. GenCo - Operations &amp; Maintenance Expenses</t>
  </si>
  <si>
    <t xml:space="preserve">Labor </t>
  </si>
  <si>
    <t>Total GenCo Operating &amp; Maintenance Expenses</t>
  </si>
  <si>
    <t>C. HoldCo (PropertyCo) – Operating &amp; Maintenance Expenses</t>
  </si>
  <si>
    <t>Total HoldCo Labor Operating Expenses</t>
  </si>
  <si>
    <t>D. HydroCo – Operating &amp; Maintenance Expenses</t>
  </si>
  <si>
    <t>E. GridCo - Operating &amp; Maintenance Expenses</t>
  </si>
  <si>
    <t>Surplus / (Deficit) Before Legacy Pension and Debt Obligations</t>
  </si>
  <si>
    <t xml:space="preserve"> Residential</t>
  </si>
  <si>
    <t xml:space="preserve"> Commercial</t>
  </si>
  <si>
    <t xml:space="preserve"> Industrial</t>
  </si>
  <si>
    <t xml:space="preserve"> Public Lighting</t>
  </si>
  <si>
    <t xml:space="preserve"> Agricultural</t>
  </si>
  <si>
    <t xml:space="preserve"> Others</t>
  </si>
  <si>
    <t>GenCo - Operator Service Fees</t>
  </si>
  <si>
    <t>GridCo - Operator Service Fees</t>
  </si>
  <si>
    <t>Generation Maintenance Reserve</t>
  </si>
  <si>
    <t>Pension Expense</t>
  </si>
  <si>
    <t>Total HoldCo Operating &amp; Maintenance Expenses (including Pensions)</t>
  </si>
  <si>
    <t>Non-Federally Funded Necessary Maintenance Expenses</t>
  </si>
  <si>
    <t>Total HoldCo Labor Operating Expense</t>
  </si>
  <si>
    <t>IT - Maintenance &amp; Corporate Services</t>
  </si>
  <si>
    <t>VARIANCE</t>
  </si>
  <si>
    <t xml:space="preserve">FY26 MONTHLY BUDGET - EXPENSES </t>
  </si>
  <si>
    <t>FY26</t>
  </si>
  <si>
    <t>FY26 Budget</t>
  </si>
  <si>
    <t>Commonwealth Loan for PREPA Retirement System Contribution</t>
  </si>
  <si>
    <t>FY26 Total</t>
  </si>
  <si>
    <t>FISCAL YEAR 2026</t>
  </si>
  <si>
    <t>FY26 Monthly Expenses</t>
  </si>
  <si>
    <t>FY26 Monthly Revenues</t>
  </si>
  <si>
    <t>FY26 Monthly B2A Summary</t>
  </si>
  <si>
    <t>Note 1: Preliminary / unaudited financial information - subject to material change.</t>
  </si>
  <si>
    <t>Note 2: Pension &amp; Benefits amounts are equal to 25% of Salaries and Wages for YTD FY2026.</t>
  </si>
  <si>
    <t>YTD 
Actual</t>
  </si>
  <si>
    <t>FOMB Category: HoldCo Legal Services HoldCo</t>
  </si>
  <si>
    <t>Account: Legal Services HoldCo</t>
  </si>
  <si>
    <t>Legal Services HoldCo</t>
  </si>
  <si>
    <t>Variance due to timing of invoices.</t>
  </si>
  <si>
    <t>FOMB Category: HoldCo External Audit Services HoldCo</t>
  </si>
  <si>
    <t>Account: External Audit Services HoldCo</t>
  </si>
  <si>
    <t>External Audit Services HoldCo</t>
  </si>
  <si>
    <t>FOMB Category: HoldCo Professional &amp; Technical Outsourced Services HoldCo</t>
  </si>
  <si>
    <t>Account: Professional &amp; Technical Outsourced Services HoldCo</t>
  </si>
  <si>
    <t>Professional &amp; Technical Outsourced Services HoldCo</t>
  </si>
  <si>
    <t>Delay in PREPA's contract approval and execution process due to budgetary constraints.</t>
  </si>
  <si>
    <t>FOMB Category: HoldCo Shared Service Agreement HoldCo</t>
  </si>
  <si>
    <t>Account: Shared Service Agreement HoldCo</t>
  </si>
  <si>
    <t>Shared Service Agreement HoldCo</t>
  </si>
  <si>
    <t>Variance #5</t>
  </si>
  <si>
    <t>FOMB Category: HydroCo Shared Service Agreement HydroCo</t>
  </si>
  <si>
    <t>Account: Shared Service Agreement HydroCo</t>
  </si>
  <si>
    <t>Shared Service Agreement HydroCo</t>
  </si>
  <si>
    <t>Variance #6</t>
  </si>
  <si>
    <t>FOMB Category: HydroCo Equipment, Inspections, Repairs &amp; Other HydroCo</t>
  </si>
  <si>
    <t>Account: Equipment, Inspections, Repairs &amp; Other HydroCo</t>
  </si>
  <si>
    <t>Equipment, Inspections, Repairs &amp; Other HydroCo</t>
  </si>
  <si>
    <t>Variance #7</t>
  </si>
  <si>
    <t>Variance #15</t>
  </si>
  <si>
    <t>Variance #14</t>
  </si>
  <si>
    <t>Variance #13</t>
  </si>
  <si>
    <t>Variance #12</t>
  </si>
  <si>
    <t>Variance #11</t>
  </si>
  <si>
    <t>Variance #10</t>
  </si>
  <si>
    <t>Variance #9</t>
  </si>
  <si>
    <t>Variance #8</t>
  </si>
  <si>
    <t>FOMB Category: HoldCo Retiree Medical Benefits HoldCo</t>
  </si>
  <si>
    <t>Account: Retiree Medical Benefits HoldCo</t>
  </si>
  <si>
    <t>Retiree Medical Benefits HoldCo</t>
  </si>
  <si>
    <t>FOMB Category: HoldCo Regulation and Environmental Inspection HoldCo</t>
  </si>
  <si>
    <t>Account: Regulation and Environmental Inspection HoldCo</t>
  </si>
  <si>
    <t>Regulation and Environmental Inspection HoldCo</t>
  </si>
  <si>
    <t>FOMB Category: HoldCo IT - Maintenance &amp; Corporate Services HoldCo</t>
  </si>
  <si>
    <t>Account: IT - Maintenance &amp; Corporate Services HoldCo</t>
  </si>
  <si>
    <t>IT - Maintenance &amp; Corporate Services HoldCo</t>
  </si>
  <si>
    <t>FOMB Category: HydroCo Maintenance Projects Expenses HydroCo</t>
  </si>
  <si>
    <t>Account: Maintenance Projects Expenses HydroCo</t>
  </si>
  <si>
    <t>Maintenance Projects Expenses HydroCo</t>
  </si>
  <si>
    <t>FOMB Category: HoldCo Maintenance Projects Expenses HoldCo</t>
  </si>
  <si>
    <t>Account: Maintenance Projects Expenses HoldCo</t>
  </si>
  <si>
    <t>Maintenance Projects Expenses HoldCo</t>
  </si>
  <si>
    <t>FOMB Category: HydroCo Security HydroCo</t>
  </si>
  <si>
    <t>Account: Security HydroCo</t>
  </si>
  <si>
    <t>Security HydroCo</t>
  </si>
  <si>
    <t>FOMB Category: HydroCo Regulation and Environmental Inspection HydroCo</t>
  </si>
  <si>
    <t>Account: Regulation and Environmental Inspection HydroCo</t>
  </si>
  <si>
    <t>Regulation and Environmental Inspection HydroCo</t>
  </si>
  <si>
    <t>FOMB Category: HydroCo Materials &amp; Supplies HydroCo</t>
  </si>
  <si>
    <t>Account: Materials &amp; Supplies HydroCo</t>
  </si>
  <si>
    <t>Materials &amp; Supplies HydroCo</t>
  </si>
  <si>
    <t>FOMB Category: HoldCo Equipment, Inspections, Repairs &amp; Other HoldCo</t>
  </si>
  <si>
    <t>Account: Equipment, Inspections, Repairs &amp; Other HoldCo</t>
  </si>
  <si>
    <t>Equipment, Inspections, Repairs &amp; Other HoldCo</t>
  </si>
  <si>
    <t>Reduction to participants in the Medicare Advantage retiree group.</t>
  </si>
  <si>
    <t>Since December 2024, PREPA has seen a reduction of over 1,500 retirees in the Medicare Advantage retiree group.  This is due to market offerings and retirees opting for private health plans.</t>
  </si>
  <si>
    <t>HoldCo - Pension and Benefits</t>
  </si>
  <si>
    <t>Note 2: Pursuant to the FOMB 2025 Certified Fiscal Plan dated February 6, 2025, PREPA is reporting HoldCo and HydroCo expenses for YTD FY2026.</t>
  </si>
  <si>
    <t>Puerto Rico Electric Power Authority (LUMA)</t>
  </si>
  <si>
    <t>G</t>
  </si>
  <si>
    <t>H</t>
  </si>
  <si>
    <t>I</t>
  </si>
  <si>
    <t>J</t>
  </si>
  <si>
    <t>K</t>
  </si>
  <si>
    <t>L</t>
  </si>
  <si>
    <t>M</t>
  </si>
  <si>
    <t>N</t>
  </si>
  <si>
    <t>O</t>
  </si>
  <si>
    <t>P</t>
  </si>
  <si>
    <t>Q</t>
  </si>
  <si>
    <t>IT – Maintenance &amp; Corporate Services</t>
  </si>
  <si>
    <t>Reduction in the amount of services provided in July.</t>
  </si>
  <si>
    <t>HoldCo (&amp; PropertyCo) – Operating &amp; Maintenance Expenses</t>
  </si>
  <si>
    <t>No action identified. PREPA will continue to monitor and adjust future budget proposals as needed.</t>
  </si>
  <si>
    <t>Not applicable, no action identified or needed.</t>
  </si>
  <si>
    <t>Variance #16</t>
  </si>
  <si>
    <t>FOMB Category: HydroCo Professional &amp; Technical Outsourced Services HydroCo</t>
  </si>
  <si>
    <t>Account: Professional &amp; Technical Outsourced Services HydroCo</t>
  </si>
  <si>
    <t>Professional &amp; Technical Outsourced Services HydroCo</t>
  </si>
  <si>
    <t>PREPA will continue to monitor and resolve any issues.</t>
  </si>
  <si>
    <t>Delay in receiving the $4.0M from AAFAF.</t>
  </si>
  <si>
    <t>PSP</t>
  </si>
  <si>
    <t>Emergency Reserve Account</t>
  </si>
  <si>
    <t>Spending is contingent on PREB approval</t>
  </si>
  <si>
    <t>Pensions</t>
  </si>
  <si>
    <t>Provisional Rate</t>
  </si>
  <si>
    <t>CILT, Subsidies, EE, &amp; Pensions</t>
  </si>
  <si>
    <t>Total Consolidated Revenue Net of Shared System Expenses</t>
  </si>
  <si>
    <t>Commonwealth Loan for PREPA ERS</t>
  </si>
  <si>
    <t>Pension Expense funded by PREPA</t>
  </si>
  <si>
    <t>PREB and the FOMB approved/certified (as relevant) an FY2026 budget for this line item that was ~$1.4 million greater than PREPA's proposed amount of ~$415K.</t>
  </si>
  <si>
    <t>PREB and the FOMB approved/certified (as relevant) an FY2026 budget amount in excess of PREPA's proposed amount.</t>
  </si>
  <si>
    <t>Total HoldCo Expenses (excluding Pensions)</t>
  </si>
  <si>
    <t>Total HoldCo Expenses (including Pensions)</t>
  </si>
  <si>
    <t xml:space="preserve">Note 3: July 2025 pension expense reflective of loan proceeds received by PREPA from the Commonwealth and transferred to PREPA ERS. Pension expense for August 2025, September 2025 and </t>
  </si>
  <si>
    <t xml:space="preserve">Note 4: YTD Pension expense reflective of loan proceeds received by PREPA from the Commonwealth and transferred to PREPA ERS for July 2025. Excludes August 2025, </t>
  </si>
  <si>
    <t xml:space="preserve">September 2025 and portion of the October 2025 PREPA Retirement System funding provided for by the Commonwealth Loan as it was directly transferred from the </t>
  </si>
  <si>
    <t>portion of the October 2025 PREPA Retirement System funding excludes Commonwealth Loan portions as it was directly transferred from the Puerto Rico Treasury Department to ERS. Starting</t>
  </si>
  <si>
    <t>Total HoldCo Operating &amp; Maintenance Expenses (excluding Pensions)</t>
  </si>
  <si>
    <t>in November 2025, all PREPA transfer amounts to PREPA ERS for funding of the pensions are paid with customer collections from pension rider revenues.</t>
  </si>
  <si>
    <t xml:space="preserve">Puerto Rico Treasury Department to ERS. Starting in November 2025, all PREPA transfer amounts to PREPA ERS for funding of the pensions are paid with </t>
  </si>
  <si>
    <t>customer collections from pension rider revenues.</t>
  </si>
  <si>
    <t>Note 6: Pension &amp; Benefits amounts are equal to 25% of Salaries and Wages for YTD FY2026.</t>
  </si>
  <si>
    <t>Note 5: PREPA Restructuring &amp; Title III excludes amount allocated to LUMA.</t>
  </si>
  <si>
    <t>PREPA Allocation</t>
  </si>
  <si>
    <t>LUMA Allocation</t>
  </si>
  <si>
    <t>Shared Services Separation</t>
  </si>
  <si>
    <t>Shared Service Separation Expense</t>
  </si>
  <si>
    <t>Shared Services Separation Expense</t>
  </si>
  <si>
    <t>Delay in payment processing due to the ERP system transition.</t>
  </si>
  <si>
    <t>The FOMB approved PREPA's request to reallocate ~$402K from this line item to the HoldCo Security on January 23, 2026. Additionally, this line items includes budget for the compensation of PREPA's Governing Board members who are not public employees.  As of the date of this report, all current members of PREPA's Governing Board are public employees and therefore do not meet the criteria for compensation.</t>
  </si>
  <si>
    <t>PREPA requested a reallocation of funds from this line item to the HoldCo Security line in the amount of ~$402K.  The FOMB approved this request on January 23, 2026.</t>
  </si>
  <si>
    <t>Reallocation of funds approved by FOMB in January. Current PREPA Governing Board members are public employees resulting in the related compensation budget unused.</t>
  </si>
  <si>
    <t>Due to budgetary constraints, PREPA reduced the amount of services during the month of July until approved budget amounts were communicated with additional funds allocated.  Additionally, the FOMB approved PREPA's request to reallocate ~$383K from HydroCo Equipment, Inspections, Repairs &amp; Other to HydroCo Security on January 23, 2026.</t>
  </si>
  <si>
    <t>Variance #17</t>
  </si>
  <si>
    <t>Security HoldCo</t>
  </si>
  <si>
    <t>Account: Security HoldCo</t>
  </si>
  <si>
    <t>FOMB Category: HoldCo Security HoldCo</t>
  </si>
  <si>
    <t>Due to budgetary constraints, PREPA reduced the amount of services during the month of July until approved budget amounts were communicated with additional funds allocated.  Additionally, the FOMB approved PREPA's request to reallocate a total of ~$804K from HoldCo IT – Maintenance &amp; Corporate Services (~$402K) and HoldCo Equipment, Inspections, Repairs &amp; Other (~$402K) to HoldCo Security on January 23, 2026.</t>
  </si>
  <si>
    <t>On January 23, 2026, the FOMB certified an amended budget that includes the $4.0M PREPA anticipates received from AAFAF.  Once PREPA receives the $4.0M from AAFAF and an  PREPA will move $955,673.64 in expenses from the IT -Maintenance &amp; Corporate Services line to be recorded against the $4.0M to correspond with the budget.</t>
  </si>
  <si>
    <t>PREPA has identified $955,673.64 in expenses year-to-date that are related to shared services separation and are to be funded with the $4.0M interagency transfer from AAFAF that PREPA anticipates receiving ($511,542.39 in September, $174,527.50 in November, $74,023.75 in December, $119,437.50 in January and $76,142.50 in February).  As of the date of this report, PREPA has not received the $4.0M from AAFAF.</t>
  </si>
  <si>
    <t>Due to the delay in the issuance of the FY2023 audit and the resulting delay in commencing the FY2024 financial audit process, PREPA's approved FY2026 budget for External Audit is to perform, complete and issue the FY2024 financial audit statements as well as covering remaining FY2023 tasks for certain External Audit contracts. Variance is due to timing of invoices related to FY2023 audit tasks and delay of FY2024 audit commencement.</t>
  </si>
  <si>
    <t>Approximately 70% of PREPA’s proposed budget for HydroCo Materials &amp; Supplies is for services related to turbine maintenance, with the remaining 30% related to services that are incurred on an as needed basis/upon request.  In such, funding constraints imposed by PREB and FOMB budgets caused delays in PREPA's contract approval and execution process for contacts related to turbine maintenance.</t>
  </si>
  <si>
    <t>Timing of invoices related to FY2023 audit tasks and delay of FY2024 audit commencement.</t>
  </si>
  <si>
    <t>Note 4: Approximately $1.0M in the HoldCo IT – Maintenance &amp; Corporate Services YTD related to Shared Services Separation Expense is pending transfer entry in Oracle.</t>
  </si>
  <si>
    <t>Note 8: Approximately $1.0M in the HoldCo Non-Labor / Other Operating Expenses YTD related to Shared Services Separation Expense is pending transfer entry in Oracle.</t>
  </si>
  <si>
    <t>Note 7: PREPA Restructuring &amp; Title III and FOMB Advisors Cost actuals are accrued equal to budget.</t>
  </si>
  <si>
    <t>Note 3: PREPA is reporting YTD FY2026 amounts based on the FOMB Certified Budget dated June 30, 2025, and as amended on March 13, 2026.</t>
  </si>
  <si>
    <t>FY2025 Rollover</t>
  </si>
  <si>
    <t>Timing of expense recognition.</t>
  </si>
  <si>
    <t>Total HoldCo &amp; HydroCo O&amp;M Expenses (excl'd Pensions and Shared Service Separation)</t>
  </si>
  <si>
    <t>Total HoldCo &amp; HydroCo Expenses (excl'd Pensions and Shared Services Separation)</t>
  </si>
  <si>
    <t>Total HoldCo &amp; HydroCo Expenses (incl'd Pensions and Shared Services Separation)</t>
  </si>
  <si>
    <t>Total HoldCo &amp; HydroCo O&amp;M Expenses (incl'd Pensions and Shared Service Separation)</t>
  </si>
  <si>
    <t>Budget constraints and prioritization have caused delays in PREPA's contract approval and execution process. PREPA has had to re-evaluate its priority contracts and/or engage in negotiations with certain professionals before submitting for approval and execution. While PREPA has made progress and executed various contracts totaling over $115K, many of these services are performed on an as needed basis/upon request.</t>
  </si>
  <si>
    <t>Budgetary reductions imposed by the approved budget results in internal delays and restrictions in PREPA's contract approval and execution process. PREPA had to re-evaluate its priority contracts and/or engage in negotiations with certain professionals before submitting for approval and execution.</t>
  </si>
  <si>
    <t>On January 1, 2026 the Shared Services Agreement for non-insurance related services was extended through June 30, 2026.  As a result, LUMA continues to incur and allocate to PREPA its labor (firm/fixed) and non-labor (as incurred) costs associated with providing Shared Services.  Since the non-labor services are billed on an as incurred basis, these costs are subject to post-period revisions.  In May, PREPA identified higher-than-typical expenses negative "true-up" expenses related to non-labor services (negative $175,574.53) resulting in lower than anticipate expense incurred in May.</t>
  </si>
  <si>
    <t>Funding constraints imposed by PREB and FOMB budgets caused delays in PREPA's contract approval and execution process.</t>
  </si>
  <si>
    <t>On January 1, 2026 the Shared Services Agreement for non-insurance related services was extended through June 30, 2026.  As a result, LUMA continues to incur and allocate to PREPA its labor (firm/fixed) and non-labor (as incurred) costs associated with providing Shared Services.  Since the non-labor services are billed on an as incurred basis, these costs are subject to post-period revisions.  In May, PREPA identified higher-than-typical expenses negative "true-up" expenses related to non-labor services (negative $117,049.69) resulting in lower than anticipate expense incurred in May.</t>
  </si>
  <si>
    <t>Due to the ERP system transition, PREPA was unable to process payments before the cutoff date, resulting in payment delays.  PREPA has observed catch-up payments in March, April and May.  YTD actuals include a total of $845,798.94 related to Litigation Claims Settlements ($12,550.00 in August, $59,500.00 in September, $87,821.21 in November, $200,000.00 in February and $485,927.73 in March).</t>
  </si>
  <si>
    <t>Funding constraints imposed by PREB and FOMB budgets caused delays in PREPA's contract approval and execution process. Of the FY2026 certified budget of $731K, approximately $234K is related to services that are as needed basis/upon request or in the event of an emergency/to cover unforeseen circumstances in order to comply with state and federal environmental regulations.</t>
  </si>
  <si>
    <t>EE</t>
  </si>
  <si>
    <t>Pension</t>
  </si>
  <si>
    <t>Total Rider Revs</t>
  </si>
  <si>
    <t>ERS</t>
  </si>
  <si>
    <t>Memo: Pension Expense funded by Pension Rider Revenues</t>
  </si>
  <si>
    <t>Pension Expense funded by Pension Revenues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</si>
</sst>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5">
    <numFmt numFmtId="6" formatCode="&quot;$&quot;#,##0_);[Red]\(&quot;$&quot;#,##0\)"/>
    <numFmt numFmtId="7" formatCode="&quot;$&quot;#,##0.00_);\(&quot;$&quot;#,##0.00\)"/>
    <numFmt numFmtId="8" formatCode="&quot;$&quot;#,##0.00_);[Red]\(&quot;$&quot;#,##0.00\)"/>
    <numFmt numFmtId="44" formatCode="_(&quot;$&quot;* #,##0.00_);_(&quot;$&quot;* \(#,##0.00\);_(&quot;$&quot;* &quot;-&quot;??_);_(@_)"/>
    <numFmt numFmtId="43" formatCode="_(* #,##0.00_);_(* \(#,##0.00\);_(* &quot;-&quot;??_);_(@_)"/>
    <numFmt numFmtId="164" formatCode="_(* #,##0_);_(* \(#,##0\);_(* &quot;-&quot;??_);_(@_)"/>
    <numFmt numFmtId="165" formatCode="_(&quot;$&quot;* #,##0_);_(&quot;$&quot;* \(#,##0\);_(&quot;$&quot;* &quot;-&quot;??_);_(@_)"/>
    <numFmt numFmtId="166" formatCode="0.000_)"/>
    <numFmt numFmtId="167" formatCode="0.00_);\(0.00\)"/>
    <numFmt numFmtId="168" formatCode="&quot;$&quot;#,,"/>
    <numFmt numFmtId="169" formatCode="[$-409]mmmm\-yy;@"/>
    <numFmt numFmtId="170" formatCode="0.0%_);[Red]\(0.0%\)"/>
    <numFmt numFmtId="171" formatCode="&quot;$&quot;#,##0"/>
    <numFmt numFmtId="172" formatCode="&quot;$&quot;#,##0_);\(&quot;$&quot;#,##0\);_(* &quot; - &quot;_)"/>
    <numFmt numFmtId="173" formatCode="0.000"/>
    <numFmt numFmtId="174" formatCode="[$-409]mmm\-yy;@"/>
    <numFmt numFmtId="175" formatCode="_(&quot;$&quot;* #,##0.000_);_(&quot;$&quot;* \(#,##0.000\);_(&quot;$&quot;* &quot;-&quot;??_);_(@_)"/>
    <numFmt numFmtId="176" formatCode="_(* #,##0.000_);_(* \(#,##0.000\);_(* &quot;-&quot;??_);_(@_)"/>
    <numFmt numFmtId="177" formatCode="&quot;$&quot;#,##0.000_);\(&quot;$&quot;#,##0.000\)"/>
    <numFmt numFmtId="178" formatCode="_(&quot;$&quot;* #,##0.000_);_(&quot;$&quot;* \(#,##0.000\);_(&quot;$&quot;* &quot;-&quot;???_);_(@_)"/>
    <numFmt numFmtId="179" formatCode="_(* #,##0.0_);_(* \(#,##0.0\);_(* &quot;-&quot;??_);_(@_)"/>
    <numFmt numFmtId="180" formatCode="_(&quot;$&quot;* #,##0.0_);_(&quot;$&quot;* \(#,##0.0\);_(&quot;$&quot;* &quot;-&quot;??_);_(@_)"/>
    <numFmt numFmtId="181" formatCode="0.0%"/>
    <numFmt numFmtId="182" formatCode="_(* #,##0.000_);_(* \(#,##0.000\);_(* &quot;-&quot;???_);_(@_)"/>
    <numFmt numFmtId="183" formatCode="_(* #,##0.0000000_);_(* \(#,##0.0000000\);_(* &quot;-&quot;???_);_(@_)"/>
  </numFmts>
  <fonts count="64"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sz val="10"/>
      <color theme="1"/>
      <name val="Arial"/>
      <family val="2"/>
    </font>
    <font>
      <sz val="11"/>
      <name val="Calibri"/>
      <family val="2"/>
      <scheme val="minor"/>
    </font>
    <font>
      <b/>
      <u/>
      <sz val="11"/>
      <color theme="1"/>
      <name val="Calibri"/>
      <family val="2"/>
      <scheme val="minor"/>
    </font>
    <font>
      <sz val="12"/>
      <name val="Times New Roman"/>
      <family val="1"/>
    </font>
    <font>
      <sz val="10"/>
      <name val="Arial"/>
      <family val="2"/>
    </font>
    <font>
      <sz val="10"/>
      <color indexed="8"/>
      <name val="Arial"/>
      <family val="2"/>
    </font>
    <font>
      <b/>
      <sz val="8"/>
      <color rgb="FFFF0000"/>
      <name val="Arial"/>
      <family val="2"/>
    </font>
    <font>
      <b/>
      <sz val="22"/>
      <color theme="1"/>
      <name val="Calibri"/>
      <family val="2"/>
      <scheme val="minor"/>
    </font>
    <font>
      <b/>
      <sz val="10"/>
      <color theme="0"/>
      <name val="Arial"/>
      <family val="2"/>
    </font>
    <font>
      <sz val="12"/>
      <name val="Arial"/>
      <family val="2"/>
    </font>
    <font>
      <sz val="11"/>
      <color theme="1"/>
      <name val="Arial"/>
      <family val="2"/>
    </font>
    <font>
      <sz val="10"/>
      <color theme="1"/>
      <name val="Calibri"/>
      <family val="2"/>
      <scheme val="minor"/>
    </font>
    <font>
      <sz val="11"/>
      <color rgb="FF0070C0"/>
      <name val="Calibri"/>
      <family val="2"/>
      <scheme val="minor"/>
    </font>
    <font>
      <sz val="11"/>
      <color rgb="FF00B050"/>
      <name val="Calibri"/>
      <family val="2"/>
      <scheme val="minor"/>
    </font>
    <font>
      <b/>
      <sz val="11"/>
      <color rgb="FF0070C0"/>
      <name val="Arial"/>
      <family val="2"/>
    </font>
    <font>
      <b/>
      <sz val="11"/>
      <color theme="1"/>
      <name val="Arial"/>
      <family val="2"/>
    </font>
    <font>
      <b/>
      <sz val="10"/>
      <color theme="1"/>
      <name val="Times New Roman"/>
      <family val="1"/>
    </font>
    <font>
      <b/>
      <sz val="11"/>
      <color theme="1"/>
      <name val="Times New Roman"/>
      <family val="1"/>
    </font>
    <font>
      <sz val="11"/>
      <color rgb="FFFF0000"/>
      <name val="Calibri"/>
      <family val="2"/>
      <scheme val="minor"/>
    </font>
    <font>
      <sz val="11"/>
      <color theme="1"/>
      <name val="Times New Roman"/>
      <family val="1"/>
    </font>
    <font>
      <b/>
      <sz val="11"/>
      <color rgb="FF000000"/>
      <name val="Times New Roman"/>
      <family val="1"/>
    </font>
    <font>
      <sz val="11"/>
      <color rgb="FF000000"/>
      <name val="Times New Roman"/>
      <family val="1"/>
    </font>
    <font>
      <b/>
      <i/>
      <sz val="11"/>
      <color theme="1"/>
      <name val="Times New Roman"/>
      <family val="1"/>
    </font>
    <font>
      <sz val="11"/>
      <name val="Times New Roman"/>
      <family val="1"/>
    </font>
    <font>
      <sz val="11"/>
      <color rgb="FFC00000"/>
      <name val="Times New Roman"/>
      <family val="1"/>
    </font>
    <font>
      <b/>
      <i/>
      <sz val="11"/>
      <color theme="0"/>
      <name val="Calibri"/>
      <family val="2"/>
      <scheme val="minor"/>
    </font>
    <font>
      <b/>
      <sz val="12"/>
      <color theme="0"/>
      <name val="Calibri"/>
      <family val="2"/>
      <scheme val="minor"/>
    </font>
    <font>
      <b/>
      <i/>
      <u/>
      <sz val="11"/>
      <color theme="1"/>
      <name val="Calibri"/>
      <family val="2"/>
      <scheme val="minor"/>
    </font>
    <font>
      <b/>
      <i/>
      <sz val="12"/>
      <color theme="0"/>
      <name val="Calibri"/>
      <family val="2"/>
      <scheme val="minor"/>
    </font>
    <font>
      <sz val="12"/>
      <color theme="0"/>
      <name val="Calibri"/>
      <family val="2"/>
      <scheme val="minor"/>
    </font>
    <font>
      <i/>
      <sz val="11"/>
      <color theme="1"/>
      <name val="Calibri"/>
      <family val="2"/>
      <scheme val="minor"/>
    </font>
    <font>
      <b/>
      <sz val="10"/>
      <color theme="0"/>
      <name val="Calibri"/>
      <family val="2"/>
      <scheme val="minor"/>
    </font>
    <font>
      <b/>
      <sz val="12"/>
      <color rgb="FF0070C0"/>
      <name val="Calibri"/>
      <family val="2"/>
      <scheme val="minor"/>
    </font>
    <font>
      <sz val="11"/>
      <color theme="0"/>
      <name val="Arial"/>
      <family val="2"/>
    </font>
    <font>
      <b/>
      <sz val="15"/>
      <color theme="0"/>
      <name val="Calibri"/>
      <family val="2"/>
      <scheme val="minor"/>
    </font>
    <font>
      <b/>
      <sz val="11"/>
      <color rgb="FF0070C0"/>
      <name val="Times New Roman"/>
      <family val="1"/>
    </font>
    <font>
      <sz val="11"/>
      <color rgb="FF0070C0"/>
      <name val="Times New Roman"/>
      <family val="1"/>
    </font>
    <font>
      <sz val="11"/>
      <color rgb="FF000000"/>
      <name val="Calibri"/>
      <family val="2"/>
      <scheme val="minor"/>
    </font>
    <font>
      <sz val="10"/>
      <color rgb="FF0000FF"/>
      <name val="Arial"/>
      <family val="2"/>
    </font>
    <font>
      <b/>
      <sz val="10"/>
      <color indexed="8"/>
      <name val="Arial"/>
      <family val="2"/>
    </font>
    <font>
      <sz val="10"/>
      <color rgb="FFFF0000"/>
      <name val="Arial"/>
      <family val="2"/>
    </font>
    <font>
      <sz val="11"/>
      <color rgb="FF0000FF"/>
      <name val="Calibri"/>
      <family val="2"/>
      <scheme val="minor"/>
    </font>
    <font>
      <b/>
      <sz val="10"/>
      <color rgb="FF000000"/>
      <name val="Calibri"/>
      <family val="2"/>
      <scheme val="minor"/>
    </font>
    <font>
      <b/>
      <sz val="8"/>
      <color theme="0"/>
      <name val="Calibri"/>
      <family val="2"/>
      <scheme val="minor"/>
    </font>
    <font>
      <b/>
      <i/>
      <u/>
      <sz val="12"/>
      <color rgb="FFFF0000"/>
      <name val="Calibri"/>
      <family val="2"/>
      <scheme val="minor"/>
    </font>
    <font>
      <b/>
      <i/>
      <sz val="11"/>
      <color theme="1"/>
      <name val="Calibri"/>
      <family val="2"/>
      <scheme val="minor"/>
    </font>
    <font>
      <u/>
      <sz val="11"/>
      <color theme="1"/>
      <name val="Calibri"/>
      <family val="2"/>
      <scheme val="minor"/>
    </font>
    <font>
      <u/>
      <sz val="11"/>
      <color rgb="FF000000"/>
      <name val="Calibri"/>
      <family val="2"/>
      <scheme val="minor"/>
    </font>
    <font>
      <b/>
      <i/>
      <u/>
      <sz val="10"/>
      <color rgb="FFFF0000"/>
      <name val="Calibri"/>
      <family val="2"/>
      <scheme val="minor"/>
    </font>
    <font>
      <sz val="8"/>
      <name val="Calibri"/>
      <family val="2"/>
      <scheme val="minor"/>
    </font>
    <font>
      <b/>
      <sz val="11"/>
      <color rgb="FF0000FF"/>
      <name val="Calibri"/>
      <family val="2"/>
      <scheme val="minor"/>
    </font>
    <font>
      <b/>
      <sz val="11"/>
      <color rgb="FF000000"/>
      <name val="Calibri"/>
      <family val="2"/>
      <scheme val="minor"/>
    </font>
    <font>
      <b/>
      <i/>
      <sz val="11"/>
      <color rgb="FF000000"/>
      <name val="Calibri"/>
      <family val="2"/>
      <scheme val="minor"/>
    </font>
    <font>
      <b/>
      <i/>
      <sz val="11"/>
      <color rgb="FF0000FF"/>
      <name val="Calibri"/>
      <family val="2"/>
      <scheme val="minor"/>
    </font>
    <font>
      <b/>
      <i/>
      <sz val="11"/>
      <color rgb="FFC00000"/>
      <name val="Calibri"/>
      <family val="2"/>
      <scheme val="minor"/>
    </font>
    <font>
      <sz val="11"/>
      <color theme="1"/>
      <name val="Calibri"/>
      <family val="2"/>
    </font>
    <font>
      <i/>
      <sz val="11"/>
      <color theme="1"/>
      <name val="Times New Roman"/>
      <family val="1"/>
    </font>
    <font>
      <b/>
      <i/>
      <sz val="11"/>
      <color theme="4"/>
      <name val="Times New Roman"/>
      <family val="1"/>
    </font>
    <font>
      <i/>
      <sz val="11"/>
      <color theme="4"/>
      <name val="Times New Roman"/>
      <family val="1"/>
    </font>
    <font>
      <b/>
      <sz val="11"/>
      <color theme="1"/>
      <name val="Arial"/>
    </font>
  </fonts>
  <fills count="14">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rgb="FF002060"/>
        <bgColor indexed="64"/>
      </patternFill>
    </fill>
    <fill>
      <patternFill patternType="solid">
        <fgColor theme="1" tint="0.249977111117893"/>
        <bgColor indexed="64"/>
      </patternFill>
    </fill>
    <fill>
      <patternFill patternType="solid">
        <fgColor theme="4" tint="-0.499984740745262"/>
        <bgColor indexed="64"/>
      </patternFill>
    </fill>
    <fill>
      <patternFill patternType="solid">
        <fgColor theme="0" tint="-4.9989318521683403E-2"/>
        <bgColor indexed="64"/>
      </patternFill>
    </fill>
    <fill>
      <patternFill patternType="solid">
        <fgColor theme="1"/>
        <bgColor indexed="64"/>
      </patternFill>
    </fill>
    <fill>
      <patternFill patternType="solid">
        <fgColor theme="4" tint="0.59999389629810485"/>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rgb="FFFFFF00"/>
        <bgColor indexed="64"/>
      </patternFill>
    </fill>
    <fill>
      <patternFill patternType="solid">
        <fgColor rgb="FFD9E1F2"/>
        <bgColor rgb="FF000000"/>
      </patternFill>
    </fill>
  </fills>
  <borders count="32">
    <border>
      <left/>
      <right/>
      <top/>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auto="1"/>
      </left>
      <right/>
      <top/>
      <bottom style="thin">
        <color auto="1"/>
      </bottom>
      <diagonal/>
    </border>
    <border>
      <left/>
      <right/>
      <top style="thin">
        <color indexed="64"/>
      </top>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64"/>
      </top>
      <bottom style="medium">
        <color indexed="64"/>
      </bottom>
      <diagonal/>
    </border>
    <border>
      <left/>
      <right/>
      <top style="thin">
        <color indexed="64"/>
      </top>
      <bottom style="double">
        <color indexed="64"/>
      </bottom>
      <diagonal/>
    </border>
    <border>
      <left/>
      <right style="medium">
        <color auto="1"/>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thick">
        <color auto="1"/>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n">
        <color rgb="FF000000"/>
      </bottom>
      <diagonal/>
    </border>
    <border>
      <left/>
      <right/>
      <top style="thin">
        <color rgb="FF000000"/>
      </top>
      <bottom/>
      <diagonal/>
    </border>
  </borders>
  <cellStyleXfs count="30">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 fillId="0" borderId="0"/>
    <xf numFmtId="0" fontId="4"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166" fontId="7" fillId="0" borderId="0"/>
    <xf numFmtId="43" fontId="1" fillId="0" borderId="0" applyFont="0" applyFill="0" applyBorder="0" applyAlignment="0" applyProtection="0"/>
    <xf numFmtId="0" fontId="1" fillId="0" borderId="0"/>
    <xf numFmtId="0" fontId="13" fillId="0" borderId="0"/>
    <xf numFmtId="166" fontId="13" fillId="0" borderId="0"/>
    <xf numFmtId="44" fontId="13" fillId="0" borderId="0" applyFont="0" applyFill="0" applyBorder="0" applyAlignment="0" applyProtection="0"/>
    <xf numFmtId="9" fontId="13" fillId="0" borderId="0" applyFont="0" applyFill="0" applyBorder="0" applyAlignment="0" applyProtection="0"/>
    <xf numFmtId="0" fontId="14" fillId="0" borderId="0"/>
    <xf numFmtId="0" fontId="8" fillId="0" borderId="0"/>
    <xf numFmtId="0" fontId="1" fillId="0" borderId="0"/>
    <xf numFmtId="0" fontId="4" fillId="0" borderId="0"/>
    <xf numFmtId="9" fontId="1" fillId="0" borderId="0" applyFont="0" applyFill="0" applyBorder="0" applyAlignment="0" applyProtection="0"/>
    <xf numFmtId="0" fontId="1" fillId="0" borderId="0"/>
    <xf numFmtId="0" fontId="4" fillId="0" borderId="0"/>
    <xf numFmtId="0" fontId="15" fillId="0" borderId="0"/>
    <xf numFmtId="0" fontId="59" fillId="0" borderId="0"/>
    <xf numFmtId="43" fontId="59" fillId="0" borderId="0" applyFont="0" applyFill="0" applyBorder="0" applyAlignment="0" applyProtection="0"/>
    <xf numFmtId="0" fontId="9" fillId="0" borderId="0"/>
    <xf numFmtId="44" fontId="59" fillId="0" borderId="0" applyFont="0" applyFill="0" applyBorder="0" applyAlignment="0" applyProtection="0"/>
    <xf numFmtId="43" fontId="1" fillId="0" borderId="0" applyFont="0" applyFill="0" applyBorder="0" applyAlignment="0" applyProtection="0"/>
    <xf numFmtId="43" fontId="8" fillId="0" borderId="0" applyFont="0" applyFill="0" applyBorder="0" applyAlignment="0" applyProtection="0"/>
  </cellStyleXfs>
  <cellXfs count="385">
    <xf numFmtId="0" fontId="0" fillId="0" borderId="0" xfId="0"/>
    <xf numFmtId="43" fontId="0" fillId="0" borderId="0" xfId="7" applyFont="1"/>
    <xf numFmtId="0" fontId="10" fillId="0" borderId="0" xfId="0" applyFont="1" applyAlignment="1">
      <alignment horizontal="left" vertical="center" readingOrder="1"/>
    </xf>
    <xf numFmtId="0" fontId="11" fillId="0" borderId="0" xfId="0" applyFont="1"/>
    <xf numFmtId="0" fontId="12" fillId="0" borderId="0" xfId="0" applyFont="1" applyAlignment="1">
      <alignment horizontal="center" vertical="center" wrapText="1"/>
    </xf>
    <xf numFmtId="0" fontId="2" fillId="0" borderId="0" xfId="0" applyFont="1"/>
    <xf numFmtId="0" fontId="6" fillId="0" borderId="0" xfId="0" applyFont="1"/>
    <xf numFmtId="0" fontId="0" fillId="0" borderId="0" xfId="0" applyAlignment="1">
      <alignment horizontal="left" indent="1"/>
    </xf>
    <xf numFmtId="164" fontId="0" fillId="0" borderId="0" xfId="1" applyNumberFormat="1" applyFont="1" applyFill="1"/>
    <xf numFmtId="167" fontId="0" fillId="0" borderId="0" xfId="0" applyNumberFormat="1"/>
    <xf numFmtId="0" fontId="2" fillId="0" borderId="0" xfId="0" applyFont="1" applyAlignment="1">
      <alignment horizontal="left"/>
    </xf>
    <xf numFmtId="10" fontId="0" fillId="0" borderId="0" xfId="3" applyNumberFormat="1" applyFont="1"/>
    <xf numFmtId="165" fontId="0" fillId="0" borderId="0" xfId="2" applyNumberFormat="1" applyFont="1" applyFill="1"/>
    <xf numFmtId="165" fontId="0" fillId="0" borderId="0" xfId="0" applyNumberFormat="1"/>
    <xf numFmtId="0" fontId="0" fillId="0" borderId="0" xfId="0" applyAlignment="1">
      <alignment horizontal="left" indent="2"/>
    </xf>
    <xf numFmtId="0" fontId="0" fillId="0" borderId="0" xfId="0" applyAlignment="1">
      <alignment horizontal="left" wrapText="1"/>
    </xf>
    <xf numFmtId="168" fontId="0" fillId="0" borderId="0" xfId="0" applyNumberFormat="1"/>
    <xf numFmtId="168" fontId="0" fillId="0" borderId="0" xfId="2" applyNumberFormat="1" applyFont="1"/>
    <xf numFmtId="0" fontId="3" fillId="5" borderId="6" xfId="0" applyFont="1" applyFill="1" applyBorder="1"/>
    <xf numFmtId="169" fontId="12" fillId="6" borderId="0" xfId="0" applyNumberFormat="1" applyFont="1" applyFill="1" applyAlignment="1">
      <alignment horizontal="centerContinuous" vertical="center" wrapText="1"/>
    </xf>
    <xf numFmtId="0" fontId="12" fillId="6" borderId="0" xfId="0" applyFont="1" applyFill="1" applyAlignment="1">
      <alignment horizontal="centerContinuous" vertical="center" wrapText="1"/>
    </xf>
    <xf numFmtId="0" fontId="12" fillId="6" borderId="0" xfId="0" applyFont="1" applyFill="1" applyAlignment="1">
      <alignment horizontal="center" vertical="center" wrapText="1"/>
    </xf>
    <xf numFmtId="164" fontId="17" fillId="0" borderId="0" xfId="1" applyNumberFormat="1" applyFont="1" applyFill="1"/>
    <xf numFmtId="164" fontId="16" fillId="3" borderId="0" xfId="1" applyNumberFormat="1" applyFont="1" applyFill="1"/>
    <xf numFmtId="10" fontId="2" fillId="0" borderId="12" xfId="3" applyNumberFormat="1" applyFont="1" applyBorder="1"/>
    <xf numFmtId="165" fontId="2" fillId="0" borderId="13" xfId="2" applyNumberFormat="1" applyFont="1" applyBorder="1"/>
    <xf numFmtId="10" fontId="2" fillId="0" borderId="13" xfId="3" applyNumberFormat="1" applyFont="1" applyBorder="1"/>
    <xf numFmtId="165" fontId="2" fillId="0" borderId="5" xfId="2" applyNumberFormat="1" applyFont="1" applyBorder="1"/>
    <xf numFmtId="170" fontId="0" fillId="0" borderId="0" xfId="3" applyNumberFormat="1" applyFont="1" applyFill="1" applyAlignment="1">
      <alignment horizontal="right"/>
    </xf>
    <xf numFmtId="170" fontId="2" fillId="0" borderId="5" xfId="3" applyNumberFormat="1" applyFont="1" applyFill="1" applyBorder="1" applyAlignment="1">
      <alignment horizontal="right"/>
    </xf>
    <xf numFmtId="10" fontId="0" fillId="0" borderId="0" xfId="3" applyNumberFormat="1" applyFont="1" applyAlignment="1">
      <alignment horizontal="right"/>
    </xf>
    <xf numFmtId="0" fontId="0" fillId="0" borderId="0" xfId="0" applyAlignment="1">
      <alignment horizontal="right"/>
    </xf>
    <xf numFmtId="170" fontId="2" fillId="0" borderId="13" xfId="3" applyNumberFormat="1" applyFont="1" applyFill="1" applyBorder="1" applyAlignment="1">
      <alignment horizontal="right"/>
    </xf>
    <xf numFmtId="164" fontId="5" fillId="0" borderId="0" xfId="1" applyNumberFormat="1" applyFont="1" applyFill="1"/>
    <xf numFmtId="10" fontId="0" fillId="0" borderId="0" xfId="3" applyNumberFormat="1" applyFont="1" applyFill="1"/>
    <xf numFmtId="165" fontId="2" fillId="0" borderId="13" xfId="2" applyNumberFormat="1" applyFont="1" applyFill="1" applyBorder="1"/>
    <xf numFmtId="0" fontId="14" fillId="0" borderId="0" xfId="0" applyFont="1"/>
    <xf numFmtId="0" fontId="14" fillId="2" borderId="0" xfId="0" applyFont="1" applyFill="1"/>
    <xf numFmtId="0" fontId="23" fillId="0" borderId="0" xfId="21" applyFont="1"/>
    <xf numFmtId="0" fontId="21" fillId="0" borderId="8" xfId="21" applyFont="1" applyBorder="1"/>
    <xf numFmtId="0" fontId="21" fillId="0" borderId="11" xfId="21" applyFont="1" applyBorder="1" applyAlignment="1">
      <alignment horizontal="right"/>
    </xf>
    <xf numFmtId="0" fontId="21" fillId="0" borderId="2" xfId="21" applyFont="1" applyBorder="1"/>
    <xf numFmtId="0" fontId="21" fillId="0" borderId="0" xfId="21" applyFont="1"/>
    <xf numFmtId="0" fontId="24" fillId="0" borderId="8" xfId="0" applyFont="1" applyBorder="1" applyAlignment="1">
      <alignment vertical="center"/>
    </xf>
    <xf numFmtId="0" fontId="23" fillId="0" borderId="11" xfId="21" applyFont="1" applyBorder="1"/>
    <xf numFmtId="0" fontId="23" fillId="2" borderId="0" xfId="21" applyFont="1" applyFill="1"/>
    <xf numFmtId="0" fontId="25" fillId="0" borderId="2" xfId="0" applyFont="1" applyBorder="1" applyAlignment="1">
      <alignment vertical="center"/>
    </xf>
    <xf numFmtId="0" fontId="24" fillId="0" borderId="2" xfId="0" applyFont="1" applyBorder="1" applyAlignment="1">
      <alignment vertical="center"/>
    </xf>
    <xf numFmtId="0" fontId="23" fillId="0" borderId="2" xfId="21" applyFont="1" applyBorder="1" applyAlignment="1">
      <alignment horizontal="left" indent="1"/>
    </xf>
    <xf numFmtId="0" fontId="24" fillId="0" borderId="2" xfId="0" applyFont="1" applyBorder="1" applyAlignment="1">
      <alignment horizontal="left" vertical="center"/>
    </xf>
    <xf numFmtId="0" fontId="25" fillId="0" borderId="2" xfId="0" applyFont="1" applyBorder="1" applyAlignment="1">
      <alignment horizontal="left" vertical="center"/>
    </xf>
    <xf numFmtId="0" fontId="25" fillId="0" borderId="2" xfId="0" applyFont="1" applyBorder="1" applyAlignment="1">
      <alignment horizontal="left" vertical="center" indent="1"/>
    </xf>
    <xf numFmtId="0" fontId="21" fillId="0" borderId="4" xfId="21" applyFont="1" applyBorder="1"/>
    <xf numFmtId="0" fontId="23" fillId="0" borderId="4" xfId="21" applyFont="1" applyBorder="1" applyAlignment="1">
      <alignment horizontal="left" indent="1"/>
    </xf>
    <xf numFmtId="0" fontId="23" fillId="0" borderId="7" xfId="21" applyFont="1" applyBorder="1"/>
    <xf numFmtId="0" fontId="21" fillId="0" borderId="9" xfId="21" applyFont="1" applyBorder="1"/>
    <xf numFmtId="0" fontId="26" fillId="0" borderId="8" xfId="21" applyFont="1" applyBorder="1" applyAlignment="1">
      <alignment horizontal="left"/>
    </xf>
    <xf numFmtId="0" fontId="23" fillId="0" borderId="2" xfId="21" applyFont="1" applyBorder="1" applyAlignment="1">
      <alignment horizontal="left" indent="2"/>
    </xf>
    <xf numFmtId="0" fontId="21" fillId="0" borderId="2" xfId="21" applyFont="1" applyBorder="1" applyAlignment="1">
      <alignment horizontal="left" indent="1"/>
    </xf>
    <xf numFmtId="0" fontId="26" fillId="0" borderId="2" xfId="21" applyFont="1" applyBorder="1" applyAlignment="1">
      <alignment horizontal="left"/>
    </xf>
    <xf numFmtId="1" fontId="23" fillId="0" borderId="0" xfId="21" applyNumberFormat="1" applyFont="1"/>
    <xf numFmtId="0" fontId="21" fillId="0" borderId="2" xfId="21" applyFont="1" applyBorder="1" applyAlignment="1">
      <alignment horizontal="left" vertical="top" indent="1"/>
    </xf>
    <xf numFmtId="0" fontId="28" fillId="0" borderId="0" xfId="21" applyFont="1"/>
    <xf numFmtId="0" fontId="2" fillId="0" borderId="0" xfId="0" applyFont="1" applyAlignment="1">
      <alignment horizontal="right"/>
    </xf>
    <xf numFmtId="164" fontId="14" fillId="0" borderId="0" xfId="1" applyNumberFormat="1" applyFont="1" applyFill="1" applyBorder="1" applyAlignment="1">
      <alignment horizontal="left" indent="1"/>
    </xf>
    <xf numFmtId="164" fontId="19" fillId="0" borderId="0" xfId="2" applyNumberFormat="1" applyFont="1" applyFill="1" applyBorder="1"/>
    <xf numFmtId="164" fontId="19" fillId="0" borderId="0" xfId="1" applyNumberFormat="1" applyFont="1" applyFill="1" applyBorder="1" applyAlignment="1">
      <alignment horizontal="left" indent="1"/>
    </xf>
    <xf numFmtId="165" fontId="19" fillId="0" borderId="0" xfId="2" applyNumberFormat="1" applyFont="1" applyFill="1" applyBorder="1" applyAlignment="1">
      <alignment horizontal="left" indent="1"/>
    </xf>
    <xf numFmtId="0" fontId="2" fillId="0" borderId="0" xfId="21" applyFont="1" applyAlignment="1">
      <alignment horizontal="left" indent="1"/>
    </xf>
    <xf numFmtId="0" fontId="22" fillId="0" borderId="0" xfId="0" applyFont="1" applyAlignment="1">
      <alignment horizontal="right"/>
    </xf>
    <xf numFmtId="0" fontId="1" fillId="0" borderId="0" xfId="21"/>
    <xf numFmtId="171" fontId="0" fillId="0" borderId="0" xfId="0" applyNumberFormat="1" applyAlignment="1">
      <alignment horizontal="right"/>
    </xf>
    <xf numFmtId="171" fontId="23" fillId="0" borderId="0" xfId="1" applyNumberFormat="1" applyFont="1" applyAlignment="1">
      <alignment horizontal="right"/>
    </xf>
    <xf numFmtId="171" fontId="28" fillId="0" borderId="0" xfId="1" applyNumberFormat="1" applyFont="1" applyAlignment="1">
      <alignment horizontal="right"/>
    </xf>
    <xf numFmtId="172" fontId="23" fillId="2" borderId="0" xfId="21" applyNumberFormat="1" applyFont="1" applyFill="1"/>
    <xf numFmtId="44" fontId="9" fillId="2" borderId="0" xfId="9" applyNumberFormat="1" applyFont="1" applyFill="1"/>
    <xf numFmtId="172" fontId="0" fillId="0" borderId="0" xfId="0" applyNumberFormat="1"/>
    <xf numFmtId="172" fontId="23" fillId="0" borderId="3" xfId="1" applyNumberFormat="1" applyFont="1" applyFill="1" applyBorder="1" applyAlignment="1">
      <alignment horizontal="right"/>
    </xf>
    <xf numFmtId="172" fontId="21" fillId="0" borderId="11" xfId="1" applyNumberFormat="1" applyFont="1" applyFill="1" applyBorder="1" applyAlignment="1">
      <alignment horizontal="right"/>
    </xf>
    <xf numFmtId="172" fontId="21" fillId="0" borderId="3" xfId="1" applyNumberFormat="1" applyFont="1" applyFill="1" applyBorder="1" applyAlignment="1">
      <alignment horizontal="right"/>
    </xf>
    <xf numFmtId="172" fontId="23" fillId="0" borderId="7" xfId="1" applyNumberFormat="1" applyFont="1" applyFill="1" applyBorder="1" applyAlignment="1">
      <alignment horizontal="right"/>
    </xf>
    <xf numFmtId="172" fontId="23" fillId="0" borderId="3" xfId="1" applyNumberFormat="1" applyFont="1" applyBorder="1" applyAlignment="1">
      <alignment horizontal="right"/>
    </xf>
    <xf numFmtId="171" fontId="23" fillId="0" borderId="11" xfId="1" applyNumberFormat="1" applyFont="1" applyFill="1" applyBorder="1" applyAlignment="1">
      <alignment horizontal="right"/>
    </xf>
    <xf numFmtId="17" fontId="2" fillId="0" borderId="0" xfId="21" applyNumberFormat="1" applyFont="1" applyAlignment="1">
      <alignment horizontal="center" vertical="center"/>
    </xf>
    <xf numFmtId="171" fontId="21" fillId="0" borderId="10" xfId="1" applyNumberFormat="1" applyFont="1" applyBorder="1" applyAlignment="1">
      <alignment horizontal="right" wrapText="1"/>
    </xf>
    <xf numFmtId="0" fontId="2" fillId="0" borderId="0" xfId="21" applyFont="1" applyAlignment="1">
      <alignment horizontal="center" vertical="center"/>
    </xf>
    <xf numFmtId="0" fontId="21" fillId="0" borderId="1" xfId="21" applyFont="1" applyBorder="1" applyAlignment="1">
      <alignment horizontal="centerContinuous"/>
    </xf>
    <xf numFmtId="0" fontId="21" fillId="0" borderId="21" xfId="21" applyFont="1" applyBorder="1" applyAlignment="1">
      <alignment horizontal="centerContinuous"/>
    </xf>
    <xf numFmtId="0" fontId="17" fillId="0" borderId="0" xfId="0" applyFont="1"/>
    <xf numFmtId="0" fontId="31" fillId="0" borderId="0" xfId="0" applyFont="1"/>
    <xf numFmtId="0" fontId="2" fillId="0" borderId="0" xfId="0" applyFont="1" applyAlignment="1">
      <alignment horizontal="left" indent="1"/>
    </xf>
    <xf numFmtId="0" fontId="6" fillId="0" borderId="0" xfId="0" applyFont="1" applyAlignment="1">
      <alignment horizontal="left" indent="1"/>
    </xf>
    <xf numFmtId="164" fontId="0" fillId="0" borderId="0" xfId="0" applyNumberFormat="1" applyAlignment="1">
      <alignment horizontal="left" wrapText="1"/>
    </xf>
    <xf numFmtId="164" fontId="0" fillId="0" borderId="0" xfId="0" applyNumberFormat="1"/>
    <xf numFmtId="170" fontId="2" fillId="0" borderId="0" xfId="3" applyNumberFormat="1" applyFont="1" applyFill="1" applyBorder="1" applyAlignment="1">
      <alignment horizontal="right"/>
    </xf>
    <xf numFmtId="170" fontId="0" fillId="0" borderId="0" xfId="3" applyNumberFormat="1" applyFont="1" applyFill="1" applyBorder="1" applyAlignment="1">
      <alignment horizontal="right"/>
    </xf>
    <xf numFmtId="165" fontId="2" fillId="0" borderId="0" xfId="2" applyNumberFormat="1" applyFont="1" applyBorder="1"/>
    <xf numFmtId="168" fontId="0" fillId="0" borderId="0" xfId="2" applyNumberFormat="1" applyFont="1" applyBorder="1"/>
    <xf numFmtId="10" fontId="0" fillId="0" borderId="0" xfId="3" applyNumberFormat="1" applyFont="1" applyBorder="1"/>
    <xf numFmtId="169" fontId="12" fillId="8" borderId="0" xfId="0" applyNumberFormat="1" applyFont="1" applyFill="1" applyAlignment="1">
      <alignment horizontal="centerContinuous" vertical="center" wrapText="1"/>
    </xf>
    <xf numFmtId="0" fontId="12" fillId="8" borderId="0" xfId="0" applyFont="1" applyFill="1" applyAlignment="1">
      <alignment horizontal="centerContinuous" vertical="center" wrapText="1"/>
    </xf>
    <xf numFmtId="0" fontId="12" fillId="8" borderId="0" xfId="0" applyFont="1" applyFill="1" applyAlignment="1">
      <alignment horizontal="center" vertical="center" wrapText="1"/>
    </xf>
    <xf numFmtId="0" fontId="31" fillId="0" borderId="0" xfId="0" applyFont="1" applyAlignment="1">
      <alignment horizontal="left" indent="1"/>
    </xf>
    <xf numFmtId="0" fontId="19" fillId="0" borderId="0" xfId="22" applyFont="1" applyAlignment="1">
      <alignment horizontal="left" vertical="center" indent="3"/>
    </xf>
    <xf numFmtId="0" fontId="6" fillId="0" borderId="0" xfId="0" applyFont="1" applyAlignment="1">
      <alignment horizontal="left"/>
    </xf>
    <xf numFmtId="170" fontId="1" fillId="0" borderId="0" xfId="3" applyNumberFormat="1" applyFont="1" applyFill="1" applyBorder="1" applyAlignment="1">
      <alignment horizontal="right"/>
    </xf>
    <xf numFmtId="0" fontId="12" fillId="4" borderId="0" xfId="0" applyFont="1" applyFill="1" applyAlignment="1">
      <alignment horizontal="center" vertical="center" wrapText="1"/>
    </xf>
    <xf numFmtId="169" fontId="12" fillId="4" borderId="0" xfId="0" applyNumberFormat="1" applyFont="1" applyFill="1" applyAlignment="1">
      <alignment horizontal="centerContinuous" vertical="center" wrapText="1"/>
    </xf>
    <xf numFmtId="0" fontId="12" fillId="4" borderId="0" xfId="0" applyFont="1" applyFill="1" applyAlignment="1">
      <alignment horizontal="centerContinuous" vertical="center" wrapText="1"/>
    </xf>
    <xf numFmtId="0" fontId="29" fillId="0" borderId="0" xfId="0" applyFont="1" applyAlignment="1">
      <alignment horizontal="left"/>
    </xf>
    <xf numFmtId="0" fontId="33" fillId="0" borderId="0" xfId="0" applyFont="1"/>
    <xf numFmtId="0" fontId="33" fillId="0" borderId="0" xfId="0" applyFont="1" applyAlignment="1">
      <alignment horizontal="right"/>
    </xf>
    <xf numFmtId="0" fontId="32" fillId="0" borderId="0" xfId="0" applyFont="1" applyAlignment="1">
      <alignment horizontal="left"/>
    </xf>
    <xf numFmtId="0" fontId="30" fillId="0" borderId="0" xfId="0" applyFont="1" applyAlignment="1">
      <alignment horizontal="left" vertical="center" readingOrder="1"/>
    </xf>
    <xf numFmtId="14" fontId="32" fillId="8" borderId="0" xfId="0" applyNumberFormat="1" applyFont="1" applyFill="1" applyAlignment="1">
      <alignment horizontal="left"/>
    </xf>
    <xf numFmtId="14" fontId="32" fillId="8" borderId="0" xfId="0" applyNumberFormat="1" applyFont="1" applyFill="1"/>
    <xf numFmtId="0" fontId="32" fillId="8" borderId="0" xfId="0" applyFont="1" applyFill="1"/>
    <xf numFmtId="0" fontId="0" fillId="0" borderId="20" xfId="0" applyBorder="1"/>
    <xf numFmtId="0" fontId="0" fillId="0" borderId="27" xfId="0" applyBorder="1"/>
    <xf numFmtId="0" fontId="0" fillId="0" borderId="19" xfId="0" applyBorder="1"/>
    <xf numFmtId="0" fontId="0" fillId="0" borderId="14" xfId="0" applyBorder="1"/>
    <xf numFmtId="0" fontId="34" fillId="0" borderId="0" xfId="0" applyFont="1" applyAlignment="1">
      <alignment horizontal="left" indent="1"/>
    </xf>
    <xf numFmtId="0" fontId="0" fillId="0" borderId="18" xfId="0" applyBorder="1"/>
    <xf numFmtId="0" fontId="22" fillId="0" borderId="0" xfId="0" applyFont="1" applyAlignment="1">
      <alignment horizontal="left" indent="1"/>
    </xf>
    <xf numFmtId="0" fontId="16" fillId="0" borderId="0" xfId="0" applyFont="1" applyAlignment="1">
      <alignment horizontal="left" indent="1"/>
    </xf>
    <xf numFmtId="0" fontId="17" fillId="0" borderId="0" xfId="0" applyFont="1" applyAlignment="1">
      <alignment horizontal="left" indent="1"/>
    </xf>
    <xf numFmtId="0" fontId="0" fillId="0" borderId="17" xfId="0" applyBorder="1"/>
    <xf numFmtId="0" fontId="0" fillId="0" borderId="16" xfId="0" applyBorder="1"/>
    <xf numFmtId="0" fontId="0" fillId="0" borderId="15" xfId="0" applyBorder="1"/>
    <xf numFmtId="0" fontId="0" fillId="7" borderId="24" xfId="0" applyFill="1" applyBorder="1" applyAlignment="1">
      <alignment vertical="center"/>
    </xf>
    <xf numFmtId="0" fontId="0" fillId="7" borderId="25" xfId="0" applyFill="1" applyBorder="1" applyAlignment="1">
      <alignment vertical="center"/>
    </xf>
    <xf numFmtId="0" fontId="2" fillId="7" borderId="25" xfId="0" applyFont="1" applyFill="1" applyBorder="1" applyAlignment="1">
      <alignment vertical="center"/>
    </xf>
    <xf numFmtId="0" fontId="2" fillId="7" borderId="26" xfId="0" applyFont="1" applyFill="1" applyBorder="1" applyAlignment="1">
      <alignment vertical="center"/>
    </xf>
    <xf numFmtId="0" fontId="0" fillId="0" borderId="19" xfId="0" applyBorder="1" applyAlignment="1">
      <alignment horizontal="center"/>
    </xf>
    <xf numFmtId="0" fontId="0" fillId="0" borderId="18" xfId="0" applyBorder="1" applyAlignment="1">
      <alignment horizontal="center"/>
    </xf>
    <xf numFmtId="0" fontId="0" fillId="0" borderId="17" xfId="0" applyBorder="1" applyAlignment="1">
      <alignment vertical="center"/>
    </xf>
    <xf numFmtId="0" fontId="0" fillId="0" borderId="16" xfId="0" applyBorder="1" applyAlignment="1">
      <alignment vertical="center"/>
    </xf>
    <xf numFmtId="0" fontId="2" fillId="0" borderId="16" xfId="0" applyFont="1" applyBorder="1" applyAlignment="1">
      <alignment vertical="center"/>
    </xf>
    <xf numFmtId="0" fontId="2" fillId="0" borderId="15" xfId="0" applyFont="1" applyBorder="1" applyAlignment="1">
      <alignment vertical="center"/>
    </xf>
    <xf numFmtId="0" fontId="2" fillId="7" borderId="26" xfId="0" applyFont="1" applyFill="1" applyBorder="1" applyAlignment="1">
      <alignment horizontal="left" vertical="top"/>
    </xf>
    <xf numFmtId="0" fontId="36" fillId="0" borderId="0" xfId="0" applyFont="1" applyAlignment="1">
      <alignment horizontal="left" indent="1"/>
    </xf>
    <xf numFmtId="0" fontId="16" fillId="0" borderId="0" xfId="0" applyFont="1"/>
    <xf numFmtId="0" fontId="3" fillId="4" borderId="0" xfId="0" applyFont="1" applyFill="1"/>
    <xf numFmtId="0" fontId="37" fillId="4" borderId="0" xfId="0" applyFont="1" applyFill="1"/>
    <xf numFmtId="0" fontId="38" fillId="4" borderId="0" xfId="0" applyFont="1" applyFill="1"/>
    <xf numFmtId="0" fontId="37" fillId="4" borderId="1" xfId="0" applyFont="1" applyFill="1" applyBorder="1"/>
    <xf numFmtId="0" fontId="3" fillId="4" borderId="1" xfId="0" applyFont="1" applyFill="1" applyBorder="1"/>
    <xf numFmtId="0" fontId="30" fillId="8" borderId="0" xfId="0" applyFont="1" applyFill="1"/>
    <xf numFmtId="0" fontId="0" fillId="0" borderId="0" xfId="0" applyAlignment="1">
      <alignment vertical="center"/>
    </xf>
    <xf numFmtId="0" fontId="2" fillId="0" borderId="0" xfId="0" applyFont="1" applyAlignment="1">
      <alignment vertical="center"/>
    </xf>
    <xf numFmtId="0" fontId="0" fillId="0" borderId="14" xfId="0" applyBorder="1" applyAlignment="1">
      <alignment vertical="center"/>
    </xf>
    <xf numFmtId="0" fontId="2" fillId="0" borderId="18" xfId="0" applyFont="1" applyBorder="1" applyAlignment="1">
      <alignment horizontal="left" vertical="center"/>
    </xf>
    <xf numFmtId="0" fontId="34" fillId="0" borderId="0" xfId="21" applyFont="1"/>
    <xf numFmtId="43" fontId="1" fillId="0" borderId="0" xfId="21" applyNumberFormat="1"/>
    <xf numFmtId="0" fontId="2" fillId="0" borderId="0" xfId="21" applyFont="1"/>
    <xf numFmtId="0" fontId="34" fillId="0" borderId="0" xfId="21" applyFont="1" applyAlignment="1">
      <alignment horizontal="center"/>
    </xf>
    <xf numFmtId="0" fontId="6" fillId="0" borderId="0" xfId="21" applyFont="1" applyAlignment="1">
      <alignment horizontal="center"/>
    </xf>
    <xf numFmtId="0" fontId="34" fillId="0" borderId="0" xfId="0" applyFont="1"/>
    <xf numFmtId="43" fontId="34" fillId="0" borderId="0" xfId="0" applyNumberFormat="1" applyFont="1"/>
    <xf numFmtId="0" fontId="34" fillId="0" borderId="0" xfId="0" applyFont="1" applyAlignment="1">
      <alignment horizontal="left" indent="2"/>
    </xf>
    <xf numFmtId="0" fontId="21" fillId="9" borderId="0" xfId="21" applyFont="1" applyFill="1" applyAlignment="1">
      <alignment horizontal="centerContinuous"/>
    </xf>
    <xf numFmtId="172" fontId="23" fillId="0" borderId="0" xfId="1" applyNumberFormat="1" applyFont="1" applyFill="1" applyBorder="1" applyAlignment="1">
      <alignment horizontal="right"/>
    </xf>
    <xf numFmtId="172" fontId="21" fillId="0" borderId="0" xfId="1" applyNumberFormat="1" applyFont="1" applyFill="1" applyBorder="1" applyAlignment="1">
      <alignment horizontal="right"/>
    </xf>
    <xf numFmtId="172" fontId="23" fillId="0" borderId="0" xfId="1" applyNumberFormat="1" applyFont="1" applyBorder="1" applyAlignment="1">
      <alignment horizontal="right"/>
    </xf>
    <xf numFmtId="172" fontId="21" fillId="0" borderId="5" xfId="1" applyNumberFormat="1" applyFont="1" applyFill="1" applyBorder="1" applyAlignment="1">
      <alignment horizontal="right"/>
    </xf>
    <xf numFmtId="0" fontId="21" fillId="9" borderId="22" xfId="21" applyFont="1" applyFill="1" applyBorder="1" applyAlignment="1">
      <alignment horizontal="centerContinuous"/>
    </xf>
    <xf numFmtId="0" fontId="1" fillId="0" borderId="22" xfId="21" applyBorder="1"/>
    <xf numFmtId="7" fontId="1" fillId="0" borderId="0" xfId="21" applyNumberFormat="1"/>
    <xf numFmtId="43" fontId="23" fillId="0" borderId="0" xfId="1" applyFont="1"/>
    <xf numFmtId="164" fontId="23" fillId="0" borderId="0" xfId="21" applyNumberFormat="1" applyFont="1"/>
    <xf numFmtId="173" fontId="23" fillId="0" borderId="0" xfId="21" applyNumberFormat="1" applyFont="1"/>
    <xf numFmtId="164" fontId="1" fillId="0" borderId="0" xfId="21" applyNumberFormat="1"/>
    <xf numFmtId="172" fontId="23" fillId="0" borderId="0" xfId="21" applyNumberFormat="1" applyFont="1"/>
    <xf numFmtId="10" fontId="9" fillId="0" borderId="0" xfId="9" applyNumberFormat="1" applyFont="1"/>
    <xf numFmtId="44" fontId="44" fillId="2" borderId="0" xfId="9" applyNumberFormat="1" applyFont="1" applyFill="1"/>
    <xf numFmtId="10" fontId="45" fillId="0" borderId="0" xfId="3" applyNumberFormat="1" applyFont="1"/>
    <xf numFmtId="10" fontId="42" fillId="2" borderId="0" xfId="9" applyNumberFormat="1" applyFont="1" applyFill="1"/>
    <xf numFmtId="0" fontId="46" fillId="0" borderId="0" xfId="0" applyFont="1" applyAlignment="1">
      <alignment horizontal="left" vertical="center" readingOrder="1"/>
    </xf>
    <xf numFmtId="0" fontId="46" fillId="0" borderId="8" xfId="0" applyFont="1" applyBorder="1" applyAlignment="1">
      <alignment horizontal="left" vertical="center" readingOrder="1"/>
    </xf>
    <xf numFmtId="0" fontId="0" fillId="0" borderId="5" xfId="0" applyBorder="1"/>
    <xf numFmtId="0" fontId="0" fillId="0" borderId="11" xfId="0" applyBorder="1"/>
    <xf numFmtId="0" fontId="46" fillId="0" borderId="2" xfId="0" applyFont="1" applyBorder="1" applyAlignment="1">
      <alignment horizontal="left" vertical="center" readingOrder="1"/>
    </xf>
    <xf numFmtId="0" fontId="0" fillId="0" borderId="3" xfId="0" applyBorder="1"/>
    <xf numFmtId="0" fontId="46" fillId="0" borderId="4" xfId="0" applyFont="1" applyBorder="1" applyAlignment="1">
      <alignment horizontal="left" vertical="center" readingOrder="1"/>
    </xf>
    <xf numFmtId="0" fontId="0" fillId="0" borderId="1" xfId="0" applyBorder="1"/>
    <xf numFmtId="0" fontId="0" fillId="0" borderId="7" xfId="0" applyBorder="1"/>
    <xf numFmtId="0" fontId="47" fillId="4" borderId="0" xfId="0" applyFont="1" applyFill="1" applyAlignment="1">
      <alignment horizontal="center" vertical="center" wrapText="1"/>
    </xf>
    <xf numFmtId="0" fontId="47" fillId="0" borderId="0" xfId="0" applyFont="1" applyAlignment="1">
      <alignment horizontal="center" vertical="center" wrapText="1"/>
    </xf>
    <xf numFmtId="0" fontId="35" fillId="5" borderId="9" xfId="0" applyFont="1" applyFill="1" applyBorder="1" applyAlignment="1">
      <alignment horizontal="left" vertical="center" readingOrder="1"/>
    </xf>
    <xf numFmtId="0" fontId="15" fillId="0" borderId="0" xfId="0" applyFont="1" applyAlignment="1">
      <alignment vertical="top"/>
    </xf>
    <xf numFmtId="0" fontId="14" fillId="2" borderId="0" xfId="0" applyFont="1" applyFill="1" applyAlignment="1">
      <alignment horizontal="right"/>
    </xf>
    <xf numFmtId="0" fontId="48" fillId="0" borderId="0" xfId="0" applyFont="1"/>
    <xf numFmtId="164" fontId="0" fillId="0" borderId="0" xfId="1" applyNumberFormat="1" applyFont="1"/>
    <xf numFmtId="14" fontId="18" fillId="0" borderId="23" xfId="0" applyNumberFormat="1" applyFont="1" applyBorder="1" applyAlignment="1">
      <alignment horizontal="center"/>
    </xf>
    <xf numFmtId="0" fontId="52" fillId="0" borderId="0" xfId="0" applyFont="1"/>
    <xf numFmtId="0" fontId="24" fillId="0" borderId="2" xfId="0" applyFont="1" applyBorder="1" applyAlignment="1">
      <alignment horizontal="left" vertical="center" indent="1"/>
    </xf>
    <xf numFmtId="10" fontId="45" fillId="0" borderId="0" xfId="3" applyNumberFormat="1" applyFont="1" applyBorder="1"/>
    <xf numFmtId="174" fontId="12" fillId="6" borderId="0" xfId="0" applyNumberFormat="1" applyFont="1" applyFill="1" applyAlignment="1">
      <alignment horizontal="center" vertical="center" wrapText="1"/>
    </xf>
    <xf numFmtId="0" fontId="20" fillId="0" borderId="4" xfId="22" applyFont="1" applyBorder="1" applyAlignment="1">
      <alignment horizontal="left" indent="1"/>
    </xf>
    <xf numFmtId="0" fontId="22" fillId="0" borderId="0" xfId="0" applyFont="1"/>
    <xf numFmtId="170" fontId="0" fillId="0" borderId="0" xfId="3" applyNumberFormat="1" applyFont="1" applyFill="1" applyBorder="1" applyAlignment="1">
      <alignment vertical="center"/>
    </xf>
    <xf numFmtId="165" fontId="2" fillId="0" borderId="0" xfId="2" applyNumberFormat="1" applyFont="1" applyFill="1" applyBorder="1"/>
    <xf numFmtId="0" fontId="1" fillId="0" borderId="0" xfId="21" applyAlignment="1">
      <alignment horizontal="left" indent="2"/>
    </xf>
    <xf numFmtId="0" fontId="41" fillId="0" borderId="0" xfId="0" applyFont="1" applyAlignment="1">
      <alignment horizontal="left" indent="2"/>
    </xf>
    <xf numFmtId="0" fontId="23" fillId="0" borderId="2" xfId="21" applyFont="1" applyBorder="1" applyAlignment="1">
      <alignment horizontal="left" vertical="top" indent="2"/>
    </xf>
    <xf numFmtId="164" fontId="2" fillId="0" borderId="0" xfId="1" applyNumberFormat="1" applyFont="1" applyFill="1" applyBorder="1"/>
    <xf numFmtId="164" fontId="2" fillId="0" borderId="13" xfId="2" applyNumberFormat="1" applyFont="1" applyBorder="1"/>
    <xf numFmtId="164" fontId="2" fillId="0" borderId="0" xfId="2" applyNumberFormat="1" applyFont="1" applyBorder="1"/>
    <xf numFmtId="43" fontId="5" fillId="0" borderId="0" xfId="1" applyFont="1" applyFill="1"/>
    <xf numFmtId="172" fontId="21" fillId="0" borderId="28" xfId="1" applyNumberFormat="1" applyFont="1" applyFill="1" applyBorder="1" applyAlignment="1">
      <alignment horizontal="right"/>
    </xf>
    <xf numFmtId="172" fontId="23" fillId="0" borderId="29" xfId="1" applyNumberFormat="1" applyFont="1" applyFill="1" applyBorder="1" applyAlignment="1">
      <alignment horizontal="right"/>
    </xf>
    <xf numFmtId="172" fontId="21" fillId="0" borderId="29" xfId="1" applyNumberFormat="1" applyFont="1" applyFill="1" applyBorder="1" applyAlignment="1">
      <alignment horizontal="right"/>
    </xf>
    <xf numFmtId="44" fontId="9" fillId="2" borderId="29" xfId="9" applyNumberFormat="1" applyFont="1" applyFill="1" applyBorder="1"/>
    <xf numFmtId="172" fontId="23" fillId="0" borderId="29" xfId="1" applyNumberFormat="1" applyFont="1" applyBorder="1" applyAlignment="1">
      <alignment horizontal="right"/>
    </xf>
    <xf numFmtId="43" fontId="34" fillId="0" borderId="0" xfId="1" applyFont="1"/>
    <xf numFmtId="0" fontId="0" fillId="11" borderId="0" xfId="0" applyFill="1"/>
    <xf numFmtId="0" fontId="49" fillId="11" borderId="0" xfId="0" applyFont="1" applyFill="1"/>
    <xf numFmtId="164" fontId="0" fillId="11" borderId="0" xfId="1" applyNumberFormat="1" applyFont="1" applyFill="1"/>
    <xf numFmtId="164" fontId="0" fillId="11" borderId="0" xfId="0" applyNumberFormat="1" applyFill="1"/>
    <xf numFmtId="164" fontId="50" fillId="11" borderId="0" xfId="1" applyNumberFormat="1" applyFont="1" applyFill="1"/>
    <xf numFmtId="164" fontId="2" fillId="11" borderId="0" xfId="1" applyNumberFormat="1" applyFont="1" applyFill="1"/>
    <xf numFmtId="164" fontId="41" fillId="11" borderId="0" xfId="0" applyNumberFormat="1" applyFont="1" applyFill="1"/>
    <xf numFmtId="164" fontId="51" fillId="11" borderId="0" xfId="0" applyNumberFormat="1" applyFont="1" applyFill="1"/>
    <xf numFmtId="6" fontId="23" fillId="0" borderId="0" xfId="21" applyNumberFormat="1" applyFont="1"/>
    <xf numFmtId="3" fontId="0" fillId="0" borderId="0" xfId="0" applyNumberFormat="1"/>
    <xf numFmtId="0" fontId="17" fillId="0" borderId="27" xfId="0" applyFont="1" applyBorder="1"/>
    <xf numFmtId="164" fontId="45" fillId="0" borderId="0" xfId="1" applyNumberFormat="1" applyFont="1" applyBorder="1"/>
    <xf numFmtId="0" fontId="45" fillId="0" borderId="0" xfId="21" applyFont="1"/>
    <xf numFmtId="164" fontId="54" fillId="0" borderId="5" xfId="1" applyNumberFormat="1" applyFont="1" applyBorder="1"/>
    <xf numFmtId="164" fontId="45" fillId="0" borderId="0" xfId="1" applyNumberFormat="1" applyFont="1"/>
    <xf numFmtId="164" fontId="55" fillId="0" borderId="5" xfId="1" applyNumberFormat="1" applyFont="1" applyBorder="1"/>
    <xf numFmtId="164" fontId="56" fillId="0" borderId="0" xfId="21" applyNumberFormat="1" applyFont="1"/>
    <xf numFmtId="0" fontId="57" fillId="0" borderId="0" xfId="21" applyFont="1"/>
    <xf numFmtId="0" fontId="58" fillId="0" borderId="0" xfId="21" applyFont="1"/>
    <xf numFmtId="164" fontId="45" fillId="0" borderId="0" xfId="21" applyNumberFormat="1" applyFont="1"/>
    <xf numFmtId="164" fontId="54" fillId="0" borderId="5" xfId="21" applyNumberFormat="1" applyFont="1" applyBorder="1"/>
    <xf numFmtId="164" fontId="54" fillId="0" borderId="0" xfId="21" applyNumberFormat="1" applyFont="1"/>
    <xf numFmtId="43" fontId="58" fillId="0" borderId="0" xfId="1" applyFont="1" applyAlignment="1">
      <alignment horizontal="center"/>
    </xf>
    <xf numFmtId="164" fontId="1" fillId="0" borderId="0" xfId="1" applyNumberFormat="1" applyBorder="1"/>
    <xf numFmtId="164" fontId="2" fillId="0" borderId="12" xfId="21" applyNumberFormat="1" applyFont="1" applyBorder="1"/>
    <xf numFmtId="164" fontId="2" fillId="0" borderId="6" xfId="21" applyNumberFormat="1" applyFont="1" applyBorder="1"/>
    <xf numFmtId="0" fontId="0" fillId="0" borderId="0" xfId="0" applyAlignment="1">
      <alignment horizontal="left" wrapText="1" indent="4"/>
    </xf>
    <xf numFmtId="170" fontId="1" fillId="0" borderId="0" xfId="3" applyNumberFormat="1" applyFont="1" applyFill="1" applyBorder="1" applyAlignment="1">
      <alignment horizontal="right" vertical="center"/>
    </xf>
    <xf numFmtId="175" fontId="2" fillId="0" borderId="5" xfId="2" applyNumberFormat="1" applyFont="1" applyBorder="1"/>
    <xf numFmtId="0" fontId="34" fillId="0" borderId="0" xfId="21" applyFont="1" applyAlignment="1">
      <alignment vertical="center"/>
    </xf>
    <xf numFmtId="0" fontId="21" fillId="0" borderId="0" xfId="21" applyFont="1" applyAlignment="1">
      <alignment vertical="center"/>
    </xf>
    <xf numFmtId="0" fontId="25" fillId="0" borderId="2" xfId="0" applyFont="1" applyBorder="1" applyAlignment="1">
      <alignment horizontal="left" vertical="center" wrapText="1" indent="1"/>
    </xf>
    <xf numFmtId="0" fontId="1" fillId="0" borderId="0" xfId="21" applyAlignment="1">
      <alignment vertical="center"/>
    </xf>
    <xf numFmtId="43" fontId="1" fillId="0" borderId="0" xfId="1" applyFill="1" applyBorder="1" applyAlignment="1">
      <alignment vertical="center"/>
    </xf>
    <xf numFmtId="10" fontId="45" fillId="0" borderId="0" xfId="3" applyNumberFormat="1" applyFont="1" applyFill="1"/>
    <xf numFmtId="44" fontId="9" fillId="0" borderId="0" xfId="9" applyNumberFormat="1" applyFont="1"/>
    <xf numFmtId="165" fontId="42" fillId="0" borderId="0" xfId="9" applyNumberFormat="1" applyFont="1"/>
    <xf numFmtId="165" fontId="43" fillId="0" borderId="5" xfId="9" applyNumberFormat="1" applyFont="1" applyBorder="1"/>
    <xf numFmtId="165" fontId="43" fillId="2" borderId="5" xfId="9" applyNumberFormat="1" applyFont="1" applyFill="1" applyBorder="1"/>
    <xf numFmtId="0" fontId="27" fillId="0" borderId="2" xfId="21" applyFont="1" applyBorder="1" applyAlignment="1">
      <alignment horizontal="left" indent="2"/>
    </xf>
    <xf numFmtId="176" fontId="16" fillId="3" borderId="0" xfId="1" applyNumberFormat="1" applyFont="1" applyFill="1"/>
    <xf numFmtId="176" fontId="17" fillId="0" borderId="0" xfId="1" applyNumberFormat="1" applyFont="1" applyFill="1"/>
    <xf numFmtId="176" fontId="0" fillId="0" borderId="0" xfId="1" applyNumberFormat="1" applyFont="1" applyFill="1"/>
    <xf numFmtId="175" fontId="2" fillId="0" borderId="13" xfId="2" applyNumberFormat="1" applyFont="1" applyBorder="1"/>
    <xf numFmtId="175" fontId="2" fillId="0" borderId="12" xfId="2" applyNumberFormat="1" applyFont="1" applyBorder="1"/>
    <xf numFmtId="176" fontId="5" fillId="0" borderId="0" xfId="1" applyNumberFormat="1" applyFont="1" applyFill="1"/>
    <xf numFmtId="175" fontId="0" fillId="0" borderId="0" xfId="2" applyNumberFormat="1" applyFont="1"/>
    <xf numFmtId="175" fontId="5" fillId="0" borderId="0" xfId="2" applyNumberFormat="1" applyFont="1" applyFill="1"/>
    <xf numFmtId="175" fontId="0" fillId="0" borderId="0" xfId="2" applyNumberFormat="1" applyFont="1" applyFill="1"/>
    <xf numFmtId="175" fontId="2" fillId="0" borderId="13" xfId="2" applyNumberFormat="1" applyFont="1" applyFill="1" applyBorder="1"/>
    <xf numFmtId="175" fontId="2" fillId="0" borderId="5" xfId="2" applyNumberFormat="1" applyFont="1" applyFill="1" applyBorder="1"/>
    <xf numFmtId="175" fontId="2" fillId="0" borderId="0" xfId="2" applyNumberFormat="1" applyFont="1" applyBorder="1"/>
    <xf numFmtId="175" fontId="2" fillId="0" borderId="0" xfId="2" applyNumberFormat="1" applyFont="1" applyFill="1" applyBorder="1"/>
    <xf numFmtId="176" fontId="17" fillId="0" borderId="0" xfId="1" applyNumberFormat="1" applyFont="1" applyFill="1" applyBorder="1" applyAlignment="1">
      <alignment vertical="center"/>
    </xf>
    <xf numFmtId="176" fontId="1" fillId="0" borderId="0" xfId="1" applyNumberFormat="1" applyFont="1" applyFill="1" applyBorder="1" applyAlignment="1">
      <alignment vertical="center"/>
    </xf>
    <xf numFmtId="176" fontId="17" fillId="0" borderId="0" xfId="1" applyNumberFormat="1" applyFont="1" applyFill="1" applyBorder="1"/>
    <xf numFmtId="176" fontId="0" fillId="0" borderId="0" xfId="1" applyNumberFormat="1" applyFont="1" applyFill="1" applyBorder="1"/>
    <xf numFmtId="176" fontId="17" fillId="0" borderId="0" xfId="2" applyNumberFormat="1" applyFont="1" applyBorder="1"/>
    <xf numFmtId="176" fontId="1" fillId="0" borderId="0" xfId="2" applyNumberFormat="1" applyFont="1" applyBorder="1"/>
    <xf numFmtId="175" fontId="2" fillId="0" borderId="13" xfId="0" applyNumberFormat="1" applyFont="1" applyBorder="1"/>
    <xf numFmtId="177" fontId="0" fillId="0" borderId="0" xfId="0" applyNumberFormat="1"/>
    <xf numFmtId="176" fontId="17" fillId="0" borderId="0" xfId="1" applyNumberFormat="1" applyFont="1" applyBorder="1"/>
    <xf numFmtId="176" fontId="1" fillId="0" borderId="0" xfId="1" applyNumberFormat="1" applyFont="1" applyBorder="1"/>
    <xf numFmtId="164" fontId="2" fillId="11" borderId="5" xfId="1" applyNumberFormat="1" applyFont="1" applyFill="1" applyBorder="1"/>
    <xf numFmtId="178" fontId="0" fillId="0" borderId="0" xfId="0" applyNumberFormat="1"/>
    <xf numFmtId="176" fontId="2" fillId="0" borderId="5" xfId="1" applyNumberFormat="1" applyFont="1" applyFill="1" applyBorder="1"/>
    <xf numFmtId="179" fontId="0" fillId="0" borderId="0" xfId="1" applyNumberFormat="1" applyFont="1" applyFill="1"/>
    <xf numFmtId="175" fontId="2" fillId="0" borderId="5" xfId="0" applyNumberFormat="1" applyFont="1" applyBorder="1"/>
    <xf numFmtId="180" fontId="2" fillId="0" borderId="5" xfId="1" applyNumberFormat="1" applyFont="1" applyFill="1" applyBorder="1"/>
    <xf numFmtId="180" fontId="0" fillId="0" borderId="0" xfId="0" applyNumberFormat="1"/>
    <xf numFmtId="180" fontId="0" fillId="0" borderId="0" xfId="2" applyNumberFormat="1" applyFont="1" applyFill="1"/>
    <xf numFmtId="180" fontId="2" fillId="0" borderId="0" xfId="1" applyNumberFormat="1" applyFont="1" applyFill="1" applyBorder="1"/>
    <xf numFmtId="180" fontId="2" fillId="0" borderId="5" xfId="0" applyNumberFormat="1" applyFont="1" applyBorder="1"/>
    <xf numFmtId="180" fontId="2" fillId="0" borderId="13" xfId="0" applyNumberFormat="1" applyFont="1" applyBorder="1"/>
    <xf numFmtId="180" fontId="2" fillId="0" borderId="13" xfId="2" applyNumberFormat="1" applyFont="1" applyFill="1" applyBorder="1"/>
    <xf numFmtId="179" fontId="5" fillId="0" borderId="0" xfId="1" applyNumberFormat="1" applyFont="1" applyFill="1"/>
    <xf numFmtId="43" fontId="0" fillId="0" borderId="0" xfId="0" applyNumberFormat="1"/>
    <xf numFmtId="43" fontId="23" fillId="0" borderId="0" xfId="21" applyNumberFormat="1" applyFont="1"/>
    <xf numFmtId="43" fontId="0" fillId="0" borderId="0" xfId="1" applyFont="1"/>
    <xf numFmtId="176" fontId="0" fillId="0" borderId="0" xfId="1" applyNumberFormat="1" applyFont="1"/>
    <xf numFmtId="175" fontId="2" fillId="0" borderId="12" xfId="2" applyNumberFormat="1" applyFont="1" applyFill="1" applyBorder="1"/>
    <xf numFmtId="10" fontId="2" fillId="0" borderId="12" xfId="3" applyNumberFormat="1" applyFont="1" applyFill="1" applyBorder="1"/>
    <xf numFmtId="178" fontId="2" fillId="0" borderId="0" xfId="0" applyNumberFormat="1" applyFont="1"/>
    <xf numFmtId="8" fontId="0" fillId="0" borderId="0" xfId="0" applyNumberFormat="1"/>
    <xf numFmtId="8" fontId="23" fillId="0" borderId="0" xfId="21" applyNumberFormat="1" applyFont="1"/>
    <xf numFmtId="164" fontId="1" fillId="0" borderId="0" xfId="1" applyNumberFormat="1" applyFill="1" applyBorder="1" applyAlignment="1">
      <alignment vertical="center"/>
    </xf>
    <xf numFmtId="0" fontId="5" fillId="0" borderId="0" xfId="0" applyFont="1"/>
    <xf numFmtId="172" fontId="23" fillId="0" borderId="7" xfId="2" applyNumberFormat="1" applyFont="1" applyFill="1" applyBorder="1" applyAlignment="1">
      <alignment horizontal="right"/>
    </xf>
    <xf numFmtId="0" fontId="0" fillId="0" borderId="0" xfId="21" applyFont="1"/>
    <xf numFmtId="164" fontId="41" fillId="0" borderId="0" xfId="1" applyNumberFormat="1" applyFont="1" applyBorder="1"/>
    <xf numFmtId="164" fontId="56" fillId="0" borderId="0" xfId="1" applyNumberFormat="1" applyFont="1"/>
    <xf numFmtId="164" fontId="54" fillId="0" borderId="0" xfId="1" applyNumberFormat="1" applyFont="1"/>
    <xf numFmtId="164" fontId="2" fillId="0" borderId="6" xfId="1" applyNumberFormat="1" applyFont="1" applyBorder="1"/>
    <xf numFmtId="164" fontId="2" fillId="0" borderId="12" xfId="1" applyNumberFormat="1" applyFont="1" applyBorder="1"/>
    <xf numFmtId="176" fontId="23" fillId="0" borderId="0" xfId="21" applyNumberFormat="1" applyFont="1"/>
    <xf numFmtId="164" fontId="40" fillId="0" borderId="3" xfId="1" applyNumberFormat="1" applyFont="1" applyBorder="1" applyAlignment="1">
      <alignment horizontal="center"/>
    </xf>
    <xf numFmtId="165" fontId="39" fillId="0" borderId="11" xfId="2" applyNumberFormat="1" applyFont="1" applyBorder="1" applyAlignment="1">
      <alignment horizontal="center"/>
    </xf>
    <xf numFmtId="38" fontId="40" fillId="0" borderId="3" xfId="21" applyNumberFormat="1" applyFont="1" applyBorder="1" applyAlignment="1">
      <alignment horizontal="center"/>
    </xf>
    <xf numFmtId="0" fontId="40" fillId="0" borderId="3" xfId="21" applyFont="1" applyBorder="1" applyAlignment="1">
      <alignment horizontal="center"/>
    </xf>
    <xf numFmtId="6" fontId="39" fillId="0" borderId="3" xfId="21" applyNumberFormat="1" applyFont="1" applyBorder="1" applyAlignment="1">
      <alignment horizontal="center"/>
    </xf>
    <xf numFmtId="165" fontId="39" fillId="0" borderId="3" xfId="2" applyNumberFormat="1" applyFont="1" applyBorder="1" applyAlignment="1">
      <alignment horizontal="center"/>
    </xf>
    <xf numFmtId="164" fontId="2" fillId="0" borderId="5" xfId="21" applyNumberFormat="1" applyFont="1" applyBorder="1"/>
    <xf numFmtId="164" fontId="40" fillId="0" borderId="3" xfId="1" applyNumberFormat="1" applyFont="1" applyBorder="1" applyAlignment="1">
      <alignment horizontal="center" vertical="center"/>
    </xf>
    <xf numFmtId="164" fontId="1" fillId="0" borderId="0" xfId="1" applyNumberFormat="1"/>
    <xf numFmtId="164" fontId="40" fillId="0" borderId="3" xfId="1" applyNumberFormat="1" applyFont="1" applyFill="1" applyBorder="1" applyAlignment="1">
      <alignment horizontal="center"/>
    </xf>
    <xf numFmtId="164" fontId="1" fillId="0" borderId="0" xfId="1" applyNumberFormat="1" applyFill="1" applyBorder="1"/>
    <xf numFmtId="0" fontId="22" fillId="12" borderId="0" xfId="0" applyFont="1" applyFill="1"/>
    <xf numFmtId="9" fontId="23" fillId="0" borderId="0" xfId="3" applyFont="1"/>
    <xf numFmtId="43" fontId="23" fillId="0" borderId="0" xfId="28" applyFont="1"/>
    <xf numFmtId="176" fontId="17" fillId="0" borderId="0" xfId="2" applyNumberFormat="1" applyFont="1" applyFill="1" applyBorder="1"/>
    <xf numFmtId="176" fontId="1" fillId="0" borderId="0" xfId="2" applyNumberFormat="1" applyFont="1" applyFill="1" applyBorder="1"/>
    <xf numFmtId="176" fontId="1" fillId="0" borderId="0" xfId="1" applyNumberFormat="1" applyFont="1" applyFill="1" applyBorder="1"/>
    <xf numFmtId="0" fontId="26" fillId="0" borderId="0" xfId="21" applyFont="1"/>
    <xf numFmtId="0" fontId="49" fillId="0" borderId="0" xfId="21" applyFont="1"/>
    <xf numFmtId="0" fontId="60" fillId="0" borderId="0" xfId="21" applyFont="1"/>
    <xf numFmtId="0" fontId="60" fillId="0" borderId="0" xfId="21" applyFont="1" applyAlignment="1">
      <alignment horizontal="left" indent="1"/>
    </xf>
    <xf numFmtId="164" fontId="34" fillId="0" borderId="0" xfId="1" applyNumberFormat="1" applyFont="1" applyBorder="1"/>
    <xf numFmtId="164" fontId="61" fillId="0" borderId="0" xfId="21" applyNumberFormat="1" applyFont="1"/>
    <xf numFmtId="164" fontId="62" fillId="0" borderId="0" xfId="28" applyNumberFormat="1" applyFont="1"/>
    <xf numFmtId="164" fontId="49" fillId="0" borderId="0" xfId="21" applyNumberFormat="1" applyFont="1"/>
    <xf numFmtId="164" fontId="2" fillId="0" borderId="0" xfId="1" applyNumberFormat="1" applyFont="1" applyBorder="1"/>
    <xf numFmtId="165" fontId="39" fillId="0" borderId="3" xfId="2" applyNumberFormat="1" applyFont="1" applyFill="1" applyBorder="1" applyAlignment="1">
      <alignment horizontal="center"/>
    </xf>
    <xf numFmtId="164" fontId="41" fillId="0" borderId="0" xfId="1" applyNumberFormat="1" applyFont="1" applyFill="1" applyBorder="1"/>
    <xf numFmtId="164" fontId="62" fillId="0" borderId="0" xfId="21" applyNumberFormat="1" applyFont="1"/>
    <xf numFmtId="164" fontId="34" fillId="0" borderId="0" xfId="1" applyNumberFormat="1" applyFont="1" applyFill="1" applyBorder="1"/>
    <xf numFmtId="175" fontId="0" fillId="0" borderId="0" xfId="0" applyNumberFormat="1"/>
    <xf numFmtId="9" fontId="0" fillId="0" borderId="3" xfId="3" applyFont="1" applyBorder="1"/>
    <xf numFmtId="4" fontId="0" fillId="0" borderId="0" xfId="0" applyNumberFormat="1"/>
    <xf numFmtId="44" fontId="0" fillId="0" borderId="0" xfId="0" applyNumberFormat="1"/>
    <xf numFmtId="178" fontId="23" fillId="0" borderId="0" xfId="21" applyNumberFormat="1" applyFont="1"/>
    <xf numFmtId="43" fontId="0" fillId="0" borderId="0" xfId="1" applyFont="1" applyAlignment="1">
      <alignment horizontal="left" wrapText="1"/>
    </xf>
    <xf numFmtId="176" fontId="16" fillId="13" borderId="0" xfId="1" applyNumberFormat="1" applyFont="1" applyFill="1" applyBorder="1" applyAlignment="1"/>
    <xf numFmtId="176" fontId="16" fillId="13" borderId="30" xfId="1" applyNumberFormat="1" applyFont="1" applyFill="1" applyBorder="1" applyAlignment="1"/>
    <xf numFmtId="175" fontId="55" fillId="0" borderId="31" xfId="2" applyNumberFormat="1" applyFont="1" applyFill="1" applyBorder="1" applyAlignment="1"/>
    <xf numFmtId="168" fontId="41" fillId="0" borderId="0" xfId="0" applyNumberFormat="1" applyFont="1"/>
    <xf numFmtId="0" fontId="0" fillId="0" borderId="0" xfId="21" applyFont="1" applyAlignment="1">
      <alignment horizontal="left" indent="2"/>
    </xf>
    <xf numFmtId="182" fontId="23" fillId="0" borderId="0" xfId="21" applyNumberFormat="1" applyFont="1"/>
    <xf numFmtId="183" fontId="23" fillId="0" borderId="0" xfId="21" applyNumberFormat="1" applyFont="1"/>
    <xf numFmtId="0" fontId="0" fillId="0" borderId="0" xfId="0" applyAlignment="1">
      <alignment horizontal="left" indent="4"/>
    </xf>
    <xf numFmtId="179" fontId="0" fillId="0" borderId="0" xfId="0" applyNumberFormat="1"/>
    <xf numFmtId="176" fontId="0" fillId="0" borderId="0" xfId="0" applyNumberFormat="1"/>
    <xf numFmtId="181" fontId="0" fillId="0" borderId="0" xfId="3" applyNumberFormat="1" applyFont="1" applyFill="1"/>
    <xf numFmtId="172" fontId="1" fillId="0" borderId="0" xfId="21" applyNumberFormat="1"/>
    <xf numFmtId="176" fontId="23" fillId="0" borderId="0" xfId="1" applyNumberFormat="1" applyFont="1"/>
    <xf numFmtId="181" fontId="23" fillId="0" borderId="0" xfId="3" applyNumberFormat="1" applyFont="1"/>
    <xf numFmtId="0" fontId="0" fillId="0" borderId="0" xfId="0" applyAlignment="1">
      <alignment wrapText="1"/>
    </xf>
    <xf numFmtId="0" fontId="30" fillId="8" borderId="0" xfId="0" applyFont="1" applyFill="1" applyAlignment="1">
      <alignment horizontal="left"/>
    </xf>
    <xf numFmtId="0" fontId="32" fillId="8" borderId="0" xfId="0" applyFont="1" applyFill="1" applyAlignment="1">
      <alignment horizontal="left"/>
    </xf>
    <xf numFmtId="169" fontId="12" fillId="4" borderId="0" xfId="0" applyNumberFormat="1" applyFont="1" applyFill="1" applyAlignment="1">
      <alignment horizontal="center" vertical="center" wrapText="1"/>
    </xf>
    <xf numFmtId="0" fontId="41" fillId="0" borderId="9" xfId="0" applyFont="1" applyBorder="1" applyAlignment="1">
      <alignment horizontal="left" vertical="center" wrapText="1"/>
    </xf>
    <xf numFmtId="0" fontId="41" fillId="0" borderId="6" xfId="0" applyFont="1" applyBorder="1" applyAlignment="1">
      <alignment horizontal="left" vertical="center" wrapText="1"/>
    </xf>
    <xf numFmtId="0" fontId="41" fillId="0" borderId="10" xfId="0" applyFont="1" applyBorder="1" applyAlignment="1">
      <alignment horizontal="left" vertical="center" wrapText="1"/>
    </xf>
    <xf numFmtId="0" fontId="0" fillId="0" borderId="9" xfId="0" applyBorder="1" applyAlignment="1">
      <alignment horizontal="left" vertical="center" wrapText="1"/>
    </xf>
    <xf numFmtId="0" fontId="0" fillId="0" borderId="6" xfId="0" applyBorder="1" applyAlignment="1">
      <alignment horizontal="left" vertical="center" wrapText="1"/>
    </xf>
    <xf numFmtId="0" fontId="0" fillId="0" borderId="10" xfId="0" applyBorder="1" applyAlignment="1">
      <alignment horizontal="left" vertical="center" wrapText="1"/>
    </xf>
    <xf numFmtId="0" fontId="5" fillId="0" borderId="9" xfId="0" applyFont="1" applyBorder="1" applyAlignment="1">
      <alignment horizontal="left" vertical="center" wrapText="1"/>
    </xf>
    <xf numFmtId="0" fontId="5" fillId="0" borderId="6" xfId="0" applyFont="1" applyBorder="1" applyAlignment="1">
      <alignment horizontal="left" vertical="center" wrapText="1"/>
    </xf>
    <xf numFmtId="0" fontId="5" fillId="0" borderId="10" xfId="0" applyFont="1" applyBorder="1" applyAlignment="1">
      <alignment horizontal="left" vertical="center" wrapText="1"/>
    </xf>
    <xf numFmtId="0" fontId="21" fillId="0" borderId="21" xfId="21" applyFont="1" applyBorder="1" applyAlignment="1">
      <alignment horizontal="center"/>
    </xf>
    <xf numFmtId="0" fontId="21" fillId="0" borderId="1" xfId="21" applyFont="1" applyBorder="1" applyAlignment="1">
      <alignment horizontal="center"/>
    </xf>
    <xf numFmtId="0" fontId="21" fillId="10" borderId="0" xfId="21" applyFont="1" applyFill="1" applyAlignment="1">
      <alignment horizontal="center"/>
    </xf>
    <xf numFmtId="165" fontId="23" fillId="0" borderId="0" xfId="21" applyNumberFormat="1" applyFont="1"/>
    <xf numFmtId="164" fontId="63" fillId="0" borderId="0" xfId="1" applyNumberFormat="1" applyFont="1" applyAlignment="1">
      <alignment horizontal="left" indent="1"/>
    </xf>
    <xf numFmtId="176" fontId="17" fillId="0" borderId="0" xfId="1" applyNumberFormat="1" applyFont="1"/>
    <xf numFmtId="170" fontId="0" fillId="0" borderId="0" xfId="3" applyNumberFormat="1" applyFont="1" applyAlignment="1">
      <alignment horizontal="right"/>
    </xf>
    <xf numFmtId="165" fontId="2" fillId="0" borderId="0" xfId="2" applyNumberFormat="1" applyFont="1"/>
    <xf numFmtId="175" fontId="2" fillId="0" borderId="0" xfId="2" applyNumberFormat="1" applyFont="1"/>
    <xf numFmtId="176" fontId="5" fillId="0" borderId="0" xfId="1" applyNumberFormat="1" applyFont="1"/>
    <xf numFmtId="0" fontId="0" fillId="0" borderId="0" xfId="21" applyFont="1" applyAlignment="1">
      <alignment horizontal="left" indent="1"/>
    </xf>
    <xf numFmtId="176" fontId="17" fillId="0" borderId="0" xfId="1" applyNumberFormat="1" applyFont="1" applyAlignment="1">
      <alignment vertical="center"/>
    </xf>
  </cellXfs>
  <cellStyles count="30">
    <cellStyle name="Comma" xfId="1" builtinId="3"/>
    <cellStyle name="Comma 12" xfId="7" xr:uid="{00000000-0005-0000-0000-000001000000}"/>
    <cellStyle name="Comma 2" xfId="25" xr:uid="{9B1F3498-F767-49EE-9950-170EC1D78657}"/>
    <cellStyle name="Comma 2 2" xfId="29" xr:uid="{6254964D-76EB-4220-A7A8-EF100F98D644}"/>
    <cellStyle name="Comma 3" xfId="28" xr:uid="{6DC0FD25-EA3C-43EF-B2C7-61A2BA69B7D1}"/>
    <cellStyle name="Comma 8" xfId="10" xr:uid="{00000000-0005-0000-0000-000002000000}"/>
    <cellStyle name="Currency" xfId="2" builtinId="4"/>
    <cellStyle name="Currency 2" xfId="27" xr:uid="{3386B5CA-F4B4-49DE-9417-82B3606E3E5F}"/>
    <cellStyle name="Currency 2 2" xfId="14" xr:uid="{00000000-0005-0000-0000-000004000000}"/>
    <cellStyle name="Currency 9" xfId="8" xr:uid="{00000000-0005-0000-0000-000005000000}"/>
    <cellStyle name="Normal" xfId="0" builtinId="0"/>
    <cellStyle name="Normal 1 2" xfId="5" xr:uid="{00000000-0005-0000-0000-000007000000}"/>
    <cellStyle name="Normal 1 2 2" xfId="22" xr:uid="{00000000-0005-0000-0000-000008000000}"/>
    <cellStyle name="Normal 10" xfId="11" xr:uid="{00000000-0005-0000-0000-000009000000}"/>
    <cellStyle name="Normal 16" xfId="4" xr:uid="{00000000-0005-0000-0000-00000A000000}"/>
    <cellStyle name="Normal 16 2" xfId="21" xr:uid="{00000000-0005-0000-0000-00000B000000}"/>
    <cellStyle name="Normal 2" xfId="16" xr:uid="{00000000-0005-0000-0000-00000C000000}"/>
    <cellStyle name="Normal 2 2" xfId="17" xr:uid="{00000000-0005-0000-0000-00000D000000}"/>
    <cellStyle name="Normal 2 3" xfId="19" xr:uid="{00000000-0005-0000-0000-00000E000000}"/>
    <cellStyle name="Normal 2 3 2" xfId="23" xr:uid="{00000000-0005-0000-0000-00000F000000}"/>
    <cellStyle name="Normal 2 4" xfId="26" xr:uid="{CFA695CC-E957-4A46-9BBC-21F0848F3FD5}"/>
    <cellStyle name="Normal 2 8" xfId="13" xr:uid="{00000000-0005-0000-0000-000010000000}"/>
    <cellStyle name="Normal 3" xfId="24" xr:uid="{E37A3856-E2F4-4DFD-97F5-EB99C2070C90}"/>
    <cellStyle name="Normal 3 2" xfId="12" xr:uid="{00000000-0005-0000-0000-000011000000}"/>
    <cellStyle name="Normal 3 3" xfId="9" xr:uid="{00000000-0005-0000-0000-000012000000}"/>
    <cellStyle name="Normal 9" xfId="18" xr:uid="{00000000-0005-0000-0000-000013000000}"/>
    <cellStyle name="Percent" xfId="3" builtinId="5"/>
    <cellStyle name="Percent 10" xfId="6" xr:uid="{00000000-0005-0000-0000-000015000000}"/>
    <cellStyle name="Percent 12 2" xfId="20" xr:uid="{00000000-0005-0000-0000-000016000000}"/>
    <cellStyle name="Percent 2 2" xfId="15" xr:uid="{00000000-0005-0000-0000-000017000000}"/>
  </cellStyles>
  <dxfs count="1">
    <dxf>
      <font>
        <b/>
        <i val="0"/>
        <color rgb="FFC00000"/>
      </font>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microsoft.com/office/2017/10/relationships/person" Target="persons/perso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176209</xdr:colOff>
      <xdr:row>9</xdr:row>
      <xdr:rowOff>173282</xdr:rowOff>
    </xdr:from>
    <xdr:ext cx="914400" cy="904719"/>
    <xdr:pic>
      <xdr:nvPicPr>
        <xdr:cNvPr id="2" name="Picture 1" descr="AEE | Brands of the World™ | Download vector logos and logotypes">
          <a:extLst>
            <a:ext uri="{FF2B5EF4-FFF2-40B4-BE49-F238E27FC236}">
              <a16:creationId xmlns:a16="http://schemas.microsoft.com/office/drawing/2014/main" id="{3F8F8F4B-E569-4D85-BD59-FC98DDF1CF75}"/>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76209" y="1809850"/>
          <a:ext cx="914400" cy="90471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171591</xdr:colOff>
      <xdr:row>3</xdr:row>
      <xdr:rowOff>116721</xdr:rowOff>
    </xdr:from>
    <xdr:ext cx="914400" cy="906259"/>
    <xdr:pic>
      <xdr:nvPicPr>
        <xdr:cNvPr id="3" name="Picture 2" descr="Home - Financial Oversight and Management Board for Puerto Rico">
          <a:extLst>
            <a:ext uri="{FF2B5EF4-FFF2-40B4-BE49-F238E27FC236}">
              <a16:creationId xmlns:a16="http://schemas.microsoft.com/office/drawing/2014/main" id="{DBBA7FA4-8060-4114-8D7C-55F598616BE8}"/>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71591" y="743784"/>
          <a:ext cx="914400" cy="90625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217340</xdr:colOff>
      <xdr:row>15</xdr:row>
      <xdr:rowOff>84344</xdr:rowOff>
    </xdr:from>
    <xdr:ext cx="914400" cy="935915"/>
    <xdr:pic>
      <xdr:nvPicPr>
        <xdr:cNvPr id="4" name="Picture 3">
          <a:extLst>
            <a:ext uri="{FF2B5EF4-FFF2-40B4-BE49-F238E27FC236}">
              <a16:creationId xmlns:a16="http://schemas.microsoft.com/office/drawing/2014/main" id="{5F97AA4A-9C2D-4B80-8440-95458EFB348E}"/>
            </a:ext>
          </a:extLst>
        </xdr:cNvPr>
        <xdr:cNvPicPr>
          <a:picLocks noChangeAspect="1"/>
        </xdr:cNvPicPr>
      </xdr:nvPicPr>
      <xdr:blipFill rotWithShape="1">
        <a:blip xmlns:r="http://schemas.openxmlformats.org/officeDocument/2006/relationships" r:embed="rId3"/>
        <a:srcRect l="16093" t="3046" r="6914" b="7342"/>
        <a:stretch/>
      </xdr:blipFill>
      <xdr:spPr>
        <a:xfrm>
          <a:off x="217340" y="2837935"/>
          <a:ext cx="914400" cy="935915"/>
        </a:xfrm>
        <a:prstGeom prst="rect">
          <a:avLst/>
        </a:prstGeom>
      </xdr:spPr>
    </xdr:pic>
    <xdr:clientData/>
  </xdr:one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pageSetUpPr fitToPage="1"/>
  </sheetPr>
  <dimension ref="A1:M36"/>
  <sheetViews>
    <sheetView showGridLines="0" zoomScale="80" zoomScaleNormal="80" zoomScaleSheetLayoutView="115" workbookViewId="0">
      <selection activeCell="L4" sqref="L4"/>
    </sheetView>
  </sheetViews>
  <sheetFormatPr defaultColWidth="8.88671875" defaultRowHeight="14.4" x14ac:dyDescent="0.3"/>
  <cols>
    <col min="3" max="3" width="3" customWidth="1"/>
    <col min="4" max="4" width="4.44140625" customWidth="1"/>
    <col min="5" max="5" width="22.88671875" bestFit="1" customWidth="1"/>
    <col min="6" max="6" width="7.44140625" customWidth="1"/>
    <col min="7" max="7" width="9.44140625" bestFit="1" customWidth="1"/>
    <col min="10" max="10" width="12.109375" customWidth="1"/>
    <col min="11" max="11" width="7.44140625" style="36" customWidth="1"/>
    <col min="12" max="12" width="13.44140625" style="36" customWidth="1"/>
    <col min="13" max="13" width="13.5546875" customWidth="1"/>
    <col min="14" max="14" width="2.5546875" customWidth="1"/>
    <col min="15" max="15" width="18.44140625" customWidth="1"/>
    <col min="16" max="16" width="7.44140625" customWidth="1"/>
    <col min="17" max="17" width="12.44140625" customWidth="1"/>
    <col min="18" max="18" width="12.88671875" customWidth="1"/>
    <col min="19" max="19" width="2.44140625" customWidth="1"/>
    <col min="20" max="20" width="21.44140625" customWidth="1"/>
    <col min="21" max="21" width="10" customWidth="1"/>
    <col min="22" max="22" width="13.109375" customWidth="1"/>
    <col min="23" max="23" width="12.5546875" customWidth="1"/>
    <col min="24" max="24" width="2.44140625" customWidth="1"/>
    <col min="25" max="25" width="25.5546875" customWidth="1"/>
    <col min="26" max="26" width="10.5546875" customWidth="1"/>
    <col min="27" max="28" width="13.44140625" customWidth="1"/>
    <col min="29" max="29" width="2.5546875" customWidth="1"/>
    <col min="30" max="30" width="21.44140625" customWidth="1"/>
    <col min="31" max="31" width="10.88671875" customWidth="1"/>
    <col min="32" max="32" width="13.109375" customWidth="1"/>
    <col min="33" max="33" width="13" customWidth="1"/>
    <col min="34" max="34" width="2.5546875" customWidth="1"/>
    <col min="35" max="35" width="22.44140625" customWidth="1"/>
    <col min="36" max="36" width="11.109375" customWidth="1"/>
    <col min="37" max="38" width="13.44140625" customWidth="1"/>
    <col min="39" max="39" width="2.5546875" customWidth="1"/>
    <col min="41" max="41" width="7.5546875" customWidth="1"/>
    <col min="51" max="51" width="10.88671875" customWidth="1"/>
    <col min="56" max="56" width="10.88671875" customWidth="1"/>
    <col min="61" max="61" width="10.88671875" customWidth="1"/>
  </cols>
  <sheetData>
    <row r="1" spans="1:13" x14ac:dyDescent="0.3">
      <c r="A1" s="142"/>
      <c r="B1" s="142"/>
      <c r="C1" s="142"/>
      <c r="D1" s="142"/>
      <c r="E1" s="142"/>
      <c r="F1" s="142"/>
      <c r="G1" s="142"/>
      <c r="H1" s="142"/>
      <c r="I1" s="142"/>
      <c r="J1" s="142"/>
      <c r="K1" s="143"/>
      <c r="L1" s="143"/>
      <c r="M1" s="142"/>
    </row>
    <row r="2" spans="1:13" x14ac:dyDescent="0.3">
      <c r="A2" s="142"/>
      <c r="B2" s="142"/>
      <c r="C2" s="142"/>
      <c r="D2" s="142"/>
      <c r="E2" s="142"/>
      <c r="F2" s="142"/>
      <c r="G2" s="142"/>
      <c r="H2" s="142"/>
      <c r="I2" s="142"/>
      <c r="J2" s="142"/>
      <c r="K2" s="143"/>
      <c r="L2" s="143"/>
      <c r="M2" s="142"/>
    </row>
    <row r="3" spans="1:13" ht="19.8" x14ac:dyDescent="0.4">
      <c r="A3" s="142"/>
      <c r="B3" s="142"/>
      <c r="C3" s="144" t="s">
        <v>0</v>
      </c>
      <c r="D3" s="142"/>
      <c r="E3" s="142"/>
      <c r="F3" s="142"/>
      <c r="G3" s="142"/>
      <c r="H3" s="142"/>
      <c r="I3" s="142"/>
      <c r="J3" s="142"/>
      <c r="K3" s="145"/>
      <c r="L3" s="145"/>
      <c r="M3" s="146"/>
    </row>
    <row r="4" spans="1:13" ht="18.899999999999999" customHeight="1" thickBot="1" x14ac:dyDescent="0.35">
      <c r="C4" s="140" t="s">
        <v>1</v>
      </c>
      <c r="K4" s="190" t="s">
        <v>2</v>
      </c>
      <c r="L4" s="193">
        <v>46218</v>
      </c>
    </row>
    <row r="5" spans="1:13" ht="15" thickBot="1" x14ac:dyDescent="0.35">
      <c r="K5" s="37"/>
      <c r="L5" s="37"/>
    </row>
    <row r="6" spans="1:13" ht="15" thickBot="1" x14ac:dyDescent="0.35">
      <c r="C6" s="63" t="s">
        <v>3</v>
      </c>
      <c r="D6" s="139" t="s">
        <v>4</v>
      </c>
      <c r="E6" s="130"/>
      <c r="F6" s="130"/>
      <c r="G6" s="131"/>
      <c r="H6" s="130"/>
      <c r="I6" s="129"/>
      <c r="K6" s="37"/>
      <c r="L6" s="37"/>
    </row>
    <row r="7" spans="1:13" ht="3" customHeight="1" x14ac:dyDescent="0.3">
      <c r="C7" s="63"/>
      <c r="D7" s="138"/>
      <c r="E7" s="136"/>
      <c r="F7" s="136"/>
      <c r="G7" s="137"/>
      <c r="H7" s="136"/>
      <c r="I7" s="135"/>
      <c r="K7" s="37"/>
      <c r="L7" s="37"/>
    </row>
    <row r="8" spans="1:13" ht="14.4" customHeight="1" x14ac:dyDescent="0.3">
      <c r="C8" s="63"/>
      <c r="D8" s="151" t="s">
        <v>5</v>
      </c>
      <c r="E8" s="148"/>
      <c r="F8" s="148"/>
      <c r="G8" s="149"/>
      <c r="H8" s="148"/>
      <c r="I8" s="150"/>
      <c r="K8" s="37"/>
      <c r="L8" s="37"/>
    </row>
    <row r="9" spans="1:13" x14ac:dyDescent="0.3">
      <c r="D9" s="134">
        <f>MAX($D$1:$D7)+1</f>
        <v>1</v>
      </c>
      <c r="E9" s="88" t="str">
        <f>+'B2A Summary'!C7</f>
        <v>FY26 Monthly B2A Summary</v>
      </c>
      <c r="I9" s="120"/>
      <c r="K9" s="37"/>
      <c r="L9" s="37"/>
    </row>
    <row r="10" spans="1:13" hidden="1" x14ac:dyDescent="0.3">
      <c r="D10" s="134"/>
      <c r="E10" s="88" t="str">
        <f>+'Monthly Revenues'!C7</f>
        <v>FY26 Monthly Revenues</v>
      </c>
      <c r="I10" s="120"/>
      <c r="K10" s="37"/>
      <c r="L10" s="37"/>
    </row>
    <row r="11" spans="1:13" x14ac:dyDescent="0.3">
      <c r="D11" s="134">
        <f>MAX($D$1:$D10)+1</f>
        <v>2</v>
      </c>
      <c r="E11" s="88" t="str">
        <f>+'Monthly Expenses'!C7</f>
        <v>FY26 Monthly Expenses</v>
      </c>
      <c r="I11" s="120"/>
      <c r="K11" s="37"/>
      <c r="L11" s="37"/>
    </row>
    <row r="12" spans="1:13" x14ac:dyDescent="0.3">
      <c r="D12" s="134">
        <f>MAX($D$1:$D11)+1</f>
        <v>3</v>
      </c>
      <c r="E12" s="88" t="str">
        <f>'Variances Detail'!B3</f>
        <v>Variance Detail</v>
      </c>
      <c r="I12" s="120"/>
      <c r="K12" s="37"/>
      <c r="L12" s="37"/>
    </row>
    <row r="13" spans="1:13" ht="15" thickBot="1" x14ac:dyDescent="0.35">
      <c r="D13" s="133">
        <v>5</v>
      </c>
      <c r="E13" s="225" t="str">
        <f>+'Pension and Benefits'!B3</f>
        <v>Pension and Benefits</v>
      </c>
      <c r="F13" s="118"/>
      <c r="G13" s="118"/>
      <c r="H13" s="118"/>
      <c r="I13" s="117"/>
      <c r="K13" s="37"/>
      <c r="L13" s="37"/>
    </row>
    <row r="14" spans="1:13" ht="15" thickBot="1" x14ac:dyDescent="0.35">
      <c r="K14" s="37"/>
      <c r="L14" s="37"/>
    </row>
    <row r="15" spans="1:13" ht="15" thickBot="1" x14ac:dyDescent="0.35">
      <c r="D15" s="132" t="s">
        <v>6</v>
      </c>
      <c r="E15" s="130"/>
      <c r="F15" s="130"/>
      <c r="G15" s="131"/>
      <c r="H15" s="130"/>
      <c r="I15" s="129"/>
      <c r="K15" s="37"/>
      <c r="L15" s="37"/>
    </row>
    <row r="16" spans="1:13" x14ac:dyDescent="0.3">
      <c r="D16" s="128"/>
      <c r="E16" s="127"/>
      <c r="F16" s="127"/>
      <c r="G16" s="127"/>
      <c r="H16" s="127"/>
      <c r="I16" s="126"/>
      <c r="K16" s="37"/>
      <c r="L16" s="37"/>
    </row>
    <row r="17" spans="1:12" x14ac:dyDescent="0.3">
      <c r="D17" s="122"/>
      <c r="E17" s="5" t="s">
        <v>7</v>
      </c>
      <c r="I17" s="120"/>
      <c r="K17" s="37"/>
      <c r="L17" s="37"/>
    </row>
    <row r="18" spans="1:12" x14ac:dyDescent="0.3">
      <c r="D18" s="122"/>
      <c r="E18" s="7" t="s">
        <v>8</v>
      </c>
      <c r="F18" s="121" t="s">
        <v>9</v>
      </c>
      <c r="I18" s="120"/>
      <c r="K18" s="37"/>
      <c r="L18" s="37"/>
    </row>
    <row r="19" spans="1:12" x14ac:dyDescent="0.3">
      <c r="D19" s="122"/>
      <c r="E19" s="125" t="s">
        <v>10</v>
      </c>
      <c r="F19" s="121" t="s">
        <v>11</v>
      </c>
      <c r="I19" s="120"/>
      <c r="K19" s="37"/>
      <c r="L19" s="37"/>
    </row>
    <row r="20" spans="1:12" x14ac:dyDescent="0.3">
      <c r="D20" s="122"/>
      <c r="E20" s="124" t="s">
        <v>12</v>
      </c>
      <c r="F20" s="121" t="s">
        <v>13</v>
      </c>
      <c r="I20" s="120"/>
      <c r="K20" s="37"/>
      <c r="L20" s="37"/>
    </row>
    <row r="21" spans="1:12" x14ac:dyDescent="0.3">
      <c r="D21" s="122"/>
      <c r="E21" s="123" t="s">
        <v>14</v>
      </c>
      <c r="F21" s="121" t="s">
        <v>15</v>
      </c>
      <c r="I21" s="120"/>
      <c r="K21" s="37"/>
      <c r="L21" s="37"/>
    </row>
    <row r="22" spans="1:12" x14ac:dyDescent="0.3">
      <c r="D22" s="122"/>
      <c r="I22" s="120"/>
      <c r="K22" s="37"/>
      <c r="L22" s="37"/>
    </row>
    <row r="23" spans="1:12" ht="15" thickBot="1" x14ac:dyDescent="0.35">
      <c r="D23" s="119"/>
      <c r="E23" s="118"/>
      <c r="F23" s="118"/>
      <c r="G23" s="118"/>
      <c r="H23" s="118"/>
      <c r="I23" s="117"/>
      <c r="K23" s="37"/>
      <c r="L23" s="37"/>
    </row>
    <row r="24" spans="1:12" x14ac:dyDescent="0.3">
      <c r="C24" s="63"/>
      <c r="K24" s="37"/>
      <c r="L24" s="37"/>
    </row>
    <row r="25" spans="1:12" ht="3" customHeight="1" x14ac:dyDescent="0.3">
      <c r="K25" s="37"/>
      <c r="L25" s="37"/>
    </row>
    <row r="26" spans="1:12" x14ac:dyDescent="0.3">
      <c r="A26" s="194"/>
      <c r="K26" s="37"/>
      <c r="L26" s="37"/>
    </row>
    <row r="27" spans="1:12" x14ac:dyDescent="0.3">
      <c r="K27" s="37"/>
      <c r="L27" s="37"/>
    </row>
    <row r="28" spans="1:12" x14ac:dyDescent="0.3">
      <c r="K28" s="37"/>
      <c r="L28" s="37"/>
    </row>
    <row r="29" spans="1:12" x14ac:dyDescent="0.3">
      <c r="K29" s="37"/>
      <c r="L29" s="37"/>
    </row>
    <row r="30" spans="1:12" x14ac:dyDescent="0.3">
      <c r="K30" s="37"/>
      <c r="L30" s="37"/>
    </row>
    <row r="31" spans="1:12" ht="3" customHeight="1" x14ac:dyDescent="0.3">
      <c r="K31" s="37"/>
      <c r="L31" s="37"/>
    </row>
    <row r="36" ht="5.25" customHeight="1" x14ac:dyDescent="0.3"/>
  </sheetData>
  <pageMargins left="0.7" right="0.7" top="0.75" bottom="0.75" header="0.3" footer="0.3"/>
  <pageSetup scale="94"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0000"/>
  </sheetPr>
  <dimension ref="A1:AK573"/>
  <sheetViews>
    <sheetView showGridLines="0" topLeftCell="C69" zoomScale="85" zoomScaleNormal="85" workbookViewId="0">
      <selection activeCell="A10" sqref="A10"/>
    </sheetView>
  </sheetViews>
  <sheetFormatPr defaultColWidth="10" defaultRowHeight="14.4" outlineLevelCol="1" x14ac:dyDescent="0.3"/>
  <cols>
    <col min="1" max="1" width="3" customWidth="1"/>
    <col min="2" max="2" width="8" bestFit="1" customWidth="1"/>
    <col min="3" max="3" width="56" customWidth="1"/>
    <col min="4" max="4" width="19.44140625" style="71" bestFit="1" customWidth="1"/>
    <col min="5" max="5" width="3" customWidth="1"/>
    <col min="6" max="6" width="9" style="70" hidden="1" customWidth="1" outlineLevel="1"/>
    <col min="7" max="8" width="10" style="70" hidden="1" customWidth="1" outlineLevel="1"/>
    <col min="9" max="9" width="9.44140625" style="70" hidden="1" customWidth="1" outlineLevel="1"/>
    <col min="10" max="17" width="10" style="70" hidden="1" customWidth="1" outlineLevel="1"/>
    <col min="18" max="18" width="13" bestFit="1" customWidth="1" collapsed="1"/>
    <col min="19" max="21" width="16.44140625" style="70" bestFit="1" customWidth="1"/>
    <col min="22" max="22" width="16.44140625" style="166" bestFit="1" customWidth="1"/>
    <col min="23" max="30" width="16.44140625" style="70" bestFit="1" customWidth="1"/>
    <col min="31" max="31" width="13.44140625" customWidth="1"/>
    <col min="32" max="32" width="12.44140625" bestFit="1" customWidth="1"/>
    <col min="33" max="33" width="10.44140625" bestFit="1" customWidth="1"/>
  </cols>
  <sheetData>
    <row r="1" spans="2:34" x14ac:dyDescent="0.3">
      <c r="V1" s="70"/>
    </row>
    <row r="2" spans="2:34" ht="15" thickBot="1" x14ac:dyDescent="0.35">
      <c r="C2" s="87" t="s">
        <v>149</v>
      </c>
      <c r="D2" s="87"/>
      <c r="F2" s="375" t="s">
        <v>150</v>
      </c>
      <c r="G2" s="375"/>
      <c r="H2" s="375"/>
      <c r="I2" s="375"/>
      <c r="J2" s="375"/>
      <c r="K2" s="375"/>
      <c r="L2" s="375"/>
      <c r="M2" s="375"/>
      <c r="N2" s="375"/>
      <c r="O2" s="375"/>
      <c r="P2" s="375"/>
      <c r="Q2" s="375"/>
      <c r="S2" s="160" t="s">
        <v>180</v>
      </c>
      <c r="T2" s="160"/>
      <c r="U2" s="160"/>
      <c r="V2" s="165"/>
      <c r="W2" s="160"/>
      <c r="X2" s="160"/>
      <c r="Y2" s="160"/>
      <c r="Z2" s="160"/>
      <c r="AA2" s="160"/>
      <c r="AB2" s="160"/>
      <c r="AC2" s="160"/>
      <c r="AD2" s="160"/>
    </row>
    <row r="3" spans="2:34" ht="15" thickTop="1" x14ac:dyDescent="0.3">
      <c r="C3" s="86" t="s">
        <v>131</v>
      </c>
      <c r="D3" s="86"/>
      <c r="F3" s="85" t="s">
        <v>132</v>
      </c>
      <c r="G3" s="85" t="s">
        <v>132</v>
      </c>
      <c r="H3" s="85" t="s">
        <v>132</v>
      </c>
      <c r="I3" s="85" t="s">
        <v>133</v>
      </c>
      <c r="J3" s="85" t="s">
        <v>133</v>
      </c>
      <c r="K3" s="85" t="s">
        <v>133</v>
      </c>
      <c r="L3" s="85" t="s">
        <v>134</v>
      </c>
      <c r="M3" s="85" t="s">
        <v>134</v>
      </c>
      <c r="N3" s="85" t="s">
        <v>134</v>
      </c>
      <c r="O3" s="85" t="s">
        <v>135</v>
      </c>
      <c r="P3" s="85" t="s">
        <v>135</v>
      </c>
      <c r="Q3" s="85" t="s">
        <v>135</v>
      </c>
      <c r="S3" s="85" t="s">
        <v>132</v>
      </c>
      <c r="T3" s="85" t="s">
        <v>132</v>
      </c>
      <c r="U3" s="85" t="s">
        <v>132</v>
      </c>
      <c r="V3" s="85" t="s">
        <v>133</v>
      </c>
      <c r="W3" s="85" t="s">
        <v>133</v>
      </c>
      <c r="X3" s="85" t="s">
        <v>133</v>
      </c>
      <c r="Y3" s="85" t="s">
        <v>134</v>
      </c>
      <c r="Z3" s="85" t="s">
        <v>134</v>
      </c>
      <c r="AA3" s="85" t="s">
        <v>134</v>
      </c>
      <c r="AB3" s="85" t="s">
        <v>135</v>
      </c>
      <c r="AC3" s="85" t="s">
        <v>135</v>
      </c>
      <c r="AD3" s="85" t="s">
        <v>135</v>
      </c>
    </row>
    <row r="4" spans="2:34" x14ac:dyDescent="0.3">
      <c r="C4" s="55" t="s">
        <v>136</v>
      </c>
      <c r="D4" s="84" t="s">
        <v>182</v>
      </c>
      <c r="F4" s="83">
        <v>45108</v>
      </c>
      <c r="G4" s="83">
        <v>45139</v>
      </c>
      <c r="H4" s="83">
        <v>45170</v>
      </c>
      <c r="I4" s="83">
        <v>45200</v>
      </c>
      <c r="J4" s="83">
        <v>45231</v>
      </c>
      <c r="K4" s="83">
        <v>45261</v>
      </c>
      <c r="L4" s="83">
        <v>45292</v>
      </c>
      <c r="M4" s="83">
        <v>45323</v>
      </c>
      <c r="N4" s="83">
        <v>45352</v>
      </c>
      <c r="O4" s="83">
        <v>45383</v>
      </c>
      <c r="P4" s="83">
        <v>45413</v>
      </c>
      <c r="Q4" s="83">
        <v>45444</v>
      </c>
      <c r="S4" s="83">
        <v>45839</v>
      </c>
      <c r="T4" s="83">
        <v>45870</v>
      </c>
      <c r="U4" s="83">
        <v>45901</v>
      </c>
      <c r="V4" s="83">
        <v>45931</v>
      </c>
      <c r="W4" s="83">
        <v>45962</v>
      </c>
      <c r="X4" s="83">
        <v>45992</v>
      </c>
      <c r="Y4" s="83">
        <v>46023</v>
      </c>
      <c r="Z4" s="83">
        <v>46054</v>
      </c>
      <c r="AA4" s="83">
        <v>46082</v>
      </c>
      <c r="AB4" s="83">
        <v>46113</v>
      </c>
      <c r="AC4" s="83">
        <v>46143</v>
      </c>
      <c r="AD4" s="83">
        <v>46174</v>
      </c>
      <c r="AF4" t="s">
        <v>151</v>
      </c>
      <c r="AG4" t="s">
        <v>152</v>
      </c>
      <c r="AH4" s="237" t="s">
        <v>179</v>
      </c>
    </row>
    <row r="5" spans="2:34" x14ac:dyDescent="0.3">
      <c r="C5" s="56" t="s">
        <v>153</v>
      </c>
      <c r="D5" s="82"/>
      <c r="E5" s="45"/>
      <c r="S5" s="171"/>
      <c r="T5" s="171"/>
      <c r="U5" s="171"/>
      <c r="V5" s="171"/>
      <c r="W5" s="171"/>
      <c r="X5" s="171"/>
      <c r="Y5" s="171"/>
      <c r="Z5" s="171"/>
      <c r="AA5" s="171"/>
      <c r="AB5" s="171"/>
      <c r="AC5" s="171"/>
      <c r="AD5" s="171"/>
      <c r="AH5" s="237"/>
    </row>
    <row r="6" spans="2:34" x14ac:dyDescent="0.3">
      <c r="B6">
        <v>39</v>
      </c>
      <c r="C6" s="254" t="s">
        <v>65</v>
      </c>
      <c r="D6" s="77">
        <v>1710960</v>
      </c>
      <c r="E6" s="74"/>
      <c r="F6" s="249">
        <v>7.7803122734426092E-2</v>
      </c>
      <c r="G6" s="249">
        <v>7.7803122734426092E-2</v>
      </c>
      <c r="H6" s="249">
        <v>7.7803122734426092E-2</v>
      </c>
      <c r="I6" s="249">
        <v>8.517673686630238E-2</v>
      </c>
      <c r="J6" s="249">
        <v>8.517673686630238E-2</v>
      </c>
      <c r="K6" s="249">
        <v>8.517673686630238E-2</v>
      </c>
      <c r="L6" s="249">
        <v>8.517673686630238E-2</v>
      </c>
      <c r="M6" s="249">
        <v>8.517673686630238E-2</v>
      </c>
      <c r="N6" s="249">
        <v>8.517673686630238E-2</v>
      </c>
      <c r="O6" s="249">
        <v>8.517673686630238E-2</v>
      </c>
      <c r="P6" s="249">
        <v>8.517673686630238E-2</v>
      </c>
      <c r="Q6" s="249">
        <v>8.517673686630238E-2</v>
      </c>
      <c r="S6" s="251">
        <v>158271.31495894911</v>
      </c>
      <c r="T6" s="251">
        <v>165146.99397920087</v>
      </c>
      <c r="U6" s="251">
        <v>168371.16955117678</v>
      </c>
      <c r="V6" s="251">
        <v>168299.43637657363</v>
      </c>
      <c r="W6" s="251">
        <v>154675.69741652982</v>
      </c>
      <c r="X6" s="251">
        <v>125398.38558839628</v>
      </c>
      <c r="Y6" s="251">
        <v>121825.50548440067</v>
      </c>
      <c r="Z6" s="251">
        <v>119498.0744499179</v>
      </c>
      <c r="AA6" s="251">
        <v>129623.45116037218</v>
      </c>
      <c r="AB6" s="251">
        <v>126194.23159824849</v>
      </c>
      <c r="AC6" s="251">
        <v>131458.21790914069</v>
      </c>
      <c r="AD6" s="251">
        <v>142197.55014778324</v>
      </c>
      <c r="AF6" s="76">
        <f>ROUND(SUM(S6:AD6),0)</f>
        <v>1710960</v>
      </c>
      <c r="AG6" s="75" t="b">
        <f>AF6=D6</f>
        <v>1</v>
      </c>
      <c r="AH6" s="237">
        <f>AF6-D6</f>
        <v>0</v>
      </c>
    </row>
    <row r="7" spans="2:34" x14ac:dyDescent="0.3">
      <c r="B7">
        <f>+MAX($B$1:B6)+1</f>
        <v>40</v>
      </c>
      <c r="C7" s="254" t="s">
        <v>154</v>
      </c>
      <c r="D7" s="77">
        <v>575692</v>
      </c>
      <c r="E7" s="74"/>
      <c r="F7" s="249">
        <v>7.7803122734426092E-2</v>
      </c>
      <c r="G7" s="249">
        <v>7.7803122734426092E-2</v>
      </c>
      <c r="H7" s="249">
        <v>7.7803122734426092E-2</v>
      </c>
      <c r="I7" s="249">
        <v>8.517673686630238E-2</v>
      </c>
      <c r="J7" s="249">
        <v>8.517673686630238E-2</v>
      </c>
      <c r="K7" s="249">
        <v>8.517673686630238E-2</v>
      </c>
      <c r="L7" s="249">
        <v>8.517673686630238E-2</v>
      </c>
      <c r="M7" s="249">
        <v>8.517673686630238E-2</v>
      </c>
      <c r="N7" s="249">
        <v>8.517673686630238E-2</v>
      </c>
      <c r="O7" s="249">
        <v>8.517673686630238E-2</v>
      </c>
      <c r="P7" s="249">
        <v>8.517673686630238E-2</v>
      </c>
      <c r="Q7" s="249">
        <v>8.517673686630238E-2</v>
      </c>
      <c r="S7" s="251">
        <v>50789.7765</v>
      </c>
      <c r="T7" s="251">
        <v>50157.541029999993</v>
      </c>
      <c r="U7" s="251">
        <v>49569.726160000006</v>
      </c>
      <c r="V7" s="251">
        <v>47883.102549999996</v>
      </c>
      <c r="W7" s="251">
        <v>44790.568119999996</v>
      </c>
      <c r="X7" s="251">
        <v>48139.951000000001</v>
      </c>
      <c r="Y7" s="251">
        <v>48782.391170000003</v>
      </c>
      <c r="Z7" s="251">
        <v>48015.683489999996</v>
      </c>
      <c r="AA7" s="251">
        <v>46708.839009999996</v>
      </c>
      <c r="AB7" s="251">
        <v>39896.739069999996</v>
      </c>
      <c r="AC7" s="251">
        <v>49733.582159999998</v>
      </c>
      <c r="AD7" s="251">
        <v>51223.80096</v>
      </c>
      <c r="AF7" s="76">
        <f t="shared" ref="AF7:AF9" si="0">ROUND(SUM(S7:AD7),0)</f>
        <v>575692</v>
      </c>
      <c r="AG7" s="75" t="b">
        <f>AF7=D7</f>
        <v>1</v>
      </c>
      <c r="AH7" s="237">
        <f>AF7-D7</f>
        <v>0</v>
      </c>
    </row>
    <row r="8" spans="2:34" x14ac:dyDescent="0.3">
      <c r="B8">
        <f>+MAX($B$1:B7)+1</f>
        <v>41</v>
      </c>
      <c r="C8" s="57" t="s">
        <v>155</v>
      </c>
      <c r="D8" s="80">
        <v>150061</v>
      </c>
      <c r="E8" s="74"/>
      <c r="F8" s="249">
        <v>7.7803122734426092E-2</v>
      </c>
      <c r="G8" s="249">
        <v>7.7803122734426092E-2</v>
      </c>
      <c r="H8" s="249">
        <v>7.7803122734426092E-2</v>
      </c>
      <c r="I8" s="249">
        <v>8.517673686630238E-2</v>
      </c>
      <c r="J8" s="249">
        <v>8.517673686630238E-2</v>
      </c>
      <c r="K8" s="249">
        <v>8.517673686630238E-2</v>
      </c>
      <c r="L8" s="249">
        <v>8.517673686630238E-2</v>
      </c>
      <c r="M8" s="249">
        <v>8.517673686630238E-2</v>
      </c>
      <c r="N8" s="249">
        <v>8.517673686630238E-2</v>
      </c>
      <c r="O8" s="249">
        <v>8.517673686630238E-2</v>
      </c>
      <c r="P8" s="249">
        <v>8.517673686630238E-2</v>
      </c>
      <c r="Q8" s="249">
        <v>8.517673686630238E-2</v>
      </c>
      <c r="S8" s="251">
        <v>7521.8</v>
      </c>
      <c r="T8" s="251">
        <v>7127.7</v>
      </c>
      <c r="U8" s="251">
        <v>5895.8</v>
      </c>
      <c r="V8" s="251">
        <v>6087.7</v>
      </c>
      <c r="W8" s="251">
        <v>7980.4</v>
      </c>
      <c r="X8" s="251">
        <v>14726.5</v>
      </c>
      <c r="Y8" s="251">
        <v>16832.3</v>
      </c>
      <c r="Z8" s="251">
        <v>15785.7</v>
      </c>
      <c r="AA8" s="251">
        <v>14546</v>
      </c>
      <c r="AB8" s="251">
        <v>18650.599999999999</v>
      </c>
      <c r="AC8" s="251">
        <v>16758.900000000001</v>
      </c>
      <c r="AD8" s="251">
        <v>18147.7</v>
      </c>
      <c r="AF8" s="76">
        <f t="shared" si="0"/>
        <v>150061</v>
      </c>
      <c r="AG8" s="75" t="b">
        <f>AF8=D8</f>
        <v>1</v>
      </c>
      <c r="AH8" s="237">
        <f>AF8-D8</f>
        <v>0</v>
      </c>
    </row>
    <row r="9" spans="2:34" x14ac:dyDescent="0.3">
      <c r="C9" s="58" t="s">
        <v>156</v>
      </c>
      <c r="D9" s="79">
        <f>SUM(D6:D8)</f>
        <v>2436713</v>
      </c>
      <c r="E9" s="172"/>
      <c r="F9" s="173"/>
      <c r="G9" s="173"/>
      <c r="H9" s="173"/>
      <c r="I9" s="173"/>
      <c r="J9" s="173"/>
      <c r="K9" s="173"/>
      <c r="L9" s="173"/>
      <c r="M9" s="173"/>
      <c r="N9" s="173"/>
      <c r="O9" s="173"/>
      <c r="P9" s="173"/>
      <c r="Q9" s="173"/>
      <c r="S9" s="252">
        <f>SUM(S6:S8)</f>
        <v>216582.8914589491</v>
      </c>
      <c r="T9" s="253">
        <f t="shared" ref="T9:AD9" si="1">SUM(T6:T8)</f>
        <v>222432.23500920087</v>
      </c>
      <c r="U9" s="253">
        <f t="shared" si="1"/>
        <v>223836.69571117678</v>
      </c>
      <c r="V9" s="253">
        <f t="shared" si="1"/>
        <v>222270.23892657366</v>
      </c>
      <c r="W9" s="253">
        <f t="shared" si="1"/>
        <v>207446.66553652982</v>
      </c>
      <c r="X9" s="253">
        <f t="shared" si="1"/>
        <v>188264.83658839628</v>
      </c>
      <c r="Y9" s="253">
        <f t="shared" si="1"/>
        <v>187440.19665440067</v>
      </c>
      <c r="Z9" s="253">
        <f t="shared" si="1"/>
        <v>183299.45793991792</v>
      </c>
      <c r="AA9" s="253">
        <f t="shared" si="1"/>
        <v>190878.29017037217</v>
      </c>
      <c r="AB9" s="253">
        <f t="shared" si="1"/>
        <v>184741.57066824849</v>
      </c>
      <c r="AC9" s="253">
        <f t="shared" si="1"/>
        <v>197950.70006914067</v>
      </c>
      <c r="AD9" s="253">
        <f t="shared" si="1"/>
        <v>211569.05110778325</v>
      </c>
      <c r="AF9" s="76">
        <f t="shared" si="0"/>
        <v>2436713</v>
      </c>
      <c r="AG9" s="75" t="b">
        <f>AF9=D9</f>
        <v>1</v>
      </c>
      <c r="AH9" s="237">
        <f>AF9-D9</f>
        <v>0</v>
      </c>
    </row>
    <row r="10" spans="2:34" x14ac:dyDescent="0.3">
      <c r="C10" s="41"/>
      <c r="D10" s="81"/>
      <c r="E10" s="74"/>
      <c r="H10" s="1"/>
      <c r="S10" s="75"/>
      <c r="T10" s="75"/>
      <c r="U10" s="75"/>
      <c r="V10" s="75"/>
      <c r="W10" s="75"/>
      <c r="X10" s="75"/>
      <c r="Y10" s="75"/>
      <c r="Z10" s="75"/>
      <c r="AA10" s="75"/>
      <c r="AB10" s="75"/>
      <c r="AC10" s="75"/>
      <c r="AD10" s="75"/>
      <c r="AF10" s="76"/>
      <c r="AG10" s="75"/>
    </row>
    <row r="11" spans="2:34" x14ac:dyDescent="0.3">
      <c r="C11" s="59" t="s">
        <v>157</v>
      </c>
      <c r="D11" s="81"/>
      <c r="E11" s="74"/>
      <c r="H11" s="1"/>
      <c r="S11" s="174"/>
      <c r="T11" s="75"/>
      <c r="U11" s="75"/>
      <c r="V11" s="75"/>
      <c r="W11" s="75"/>
      <c r="X11" s="75"/>
      <c r="Y11" s="75"/>
      <c r="Z11" s="75"/>
      <c r="AA11" s="75"/>
      <c r="AB11" s="75"/>
      <c r="AC11" s="75"/>
      <c r="AD11" s="75"/>
      <c r="AF11" s="76"/>
      <c r="AG11" s="75"/>
    </row>
    <row r="12" spans="2:34" x14ac:dyDescent="0.3">
      <c r="C12" s="58" t="s">
        <v>158</v>
      </c>
      <c r="D12" s="81"/>
      <c r="E12" s="74"/>
      <c r="H12" s="1"/>
      <c r="S12" s="75"/>
      <c r="T12" s="75"/>
      <c r="U12" s="75"/>
      <c r="V12" s="212"/>
      <c r="W12" s="75"/>
      <c r="X12" s="75"/>
      <c r="Y12" s="75"/>
      <c r="Z12" s="75"/>
      <c r="AA12" s="75"/>
      <c r="AB12" s="75"/>
      <c r="AC12" s="75"/>
      <c r="AD12" s="75"/>
      <c r="AF12" s="76"/>
      <c r="AG12" s="75"/>
    </row>
    <row r="13" spans="2:34" x14ac:dyDescent="0.3">
      <c r="B13">
        <f>+MAX($B$1:B12)+1</f>
        <v>42</v>
      </c>
      <c r="C13" s="57" t="s">
        <v>71</v>
      </c>
      <c r="D13" s="77">
        <v>75404</v>
      </c>
      <c r="E13" s="74"/>
      <c r="F13" s="175">
        <v>7.7803122734426092E-2</v>
      </c>
      <c r="G13" s="175">
        <v>7.7803122734426092E-2</v>
      </c>
      <c r="H13" s="175">
        <v>7.7803122734426092E-2</v>
      </c>
      <c r="I13" s="175">
        <v>8.517673686630238E-2</v>
      </c>
      <c r="J13" s="175">
        <v>8.517673686630238E-2</v>
      </c>
      <c r="K13" s="175">
        <v>8.517673686630238E-2</v>
      </c>
      <c r="L13" s="175">
        <v>8.517673686630238E-2</v>
      </c>
      <c r="M13" s="175">
        <v>8.517673686630238E-2</v>
      </c>
      <c r="N13" s="175">
        <v>8.517673686630238E-2</v>
      </c>
      <c r="O13" s="175">
        <v>8.517673686630238E-2</v>
      </c>
      <c r="P13" s="175">
        <v>8.517673686630238E-2</v>
      </c>
      <c r="Q13" s="175">
        <v>8.517673686630238E-2</v>
      </c>
      <c r="S13" s="77">
        <f>IFERROR($D13*F13,"")</f>
        <v>5866.6666666666652</v>
      </c>
      <c r="T13" s="77">
        <f t="shared" ref="T13:AD18" si="2">IFERROR($D13*G13," ")</f>
        <v>5866.6666666666652</v>
      </c>
      <c r="U13" s="161">
        <f t="shared" si="2"/>
        <v>5866.6666666666652</v>
      </c>
      <c r="V13" s="210">
        <f t="shared" si="2"/>
        <v>6422.6666666666642</v>
      </c>
      <c r="W13" s="77">
        <f t="shared" si="2"/>
        <v>6422.6666666666642</v>
      </c>
      <c r="X13" s="77">
        <f t="shared" si="2"/>
        <v>6422.6666666666642</v>
      </c>
      <c r="Y13" s="77">
        <f t="shared" si="2"/>
        <v>6422.6666666666642</v>
      </c>
      <c r="Z13" s="77">
        <f t="shared" si="2"/>
        <v>6422.6666666666642</v>
      </c>
      <c r="AA13" s="77">
        <f t="shared" si="2"/>
        <v>6422.6666666666642</v>
      </c>
      <c r="AB13" s="77">
        <f t="shared" si="2"/>
        <v>6422.6666666666642</v>
      </c>
      <c r="AC13" s="77">
        <f t="shared" si="2"/>
        <v>6422.6666666666642</v>
      </c>
      <c r="AD13" s="77">
        <f t="shared" si="2"/>
        <v>6422.6666666666642</v>
      </c>
      <c r="AF13" s="76">
        <f>SUM(S13:AD13)</f>
        <v>75403.999999999971</v>
      </c>
      <c r="AG13" s="75" t="b">
        <f t="shared" ref="AG13:AG19" si="3">AF13=D13</f>
        <v>1</v>
      </c>
      <c r="AH13" s="237">
        <f t="shared" ref="AH13:AH19" si="4">AF13-D13</f>
        <v>0</v>
      </c>
    </row>
    <row r="14" spans="2:34" x14ac:dyDescent="0.3">
      <c r="B14">
        <f>+MAX($B$1:B13)+1</f>
        <v>43</v>
      </c>
      <c r="C14" s="57" t="s">
        <v>72</v>
      </c>
      <c r="D14" s="77">
        <v>71103</v>
      </c>
      <c r="E14" s="74"/>
      <c r="F14" s="175">
        <v>7.7803122734426092E-2</v>
      </c>
      <c r="G14" s="175">
        <v>7.7803122734426092E-2</v>
      </c>
      <c r="H14" s="175">
        <v>7.7803122734426092E-2</v>
      </c>
      <c r="I14" s="175">
        <v>8.517673686630238E-2</v>
      </c>
      <c r="J14" s="175">
        <v>8.517673686630238E-2</v>
      </c>
      <c r="K14" s="175">
        <v>8.517673686630238E-2</v>
      </c>
      <c r="L14" s="175">
        <v>8.517673686630238E-2</v>
      </c>
      <c r="M14" s="175">
        <v>8.517673686630238E-2</v>
      </c>
      <c r="N14" s="175">
        <v>8.517673686630238E-2</v>
      </c>
      <c r="O14" s="175">
        <v>8.517673686630238E-2</v>
      </c>
      <c r="P14" s="175">
        <v>8.517673686630238E-2</v>
      </c>
      <c r="Q14" s="175">
        <v>8.517673686630238E-2</v>
      </c>
      <c r="S14" s="77">
        <f t="shared" ref="S14:S18" si="5">IFERROR($D14*F14,"")</f>
        <v>5532.0354357858987</v>
      </c>
      <c r="T14" s="77">
        <f t="shared" si="2"/>
        <v>5532.0354357858987</v>
      </c>
      <c r="U14" s="161">
        <f t="shared" si="2"/>
        <v>5532.0354357858987</v>
      </c>
      <c r="V14" s="210">
        <f t="shared" si="2"/>
        <v>6056.3215214046977</v>
      </c>
      <c r="W14" s="77">
        <f t="shared" si="2"/>
        <v>6056.3215214046977</v>
      </c>
      <c r="X14" s="77">
        <f t="shared" si="2"/>
        <v>6056.3215214046977</v>
      </c>
      <c r="Y14" s="77">
        <f t="shared" si="2"/>
        <v>6056.3215214046977</v>
      </c>
      <c r="Z14" s="77">
        <f t="shared" si="2"/>
        <v>6056.3215214046977</v>
      </c>
      <c r="AA14" s="77">
        <f t="shared" si="2"/>
        <v>6056.3215214046977</v>
      </c>
      <c r="AB14" s="77">
        <f t="shared" si="2"/>
        <v>6056.3215214046977</v>
      </c>
      <c r="AC14" s="77">
        <f t="shared" si="2"/>
        <v>6056.3215214046977</v>
      </c>
      <c r="AD14" s="77">
        <f t="shared" si="2"/>
        <v>6056.3215214046977</v>
      </c>
      <c r="AF14" s="76">
        <f t="shared" ref="AF14:AF19" si="6">SUM(S14:AD14)</f>
        <v>71102.999999999956</v>
      </c>
      <c r="AG14" s="75" t="b">
        <f t="shared" si="3"/>
        <v>1</v>
      </c>
      <c r="AH14" s="237">
        <f t="shared" si="4"/>
        <v>0</v>
      </c>
    </row>
    <row r="15" spans="2:34" x14ac:dyDescent="0.3">
      <c r="B15">
        <f>+MAX($B$1:B14)+1</f>
        <v>44</v>
      </c>
      <c r="C15" s="57" t="s">
        <v>277</v>
      </c>
      <c r="D15" s="77">
        <v>17000</v>
      </c>
      <c r="E15" s="74"/>
      <c r="F15" s="175">
        <v>7.7803122734426092E-2</v>
      </c>
      <c r="G15" s="175">
        <v>7.7803122734426092E-2</v>
      </c>
      <c r="H15" s="175">
        <v>7.7803122734426092E-2</v>
      </c>
      <c r="I15" s="175">
        <v>8.517673686630238E-2</v>
      </c>
      <c r="J15" s="175">
        <v>8.517673686630238E-2</v>
      </c>
      <c r="K15" s="175">
        <v>8.517673686630238E-2</v>
      </c>
      <c r="L15" s="175">
        <v>8.517673686630238E-2</v>
      </c>
      <c r="M15" s="175">
        <v>8.517673686630238E-2</v>
      </c>
      <c r="N15" s="175">
        <v>8.517673686630238E-2</v>
      </c>
      <c r="O15" s="175">
        <v>8.517673686630238E-2</v>
      </c>
      <c r="P15" s="175">
        <v>8.517673686630238E-2</v>
      </c>
      <c r="Q15" s="175">
        <v>8.517673686630238E-2</v>
      </c>
      <c r="S15" s="77">
        <f t="shared" si="5"/>
        <v>1322.6530864852436</v>
      </c>
      <c r="T15" s="77">
        <f t="shared" si="2"/>
        <v>1322.6530864852436</v>
      </c>
      <c r="U15" s="161">
        <f t="shared" si="2"/>
        <v>1322.6530864852436</v>
      </c>
      <c r="V15" s="210">
        <f t="shared" si="2"/>
        <v>1448.0045267271405</v>
      </c>
      <c r="W15" s="77">
        <f t="shared" si="2"/>
        <v>1448.0045267271405</v>
      </c>
      <c r="X15" s="77">
        <f t="shared" si="2"/>
        <v>1448.0045267271405</v>
      </c>
      <c r="Y15" s="77">
        <f t="shared" si="2"/>
        <v>1448.0045267271405</v>
      </c>
      <c r="Z15" s="77">
        <f t="shared" si="2"/>
        <v>1448.0045267271405</v>
      </c>
      <c r="AA15" s="77">
        <f t="shared" si="2"/>
        <v>1448.0045267271405</v>
      </c>
      <c r="AB15" s="77">
        <f t="shared" si="2"/>
        <v>1448.0045267271405</v>
      </c>
      <c r="AC15" s="77">
        <f t="shared" si="2"/>
        <v>1448.0045267271405</v>
      </c>
      <c r="AD15" s="77">
        <f t="shared" si="2"/>
        <v>1448.0045267271405</v>
      </c>
      <c r="AF15" s="76">
        <f t="shared" ref="AF15" si="7">SUM(S15:AD15)</f>
        <v>16999.999999999993</v>
      </c>
      <c r="AG15" s="75" t="b">
        <f t="shared" si="3"/>
        <v>1</v>
      </c>
      <c r="AH15" s="237">
        <f t="shared" si="4"/>
        <v>0</v>
      </c>
    </row>
    <row r="16" spans="2:34" x14ac:dyDescent="0.3">
      <c r="B16">
        <f>+MAX($B$1:B15)+1</f>
        <v>45</v>
      </c>
      <c r="C16" s="57" t="s">
        <v>73</v>
      </c>
      <c r="D16" s="77">
        <v>56826</v>
      </c>
      <c r="E16" s="74"/>
      <c r="F16" s="175">
        <v>7.7803122734426092E-2</v>
      </c>
      <c r="G16" s="175">
        <v>7.7803122734426092E-2</v>
      </c>
      <c r="H16" s="175">
        <v>7.7803122734426092E-2</v>
      </c>
      <c r="I16" s="175">
        <v>8.517673686630238E-2</v>
      </c>
      <c r="J16" s="175">
        <v>8.517673686630238E-2</v>
      </c>
      <c r="K16" s="175">
        <v>8.517673686630238E-2</v>
      </c>
      <c r="L16" s="175">
        <v>8.517673686630238E-2</v>
      </c>
      <c r="M16" s="175">
        <v>8.517673686630238E-2</v>
      </c>
      <c r="N16" s="175">
        <v>8.517673686630238E-2</v>
      </c>
      <c r="O16" s="175">
        <v>8.517673686630238E-2</v>
      </c>
      <c r="P16" s="175">
        <v>8.517673686630238E-2</v>
      </c>
      <c r="Q16" s="175">
        <v>8.517673686630238E-2</v>
      </c>
      <c r="S16" s="77">
        <f t="shared" si="5"/>
        <v>4421.2402525064972</v>
      </c>
      <c r="T16" s="77">
        <f t="shared" si="2"/>
        <v>4421.2402525064972</v>
      </c>
      <c r="U16" s="161">
        <f t="shared" si="2"/>
        <v>4421.2402525064972</v>
      </c>
      <c r="V16" s="210">
        <f t="shared" si="2"/>
        <v>4840.2532491644988</v>
      </c>
      <c r="W16" s="77">
        <f t="shared" si="2"/>
        <v>4840.2532491644988</v>
      </c>
      <c r="X16" s="77">
        <f t="shared" si="2"/>
        <v>4840.2532491644988</v>
      </c>
      <c r="Y16" s="77">
        <f t="shared" si="2"/>
        <v>4840.2532491644988</v>
      </c>
      <c r="Z16" s="77">
        <f t="shared" si="2"/>
        <v>4840.2532491644988</v>
      </c>
      <c r="AA16" s="77">
        <f t="shared" si="2"/>
        <v>4840.2532491644988</v>
      </c>
      <c r="AB16" s="77">
        <f t="shared" si="2"/>
        <v>4840.2532491644988</v>
      </c>
      <c r="AC16" s="77">
        <f t="shared" si="2"/>
        <v>4840.2532491644988</v>
      </c>
      <c r="AD16" s="77">
        <f t="shared" si="2"/>
        <v>4840.2532491644988</v>
      </c>
      <c r="AF16" s="76">
        <f t="shared" si="6"/>
        <v>56825.999999999971</v>
      </c>
      <c r="AG16" s="75" t="b">
        <f t="shared" si="3"/>
        <v>1</v>
      </c>
      <c r="AH16" s="237">
        <f t="shared" si="4"/>
        <v>0</v>
      </c>
    </row>
    <row r="17" spans="1:34" x14ac:dyDescent="0.3">
      <c r="B17">
        <f>+MAX($B$1:B16)+1</f>
        <v>46</v>
      </c>
      <c r="C17" s="57" t="s">
        <v>74</v>
      </c>
      <c r="D17" s="77">
        <v>113318</v>
      </c>
      <c r="E17" s="74"/>
      <c r="F17" s="175">
        <v>7.7803122734426092E-2</v>
      </c>
      <c r="G17" s="175">
        <v>7.7803122734426092E-2</v>
      </c>
      <c r="H17" s="175">
        <v>7.7803122734426092E-2</v>
      </c>
      <c r="I17" s="175">
        <v>8.517673686630238E-2</v>
      </c>
      <c r="J17" s="175">
        <v>8.517673686630238E-2</v>
      </c>
      <c r="K17" s="175">
        <v>8.517673686630238E-2</v>
      </c>
      <c r="L17" s="175">
        <v>8.517673686630238E-2</v>
      </c>
      <c r="M17" s="175">
        <v>8.517673686630238E-2</v>
      </c>
      <c r="N17" s="175">
        <v>8.517673686630238E-2</v>
      </c>
      <c r="O17" s="175">
        <v>8.517673686630238E-2</v>
      </c>
      <c r="P17" s="175">
        <v>8.517673686630238E-2</v>
      </c>
      <c r="Q17" s="175">
        <v>8.517673686630238E-2</v>
      </c>
      <c r="S17" s="77">
        <f t="shared" si="5"/>
        <v>8816.4942620196962</v>
      </c>
      <c r="T17" s="77">
        <f t="shared" si="2"/>
        <v>8816.4942620196962</v>
      </c>
      <c r="U17" s="161">
        <f t="shared" si="2"/>
        <v>8816.4942620196962</v>
      </c>
      <c r="V17" s="210">
        <f t="shared" si="2"/>
        <v>9652.057468215653</v>
      </c>
      <c r="W17" s="77">
        <f t="shared" si="2"/>
        <v>9652.057468215653</v>
      </c>
      <c r="X17" s="77">
        <f t="shared" si="2"/>
        <v>9652.057468215653</v>
      </c>
      <c r="Y17" s="77">
        <f t="shared" si="2"/>
        <v>9652.057468215653</v>
      </c>
      <c r="Z17" s="77">
        <f t="shared" si="2"/>
        <v>9652.057468215653</v>
      </c>
      <c r="AA17" s="77">
        <f t="shared" si="2"/>
        <v>9652.057468215653</v>
      </c>
      <c r="AB17" s="77">
        <f t="shared" si="2"/>
        <v>9652.057468215653</v>
      </c>
      <c r="AC17" s="77">
        <f t="shared" si="2"/>
        <v>9652.057468215653</v>
      </c>
      <c r="AD17" s="77">
        <f t="shared" si="2"/>
        <v>9652.057468215653</v>
      </c>
      <c r="AF17" s="76">
        <f t="shared" si="6"/>
        <v>113317.99999999999</v>
      </c>
      <c r="AG17" s="75" t="b">
        <f t="shared" si="3"/>
        <v>1</v>
      </c>
      <c r="AH17" s="237">
        <f t="shared" si="4"/>
        <v>0</v>
      </c>
    </row>
    <row r="18" spans="1:34" x14ac:dyDescent="0.3">
      <c r="A18" s="38"/>
      <c r="B18">
        <f>+MAX($B$1:B17)+1</f>
        <v>47</v>
      </c>
      <c r="C18" s="57" t="s">
        <v>173</v>
      </c>
      <c r="D18" s="77">
        <v>11671</v>
      </c>
      <c r="E18" s="74"/>
      <c r="F18" s="175">
        <v>7.7803122734426092E-2</v>
      </c>
      <c r="G18" s="175">
        <v>7.7803122734426092E-2</v>
      </c>
      <c r="H18" s="175">
        <v>7.7803122734426092E-2</v>
      </c>
      <c r="I18" s="175">
        <v>8.517673686630238E-2</v>
      </c>
      <c r="J18" s="175">
        <v>8.517673686630238E-2</v>
      </c>
      <c r="K18" s="175">
        <v>8.517673686630238E-2</v>
      </c>
      <c r="L18" s="175">
        <v>8.517673686630238E-2</v>
      </c>
      <c r="M18" s="175">
        <v>8.517673686630238E-2</v>
      </c>
      <c r="N18" s="175">
        <v>8.517673686630238E-2</v>
      </c>
      <c r="O18" s="175">
        <v>8.517673686630238E-2</v>
      </c>
      <c r="P18" s="175">
        <v>8.517673686630238E-2</v>
      </c>
      <c r="Q18" s="175">
        <v>8.517673686630238E-2</v>
      </c>
      <c r="S18" s="77">
        <f t="shared" si="5"/>
        <v>908.04024543348692</v>
      </c>
      <c r="T18" s="77">
        <f t="shared" si="2"/>
        <v>908.04024543348692</v>
      </c>
      <c r="U18" s="161">
        <f t="shared" si="2"/>
        <v>908.04024543348692</v>
      </c>
      <c r="V18" s="210">
        <f t="shared" si="2"/>
        <v>994.09769596661511</v>
      </c>
      <c r="W18" s="77">
        <f t="shared" si="2"/>
        <v>994.09769596661511</v>
      </c>
      <c r="X18" s="77">
        <f t="shared" si="2"/>
        <v>994.09769596661511</v>
      </c>
      <c r="Y18" s="77">
        <f t="shared" si="2"/>
        <v>994.09769596661511</v>
      </c>
      <c r="Z18" s="77">
        <f t="shared" si="2"/>
        <v>994.09769596661511</v>
      </c>
      <c r="AA18" s="77">
        <f t="shared" si="2"/>
        <v>994.09769596661511</v>
      </c>
      <c r="AB18" s="77">
        <f t="shared" si="2"/>
        <v>994.09769596661511</v>
      </c>
      <c r="AC18" s="77">
        <f t="shared" si="2"/>
        <v>994.09769596661511</v>
      </c>
      <c r="AD18" s="77">
        <f t="shared" si="2"/>
        <v>994.09769596661511</v>
      </c>
      <c r="AF18" s="76">
        <f t="shared" si="6"/>
        <v>11670.999999999996</v>
      </c>
      <c r="AG18" s="75" t="b">
        <f t="shared" si="3"/>
        <v>1</v>
      </c>
      <c r="AH18" s="237">
        <f t="shared" si="4"/>
        <v>0</v>
      </c>
    </row>
    <row r="19" spans="1:34" x14ac:dyDescent="0.3">
      <c r="A19" s="60"/>
      <c r="B19" s="60"/>
      <c r="C19" s="61" t="s">
        <v>159</v>
      </c>
      <c r="D19" s="78">
        <f>SUM(D13:D18)</f>
        <v>345322</v>
      </c>
      <c r="E19" s="74"/>
      <c r="F19" s="175">
        <v>7.7803122734426092E-2</v>
      </c>
      <c r="G19" s="175">
        <v>7.7803122734426092E-2</v>
      </c>
      <c r="H19" s="175">
        <v>7.7803122734426092E-2</v>
      </c>
      <c r="I19" s="175">
        <v>8.517673686630238E-2</v>
      </c>
      <c r="J19" s="175">
        <v>8.517673686630238E-2</v>
      </c>
      <c r="K19" s="175">
        <v>8.517673686630238E-2</v>
      </c>
      <c r="L19" s="175">
        <v>8.517673686630238E-2</v>
      </c>
      <c r="M19" s="175">
        <v>8.517673686630238E-2</v>
      </c>
      <c r="N19" s="175">
        <v>8.517673686630238E-2</v>
      </c>
      <c r="O19" s="175">
        <v>8.517673686630238E-2</v>
      </c>
      <c r="P19" s="175">
        <v>8.517673686630238E-2</v>
      </c>
      <c r="Q19" s="175">
        <v>8.517673686630238E-2</v>
      </c>
      <c r="R19" s="224"/>
      <c r="S19" s="78">
        <f t="shared" ref="S19:AD19" si="8">SUM(S13:S18)</f>
        <v>26867.129948897487</v>
      </c>
      <c r="T19" s="78">
        <f t="shared" si="8"/>
        <v>26867.129948897487</v>
      </c>
      <c r="U19" s="164">
        <f t="shared" si="8"/>
        <v>26867.129948897487</v>
      </c>
      <c r="V19" s="209">
        <f t="shared" si="8"/>
        <v>29413.401128145269</v>
      </c>
      <c r="W19" s="78">
        <f t="shared" si="8"/>
        <v>29413.401128145269</v>
      </c>
      <c r="X19" s="78">
        <f t="shared" si="8"/>
        <v>29413.401128145269</v>
      </c>
      <c r="Y19" s="78">
        <f t="shared" si="8"/>
        <v>29413.401128145269</v>
      </c>
      <c r="Z19" s="78">
        <f t="shared" si="8"/>
        <v>29413.401128145269</v>
      </c>
      <c r="AA19" s="78">
        <f t="shared" si="8"/>
        <v>29413.401128145269</v>
      </c>
      <c r="AB19" s="78">
        <f t="shared" si="8"/>
        <v>29413.401128145269</v>
      </c>
      <c r="AC19" s="78">
        <f t="shared" si="8"/>
        <v>29413.401128145269</v>
      </c>
      <c r="AD19" s="78">
        <f t="shared" si="8"/>
        <v>29413.401128145269</v>
      </c>
      <c r="AF19" s="76">
        <f t="shared" si="6"/>
        <v>345322</v>
      </c>
      <c r="AG19" s="75" t="b">
        <f t="shared" si="3"/>
        <v>1</v>
      </c>
      <c r="AH19" s="237">
        <f t="shared" si="4"/>
        <v>0</v>
      </c>
    </row>
    <row r="20" spans="1:34" x14ac:dyDescent="0.3">
      <c r="A20" s="38"/>
      <c r="B20" s="38"/>
      <c r="C20" s="58"/>
      <c r="D20" s="81"/>
      <c r="E20" s="74"/>
      <c r="F20" s="176"/>
      <c r="G20" s="176"/>
      <c r="H20" s="176"/>
      <c r="I20" s="176"/>
      <c r="J20" s="176"/>
      <c r="K20" s="176"/>
      <c r="L20" s="176"/>
      <c r="M20" s="176"/>
      <c r="N20" s="176"/>
      <c r="O20" s="176"/>
      <c r="P20" s="176"/>
      <c r="Q20" s="176"/>
      <c r="S20" s="81"/>
      <c r="T20" s="81"/>
      <c r="U20" s="163"/>
      <c r="V20" s="213"/>
      <c r="W20" s="81"/>
      <c r="X20" s="81"/>
      <c r="Y20" s="81"/>
      <c r="Z20" s="81"/>
      <c r="AA20" s="81"/>
      <c r="AB20" s="81"/>
      <c r="AC20" s="81"/>
      <c r="AD20" s="81"/>
      <c r="AF20" s="76"/>
      <c r="AG20" s="75"/>
    </row>
    <row r="21" spans="1:34" x14ac:dyDescent="0.3">
      <c r="A21" s="38"/>
      <c r="B21" s="38"/>
      <c r="C21" s="59" t="s">
        <v>160</v>
      </c>
      <c r="D21" s="81"/>
      <c r="E21" s="74"/>
      <c r="F21" s="176"/>
      <c r="G21" s="176"/>
      <c r="H21" s="176"/>
      <c r="I21" s="176"/>
      <c r="J21" s="176"/>
      <c r="K21" s="176"/>
      <c r="L21" s="176"/>
      <c r="M21" s="176"/>
      <c r="N21" s="176"/>
      <c r="O21" s="176"/>
      <c r="P21" s="176"/>
      <c r="Q21" s="176"/>
      <c r="S21" s="81"/>
      <c r="T21" s="81"/>
      <c r="U21" s="163"/>
      <c r="V21" s="213"/>
      <c r="W21" s="81"/>
      <c r="X21" s="81"/>
      <c r="Y21" s="81"/>
      <c r="Z21" s="81"/>
      <c r="AA21" s="81"/>
      <c r="AB21" s="81"/>
      <c r="AC21" s="81"/>
      <c r="AD21" s="81"/>
      <c r="AF21" s="76"/>
      <c r="AG21" s="75"/>
    </row>
    <row r="22" spans="1:34" x14ac:dyDescent="0.3">
      <c r="A22" s="38"/>
      <c r="B22" s="38"/>
      <c r="C22" s="58" t="s">
        <v>70</v>
      </c>
      <c r="D22" s="81"/>
      <c r="E22" s="74"/>
      <c r="F22" s="176"/>
      <c r="G22" s="176"/>
      <c r="H22" s="176"/>
      <c r="I22" s="176"/>
      <c r="J22" s="176"/>
      <c r="K22" s="176"/>
      <c r="L22" s="176"/>
      <c r="M22" s="176"/>
      <c r="N22" s="176"/>
      <c r="O22" s="176"/>
      <c r="P22" s="176"/>
      <c r="Q22" s="176"/>
      <c r="S22" s="81"/>
      <c r="T22" s="81"/>
      <c r="U22" s="163"/>
      <c r="V22" s="213"/>
      <c r="W22" s="81"/>
      <c r="X22" s="81"/>
      <c r="Y22" s="81"/>
      <c r="Z22" s="81"/>
      <c r="AA22" s="81"/>
      <c r="AB22" s="81"/>
      <c r="AC22" s="81"/>
      <c r="AD22" s="81"/>
      <c r="AF22" s="76"/>
      <c r="AG22" s="75"/>
    </row>
    <row r="23" spans="1:34" x14ac:dyDescent="0.3">
      <c r="A23" s="38"/>
      <c r="B23">
        <f>+MAX($B$1:B21)+1</f>
        <v>48</v>
      </c>
      <c r="C23" s="57" t="s">
        <v>76</v>
      </c>
      <c r="D23" s="77">
        <v>4662</v>
      </c>
      <c r="E23" s="74"/>
      <c r="F23" s="175">
        <v>7.7803122734426092E-2</v>
      </c>
      <c r="G23" s="175">
        <v>7.7803122734426092E-2</v>
      </c>
      <c r="H23" s="175">
        <v>7.7803122734426092E-2</v>
      </c>
      <c r="I23" s="175">
        <v>8.517673686630238E-2</v>
      </c>
      <c r="J23" s="175">
        <v>8.517673686630238E-2</v>
      </c>
      <c r="K23" s="175">
        <v>8.517673686630238E-2</v>
      </c>
      <c r="L23" s="175">
        <v>8.517673686630238E-2</v>
      </c>
      <c r="M23" s="175">
        <v>8.517673686630238E-2</v>
      </c>
      <c r="N23" s="175">
        <v>8.517673686630238E-2</v>
      </c>
      <c r="O23" s="175">
        <v>8.517673686630238E-2</v>
      </c>
      <c r="P23" s="175">
        <v>8.517673686630238E-2</v>
      </c>
      <c r="Q23" s="175">
        <v>8.517673686630238E-2</v>
      </c>
      <c r="S23" s="77">
        <f t="shared" ref="S23:S26" si="9">IFERROR($D23*F23,"")</f>
        <v>362.71815818789446</v>
      </c>
      <c r="T23" s="77">
        <f t="shared" ref="T23:AD26" si="10">IFERROR($D23*G23," ")</f>
        <v>362.71815818789446</v>
      </c>
      <c r="U23" s="161">
        <f t="shared" si="10"/>
        <v>362.71815818789446</v>
      </c>
      <c r="V23" s="210">
        <f t="shared" si="10"/>
        <v>397.09394727070168</v>
      </c>
      <c r="W23" s="77">
        <f t="shared" si="10"/>
        <v>397.09394727070168</v>
      </c>
      <c r="X23" s="77">
        <f t="shared" si="10"/>
        <v>397.09394727070168</v>
      </c>
      <c r="Y23" s="77">
        <f t="shared" si="10"/>
        <v>397.09394727070168</v>
      </c>
      <c r="Z23" s="77">
        <f t="shared" si="10"/>
        <v>397.09394727070168</v>
      </c>
      <c r="AA23" s="77">
        <f t="shared" si="10"/>
        <v>397.09394727070168</v>
      </c>
      <c r="AB23" s="77">
        <f t="shared" si="10"/>
        <v>397.09394727070168</v>
      </c>
      <c r="AC23" s="77">
        <f t="shared" si="10"/>
        <v>397.09394727070168</v>
      </c>
      <c r="AD23" s="77">
        <f t="shared" si="10"/>
        <v>397.09394727070168</v>
      </c>
      <c r="AF23" s="76">
        <f t="shared" ref="AF23:AF27" si="11">SUM(S23:AD23)</f>
        <v>4661.9999999999991</v>
      </c>
      <c r="AG23" s="75" t="b">
        <f t="shared" ref="AG23:AG27" si="12">AF23=D23</f>
        <v>1</v>
      </c>
      <c r="AH23" s="237">
        <f t="shared" ref="AH23:AH27" si="13">AF23-D23</f>
        <v>0</v>
      </c>
    </row>
    <row r="24" spans="1:34" x14ac:dyDescent="0.3">
      <c r="A24" s="38"/>
      <c r="B24">
        <f>+MAX($B$1:B23)+1</f>
        <v>49</v>
      </c>
      <c r="C24" s="57" t="s">
        <v>77</v>
      </c>
      <c r="D24" s="77">
        <v>2808</v>
      </c>
      <c r="E24" s="74"/>
      <c r="F24" s="175">
        <v>7.7803122734426092E-2</v>
      </c>
      <c r="G24" s="175">
        <v>7.7803122734426092E-2</v>
      </c>
      <c r="H24" s="175">
        <v>7.7803122734426092E-2</v>
      </c>
      <c r="I24" s="175">
        <v>8.517673686630238E-2</v>
      </c>
      <c r="J24" s="175">
        <v>8.517673686630238E-2</v>
      </c>
      <c r="K24" s="175">
        <v>8.517673686630238E-2</v>
      </c>
      <c r="L24" s="175">
        <v>8.517673686630238E-2</v>
      </c>
      <c r="M24" s="175">
        <v>8.517673686630238E-2</v>
      </c>
      <c r="N24" s="175">
        <v>8.517673686630238E-2</v>
      </c>
      <c r="O24" s="175">
        <v>8.517673686630238E-2</v>
      </c>
      <c r="P24" s="175">
        <v>8.517673686630238E-2</v>
      </c>
      <c r="Q24" s="175">
        <v>8.517673686630238E-2</v>
      </c>
      <c r="S24" s="77">
        <f t="shared" si="9"/>
        <v>218.47116863826847</v>
      </c>
      <c r="T24" s="77">
        <f t="shared" si="10"/>
        <v>218.47116863826847</v>
      </c>
      <c r="U24" s="161">
        <f t="shared" si="10"/>
        <v>218.47116863826847</v>
      </c>
      <c r="V24" s="210">
        <f t="shared" si="10"/>
        <v>239.17627712057708</v>
      </c>
      <c r="W24" s="77">
        <f t="shared" si="10"/>
        <v>239.17627712057708</v>
      </c>
      <c r="X24" s="77">
        <f t="shared" si="10"/>
        <v>239.17627712057708</v>
      </c>
      <c r="Y24" s="77">
        <f t="shared" si="10"/>
        <v>239.17627712057708</v>
      </c>
      <c r="Z24" s="77">
        <f t="shared" si="10"/>
        <v>239.17627712057708</v>
      </c>
      <c r="AA24" s="77">
        <f t="shared" si="10"/>
        <v>239.17627712057708</v>
      </c>
      <c r="AB24" s="77">
        <f t="shared" si="10"/>
        <v>239.17627712057708</v>
      </c>
      <c r="AC24" s="77">
        <f t="shared" si="10"/>
        <v>239.17627712057708</v>
      </c>
      <c r="AD24" s="77">
        <f t="shared" si="10"/>
        <v>239.17627712057708</v>
      </c>
      <c r="AF24" s="76">
        <f t="shared" si="11"/>
        <v>2808</v>
      </c>
      <c r="AG24" s="75" t="b">
        <f t="shared" si="12"/>
        <v>1</v>
      </c>
      <c r="AH24" s="237">
        <f t="shared" si="13"/>
        <v>0</v>
      </c>
    </row>
    <row r="25" spans="1:34" x14ac:dyDescent="0.3">
      <c r="A25" s="38"/>
      <c r="B25">
        <f>+MAX($B$1:B24)+1</f>
        <v>50</v>
      </c>
      <c r="C25" s="57" t="s">
        <v>78</v>
      </c>
      <c r="D25" s="77">
        <v>377</v>
      </c>
      <c r="E25" s="74"/>
      <c r="F25" s="175">
        <v>7.7803122734426092E-2</v>
      </c>
      <c r="G25" s="175">
        <v>7.7803122734426092E-2</v>
      </c>
      <c r="H25" s="175">
        <v>7.7803122734426092E-2</v>
      </c>
      <c r="I25" s="175">
        <v>8.517673686630238E-2</v>
      </c>
      <c r="J25" s="175">
        <v>8.517673686630238E-2</v>
      </c>
      <c r="K25" s="175">
        <v>8.517673686630238E-2</v>
      </c>
      <c r="L25" s="175">
        <v>8.517673686630238E-2</v>
      </c>
      <c r="M25" s="175">
        <v>8.517673686630238E-2</v>
      </c>
      <c r="N25" s="175">
        <v>8.517673686630238E-2</v>
      </c>
      <c r="O25" s="175">
        <v>8.517673686630238E-2</v>
      </c>
      <c r="P25" s="175">
        <v>8.517673686630238E-2</v>
      </c>
      <c r="Q25" s="175">
        <v>8.517673686630238E-2</v>
      </c>
      <c r="S25" s="77">
        <f t="shared" si="9"/>
        <v>29.331777270878636</v>
      </c>
      <c r="T25" s="77">
        <f t="shared" si="10"/>
        <v>29.331777270878636</v>
      </c>
      <c r="U25" s="161">
        <f t="shared" si="10"/>
        <v>29.331777270878636</v>
      </c>
      <c r="V25" s="210">
        <f t="shared" si="10"/>
        <v>32.111629798595999</v>
      </c>
      <c r="W25" s="77">
        <f t="shared" si="10"/>
        <v>32.111629798595999</v>
      </c>
      <c r="X25" s="77">
        <f t="shared" si="10"/>
        <v>32.111629798595999</v>
      </c>
      <c r="Y25" s="77">
        <f t="shared" si="10"/>
        <v>32.111629798595999</v>
      </c>
      <c r="Z25" s="77">
        <f t="shared" si="10"/>
        <v>32.111629798595999</v>
      </c>
      <c r="AA25" s="77">
        <f t="shared" si="10"/>
        <v>32.111629798595999</v>
      </c>
      <c r="AB25" s="77">
        <f t="shared" si="10"/>
        <v>32.111629798595999</v>
      </c>
      <c r="AC25" s="77">
        <f t="shared" si="10"/>
        <v>32.111629798595999</v>
      </c>
      <c r="AD25" s="77">
        <f t="shared" si="10"/>
        <v>32.111629798595999</v>
      </c>
      <c r="AF25" s="76">
        <f t="shared" si="11"/>
        <v>377</v>
      </c>
      <c r="AG25" s="75" t="b">
        <f t="shared" si="12"/>
        <v>1</v>
      </c>
      <c r="AH25" s="237">
        <f t="shared" si="13"/>
        <v>0</v>
      </c>
    </row>
    <row r="26" spans="1:34" x14ac:dyDescent="0.3">
      <c r="A26" s="38"/>
      <c r="B26">
        <f>+MAX($B$1:B25)+1</f>
        <v>51</v>
      </c>
      <c r="C26" s="57" t="s">
        <v>79</v>
      </c>
      <c r="D26" s="77">
        <v>45</v>
      </c>
      <c r="E26" s="74"/>
      <c r="F26" s="175">
        <v>7.7803122734426092E-2</v>
      </c>
      <c r="G26" s="175">
        <v>7.7803122734426092E-2</v>
      </c>
      <c r="H26" s="175">
        <v>7.7803122734426092E-2</v>
      </c>
      <c r="I26" s="175">
        <v>8.517673686630238E-2</v>
      </c>
      <c r="J26" s="175">
        <v>8.517673686630238E-2</v>
      </c>
      <c r="K26" s="175">
        <v>8.517673686630238E-2</v>
      </c>
      <c r="L26" s="175">
        <v>8.517673686630238E-2</v>
      </c>
      <c r="M26" s="175">
        <v>8.517673686630238E-2</v>
      </c>
      <c r="N26" s="175">
        <v>8.517673686630238E-2</v>
      </c>
      <c r="O26" s="175">
        <v>8.517673686630238E-2</v>
      </c>
      <c r="P26" s="175">
        <v>8.517673686630238E-2</v>
      </c>
      <c r="Q26" s="175">
        <v>8.517673686630238E-2</v>
      </c>
      <c r="S26" s="77">
        <f t="shared" si="9"/>
        <v>3.5011405230491741</v>
      </c>
      <c r="T26" s="77">
        <f t="shared" si="10"/>
        <v>3.5011405230491741</v>
      </c>
      <c r="U26" s="161">
        <f t="shared" si="10"/>
        <v>3.5011405230491741</v>
      </c>
      <c r="V26" s="210">
        <f t="shared" si="10"/>
        <v>3.832953158983607</v>
      </c>
      <c r="W26" s="77">
        <f t="shared" si="10"/>
        <v>3.832953158983607</v>
      </c>
      <c r="X26" s="77">
        <f t="shared" si="10"/>
        <v>3.832953158983607</v>
      </c>
      <c r="Y26" s="77">
        <f t="shared" si="10"/>
        <v>3.832953158983607</v>
      </c>
      <c r="Z26" s="77">
        <f t="shared" si="10"/>
        <v>3.832953158983607</v>
      </c>
      <c r="AA26" s="77">
        <f t="shared" si="10"/>
        <v>3.832953158983607</v>
      </c>
      <c r="AB26" s="77">
        <f t="shared" si="10"/>
        <v>3.832953158983607</v>
      </c>
      <c r="AC26" s="77">
        <f t="shared" si="10"/>
        <v>3.832953158983607</v>
      </c>
      <c r="AD26" s="77">
        <f t="shared" si="10"/>
        <v>3.832953158983607</v>
      </c>
      <c r="AF26" s="76">
        <f t="shared" si="11"/>
        <v>44.999999999999986</v>
      </c>
      <c r="AG26" s="75" t="b">
        <f t="shared" si="12"/>
        <v>1</v>
      </c>
      <c r="AH26" s="237">
        <f t="shared" si="13"/>
        <v>0</v>
      </c>
    </row>
    <row r="27" spans="1:34" x14ac:dyDescent="0.3">
      <c r="A27" s="38"/>
      <c r="B27" s="38"/>
      <c r="C27" s="61" t="s">
        <v>161</v>
      </c>
      <c r="D27" s="78">
        <f>SUM(D23:D26)</f>
        <v>7892</v>
      </c>
      <c r="E27" s="74"/>
      <c r="F27" s="175">
        <v>7.7803122734426092E-2</v>
      </c>
      <c r="G27" s="175">
        <v>7.7803122734426092E-2</v>
      </c>
      <c r="H27" s="175">
        <v>7.7803122734426092E-2</v>
      </c>
      <c r="I27" s="175">
        <v>8.517673686630238E-2</v>
      </c>
      <c r="J27" s="175">
        <v>8.517673686630238E-2</v>
      </c>
      <c r="K27" s="175">
        <v>8.517673686630238E-2</v>
      </c>
      <c r="L27" s="175">
        <v>8.517673686630238E-2</v>
      </c>
      <c r="M27" s="175">
        <v>8.517673686630238E-2</v>
      </c>
      <c r="N27" s="175">
        <v>8.517673686630238E-2</v>
      </c>
      <c r="O27" s="175">
        <v>8.517673686630238E-2</v>
      </c>
      <c r="P27" s="175">
        <v>8.517673686630238E-2</v>
      </c>
      <c r="Q27" s="175">
        <v>8.517673686630238E-2</v>
      </c>
      <c r="S27" s="78">
        <f t="shared" ref="S27:AD27" si="14">SUM(S23:S26)</f>
        <v>614.02224462009076</v>
      </c>
      <c r="T27" s="78">
        <f t="shared" si="14"/>
        <v>614.02224462009076</v>
      </c>
      <c r="U27" s="164">
        <f t="shared" si="14"/>
        <v>614.02224462009076</v>
      </c>
      <c r="V27" s="209">
        <f t="shared" si="14"/>
        <v>672.21480734885847</v>
      </c>
      <c r="W27" s="78">
        <f t="shared" si="14"/>
        <v>672.21480734885847</v>
      </c>
      <c r="X27" s="78">
        <f t="shared" si="14"/>
        <v>672.21480734885847</v>
      </c>
      <c r="Y27" s="78">
        <f t="shared" si="14"/>
        <v>672.21480734885847</v>
      </c>
      <c r="Z27" s="78">
        <f t="shared" si="14"/>
        <v>672.21480734885847</v>
      </c>
      <c r="AA27" s="78">
        <f t="shared" si="14"/>
        <v>672.21480734885847</v>
      </c>
      <c r="AB27" s="78">
        <f t="shared" si="14"/>
        <v>672.21480734885847</v>
      </c>
      <c r="AC27" s="78">
        <f t="shared" si="14"/>
        <v>672.21480734885847</v>
      </c>
      <c r="AD27" s="78">
        <f t="shared" si="14"/>
        <v>672.21480734885847</v>
      </c>
      <c r="AF27" s="76">
        <f t="shared" si="11"/>
        <v>7892</v>
      </c>
      <c r="AG27" s="75" t="b">
        <f t="shared" si="12"/>
        <v>1</v>
      </c>
      <c r="AH27" s="237">
        <f t="shared" si="13"/>
        <v>0</v>
      </c>
    </row>
    <row r="28" spans="1:34" x14ac:dyDescent="0.3">
      <c r="A28" s="38"/>
      <c r="B28" s="38"/>
      <c r="C28" s="61"/>
      <c r="D28" s="79"/>
      <c r="E28" s="74"/>
      <c r="F28" s="175"/>
      <c r="G28" s="175"/>
      <c r="H28" s="175"/>
      <c r="I28" s="175"/>
      <c r="J28" s="175"/>
      <c r="K28" s="175"/>
      <c r="L28" s="175"/>
      <c r="M28" s="175"/>
      <c r="N28" s="175"/>
      <c r="O28" s="175"/>
      <c r="P28" s="175"/>
      <c r="Q28" s="175"/>
      <c r="S28" s="79"/>
      <c r="T28" s="79"/>
      <c r="U28" s="162"/>
      <c r="V28" s="211"/>
      <c r="W28" s="79"/>
      <c r="X28" s="79"/>
      <c r="Y28" s="79"/>
      <c r="Z28" s="79"/>
      <c r="AA28" s="79"/>
      <c r="AB28" s="79"/>
      <c r="AC28" s="79"/>
      <c r="AD28" s="79"/>
      <c r="AF28" s="76"/>
      <c r="AG28" s="75"/>
    </row>
    <row r="29" spans="1:34" x14ac:dyDescent="0.3">
      <c r="A29" s="38"/>
      <c r="B29" s="38"/>
      <c r="C29" s="59" t="s">
        <v>80</v>
      </c>
      <c r="D29" s="79"/>
      <c r="E29" s="74"/>
      <c r="F29" s="175"/>
      <c r="G29" s="175"/>
      <c r="H29" s="175"/>
      <c r="I29" s="175"/>
      <c r="J29" s="175"/>
      <c r="K29" s="175"/>
      <c r="L29" s="175"/>
      <c r="M29" s="175"/>
      <c r="N29" s="175"/>
      <c r="O29" s="175"/>
      <c r="P29" s="175"/>
      <c r="Q29" s="175"/>
      <c r="S29" s="79"/>
      <c r="T29" s="79"/>
      <c r="U29" s="162"/>
      <c r="V29" s="211"/>
      <c r="W29" s="79"/>
      <c r="X29" s="79"/>
      <c r="Y29" s="79"/>
      <c r="Z29" s="79"/>
      <c r="AA29" s="79"/>
      <c r="AB29" s="79"/>
      <c r="AC29" s="79"/>
      <c r="AD29" s="79"/>
      <c r="AF29" s="76"/>
      <c r="AG29" s="75"/>
      <c r="AH29" s="237"/>
    </row>
    <row r="30" spans="1:34" x14ac:dyDescent="0.3">
      <c r="A30" s="38"/>
      <c r="B30" s="38">
        <f>+MAX($B$1:B29)+1</f>
        <v>52</v>
      </c>
      <c r="C30" s="57" t="s">
        <v>81</v>
      </c>
      <c r="D30" s="77">
        <v>64</v>
      </c>
      <c r="E30" s="74"/>
      <c r="F30" s="175">
        <v>7.7803122734426092E-2</v>
      </c>
      <c r="G30" s="175">
        <v>7.7803122734426092E-2</v>
      </c>
      <c r="H30" s="175">
        <v>7.7803122734426092E-2</v>
      </c>
      <c r="I30" s="175">
        <v>8.517673686630238E-2</v>
      </c>
      <c r="J30" s="175">
        <v>8.517673686630238E-2</v>
      </c>
      <c r="K30" s="175">
        <v>8.517673686630238E-2</v>
      </c>
      <c r="L30" s="175">
        <v>8.517673686630238E-2</v>
      </c>
      <c r="M30" s="175">
        <v>8.517673686630238E-2</v>
      </c>
      <c r="N30" s="175">
        <v>8.517673686630238E-2</v>
      </c>
      <c r="O30" s="175">
        <v>8.517673686630238E-2</v>
      </c>
      <c r="P30" s="175">
        <v>8.517673686630238E-2</v>
      </c>
      <c r="Q30" s="175">
        <v>8.517673686630238E-2</v>
      </c>
      <c r="S30" s="77">
        <f>IFERROR($D30*F30,"")</f>
        <v>4.9793998550032699</v>
      </c>
      <c r="T30" s="77">
        <f t="shared" ref="T30" si="15">IFERROR($D30*G30," ")</f>
        <v>4.9793998550032699</v>
      </c>
      <c r="U30" s="161">
        <f t="shared" ref="U30" si="16">IFERROR($D30*H30," ")</f>
        <v>4.9793998550032699</v>
      </c>
      <c r="V30" s="210">
        <f t="shared" ref="V30" si="17">IFERROR($D30*I30," ")</f>
        <v>5.4513111594433523</v>
      </c>
      <c r="W30" s="77">
        <f t="shared" ref="W30" si="18">IFERROR($D30*J30," ")</f>
        <v>5.4513111594433523</v>
      </c>
      <c r="X30" s="77">
        <f t="shared" ref="X30" si="19">IFERROR($D30*K30," ")</f>
        <v>5.4513111594433523</v>
      </c>
      <c r="Y30" s="77">
        <f t="shared" ref="Y30" si="20">IFERROR($D30*L30," ")</f>
        <v>5.4513111594433523</v>
      </c>
      <c r="Z30" s="77">
        <f t="shared" ref="Z30" si="21">IFERROR($D30*M30," ")</f>
        <v>5.4513111594433523</v>
      </c>
      <c r="AA30" s="77">
        <f t="shared" ref="AA30" si="22">IFERROR($D30*N30," ")</f>
        <v>5.4513111594433523</v>
      </c>
      <c r="AB30" s="77">
        <f t="shared" ref="AB30" si="23">IFERROR($D30*O30," ")</f>
        <v>5.4513111594433523</v>
      </c>
      <c r="AC30" s="77">
        <f t="shared" ref="AC30" si="24">IFERROR($D30*P30," ")</f>
        <v>5.4513111594433523</v>
      </c>
      <c r="AD30" s="77">
        <f t="shared" ref="AD30" si="25">IFERROR($D30*Q30," ")</f>
        <v>5.4513111594433523</v>
      </c>
      <c r="AF30" s="76">
        <f t="shared" ref="AF30:AF45" si="26">SUM(S30:AD30)</f>
        <v>63.999999999999972</v>
      </c>
      <c r="AG30" s="75" t="b">
        <f t="shared" ref="AG30:AG43" si="27">AF30=D30</f>
        <v>1</v>
      </c>
      <c r="AH30" s="237">
        <f t="shared" ref="AH30:AH47" si="28">AF30-D30</f>
        <v>0</v>
      </c>
    </row>
    <row r="31" spans="1:34" x14ac:dyDescent="0.3">
      <c r="A31" s="38"/>
      <c r="B31" s="38">
        <f>+MAX($B$1:B30)+1</f>
        <v>53</v>
      </c>
      <c r="C31" s="57" t="s">
        <v>82</v>
      </c>
      <c r="D31" s="77">
        <v>255</v>
      </c>
      <c r="E31" s="74"/>
      <c r="F31" s="175">
        <v>7.7803122734426092E-2</v>
      </c>
      <c r="G31" s="175">
        <v>7.7803122734426092E-2</v>
      </c>
      <c r="H31" s="175">
        <v>7.7803122734426092E-2</v>
      </c>
      <c r="I31" s="175">
        <v>8.517673686630238E-2</v>
      </c>
      <c r="J31" s="175">
        <v>8.517673686630238E-2</v>
      </c>
      <c r="K31" s="175">
        <v>8.517673686630238E-2</v>
      </c>
      <c r="L31" s="175">
        <v>8.517673686630238E-2</v>
      </c>
      <c r="M31" s="175">
        <v>8.517673686630238E-2</v>
      </c>
      <c r="N31" s="175">
        <v>8.517673686630238E-2</v>
      </c>
      <c r="O31" s="175">
        <v>8.517673686630238E-2</v>
      </c>
      <c r="P31" s="175">
        <v>8.517673686630238E-2</v>
      </c>
      <c r="Q31" s="175">
        <v>8.517673686630238E-2</v>
      </c>
      <c r="R31" s="275"/>
      <c r="S31" s="77">
        <f t="shared" ref="S31:S39" si="29">IFERROR($D31*F31,"")</f>
        <v>19.839796297278653</v>
      </c>
      <c r="T31" s="77">
        <f t="shared" ref="T31:T39" si="30">IFERROR($D31*G31," ")</f>
        <v>19.839796297278653</v>
      </c>
      <c r="U31" s="161">
        <f t="shared" ref="U31:U39" si="31">IFERROR($D31*H31," ")</f>
        <v>19.839796297278653</v>
      </c>
      <c r="V31" s="210">
        <f t="shared" ref="V31:V39" si="32">IFERROR($D31*I31," ")</f>
        <v>21.720067900907107</v>
      </c>
      <c r="W31" s="77">
        <f t="shared" ref="W31:W39" si="33">IFERROR($D31*J31," ")</f>
        <v>21.720067900907107</v>
      </c>
      <c r="X31" s="77">
        <f t="shared" ref="X31:X39" si="34">IFERROR($D31*K31," ")</f>
        <v>21.720067900907107</v>
      </c>
      <c r="Y31" s="77">
        <f t="shared" ref="Y31:Y39" si="35">IFERROR($D31*L31," ")</f>
        <v>21.720067900907107</v>
      </c>
      <c r="Z31" s="77">
        <f t="shared" ref="Z31:Z39" si="36">IFERROR($D31*M31," ")</f>
        <v>21.720067900907107</v>
      </c>
      <c r="AA31" s="77">
        <f t="shared" ref="AA31:AA39" si="37">IFERROR($D31*N31," ")</f>
        <v>21.720067900907107</v>
      </c>
      <c r="AB31" s="77">
        <f t="shared" ref="AB31:AB39" si="38">IFERROR($D31*O31," ")</f>
        <v>21.720067900907107</v>
      </c>
      <c r="AC31" s="77">
        <f t="shared" ref="AC31:AC39" si="39">IFERROR($D31*P31," ")</f>
        <v>21.720067900907107</v>
      </c>
      <c r="AD31" s="77">
        <f t="shared" ref="AD31:AD39" si="40">IFERROR($D31*Q31," ")</f>
        <v>21.720067900907107</v>
      </c>
      <c r="AF31" s="76">
        <f t="shared" si="26"/>
        <v>254.99999999999994</v>
      </c>
      <c r="AG31" s="75" t="b">
        <f t="shared" si="27"/>
        <v>1</v>
      </c>
      <c r="AH31" s="237">
        <f t="shared" si="28"/>
        <v>0</v>
      </c>
    </row>
    <row r="32" spans="1:34" x14ac:dyDescent="0.3">
      <c r="A32" s="38"/>
      <c r="B32" s="38">
        <f>+MAX($B$1:B31)+1</f>
        <v>54</v>
      </c>
      <c r="C32" s="57" t="s">
        <v>83</v>
      </c>
      <c r="D32" s="77">
        <v>7950</v>
      </c>
      <c r="E32" s="74"/>
      <c r="F32" s="175">
        <v>7.7803122734426092E-2</v>
      </c>
      <c r="G32" s="175">
        <v>7.7803122734426092E-2</v>
      </c>
      <c r="H32" s="175">
        <v>7.7803122734426092E-2</v>
      </c>
      <c r="I32" s="175">
        <v>8.517673686630238E-2</v>
      </c>
      <c r="J32" s="175">
        <v>8.517673686630238E-2</v>
      </c>
      <c r="K32" s="175">
        <v>8.517673686630238E-2</v>
      </c>
      <c r="L32" s="175">
        <v>8.517673686630238E-2</v>
      </c>
      <c r="M32" s="175">
        <v>8.517673686630238E-2</v>
      </c>
      <c r="N32" s="175">
        <v>8.517673686630238E-2</v>
      </c>
      <c r="O32" s="175">
        <v>8.517673686630238E-2</v>
      </c>
      <c r="P32" s="175">
        <v>8.517673686630238E-2</v>
      </c>
      <c r="Q32" s="175">
        <v>8.517673686630238E-2</v>
      </c>
      <c r="S32" s="77">
        <f t="shared" si="29"/>
        <v>618.53482573868746</v>
      </c>
      <c r="T32" s="77">
        <f t="shared" si="30"/>
        <v>618.53482573868746</v>
      </c>
      <c r="U32" s="161">
        <f t="shared" si="31"/>
        <v>618.53482573868746</v>
      </c>
      <c r="V32" s="210">
        <f t="shared" si="32"/>
        <v>677.15505808710395</v>
      </c>
      <c r="W32" s="77">
        <f t="shared" si="33"/>
        <v>677.15505808710395</v>
      </c>
      <c r="X32" s="77">
        <f t="shared" si="34"/>
        <v>677.15505808710395</v>
      </c>
      <c r="Y32" s="77">
        <f t="shared" si="35"/>
        <v>677.15505808710395</v>
      </c>
      <c r="Z32" s="77">
        <f t="shared" si="36"/>
        <v>677.15505808710395</v>
      </c>
      <c r="AA32" s="77">
        <f t="shared" si="37"/>
        <v>677.15505808710395</v>
      </c>
      <c r="AB32" s="77">
        <f t="shared" si="38"/>
        <v>677.15505808710395</v>
      </c>
      <c r="AC32" s="77">
        <f t="shared" si="39"/>
        <v>677.15505808710395</v>
      </c>
      <c r="AD32" s="77">
        <f t="shared" si="40"/>
        <v>677.15505808710395</v>
      </c>
      <c r="AF32" s="76">
        <f t="shared" si="26"/>
        <v>7950</v>
      </c>
      <c r="AG32" s="75" t="b">
        <f t="shared" si="27"/>
        <v>1</v>
      </c>
      <c r="AH32" s="237">
        <f t="shared" si="28"/>
        <v>0</v>
      </c>
    </row>
    <row r="33" spans="1:36" x14ac:dyDescent="0.3">
      <c r="A33" s="38"/>
      <c r="B33" s="38">
        <f>+MAX($B$1:B32)+1</f>
        <v>55</v>
      </c>
      <c r="C33" s="57" t="s">
        <v>84</v>
      </c>
      <c r="D33" s="77">
        <v>1601</v>
      </c>
      <c r="E33" s="172"/>
      <c r="F33" s="249">
        <v>7.7803122734426092E-2</v>
      </c>
      <c r="G33" s="249">
        <v>7.7803122734426092E-2</v>
      </c>
      <c r="H33" s="249">
        <v>7.7803122734426092E-2</v>
      </c>
      <c r="I33" s="249">
        <v>8.517673686630238E-2</v>
      </c>
      <c r="J33" s="249">
        <v>8.517673686630238E-2</v>
      </c>
      <c r="K33" s="249">
        <v>8.517673686630238E-2</v>
      </c>
      <c r="L33" s="249">
        <v>8.517673686630238E-2</v>
      </c>
      <c r="M33" s="249">
        <v>8.517673686630238E-2</v>
      </c>
      <c r="N33" s="249">
        <v>8.517673686630238E-2</v>
      </c>
      <c r="O33" s="249">
        <v>8.517673686630238E-2</v>
      </c>
      <c r="P33" s="249">
        <v>8.517673686630238E-2</v>
      </c>
      <c r="Q33" s="249">
        <v>8.517673686630238E-2</v>
      </c>
      <c r="S33" s="77">
        <v>62.009088819337592</v>
      </c>
      <c r="T33" s="77">
        <v>62.009088819337592</v>
      </c>
      <c r="U33" s="161">
        <v>62.009088819337592</v>
      </c>
      <c r="V33" s="210">
        <v>67.885859282442993</v>
      </c>
      <c r="W33" s="77">
        <v>67.885859282442993</v>
      </c>
      <c r="X33" s="77">
        <v>67.885859282442993</v>
      </c>
      <c r="Y33" s="77">
        <v>201.88585928244299</v>
      </c>
      <c r="Z33" s="77">
        <v>201.88585928244299</v>
      </c>
      <c r="AA33" s="77">
        <v>201.88585928244299</v>
      </c>
      <c r="AB33" s="77">
        <v>201.88585928244299</v>
      </c>
      <c r="AC33" s="77">
        <v>201.88585928244299</v>
      </c>
      <c r="AD33" s="77">
        <v>201.88585928244299</v>
      </c>
      <c r="AF33" s="76">
        <f t="shared" si="26"/>
        <v>1601</v>
      </c>
      <c r="AG33" s="75" t="b">
        <f t="shared" si="27"/>
        <v>1</v>
      </c>
      <c r="AH33" s="237">
        <f t="shared" si="28"/>
        <v>0</v>
      </c>
    </row>
    <row r="34" spans="1:36" x14ac:dyDescent="0.3">
      <c r="A34" s="38"/>
      <c r="B34" s="38">
        <f>+MAX($B$1:B33)+1</f>
        <v>56</v>
      </c>
      <c r="C34" s="57" t="s">
        <v>85</v>
      </c>
      <c r="D34" s="77">
        <v>72</v>
      </c>
      <c r="E34" s="172"/>
      <c r="F34" s="249">
        <v>7.7803122734426092E-2</v>
      </c>
      <c r="G34" s="249">
        <v>7.7803122734426092E-2</v>
      </c>
      <c r="H34" s="249">
        <v>7.7803122734426092E-2</v>
      </c>
      <c r="I34" s="249">
        <v>8.517673686630238E-2</v>
      </c>
      <c r="J34" s="249">
        <v>8.517673686630238E-2</v>
      </c>
      <c r="K34" s="249">
        <v>8.517673686630238E-2</v>
      </c>
      <c r="L34" s="249">
        <v>8.517673686630238E-2</v>
      </c>
      <c r="M34" s="249">
        <v>8.517673686630238E-2</v>
      </c>
      <c r="N34" s="249">
        <v>8.517673686630238E-2</v>
      </c>
      <c r="O34" s="249">
        <v>8.517673686630238E-2</v>
      </c>
      <c r="P34" s="249">
        <v>8.517673686630238E-2</v>
      </c>
      <c r="Q34" s="249">
        <v>8.517673686630238E-2</v>
      </c>
      <c r="S34" s="77">
        <f t="shared" si="29"/>
        <v>5.6018248368786789</v>
      </c>
      <c r="T34" s="77">
        <f t="shared" si="30"/>
        <v>5.6018248368786789</v>
      </c>
      <c r="U34" s="161">
        <f t="shared" si="31"/>
        <v>5.6018248368786789</v>
      </c>
      <c r="V34" s="210">
        <f t="shared" si="32"/>
        <v>6.132725054373771</v>
      </c>
      <c r="W34" s="77">
        <f t="shared" si="33"/>
        <v>6.132725054373771</v>
      </c>
      <c r="X34" s="77">
        <f t="shared" si="34"/>
        <v>6.132725054373771</v>
      </c>
      <c r="Y34" s="77">
        <f t="shared" si="35"/>
        <v>6.132725054373771</v>
      </c>
      <c r="Z34" s="77">
        <f t="shared" si="36"/>
        <v>6.132725054373771</v>
      </c>
      <c r="AA34" s="77">
        <f t="shared" si="37"/>
        <v>6.132725054373771</v>
      </c>
      <c r="AB34" s="77">
        <f t="shared" si="38"/>
        <v>6.132725054373771</v>
      </c>
      <c r="AC34" s="77">
        <f t="shared" si="39"/>
        <v>6.132725054373771</v>
      </c>
      <c r="AD34" s="77">
        <f t="shared" si="40"/>
        <v>6.132725054373771</v>
      </c>
      <c r="AF34" s="76">
        <f t="shared" si="26"/>
        <v>71.999999999999972</v>
      </c>
      <c r="AG34" s="75" t="b">
        <f t="shared" si="27"/>
        <v>1</v>
      </c>
      <c r="AH34" s="237">
        <f t="shared" si="28"/>
        <v>0</v>
      </c>
    </row>
    <row r="35" spans="1:36" x14ac:dyDescent="0.3">
      <c r="A35" s="38"/>
      <c r="B35" s="38">
        <f>+MAX($B$1:B34)+1</f>
        <v>57</v>
      </c>
      <c r="C35" s="57" t="s">
        <v>86</v>
      </c>
      <c r="D35" s="77">
        <v>3847</v>
      </c>
      <c r="E35" s="172"/>
      <c r="F35" s="249">
        <v>7.7803122734426092E-2</v>
      </c>
      <c r="G35" s="249">
        <v>7.7803122734426092E-2</v>
      </c>
      <c r="H35" s="249">
        <v>7.7803122734426092E-2</v>
      </c>
      <c r="I35" s="249">
        <v>8.517673686630238E-2</v>
      </c>
      <c r="J35" s="249">
        <v>8.517673686630238E-2</v>
      </c>
      <c r="K35" s="249">
        <v>8.517673686630238E-2</v>
      </c>
      <c r="L35" s="249">
        <v>8.517673686630238E-2</v>
      </c>
      <c r="M35" s="249">
        <v>8.517673686630238E-2</v>
      </c>
      <c r="N35" s="249">
        <v>8.517673686630238E-2</v>
      </c>
      <c r="O35" s="249">
        <v>8.517673686630238E-2</v>
      </c>
      <c r="P35" s="249">
        <v>8.517673686630238E-2</v>
      </c>
      <c r="Q35" s="249">
        <v>8.517673686630238E-2</v>
      </c>
      <c r="S35" s="77">
        <f t="shared" si="29"/>
        <v>299.3086131593372</v>
      </c>
      <c r="T35" s="77">
        <f t="shared" si="30"/>
        <v>299.3086131593372</v>
      </c>
      <c r="U35" s="161">
        <f t="shared" si="31"/>
        <v>299.3086131593372</v>
      </c>
      <c r="V35" s="210">
        <f t="shared" si="32"/>
        <v>327.67490672466528</v>
      </c>
      <c r="W35" s="77">
        <f t="shared" si="33"/>
        <v>327.67490672466528</v>
      </c>
      <c r="X35" s="77">
        <f t="shared" si="34"/>
        <v>327.67490672466528</v>
      </c>
      <c r="Y35" s="77">
        <f t="shared" si="35"/>
        <v>327.67490672466528</v>
      </c>
      <c r="Z35" s="77">
        <f t="shared" si="36"/>
        <v>327.67490672466528</v>
      </c>
      <c r="AA35" s="77">
        <f t="shared" si="37"/>
        <v>327.67490672466528</v>
      </c>
      <c r="AB35" s="77">
        <f t="shared" si="38"/>
        <v>327.67490672466528</v>
      </c>
      <c r="AC35" s="77">
        <f t="shared" si="39"/>
        <v>327.67490672466528</v>
      </c>
      <c r="AD35" s="77">
        <f t="shared" si="40"/>
        <v>327.67490672466528</v>
      </c>
      <c r="AF35" s="76">
        <f t="shared" si="26"/>
        <v>3846.9999999999982</v>
      </c>
      <c r="AG35" s="75" t="b">
        <f t="shared" si="27"/>
        <v>1</v>
      </c>
      <c r="AH35" s="237">
        <f t="shared" si="28"/>
        <v>0</v>
      </c>
    </row>
    <row r="36" spans="1:36" x14ac:dyDescent="0.3">
      <c r="A36" s="38"/>
      <c r="B36" s="38">
        <f>+MAX($B$1:B35)+1</f>
        <v>58</v>
      </c>
      <c r="C36" s="57" t="s">
        <v>87</v>
      </c>
      <c r="D36" s="77">
        <v>2164</v>
      </c>
      <c r="E36" s="172"/>
      <c r="F36" s="249">
        <v>7.7803122734426092E-2</v>
      </c>
      <c r="G36" s="249">
        <v>7.7803122734426092E-2</v>
      </c>
      <c r="H36" s="249">
        <v>7.7803122734426092E-2</v>
      </c>
      <c r="I36" s="249">
        <v>8.517673686630238E-2</v>
      </c>
      <c r="J36" s="249">
        <v>8.517673686630238E-2</v>
      </c>
      <c r="K36" s="249">
        <v>8.517673686630238E-2</v>
      </c>
      <c r="L36" s="249">
        <v>8.517673686630238E-2</v>
      </c>
      <c r="M36" s="249">
        <v>8.517673686630238E-2</v>
      </c>
      <c r="N36" s="249">
        <v>8.517673686630238E-2</v>
      </c>
      <c r="O36" s="249">
        <v>8.517673686630238E-2</v>
      </c>
      <c r="P36" s="249">
        <v>8.517673686630238E-2</v>
      </c>
      <c r="Q36" s="249">
        <v>8.517673686630238E-2</v>
      </c>
      <c r="S36" s="77">
        <f t="shared" si="29"/>
        <v>168.36595759729806</v>
      </c>
      <c r="T36" s="77">
        <f t="shared" si="30"/>
        <v>168.36595759729806</v>
      </c>
      <c r="U36" s="161">
        <f t="shared" si="31"/>
        <v>168.36595759729806</v>
      </c>
      <c r="V36" s="210">
        <f t="shared" si="32"/>
        <v>184.32245857867835</v>
      </c>
      <c r="W36" s="77">
        <f t="shared" si="33"/>
        <v>184.32245857867835</v>
      </c>
      <c r="X36" s="77">
        <f t="shared" si="34"/>
        <v>184.32245857867835</v>
      </c>
      <c r="Y36" s="77">
        <f t="shared" si="35"/>
        <v>184.32245857867835</v>
      </c>
      <c r="Z36" s="77">
        <f t="shared" si="36"/>
        <v>184.32245857867835</v>
      </c>
      <c r="AA36" s="77">
        <f t="shared" si="37"/>
        <v>184.32245857867835</v>
      </c>
      <c r="AB36" s="77">
        <f t="shared" si="38"/>
        <v>184.32245857867835</v>
      </c>
      <c r="AC36" s="77">
        <f t="shared" si="39"/>
        <v>184.32245857867835</v>
      </c>
      <c r="AD36" s="77">
        <f t="shared" si="40"/>
        <v>184.32245857867835</v>
      </c>
      <c r="AF36" s="76">
        <f t="shared" si="26"/>
        <v>2163.9999999999995</v>
      </c>
      <c r="AG36" s="75" t="b">
        <f t="shared" si="27"/>
        <v>1</v>
      </c>
      <c r="AH36" s="237">
        <f t="shared" si="28"/>
        <v>0</v>
      </c>
    </row>
    <row r="37" spans="1:36" x14ac:dyDescent="0.3">
      <c r="A37" s="38"/>
      <c r="B37" s="38">
        <f>+MAX($B$1:B36)+1</f>
        <v>59</v>
      </c>
      <c r="C37" s="57" t="s">
        <v>178</v>
      </c>
      <c r="D37" s="77">
        <v>1092</v>
      </c>
      <c r="E37" s="172"/>
      <c r="F37" s="249">
        <v>7.7803122734426092E-2</v>
      </c>
      <c r="G37" s="249">
        <v>7.7803122734426092E-2</v>
      </c>
      <c r="H37" s="249">
        <v>7.7803122734426092E-2</v>
      </c>
      <c r="I37" s="249">
        <v>8.517673686630238E-2</v>
      </c>
      <c r="J37" s="249">
        <v>8.517673686630238E-2</v>
      </c>
      <c r="K37" s="249">
        <v>8.517673686630238E-2</v>
      </c>
      <c r="L37" s="249">
        <v>8.517673686630238E-2</v>
      </c>
      <c r="M37" s="249">
        <v>8.517673686630238E-2</v>
      </c>
      <c r="N37" s="249">
        <v>8.517673686630238E-2</v>
      </c>
      <c r="O37" s="249">
        <v>8.517673686630238E-2</v>
      </c>
      <c r="P37" s="249">
        <v>8.517673686630238E-2</v>
      </c>
      <c r="Q37" s="249">
        <v>8.517673686630238E-2</v>
      </c>
      <c r="S37" s="77">
        <v>116.23786536523258</v>
      </c>
      <c r="T37" s="77">
        <v>116.23786536523258</v>
      </c>
      <c r="U37" s="161">
        <v>116.23786536523258</v>
      </c>
      <c r="V37" s="210">
        <v>127.25404487825575</v>
      </c>
      <c r="W37" s="77">
        <v>127.25404487825575</v>
      </c>
      <c r="X37" s="77">
        <v>127.25404487825575</v>
      </c>
      <c r="Y37" s="77">
        <v>60.254044878255996</v>
      </c>
      <c r="Z37" s="77">
        <v>60.254044878255996</v>
      </c>
      <c r="AA37" s="77">
        <v>60.254044878255996</v>
      </c>
      <c r="AB37" s="77">
        <v>60.254044878255996</v>
      </c>
      <c r="AC37" s="77">
        <v>60.254044878255996</v>
      </c>
      <c r="AD37" s="77">
        <v>60.254044878255996</v>
      </c>
      <c r="AF37" s="76">
        <f t="shared" si="26"/>
        <v>1092.0000000000009</v>
      </c>
      <c r="AG37" s="75" t="b">
        <f t="shared" si="27"/>
        <v>1</v>
      </c>
      <c r="AH37" s="237">
        <f t="shared" si="28"/>
        <v>0</v>
      </c>
    </row>
    <row r="38" spans="1:36" x14ac:dyDescent="0.3">
      <c r="A38" s="38"/>
      <c r="B38" s="38">
        <f>+MAX($B$1:B37)+1</f>
        <v>60</v>
      </c>
      <c r="C38" s="57" t="s">
        <v>88</v>
      </c>
      <c r="D38" s="77">
        <v>1591</v>
      </c>
      <c r="E38" s="172"/>
      <c r="F38" s="249">
        <v>7.7803122734426092E-2</v>
      </c>
      <c r="G38" s="249">
        <v>7.7803122734426092E-2</v>
      </c>
      <c r="H38" s="249">
        <v>7.7803122734426092E-2</v>
      </c>
      <c r="I38" s="249">
        <v>8.517673686630238E-2</v>
      </c>
      <c r="J38" s="249">
        <v>8.517673686630238E-2</v>
      </c>
      <c r="K38" s="249">
        <v>8.517673686630238E-2</v>
      </c>
      <c r="L38" s="249">
        <v>8.517673686630238E-2</v>
      </c>
      <c r="M38" s="249">
        <v>8.517673686630238E-2</v>
      </c>
      <c r="N38" s="249">
        <v>8.517673686630238E-2</v>
      </c>
      <c r="O38" s="249">
        <v>8.517673686630238E-2</v>
      </c>
      <c r="P38" s="249">
        <v>8.517673686630238E-2</v>
      </c>
      <c r="Q38" s="249">
        <v>8.517673686630238E-2</v>
      </c>
      <c r="S38" s="77">
        <f t="shared" si="29"/>
        <v>123.78476827047191</v>
      </c>
      <c r="T38" s="77">
        <f t="shared" si="30"/>
        <v>123.78476827047191</v>
      </c>
      <c r="U38" s="161">
        <f t="shared" si="31"/>
        <v>123.78476827047191</v>
      </c>
      <c r="V38" s="210">
        <f t="shared" si="32"/>
        <v>135.5161883542871</v>
      </c>
      <c r="W38" s="77">
        <f t="shared" si="33"/>
        <v>135.5161883542871</v>
      </c>
      <c r="X38" s="77">
        <f t="shared" si="34"/>
        <v>135.5161883542871</v>
      </c>
      <c r="Y38" s="77">
        <f t="shared" si="35"/>
        <v>135.5161883542871</v>
      </c>
      <c r="Z38" s="77">
        <f t="shared" si="36"/>
        <v>135.5161883542871</v>
      </c>
      <c r="AA38" s="77">
        <f t="shared" si="37"/>
        <v>135.5161883542871</v>
      </c>
      <c r="AB38" s="77">
        <f t="shared" si="38"/>
        <v>135.5161883542871</v>
      </c>
      <c r="AC38" s="77">
        <f t="shared" si="39"/>
        <v>135.5161883542871</v>
      </c>
      <c r="AD38" s="77">
        <f t="shared" si="40"/>
        <v>135.5161883542871</v>
      </c>
      <c r="AF38" s="76">
        <f t="shared" si="26"/>
        <v>1590.9999999999998</v>
      </c>
      <c r="AG38" s="75" t="b">
        <f t="shared" si="27"/>
        <v>1</v>
      </c>
      <c r="AH38" s="237">
        <f t="shared" si="28"/>
        <v>0</v>
      </c>
    </row>
    <row r="39" spans="1:36" x14ac:dyDescent="0.3">
      <c r="A39" s="38"/>
      <c r="B39" s="38">
        <f>+MAX($B$1:B38)+1</f>
        <v>61</v>
      </c>
      <c r="C39" s="57" t="s">
        <v>89</v>
      </c>
      <c r="D39" s="77">
        <v>2200</v>
      </c>
      <c r="E39" s="172"/>
      <c r="F39" s="249">
        <v>7.7803122734426092E-2</v>
      </c>
      <c r="G39" s="249">
        <v>7.7803122734426092E-2</v>
      </c>
      <c r="H39" s="249">
        <v>7.7803122734426092E-2</v>
      </c>
      <c r="I39" s="249">
        <v>8.517673686630238E-2</v>
      </c>
      <c r="J39" s="249">
        <v>8.517673686630238E-2</v>
      </c>
      <c r="K39" s="249">
        <v>8.517673686630238E-2</v>
      </c>
      <c r="L39" s="249">
        <v>8.517673686630238E-2</v>
      </c>
      <c r="M39" s="249">
        <v>8.517673686630238E-2</v>
      </c>
      <c r="N39" s="249">
        <v>8.517673686630238E-2</v>
      </c>
      <c r="O39" s="249">
        <v>8.517673686630238E-2</v>
      </c>
      <c r="P39" s="249">
        <v>8.517673686630238E-2</v>
      </c>
      <c r="Q39" s="249">
        <v>8.517673686630238E-2</v>
      </c>
      <c r="S39" s="77">
        <f t="shared" si="29"/>
        <v>171.1668700157374</v>
      </c>
      <c r="T39" s="77">
        <f t="shared" si="30"/>
        <v>171.1668700157374</v>
      </c>
      <c r="U39" s="161">
        <f t="shared" si="31"/>
        <v>171.1668700157374</v>
      </c>
      <c r="V39" s="210">
        <f t="shared" si="32"/>
        <v>187.38882110586525</v>
      </c>
      <c r="W39" s="77">
        <f t="shared" si="33"/>
        <v>187.38882110586525</v>
      </c>
      <c r="X39" s="77">
        <f t="shared" si="34"/>
        <v>187.38882110586525</v>
      </c>
      <c r="Y39" s="77">
        <f t="shared" si="35"/>
        <v>187.38882110586525</v>
      </c>
      <c r="Z39" s="77">
        <f t="shared" si="36"/>
        <v>187.38882110586525</v>
      </c>
      <c r="AA39" s="77">
        <f t="shared" si="37"/>
        <v>187.38882110586525</v>
      </c>
      <c r="AB39" s="77">
        <f t="shared" si="38"/>
        <v>187.38882110586525</v>
      </c>
      <c r="AC39" s="77">
        <f t="shared" si="39"/>
        <v>187.38882110586525</v>
      </c>
      <c r="AD39" s="77">
        <f t="shared" si="40"/>
        <v>187.38882110586525</v>
      </c>
      <c r="AF39" s="76">
        <f t="shared" si="26"/>
        <v>2199.9999999999991</v>
      </c>
      <c r="AG39" s="75" t="b">
        <f t="shared" si="27"/>
        <v>1</v>
      </c>
      <c r="AH39" s="237">
        <f t="shared" si="28"/>
        <v>0</v>
      </c>
    </row>
    <row r="40" spans="1:36" x14ac:dyDescent="0.3">
      <c r="A40" s="38"/>
      <c r="B40" s="38">
        <f>+MAX($B$1:B39)+1</f>
        <v>62</v>
      </c>
      <c r="C40" s="57" t="s">
        <v>90</v>
      </c>
      <c r="D40" s="77">
        <v>1042</v>
      </c>
      <c r="E40" s="172"/>
      <c r="F40" s="249">
        <v>7.7803122734426092E-2</v>
      </c>
      <c r="G40" s="249">
        <v>7.7803122734426092E-2</v>
      </c>
      <c r="H40" s="249">
        <v>7.7803122734426092E-2</v>
      </c>
      <c r="I40" s="249">
        <v>8.517673686630238E-2</v>
      </c>
      <c r="J40" s="249">
        <v>8.517673686630238E-2</v>
      </c>
      <c r="K40" s="249">
        <v>8.517673686630238E-2</v>
      </c>
      <c r="L40" s="249">
        <v>8.517673686630238E-2</v>
      </c>
      <c r="M40" s="249">
        <v>8.517673686630238E-2</v>
      </c>
      <c r="N40" s="249">
        <v>8.517673686630238E-2</v>
      </c>
      <c r="O40" s="249">
        <v>8.517673686630238E-2</v>
      </c>
      <c r="P40" s="249">
        <v>8.517673686630238E-2</v>
      </c>
      <c r="Q40" s="249">
        <v>8.517673686630238E-2</v>
      </c>
      <c r="S40" s="77">
        <v>112.34770922851128</v>
      </c>
      <c r="T40" s="77">
        <v>112.34770922851128</v>
      </c>
      <c r="U40" s="161">
        <v>112.34770922851128</v>
      </c>
      <c r="V40" s="210">
        <v>122.99520803494063</v>
      </c>
      <c r="W40" s="77">
        <v>122.99520803494063</v>
      </c>
      <c r="X40" s="77">
        <v>122.99520803494063</v>
      </c>
      <c r="Y40" s="77">
        <v>55.995208034941001</v>
      </c>
      <c r="Z40" s="77">
        <v>55.995208034941001</v>
      </c>
      <c r="AA40" s="77">
        <v>55.995208034941001</v>
      </c>
      <c r="AB40" s="77">
        <v>55.995208034941001</v>
      </c>
      <c r="AC40" s="77">
        <v>55.995208034941001</v>
      </c>
      <c r="AD40" s="77">
        <v>55.995208034941001</v>
      </c>
      <c r="AF40" s="76">
        <v>1042</v>
      </c>
      <c r="AG40" s="75" t="b">
        <f t="shared" si="27"/>
        <v>1</v>
      </c>
      <c r="AH40" s="237">
        <f t="shared" si="28"/>
        <v>0</v>
      </c>
    </row>
    <row r="41" spans="1:36" x14ac:dyDescent="0.3">
      <c r="A41" s="38"/>
      <c r="B41" s="38"/>
      <c r="C41" s="61" t="s">
        <v>93</v>
      </c>
      <c r="D41" s="78">
        <f>SUM(D30:D40)</f>
        <v>21878</v>
      </c>
      <c r="E41" s="74"/>
      <c r="F41" s="175"/>
      <c r="G41" s="175"/>
      <c r="H41" s="175"/>
      <c r="I41" s="175"/>
      <c r="J41" s="175"/>
      <c r="K41" s="175"/>
      <c r="L41" s="175"/>
      <c r="M41" s="175"/>
      <c r="N41" s="175"/>
      <c r="O41" s="175"/>
      <c r="P41" s="175"/>
      <c r="Q41" s="175"/>
      <c r="S41" s="78">
        <f t="shared" ref="S41:AD41" si="41">SUM(S30:S40)</f>
        <v>1702.1767191837744</v>
      </c>
      <c r="T41" s="78">
        <f t="shared" si="41"/>
        <v>1702.1767191837744</v>
      </c>
      <c r="U41" s="164">
        <f t="shared" si="41"/>
        <v>1702.1767191837744</v>
      </c>
      <c r="V41" s="209">
        <f t="shared" si="41"/>
        <v>1863.4966491609634</v>
      </c>
      <c r="W41" s="78">
        <f t="shared" si="41"/>
        <v>1863.4966491609634</v>
      </c>
      <c r="X41" s="78">
        <f t="shared" si="41"/>
        <v>1863.4966491609634</v>
      </c>
      <c r="Y41" s="78">
        <f t="shared" si="41"/>
        <v>1863.4966491609641</v>
      </c>
      <c r="Z41" s="78">
        <f t="shared" si="41"/>
        <v>1863.4966491609641</v>
      </c>
      <c r="AA41" s="78">
        <f t="shared" si="41"/>
        <v>1863.4966491609641</v>
      </c>
      <c r="AB41" s="78">
        <f t="shared" si="41"/>
        <v>1863.4966491609641</v>
      </c>
      <c r="AC41" s="78">
        <f t="shared" si="41"/>
        <v>1863.4966491609641</v>
      </c>
      <c r="AD41" s="78">
        <f t="shared" si="41"/>
        <v>1863.4966491609641</v>
      </c>
      <c r="AF41" s="76">
        <f t="shared" si="26"/>
        <v>21877.999999999996</v>
      </c>
      <c r="AG41" s="75" t="b">
        <f t="shared" si="27"/>
        <v>1</v>
      </c>
      <c r="AH41" s="237">
        <f t="shared" si="28"/>
        <v>0</v>
      </c>
      <c r="AJ41" s="76"/>
    </row>
    <row r="42" spans="1:36" x14ac:dyDescent="0.3">
      <c r="A42" s="38"/>
      <c r="B42" s="38">
        <f>+MAX($B$1:B41)+1</f>
        <v>63</v>
      </c>
      <c r="C42" s="204" t="s">
        <v>36</v>
      </c>
      <c r="D42" s="77">
        <v>3805</v>
      </c>
      <c r="E42" s="74"/>
      <c r="F42" s="175">
        <v>7.7803122734426092E-2</v>
      </c>
      <c r="G42" s="175">
        <v>7.7803122734426092E-2</v>
      </c>
      <c r="H42" s="175">
        <v>7.7803122734426092E-2</v>
      </c>
      <c r="I42" s="175">
        <v>8.517673686630238E-2</v>
      </c>
      <c r="J42" s="175">
        <v>8.517673686630238E-2</v>
      </c>
      <c r="K42" s="175">
        <v>8.517673686630238E-2</v>
      </c>
      <c r="L42" s="175">
        <v>8.517673686630238E-2</v>
      </c>
      <c r="M42" s="175">
        <v>8.517673686630238E-2</v>
      </c>
      <c r="N42" s="175">
        <v>8.517673686630238E-2</v>
      </c>
      <c r="O42" s="175">
        <v>8.517673686630238E-2</v>
      </c>
      <c r="P42" s="175">
        <v>8.517673686630238E-2</v>
      </c>
      <c r="Q42" s="175">
        <v>8.517673686630238E-2</v>
      </c>
      <c r="S42" s="77">
        <f t="shared" ref="S42:S45" si="42">IFERROR($D42*F42,"")</f>
        <v>296.04088200449127</v>
      </c>
      <c r="T42" s="77">
        <f t="shared" ref="T42:T43" si="43">IFERROR($D42*G42,"")</f>
        <v>296.04088200449127</v>
      </c>
      <c r="U42" s="161">
        <f t="shared" ref="U42:U43" si="44">IFERROR($D42*H42,"")</f>
        <v>296.04088200449127</v>
      </c>
      <c r="V42" s="210">
        <f t="shared" ref="V42:V43" si="45">IFERROR($D42*I42,"")</f>
        <v>324.09748377628057</v>
      </c>
      <c r="W42" s="77">
        <f t="shared" ref="W42:W43" si="46">IFERROR($D42*J42,"")</f>
        <v>324.09748377628057</v>
      </c>
      <c r="X42" s="77">
        <f t="shared" ref="X42:X43" si="47">IFERROR($D42*K42,"")</f>
        <v>324.09748377628057</v>
      </c>
      <c r="Y42" s="77">
        <f t="shared" ref="Y42:Y43" si="48">IFERROR($D42*L42,"")</f>
        <v>324.09748377628057</v>
      </c>
      <c r="Z42" s="77">
        <f t="shared" ref="Z42:Z43" si="49">IFERROR($D42*M42,"")</f>
        <v>324.09748377628057</v>
      </c>
      <c r="AA42" s="77">
        <f t="shared" ref="AA42:AA43" si="50">IFERROR($D42*N42,"")</f>
        <v>324.09748377628057</v>
      </c>
      <c r="AB42" s="77">
        <f t="shared" ref="AB42:AB43" si="51">IFERROR($D42*O42,"")</f>
        <v>324.09748377628057</v>
      </c>
      <c r="AC42" s="77">
        <f t="shared" ref="AC42:AC43" si="52">IFERROR($D42*P42,"")</f>
        <v>324.09748377628057</v>
      </c>
      <c r="AD42" s="77">
        <f t="shared" ref="AD42:AD43" si="53">IFERROR($D42*Q42," ")</f>
        <v>324.09748377628057</v>
      </c>
      <c r="AF42" s="76">
        <f t="shared" si="26"/>
        <v>3804.9999999999991</v>
      </c>
      <c r="AG42" s="75" t="b">
        <f t="shared" si="27"/>
        <v>1</v>
      </c>
      <c r="AH42" s="237">
        <f t="shared" si="28"/>
        <v>0</v>
      </c>
    </row>
    <row r="43" spans="1:36" x14ac:dyDescent="0.3">
      <c r="A43" s="38"/>
      <c r="B43" s="38">
        <f>+MAX($B$1:B42)+1</f>
        <v>64</v>
      </c>
      <c r="C43" s="204" t="s">
        <v>74</v>
      </c>
      <c r="D43" s="77">
        <v>645</v>
      </c>
      <c r="E43" s="74"/>
      <c r="F43" s="175">
        <v>7.7803122734426092E-2</v>
      </c>
      <c r="G43" s="175">
        <v>7.7803122734426092E-2</v>
      </c>
      <c r="H43" s="175">
        <v>7.7803122734426092E-2</v>
      </c>
      <c r="I43" s="175">
        <v>8.517673686630238E-2</v>
      </c>
      <c r="J43" s="175">
        <v>8.517673686630238E-2</v>
      </c>
      <c r="K43" s="175">
        <v>8.517673686630238E-2</v>
      </c>
      <c r="L43" s="175">
        <v>8.517673686630238E-2</v>
      </c>
      <c r="M43" s="175">
        <v>8.517673686630238E-2</v>
      </c>
      <c r="N43" s="175">
        <v>8.517673686630238E-2</v>
      </c>
      <c r="O43" s="175">
        <v>8.517673686630238E-2</v>
      </c>
      <c r="P43" s="175">
        <v>8.517673686630238E-2</v>
      </c>
      <c r="Q43" s="175">
        <v>8.517673686630238E-2</v>
      </c>
      <c r="S43" s="77">
        <f t="shared" si="42"/>
        <v>50.183014163704826</v>
      </c>
      <c r="T43" s="77">
        <f t="shared" si="43"/>
        <v>50.183014163704826</v>
      </c>
      <c r="U43" s="161">
        <f t="shared" si="44"/>
        <v>50.183014163704826</v>
      </c>
      <c r="V43" s="210">
        <f t="shared" si="45"/>
        <v>54.938995278765034</v>
      </c>
      <c r="W43" s="77">
        <f t="shared" si="46"/>
        <v>54.938995278765034</v>
      </c>
      <c r="X43" s="77">
        <f t="shared" si="47"/>
        <v>54.938995278765034</v>
      </c>
      <c r="Y43" s="77">
        <f t="shared" si="48"/>
        <v>54.938995278765034</v>
      </c>
      <c r="Z43" s="77">
        <f t="shared" si="49"/>
        <v>54.938995278765034</v>
      </c>
      <c r="AA43" s="77">
        <f t="shared" si="50"/>
        <v>54.938995278765034</v>
      </c>
      <c r="AB43" s="77">
        <f t="shared" si="51"/>
        <v>54.938995278765034</v>
      </c>
      <c r="AC43" s="77">
        <f t="shared" si="52"/>
        <v>54.938995278765034</v>
      </c>
      <c r="AD43" s="77">
        <f t="shared" si="53"/>
        <v>54.938995278765034</v>
      </c>
      <c r="AF43" s="76">
        <f t="shared" si="26"/>
        <v>644.99999999999977</v>
      </c>
      <c r="AG43" s="75" t="b">
        <f t="shared" si="27"/>
        <v>1</v>
      </c>
      <c r="AH43" s="237">
        <f t="shared" si="28"/>
        <v>0</v>
      </c>
    </row>
    <row r="44" spans="1:36" x14ac:dyDescent="0.3">
      <c r="A44" s="38"/>
      <c r="B44" s="38"/>
      <c r="C44" s="61" t="s">
        <v>94</v>
      </c>
      <c r="D44" s="78">
        <f>SUM(D27,D41:D43)</f>
        <v>34220</v>
      </c>
      <c r="E44" s="74"/>
      <c r="F44" s="175"/>
      <c r="G44" s="175"/>
      <c r="H44" s="175"/>
      <c r="I44" s="175"/>
      <c r="J44" s="175"/>
      <c r="K44" s="175"/>
      <c r="L44" s="175"/>
      <c r="M44" s="175"/>
      <c r="N44" s="175"/>
      <c r="O44" s="175"/>
      <c r="P44" s="175"/>
      <c r="Q44" s="175"/>
      <c r="R44" s="224"/>
      <c r="S44" s="78">
        <f t="shared" ref="S44:AD44" si="54">SUM(S27,S41:S43)</f>
        <v>2662.4228599720609</v>
      </c>
      <c r="T44" s="78">
        <f t="shared" si="54"/>
        <v>2662.4228599720609</v>
      </c>
      <c r="U44" s="164">
        <f t="shared" si="54"/>
        <v>2662.4228599720609</v>
      </c>
      <c r="V44" s="209">
        <f t="shared" si="54"/>
        <v>2914.7479355648675</v>
      </c>
      <c r="W44" s="78">
        <f t="shared" si="54"/>
        <v>2914.7479355648675</v>
      </c>
      <c r="X44" s="78">
        <f t="shared" si="54"/>
        <v>2914.7479355648675</v>
      </c>
      <c r="Y44" s="78">
        <f t="shared" si="54"/>
        <v>2914.7479355648684</v>
      </c>
      <c r="Z44" s="78">
        <f t="shared" si="54"/>
        <v>2914.7479355648684</v>
      </c>
      <c r="AA44" s="78">
        <f t="shared" si="54"/>
        <v>2914.7479355648684</v>
      </c>
      <c r="AB44" s="78">
        <f t="shared" si="54"/>
        <v>2914.7479355648684</v>
      </c>
      <c r="AC44" s="78">
        <f t="shared" si="54"/>
        <v>2914.7479355648684</v>
      </c>
      <c r="AD44" s="78">
        <f t="shared" si="54"/>
        <v>2914.7479355648684</v>
      </c>
      <c r="AF44" s="76">
        <f t="shared" si="26"/>
        <v>34220</v>
      </c>
      <c r="AG44" s="75" t="b">
        <f>AF44=D44</f>
        <v>1</v>
      </c>
      <c r="AH44" s="237">
        <f t="shared" si="28"/>
        <v>0</v>
      </c>
    </row>
    <row r="45" spans="1:36" x14ac:dyDescent="0.3">
      <c r="A45" s="38"/>
      <c r="B45" s="38">
        <f>+MAX($B$1:B44)+1</f>
        <v>65</v>
      </c>
      <c r="C45" s="61" t="s">
        <v>174</v>
      </c>
      <c r="D45" s="79">
        <v>25000</v>
      </c>
      <c r="E45" s="172"/>
      <c r="F45" s="249">
        <v>1</v>
      </c>
      <c r="G45" s="249">
        <v>0</v>
      </c>
      <c r="H45" s="249">
        <v>0</v>
      </c>
      <c r="I45" s="249">
        <v>0</v>
      </c>
      <c r="J45" s="249">
        <v>0</v>
      </c>
      <c r="K45" s="249">
        <v>0</v>
      </c>
      <c r="L45" s="249">
        <v>0</v>
      </c>
      <c r="M45" s="249">
        <v>0</v>
      </c>
      <c r="N45" s="249">
        <v>0</v>
      </c>
      <c r="O45" s="249">
        <v>0</v>
      </c>
      <c r="P45" s="249">
        <v>0</v>
      </c>
      <c r="Q45" s="249">
        <v>0</v>
      </c>
      <c r="R45" s="224"/>
      <c r="S45" s="77">
        <f t="shared" si="42"/>
        <v>25000</v>
      </c>
      <c r="T45" s="77">
        <v>0</v>
      </c>
      <c r="U45" s="77">
        <f t="shared" ref="U45" si="55">IFERROR($D45*H45,"")</f>
        <v>0</v>
      </c>
      <c r="V45" s="77">
        <f t="shared" ref="V45" si="56">IFERROR($D45*I45,"")</f>
        <v>0</v>
      </c>
      <c r="W45" s="77">
        <f t="shared" ref="W45" si="57">IFERROR($D45*J45,"")</f>
        <v>0</v>
      </c>
      <c r="X45" s="77">
        <f t="shared" ref="X45" si="58">IFERROR($D45*K45,"")</f>
        <v>0</v>
      </c>
      <c r="Y45" s="77">
        <f t="shared" ref="Y45" si="59">IFERROR($D45*L45,"")</f>
        <v>0</v>
      </c>
      <c r="Z45" s="77">
        <f t="shared" ref="Z45" si="60">IFERROR($D45*M45,"")</f>
        <v>0</v>
      </c>
      <c r="AA45" s="77">
        <f t="shared" ref="AA45" si="61">IFERROR($D45*N45,"")</f>
        <v>0</v>
      </c>
      <c r="AB45" s="77">
        <f t="shared" ref="AB45" si="62">IFERROR($D45*O45,"")</f>
        <v>0</v>
      </c>
      <c r="AC45" s="77">
        <f t="shared" ref="AC45" si="63">IFERROR($D45*P45,"")</f>
        <v>0</v>
      </c>
      <c r="AD45" s="77">
        <f t="shared" ref="AD45" si="64">IFERROR($D45*Q45,"")</f>
        <v>0</v>
      </c>
      <c r="AF45" s="76">
        <f t="shared" si="26"/>
        <v>25000</v>
      </c>
      <c r="AG45" s="250" t="b">
        <f>AF45=D45</f>
        <v>1</v>
      </c>
      <c r="AH45" s="237">
        <f t="shared" si="28"/>
        <v>0</v>
      </c>
    </row>
    <row r="46" spans="1:36" x14ac:dyDescent="0.3">
      <c r="A46" s="38"/>
      <c r="B46" s="38">
        <v>66</v>
      </c>
      <c r="C46" s="61" t="s">
        <v>304</v>
      </c>
      <c r="D46" s="79">
        <v>4000</v>
      </c>
      <c r="E46" s="172"/>
      <c r="F46" s="249"/>
      <c r="G46" s="249"/>
      <c r="H46" s="249"/>
      <c r="I46" s="249"/>
      <c r="J46" s="249"/>
      <c r="K46" s="249"/>
      <c r="L46" s="249"/>
      <c r="M46" s="249"/>
      <c r="N46" s="249"/>
      <c r="O46" s="249"/>
      <c r="P46" s="249"/>
      <c r="Q46" s="249"/>
      <c r="R46" s="224"/>
      <c r="S46" s="77">
        <v>0</v>
      </c>
      <c r="T46" s="77">
        <v>0</v>
      </c>
      <c r="U46" s="77">
        <v>0</v>
      </c>
      <c r="V46" s="77">
        <v>0</v>
      </c>
      <c r="W46" s="77">
        <v>0</v>
      </c>
      <c r="X46" s="77">
        <v>0</v>
      </c>
      <c r="Y46" s="77">
        <f>D46/6</f>
        <v>666.66666666666663</v>
      </c>
      <c r="Z46" s="77">
        <f>Y46</f>
        <v>666.66666666666663</v>
      </c>
      <c r="AA46" s="77">
        <f>Z46</f>
        <v>666.66666666666663</v>
      </c>
      <c r="AB46" s="77">
        <f>AA46</f>
        <v>666.66666666666663</v>
      </c>
      <c r="AC46" s="77">
        <f>AB46</f>
        <v>666.66666666666663</v>
      </c>
      <c r="AD46" s="77">
        <f>AC46</f>
        <v>666.66666666666663</v>
      </c>
      <c r="AF46" s="76">
        <f t="shared" ref="AF46" si="65">SUM(S46:AD46)</f>
        <v>3999.9999999999995</v>
      </c>
      <c r="AG46" s="250" t="b">
        <f>AF46=D46</f>
        <v>1</v>
      </c>
      <c r="AH46" s="237">
        <f t="shared" ref="AH46" si="66">AF46-D46</f>
        <v>0</v>
      </c>
    </row>
    <row r="47" spans="1:36" x14ac:dyDescent="0.3">
      <c r="A47" s="38"/>
      <c r="B47" s="38"/>
      <c r="C47" s="61" t="s">
        <v>175</v>
      </c>
      <c r="D47" s="78">
        <f>SUM(D44:D46)</f>
        <v>63220</v>
      </c>
      <c r="E47" s="74"/>
      <c r="F47" s="175"/>
      <c r="G47" s="175"/>
      <c r="H47" s="175"/>
      <c r="I47" s="175"/>
      <c r="J47" s="175"/>
      <c r="K47" s="175"/>
      <c r="L47" s="175"/>
      <c r="M47" s="175"/>
      <c r="N47" s="175"/>
      <c r="O47" s="175"/>
      <c r="P47" s="175"/>
      <c r="Q47" s="175"/>
      <c r="R47" s="224"/>
      <c r="S47" s="78">
        <f t="shared" ref="S47:AD47" si="67">SUM(S44:S46)</f>
        <v>27662.422859972059</v>
      </c>
      <c r="T47" s="78">
        <f t="shared" si="67"/>
        <v>2662.4228599720609</v>
      </c>
      <c r="U47" s="78">
        <f t="shared" si="67"/>
        <v>2662.4228599720609</v>
      </c>
      <c r="V47" s="78">
        <f t="shared" si="67"/>
        <v>2914.7479355648675</v>
      </c>
      <c r="W47" s="78">
        <f t="shared" si="67"/>
        <v>2914.7479355648675</v>
      </c>
      <c r="X47" s="78">
        <f t="shared" si="67"/>
        <v>2914.7479355648675</v>
      </c>
      <c r="Y47" s="78">
        <f t="shared" si="67"/>
        <v>3581.4146022315349</v>
      </c>
      <c r="Z47" s="78">
        <f t="shared" si="67"/>
        <v>3581.4146022315349</v>
      </c>
      <c r="AA47" s="78">
        <f t="shared" si="67"/>
        <v>3581.4146022315349</v>
      </c>
      <c r="AB47" s="78">
        <f t="shared" si="67"/>
        <v>3581.4146022315349</v>
      </c>
      <c r="AC47" s="78">
        <f t="shared" si="67"/>
        <v>3581.4146022315349</v>
      </c>
      <c r="AD47" s="78">
        <f t="shared" si="67"/>
        <v>3581.4146022315349</v>
      </c>
      <c r="AF47" s="76">
        <f t="shared" ref="AF47" si="68">SUM(S47:AD47)</f>
        <v>63219.999999999978</v>
      </c>
      <c r="AG47" s="75" t="b">
        <f>AF47=D47</f>
        <v>1</v>
      </c>
      <c r="AH47" s="237">
        <f t="shared" si="28"/>
        <v>0</v>
      </c>
    </row>
    <row r="48" spans="1:36" x14ac:dyDescent="0.3">
      <c r="A48" s="38"/>
      <c r="B48" s="38"/>
      <c r="C48" s="61"/>
      <c r="D48" s="79"/>
      <c r="E48" s="162"/>
      <c r="F48" s="196"/>
      <c r="G48" s="175"/>
      <c r="H48" s="175"/>
      <c r="I48" s="175"/>
      <c r="J48" s="175"/>
      <c r="K48" s="175"/>
      <c r="L48" s="175"/>
      <c r="M48" s="175"/>
      <c r="N48" s="175"/>
      <c r="O48" s="175"/>
      <c r="P48" s="175"/>
      <c r="Q48" s="175"/>
      <c r="R48" s="76"/>
      <c r="S48" s="79"/>
      <c r="T48" s="79"/>
      <c r="U48" s="162"/>
      <c r="V48" s="211"/>
      <c r="W48" s="79"/>
      <c r="X48" s="79"/>
      <c r="Y48" s="79"/>
      <c r="Z48" s="79"/>
      <c r="AA48" s="79"/>
      <c r="AB48" s="79"/>
      <c r="AC48" s="79"/>
      <c r="AD48" s="79"/>
      <c r="AF48" s="76"/>
      <c r="AG48" s="75"/>
    </row>
    <row r="49" spans="1:34" x14ac:dyDescent="0.3">
      <c r="A49" s="38"/>
      <c r="B49" s="38"/>
      <c r="C49" s="59" t="s">
        <v>162</v>
      </c>
      <c r="D49" s="79"/>
      <c r="E49" s="74"/>
      <c r="F49" s="175"/>
      <c r="G49" s="175"/>
      <c r="H49" s="175"/>
      <c r="I49" s="175"/>
      <c r="J49" s="175"/>
      <c r="K49" s="175"/>
      <c r="L49" s="175"/>
      <c r="M49" s="175"/>
      <c r="N49" s="175"/>
      <c r="O49" s="175"/>
      <c r="P49" s="175"/>
      <c r="Q49" s="175"/>
      <c r="S49" s="79"/>
      <c r="T49" s="79"/>
      <c r="U49" s="162"/>
      <c r="V49" s="211"/>
      <c r="W49" s="79"/>
      <c r="X49" s="79"/>
      <c r="Y49" s="79"/>
      <c r="Z49" s="79"/>
      <c r="AA49" s="79"/>
      <c r="AB49" s="79"/>
      <c r="AC49" s="79"/>
      <c r="AD49" s="79"/>
      <c r="AF49" s="76"/>
      <c r="AG49" s="75"/>
    </row>
    <row r="50" spans="1:34" x14ac:dyDescent="0.3">
      <c r="A50" s="38"/>
      <c r="B50" s="38"/>
      <c r="C50" s="58" t="s">
        <v>70</v>
      </c>
      <c r="D50" s="79"/>
      <c r="E50" s="74"/>
      <c r="F50" s="175"/>
      <c r="G50" s="175"/>
      <c r="H50" s="175"/>
      <c r="I50" s="175"/>
      <c r="J50" s="175"/>
      <c r="K50" s="175"/>
      <c r="L50" s="175"/>
      <c r="M50" s="175"/>
      <c r="N50" s="175"/>
      <c r="O50" s="175"/>
      <c r="P50" s="175"/>
      <c r="Q50" s="175"/>
      <c r="S50" s="79"/>
      <c r="T50" s="79"/>
      <c r="U50" s="162"/>
      <c r="V50" s="211"/>
      <c r="W50" s="79"/>
      <c r="X50" s="79"/>
      <c r="Y50" s="79"/>
      <c r="Z50" s="79"/>
      <c r="AA50" s="79"/>
      <c r="AB50" s="79"/>
      <c r="AC50" s="79"/>
      <c r="AD50" s="79"/>
      <c r="AF50" s="76"/>
      <c r="AG50" s="75"/>
    </row>
    <row r="51" spans="1:34" x14ac:dyDescent="0.3">
      <c r="A51" s="38"/>
      <c r="B51" s="38">
        <f>+MAX($B$1:B50)+1</f>
        <v>67</v>
      </c>
      <c r="C51" s="204" t="s">
        <v>76</v>
      </c>
      <c r="D51" s="77">
        <v>2543</v>
      </c>
      <c r="E51" s="74"/>
      <c r="F51" s="249">
        <v>7.7803122734426092E-2</v>
      </c>
      <c r="G51" s="249">
        <v>7.7803122734426092E-2</v>
      </c>
      <c r="H51" s="249">
        <v>7.7803122734426092E-2</v>
      </c>
      <c r="I51" s="249">
        <v>8.517673686630238E-2</v>
      </c>
      <c r="J51" s="249">
        <v>8.517673686630238E-2</v>
      </c>
      <c r="K51" s="249">
        <v>8.517673686630238E-2</v>
      </c>
      <c r="L51" s="249">
        <v>8.517673686630238E-2</v>
      </c>
      <c r="M51" s="249">
        <v>8.517673686630238E-2</v>
      </c>
      <c r="N51" s="249">
        <v>8.517673686630238E-2</v>
      </c>
      <c r="O51" s="249">
        <v>8.517673686630238E-2</v>
      </c>
      <c r="P51" s="249">
        <v>8.517673686630238E-2</v>
      </c>
      <c r="Q51" s="249">
        <v>8.517673686630238E-2</v>
      </c>
      <c r="S51" s="77">
        <f t="shared" ref="S51:S54" si="69">IFERROR($D51*F51,"")</f>
        <v>197.85334111364554</v>
      </c>
      <c r="T51" s="77">
        <f t="shared" ref="T51:T54" si="70">IFERROR($D51*G51,"")</f>
        <v>197.85334111364554</v>
      </c>
      <c r="U51" s="161">
        <f t="shared" ref="U51:U54" si="71">IFERROR($D51*H51,"")</f>
        <v>197.85334111364554</v>
      </c>
      <c r="V51" s="210">
        <f t="shared" ref="V51:V54" si="72">IFERROR($D51*I51,"")</f>
        <v>216.60444185100695</v>
      </c>
      <c r="W51" s="77">
        <f t="shared" ref="W51:W54" si="73">IFERROR($D51*J51,"")</f>
        <v>216.60444185100695</v>
      </c>
      <c r="X51" s="77">
        <f t="shared" ref="X51:X54" si="74">IFERROR($D51*K51,"")</f>
        <v>216.60444185100695</v>
      </c>
      <c r="Y51" s="77">
        <f t="shared" ref="Y51:Y54" si="75">IFERROR($D51*L51,"")</f>
        <v>216.60444185100695</v>
      </c>
      <c r="Z51" s="77">
        <f t="shared" ref="Z51:Z54" si="76">IFERROR($D51*M51,"")</f>
        <v>216.60444185100695</v>
      </c>
      <c r="AA51" s="77">
        <f t="shared" ref="AA51:AA54" si="77">IFERROR($D51*N51,"")</f>
        <v>216.60444185100695</v>
      </c>
      <c r="AB51" s="77">
        <f t="shared" ref="AB51:AB54" si="78">IFERROR($D51*O51,"")</f>
        <v>216.60444185100695</v>
      </c>
      <c r="AC51" s="77">
        <f t="shared" ref="AC51:AC54" si="79">IFERROR($D51*P51,"")</f>
        <v>216.60444185100695</v>
      </c>
      <c r="AD51" s="77">
        <f t="shared" ref="AD51:AD54" si="80">IFERROR($D51*Q51,"")</f>
        <v>216.60444185100695</v>
      </c>
      <c r="AF51" s="76">
        <f t="shared" ref="AF51:AF55" si="81">SUM(S51:AD51)</f>
        <v>2542.9999999999986</v>
      </c>
      <c r="AG51" s="75" t="b">
        <f t="shared" ref="AG51:AG55" si="82">AF51=D51</f>
        <v>1</v>
      </c>
      <c r="AH51" s="237">
        <f t="shared" ref="AH51:AH55" si="83">AF51-D51</f>
        <v>0</v>
      </c>
    </row>
    <row r="52" spans="1:34" x14ac:dyDescent="0.3">
      <c r="A52" s="38"/>
      <c r="B52" s="38">
        <f>+MAX($B$1:B51)+1</f>
        <v>68</v>
      </c>
      <c r="C52" s="57" t="s">
        <v>77</v>
      </c>
      <c r="D52" s="77">
        <v>1532</v>
      </c>
      <c r="E52" s="74"/>
      <c r="F52" s="249">
        <v>7.7803122734426092E-2</v>
      </c>
      <c r="G52" s="249">
        <v>7.7803122734426092E-2</v>
      </c>
      <c r="H52" s="249">
        <v>7.7803122734426092E-2</v>
      </c>
      <c r="I52" s="249">
        <v>8.517673686630238E-2</v>
      </c>
      <c r="J52" s="249">
        <v>8.517673686630238E-2</v>
      </c>
      <c r="K52" s="249">
        <v>8.517673686630238E-2</v>
      </c>
      <c r="L52" s="249">
        <v>8.517673686630238E-2</v>
      </c>
      <c r="M52" s="249">
        <v>8.517673686630238E-2</v>
      </c>
      <c r="N52" s="249">
        <v>8.517673686630238E-2</v>
      </c>
      <c r="O52" s="249">
        <v>8.517673686630238E-2</v>
      </c>
      <c r="P52" s="249">
        <v>8.517673686630238E-2</v>
      </c>
      <c r="Q52" s="249">
        <v>8.517673686630238E-2</v>
      </c>
      <c r="S52" s="77">
        <f t="shared" si="69"/>
        <v>119.19438402914078</v>
      </c>
      <c r="T52" s="77">
        <f t="shared" si="70"/>
        <v>119.19438402914078</v>
      </c>
      <c r="U52" s="161">
        <f t="shared" si="71"/>
        <v>119.19438402914078</v>
      </c>
      <c r="V52" s="210">
        <f t="shared" si="72"/>
        <v>130.49076087917524</v>
      </c>
      <c r="W52" s="77">
        <f t="shared" si="73"/>
        <v>130.49076087917524</v>
      </c>
      <c r="X52" s="77">
        <f t="shared" si="74"/>
        <v>130.49076087917524</v>
      </c>
      <c r="Y52" s="77">
        <f t="shared" si="75"/>
        <v>130.49076087917524</v>
      </c>
      <c r="Z52" s="77">
        <f t="shared" si="76"/>
        <v>130.49076087917524</v>
      </c>
      <c r="AA52" s="77">
        <f t="shared" si="77"/>
        <v>130.49076087917524</v>
      </c>
      <c r="AB52" s="77">
        <f t="shared" si="78"/>
        <v>130.49076087917524</v>
      </c>
      <c r="AC52" s="77">
        <f t="shared" si="79"/>
        <v>130.49076087917524</v>
      </c>
      <c r="AD52" s="77">
        <f t="shared" si="80"/>
        <v>130.49076087917524</v>
      </c>
      <c r="AF52" s="76">
        <f t="shared" si="81"/>
        <v>1531.9999999999995</v>
      </c>
      <c r="AG52" s="75" t="b">
        <f t="shared" si="82"/>
        <v>1</v>
      </c>
      <c r="AH52" s="237">
        <f t="shared" si="83"/>
        <v>0</v>
      </c>
    </row>
    <row r="53" spans="1:34" x14ac:dyDescent="0.3">
      <c r="A53" s="38"/>
      <c r="B53" s="38">
        <f>+MAX($B$1:B52)+1</f>
        <v>69</v>
      </c>
      <c r="C53" s="57" t="s">
        <v>78</v>
      </c>
      <c r="D53" s="77">
        <v>288</v>
      </c>
      <c r="E53" s="74"/>
      <c r="F53" s="249">
        <v>7.7803122734426092E-2</v>
      </c>
      <c r="G53" s="249">
        <v>7.7803122734426092E-2</v>
      </c>
      <c r="H53" s="249">
        <v>7.7803122734426092E-2</v>
      </c>
      <c r="I53" s="249">
        <v>8.517673686630238E-2</v>
      </c>
      <c r="J53" s="249">
        <v>8.517673686630238E-2</v>
      </c>
      <c r="K53" s="249">
        <v>8.517673686630238E-2</v>
      </c>
      <c r="L53" s="249">
        <v>8.517673686630238E-2</v>
      </c>
      <c r="M53" s="249">
        <v>8.517673686630238E-2</v>
      </c>
      <c r="N53" s="249">
        <v>8.517673686630238E-2</v>
      </c>
      <c r="O53" s="249">
        <v>8.517673686630238E-2</v>
      </c>
      <c r="P53" s="249">
        <v>8.517673686630238E-2</v>
      </c>
      <c r="Q53" s="249">
        <v>8.517673686630238E-2</v>
      </c>
      <c r="S53" s="77">
        <f t="shared" si="69"/>
        <v>22.407299347514716</v>
      </c>
      <c r="T53" s="77">
        <f t="shared" si="70"/>
        <v>22.407299347514716</v>
      </c>
      <c r="U53" s="161">
        <f t="shared" si="71"/>
        <v>22.407299347514716</v>
      </c>
      <c r="V53" s="210">
        <f t="shared" si="72"/>
        <v>24.530900217495084</v>
      </c>
      <c r="W53" s="77">
        <f t="shared" si="73"/>
        <v>24.530900217495084</v>
      </c>
      <c r="X53" s="77">
        <f t="shared" si="74"/>
        <v>24.530900217495084</v>
      </c>
      <c r="Y53" s="77">
        <f t="shared" si="75"/>
        <v>24.530900217495084</v>
      </c>
      <c r="Z53" s="77">
        <f t="shared" si="76"/>
        <v>24.530900217495084</v>
      </c>
      <c r="AA53" s="77">
        <f t="shared" si="77"/>
        <v>24.530900217495084</v>
      </c>
      <c r="AB53" s="77">
        <f t="shared" si="78"/>
        <v>24.530900217495084</v>
      </c>
      <c r="AC53" s="77">
        <f t="shared" si="79"/>
        <v>24.530900217495084</v>
      </c>
      <c r="AD53" s="77">
        <f t="shared" si="80"/>
        <v>24.530900217495084</v>
      </c>
      <c r="AF53" s="76">
        <f t="shared" si="81"/>
        <v>287.99999999999989</v>
      </c>
      <c r="AG53" s="75" t="b">
        <f t="shared" si="82"/>
        <v>1</v>
      </c>
      <c r="AH53" s="237">
        <f t="shared" si="83"/>
        <v>0</v>
      </c>
    </row>
    <row r="54" spans="1:34" x14ac:dyDescent="0.3">
      <c r="A54" s="38"/>
      <c r="B54" s="38">
        <f>+MAX($B$1:B53)+1</f>
        <v>70</v>
      </c>
      <c r="C54" s="57" t="s">
        <v>79</v>
      </c>
      <c r="D54" s="77">
        <v>35</v>
      </c>
      <c r="E54" s="74"/>
      <c r="F54" s="249">
        <v>7.7803122734426092E-2</v>
      </c>
      <c r="G54" s="249">
        <v>7.7803122734426092E-2</v>
      </c>
      <c r="H54" s="249">
        <v>7.7803122734426092E-2</v>
      </c>
      <c r="I54" s="249">
        <v>8.517673686630238E-2</v>
      </c>
      <c r="J54" s="249">
        <v>8.517673686630238E-2</v>
      </c>
      <c r="K54" s="249">
        <v>8.517673686630238E-2</v>
      </c>
      <c r="L54" s="249">
        <v>8.517673686630238E-2</v>
      </c>
      <c r="M54" s="249">
        <v>8.517673686630238E-2</v>
      </c>
      <c r="N54" s="249">
        <v>8.517673686630238E-2</v>
      </c>
      <c r="O54" s="249">
        <v>8.517673686630238E-2</v>
      </c>
      <c r="P54" s="249">
        <v>8.517673686630238E-2</v>
      </c>
      <c r="Q54" s="249">
        <v>8.517673686630238E-2</v>
      </c>
      <c r="S54" s="77">
        <f t="shared" si="69"/>
        <v>2.723109295704913</v>
      </c>
      <c r="T54" s="77">
        <f t="shared" si="70"/>
        <v>2.723109295704913</v>
      </c>
      <c r="U54" s="161">
        <f t="shared" si="71"/>
        <v>2.723109295704913</v>
      </c>
      <c r="V54" s="210">
        <f t="shared" si="72"/>
        <v>2.9811857903205832</v>
      </c>
      <c r="W54" s="77">
        <f t="shared" si="73"/>
        <v>2.9811857903205832</v>
      </c>
      <c r="X54" s="77">
        <f t="shared" si="74"/>
        <v>2.9811857903205832</v>
      </c>
      <c r="Y54" s="77">
        <f t="shared" si="75"/>
        <v>2.9811857903205832</v>
      </c>
      <c r="Z54" s="77">
        <f t="shared" si="76"/>
        <v>2.9811857903205832</v>
      </c>
      <c r="AA54" s="77">
        <f t="shared" si="77"/>
        <v>2.9811857903205832</v>
      </c>
      <c r="AB54" s="77">
        <f t="shared" si="78"/>
        <v>2.9811857903205832</v>
      </c>
      <c r="AC54" s="77">
        <f t="shared" si="79"/>
        <v>2.9811857903205832</v>
      </c>
      <c r="AD54" s="77">
        <f t="shared" si="80"/>
        <v>2.9811857903205832</v>
      </c>
      <c r="AF54" s="76">
        <f t="shared" si="81"/>
        <v>34.999999999999993</v>
      </c>
      <c r="AG54" s="75" t="b">
        <f t="shared" si="82"/>
        <v>1</v>
      </c>
      <c r="AH54" s="237">
        <f t="shared" si="83"/>
        <v>0</v>
      </c>
    </row>
    <row r="55" spans="1:34" x14ac:dyDescent="0.3">
      <c r="A55" s="38"/>
      <c r="B55" s="38"/>
      <c r="C55" s="61" t="s">
        <v>97</v>
      </c>
      <c r="D55" s="78">
        <f>SUM(D51:D54)</f>
        <v>4398</v>
      </c>
      <c r="E55" s="74"/>
      <c r="F55" s="175"/>
      <c r="G55" s="175"/>
      <c r="H55" s="175"/>
      <c r="I55" s="175"/>
      <c r="J55" s="175"/>
      <c r="K55" s="175"/>
      <c r="L55" s="175"/>
      <c r="M55" s="175"/>
      <c r="N55" s="175"/>
      <c r="O55" s="175"/>
      <c r="P55" s="175"/>
      <c r="Q55" s="175"/>
      <c r="S55" s="78">
        <f>SUM(S51:S54)</f>
        <v>342.1781337860059</v>
      </c>
      <c r="T55" s="78">
        <f t="shared" ref="T55:AD55" si="84">SUM(T51:T54)</f>
        <v>342.1781337860059</v>
      </c>
      <c r="U55" s="164">
        <f t="shared" si="84"/>
        <v>342.1781337860059</v>
      </c>
      <c r="V55" s="209">
        <f t="shared" si="84"/>
        <v>374.60728873799786</v>
      </c>
      <c r="W55" s="78">
        <f t="shared" si="84"/>
        <v>374.60728873799786</v>
      </c>
      <c r="X55" s="78">
        <f t="shared" si="84"/>
        <v>374.60728873799786</v>
      </c>
      <c r="Y55" s="78">
        <f t="shared" si="84"/>
        <v>374.60728873799786</v>
      </c>
      <c r="Z55" s="78">
        <f t="shared" si="84"/>
        <v>374.60728873799786</v>
      </c>
      <c r="AA55" s="78">
        <f t="shared" si="84"/>
        <v>374.60728873799786</v>
      </c>
      <c r="AB55" s="78">
        <f t="shared" si="84"/>
        <v>374.60728873799786</v>
      </c>
      <c r="AC55" s="78">
        <f t="shared" si="84"/>
        <v>374.60728873799786</v>
      </c>
      <c r="AD55" s="78">
        <f t="shared" si="84"/>
        <v>374.60728873799786</v>
      </c>
      <c r="AF55" s="76">
        <f t="shared" si="81"/>
        <v>4397.9999999999982</v>
      </c>
      <c r="AG55" s="75" t="b">
        <f t="shared" si="82"/>
        <v>1</v>
      </c>
      <c r="AH55" s="237">
        <f t="shared" si="83"/>
        <v>0</v>
      </c>
    </row>
    <row r="56" spans="1:34" x14ac:dyDescent="0.3">
      <c r="A56" s="38"/>
      <c r="B56" s="38"/>
      <c r="C56" s="61"/>
      <c r="D56" s="79"/>
      <c r="E56" s="74"/>
      <c r="F56" s="175"/>
      <c r="G56" s="175"/>
      <c r="H56" s="175"/>
      <c r="I56" s="175"/>
      <c r="J56" s="175"/>
      <c r="K56" s="175"/>
      <c r="L56" s="175"/>
      <c r="M56" s="175"/>
      <c r="N56" s="175"/>
      <c r="O56" s="175"/>
      <c r="P56" s="175"/>
      <c r="Q56" s="175"/>
      <c r="S56" s="79"/>
      <c r="T56" s="79"/>
      <c r="U56" s="162"/>
      <c r="V56" s="211"/>
      <c r="W56" s="79"/>
      <c r="X56" s="79"/>
      <c r="Y56" s="79"/>
      <c r="Z56" s="79"/>
      <c r="AA56" s="79"/>
      <c r="AB56" s="79"/>
      <c r="AC56" s="79"/>
      <c r="AD56" s="79"/>
      <c r="AF56" s="76"/>
      <c r="AG56" s="75"/>
    </row>
    <row r="57" spans="1:34" x14ac:dyDescent="0.3">
      <c r="A57" s="38"/>
      <c r="B57" s="38"/>
      <c r="C57" s="61" t="s">
        <v>80</v>
      </c>
      <c r="D57" s="77"/>
      <c r="E57" s="74"/>
      <c r="F57" s="175"/>
      <c r="G57" s="175"/>
      <c r="H57" s="175"/>
      <c r="I57" s="175"/>
      <c r="J57" s="175"/>
      <c r="K57" s="175"/>
      <c r="L57" s="175"/>
      <c r="M57" s="175"/>
      <c r="N57" s="175"/>
      <c r="O57" s="175"/>
      <c r="P57" s="175"/>
      <c r="Q57" s="175"/>
      <c r="S57" s="79"/>
      <c r="T57" s="79"/>
      <c r="U57" s="162"/>
      <c r="V57" s="211"/>
      <c r="W57" s="79"/>
      <c r="X57" s="79"/>
      <c r="Y57" s="79"/>
      <c r="Z57" s="79"/>
      <c r="AA57" s="79"/>
      <c r="AB57" s="79"/>
      <c r="AC57" s="79"/>
      <c r="AD57" s="79"/>
      <c r="AF57" s="76"/>
      <c r="AG57" s="75"/>
    </row>
    <row r="58" spans="1:34" x14ac:dyDescent="0.3">
      <c r="A58" s="38"/>
      <c r="B58" s="38">
        <f>+MAX($B$1:B57)+1</f>
        <v>71</v>
      </c>
      <c r="C58" s="57" t="s">
        <v>81</v>
      </c>
      <c r="D58" s="77">
        <v>724</v>
      </c>
      <c r="E58" s="74"/>
      <c r="F58" s="249">
        <v>7.7803122734426092E-2</v>
      </c>
      <c r="G58" s="249">
        <v>7.7803122734426092E-2</v>
      </c>
      <c r="H58" s="249">
        <v>7.7803122734426092E-2</v>
      </c>
      <c r="I58" s="249">
        <v>8.517673686630238E-2</v>
      </c>
      <c r="J58" s="249">
        <v>8.517673686630238E-2</v>
      </c>
      <c r="K58" s="249">
        <v>8.517673686630238E-2</v>
      </c>
      <c r="L58" s="249">
        <v>8.517673686630238E-2</v>
      </c>
      <c r="M58" s="249">
        <v>8.517673686630238E-2</v>
      </c>
      <c r="N58" s="249">
        <v>8.517673686630238E-2</v>
      </c>
      <c r="O58" s="249">
        <v>8.517673686630238E-2</v>
      </c>
      <c r="P58" s="249">
        <v>8.517673686630238E-2</v>
      </c>
      <c r="Q58" s="249">
        <v>8.517673686630238E-2</v>
      </c>
      <c r="S58" s="77">
        <f>IFERROR($D58*F58,"")</f>
        <v>56.329460859724492</v>
      </c>
      <c r="T58" s="77">
        <f t="shared" ref="T58:T63" si="85">IFERROR($D58*G58,"")</f>
        <v>56.329460859724492</v>
      </c>
      <c r="U58" s="161">
        <f t="shared" ref="U58:U63" si="86">IFERROR($D58*H58,"")</f>
        <v>56.329460859724492</v>
      </c>
      <c r="V58" s="210">
        <f t="shared" ref="V58:V63" si="87">IFERROR($D58*I58,"")</f>
        <v>61.66795749120292</v>
      </c>
      <c r="W58" s="77">
        <f t="shared" ref="W58:W63" si="88">IFERROR($D58*J58,"")</f>
        <v>61.66795749120292</v>
      </c>
      <c r="X58" s="77">
        <f t="shared" ref="X58:X63" si="89">IFERROR($D58*K58,"")</f>
        <v>61.66795749120292</v>
      </c>
      <c r="Y58" s="77">
        <f t="shared" ref="Y58:Y63" si="90">IFERROR($D58*L58,"")</f>
        <v>61.66795749120292</v>
      </c>
      <c r="Z58" s="77">
        <f t="shared" ref="Z58:Z63" si="91">IFERROR($D58*M58,"")</f>
        <v>61.66795749120292</v>
      </c>
      <c r="AA58" s="77">
        <f t="shared" ref="AA58:AA63" si="92">IFERROR($D58*N58,"")</f>
        <v>61.66795749120292</v>
      </c>
      <c r="AB58" s="77">
        <f t="shared" ref="AB58:AB63" si="93">IFERROR($D58*O58,"")</f>
        <v>61.66795749120292</v>
      </c>
      <c r="AC58" s="77">
        <f t="shared" ref="AC58:AC63" si="94">IFERROR($D58*P58,"")</f>
        <v>61.66795749120292</v>
      </c>
      <c r="AD58" s="77">
        <f t="shared" ref="AD58:AD63" si="95">IFERROR($D58*Q58,"")</f>
        <v>61.66795749120292</v>
      </c>
      <c r="AF58" s="76">
        <f t="shared" ref="AF58:AF67" si="96">SUM(S58:AD58)</f>
        <v>723.99999999999989</v>
      </c>
      <c r="AG58" s="75" t="b">
        <f t="shared" ref="AG58:AG67" si="97">AF58=D58</f>
        <v>1</v>
      </c>
      <c r="AH58" s="237">
        <f t="shared" ref="AH58:AH68" si="98">AF58-D58</f>
        <v>0</v>
      </c>
    </row>
    <row r="59" spans="1:34" x14ac:dyDescent="0.3">
      <c r="A59" s="38"/>
      <c r="B59" s="38">
        <f>+MAX($B$1:B58)+1</f>
        <v>72</v>
      </c>
      <c r="C59" s="57" t="s">
        <v>82</v>
      </c>
      <c r="D59" s="77">
        <v>244</v>
      </c>
      <c r="E59" s="74"/>
      <c r="F59" s="249">
        <v>7.7803122734426092E-2</v>
      </c>
      <c r="G59" s="249">
        <v>7.7803122734426092E-2</v>
      </c>
      <c r="H59" s="249">
        <v>7.7803122734426092E-2</v>
      </c>
      <c r="I59" s="249">
        <v>8.517673686630238E-2</v>
      </c>
      <c r="J59" s="249">
        <v>8.517673686630238E-2</v>
      </c>
      <c r="K59" s="249">
        <v>8.517673686630238E-2</v>
      </c>
      <c r="L59" s="249">
        <v>8.517673686630238E-2</v>
      </c>
      <c r="M59" s="249">
        <v>8.517673686630238E-2</v>
      </c>
      <c r="N59" s="249">
        <v>8.517673686630238E-2</v>
      </c>
      <c r="O59" s="249">
        <v>8.517673686630238E-2</v>
      </c>
      <c r="P59" s="249">
        <v>8.517673686630238E-2</v>
      </c>
      <c r="Q59" s="249">
        <v>8.517673686630238E-2</v>
      </c>
      <c r="S59" s="77">
        <f t="shared" ref="S59:S66" si="99">IFERROR($D59*F59,"")</f>
        <v>18.983961947199965</v>
      </c>
      <c r="T59" s="77">
        <f t="shared" si="85"/>
        <v>18.983961947199965</v>
      </c>
      <c r="U59" s="161">
        <f t="shared" si="86"/>
        <v>18.983961947199965</v>
      </c>
      <c r="V59" s="210">
        <f t="shared" si="87"/>
        <v>20.783123795377779</v>
      </c>
      <c r="W59" s="77">
        <f t="shared" si="88"/>
        <v>20.783123795377779</v>
      </c>
      <c r="X59" s="77">
        <f t="shared" si="89"/>
        <v>20.783123795377779</v>
      </c>
      <c r="Y59" s="77">
        <f t="shared" si="90"/>
        <v>20.783123795377779</v>
      </c>
      <c r="Z59" s="77">
        <f t="shared" si="91"/>
        <v>20.783123795377779</v>
      </c>
      <c r="AA59" s="77">
        <f t="shared" si="92"/>
        <v>20.783123795377779</v>
      </c>
      <c r="AB59" s="77">
        <f t="shared" si="93"/>
        <v>20.783123795377779</v>
      </c>
      <c r="AC59" s="77">
        <f t="shared" si="94"/>
        <v>20.783123795377779</v>
      </c>
      <c r="AD59" s="77">
        <f t="shared" si="95"/>
        <v>20.783123795377779</v>
      </c>
      <c r="AF59" s="76">
        <f t="shared" si="96"/>
        <v>243.99999999999989</v>
      </c>
      <c r="AG59" s="75" t="b">
        <f t="shared" si="97"/>
        <v>1</v>
      </c>
      <c r="AH59" s="237">
        <f t="shared" si="98"/>
        <v>0</v>
      </c>
    </row>
    <row r="60" spans="1:34" x14ac:dyDescent="0.3">
      <c r="A60" s="38"/>
      <c r="B60" s="38">
        <f>+MAX($B$1:B59)+1</f>
        <v>73</v>
      </c>
      <c r="C60" s="57" t="s">
        <v>84</v>
      </c>
      <c r="D60" s="77">
        <v>2105</v>
      </c>
      <c r="E60" s="74"/>
      <c r="F60" s="249">
        <v>7.7803122734426092E-2</v>
      </c>
      <c r="G60" s="249">
        <v>7.7803122734426092E-2</v>
      </c>
      <c r="H60" s="249">
        <v>7.7803122734426092E-2</v>
      </c>
      <c r="I60" s="249">
        <v>8.517673686630238E-2</v>
      </c>
      <c r="J60" s="249">
        <v>8.517673686630238E-2</v>
      </c>
      <c r="K60" s="249">
        <v>8.517673686630238E-2</v>
      </c>
      <c r="L60" s="249">
        <v>8.517673686630238E-2</v>
      </c>
      <c r="M60" s="249">
        <v>8.517673686630238E-2</v>
      </c>
      <c r="N60" s="249">
        <v>8.517673686630238E-2</v>
      </c>
      <c r="O60" s="249">
        <v>8.517673686630238E-2</v>
      </c>
      <c r="P60" s="249">
        <v>8.517673686630238E-2</v>
      </c>
      <c r="Q60" s="249">
        <v>8.517673686630238E-2</v>
      </c>
      <c r="S60" s="77">
        <v>133.19894612133746</v>
      </c>
      <c r="T60" s="77">
        <v>133.19894612133746</v>
      </c>
      <c r="U60" s="161">
        <v>133.19894612133746</v>
      </c>
      <c r="V60" s="210">
        <v>145.82257351510967</v>
      </c>
      <c r="W60" s="77">
        <v>145.82257351510967</v>
      </c>
      <c r="X60" s="77">
        <v>145.82257351510967</v>
      </c>
      <c r="Y60" s="77">
        <v>211.32257351511001</v>
      </c>
      <c r="Z60" s="77">
        <v>211.32257351511001</v>
      </c>
      <c r="AA60" s="77">
        <v>211.32257351511001</v>
      </c>
      <c r="AB60" s="77">
        <v>211.32257351511001</v>
      </c>
      <c r="AC60" s="77">
        <v>211.32257351511001</v>
      </c>
      <c r="AD60" s="77">
        <v>211.32257351511001</v>
      </c>
      <c r="AF60" s="76">
        <f t="shared" si="96"/>
        <v>2105.0000000000014</v>
      </c>
      <c r="AG60" s="75" t="b">
        <f t="shared" si="97"/>
        <v>1</v>
      </c>
      <c r="AH60" s="237">
        <f t="shared" si="98"/>
        <v>0</v>
      </c>
    </row>
    <row r="61" spans="1:34" x14ac:dyDescent="0.3">
      <c r="A61" s="38"/>
      <c r="B61" s="38">
        <f>+MAX($B$1:B60)+1</f>
        <v>74</v>
      </c>
      <c r="C61" s="57" t="s">
        <v>85</v>
      </c>
      <c r="D61" s="77">
        <v>80</v>
      </c>
      <c r="E61" s="74"/>
      <c r="F61" s="249">
        <v>7.7803122734426092E-2</v>
      </c>
      <c r="G61" s="249">
        <v>7.7803122734426092E-2</v>
      </c>
      <c r="H61" s="249">
        <v>7.7803122734426092E-2</v>
      </c>
      <c r="I61" s="249">
        <v>8.517673686630238E-2</v>
      </c>
      <c r="J61" s="249">
        <v>8.517673686630238E-2</v>
      </c>
      <c r="K61" s="249">
        <v>8.517673686630238E-2</v>
      </c>
      <c r="L61" s="249">
        <v>8.517673686630238E-2</v>
      </c>
      <c r="M61" s="249">
        <v>8.517673686630238E-2</v>
      </c>
      <c r="N61" s="249">
        <v>8.517673686630238E-2</v>
      </c>
      <c r="O61" s="249">
        <v>8.517673686630238E-2</v>
      </c>
      <c r="P61" s="249">
        <v>8.517673686630238E-2</v>
      </c>
      <c r="Q61" s="249">
        <v>8.517673686630238E-2</v>
      </c>
      <c r="S61" s="77">
        <f t="shared" si="99"/>
        <v>6.2242498187540871</v>
      </c>
      <c r="T61" s="77">
        <f t="shared" si="85"/>
        <v>6.2242498187540871</v>
      </c>
      <c r="U61" s="161">
        <f t="shared" si="86"/>
        <v>6.2242498187540871</v>
      </c>
      <c r="V61" s="210">
        <f t="shared" si="87"/>
        <v>6.8141389493041906</v>
      </c>
      <c r="W61" s="77">
        <f t="shared" si="88"/>
        <v>6.8141389493041906</v>
      </c>
      <c r="X61" s="77">
        <f t="shared" si="89"/>
        <v>6.8141389493041906</v>
      </c>
      <c r="Y61" s="77">
        <f t="shared" si="90"/>
        <v>6.8141389493041906</v>
      </c>
      <c r="Z61" s="77">
        <f t="shared" si="91"/>
        <v>6.8141389493041906</v>
      </c>
      <c r="AA61" s="77">
        <f t="shared" si="92"/>
        <v>6.8141389493041906</v>
      </c>
      <c r="AB61" s="77">
        <f t="shared" si="93"/>
        <v>6.8141389493041906</v>
      </c>
      <c r="AC61" s="77">
        <f t="shared" si="94"/>
        <v>6.8141389493041906</v>
      </c>
      <c r="AD61" s="77">
        <f t="shared" si="95"/>
        <v>6.8141389493041906</v>
      </c>
      <c r="AF61" s="76">
        <f t="shared" si="96"/>
        <v>80</v>
      </c>
      <c r="AG61" s="75" t="b">
        <f t="shared" si="97"/>
        <v>1</v>
      </c>
      <c r="AH61" s="237">
        <f t="shared" si="98"/>
        <v>0</v>
      </c>
    </row>
    <row r="62" spans="1:34" x14ac:dyDescent="0.3">
      <c r="A62" s="38"/>
      <c r="B62" s="38">
        <f>+MAX($B$1:B61)+1</f>
        <v>75</v>
      </c>
      <c r="C62" s="57" t="s">
        <v>87</v>
      </c>
      <c r="D62" s="77">
        <v>187</v>
      </c>
      <c r="E62" s="74"/>
      <c r="F62" s="249">
        <v>7.7803122734426092E-2</v>
      </c>
      <c r="G62" s="249">
        <v>7.7803122734426092E-2</v>
      </c>
      <c r="H62" s="249">
        <v>7.7803122734426092E-2</v>
      </c>
      <c r="I62" s="249">
        <v>8.517673686630238E-2</v>
      </c>
      <c r="J62" s="249">
        <v>8.517673686630238E-2</v>
      </c>
      <c r="K62" s="249">
        <v>8.517673686630238E-2</v>
      </c>
      <c r="L62" s="249">
        <v>8.517673686630238E-2</v>
      </c>
      <c r="M62" s="249">
        <v>8.517673686630238E-2</v>
      </c>
      <c r="N62" s="249">
        <v>8.517673686630238E-2</v>
      </c>
      <c r="O62" s="249">
        <v>8.517673686630238E-2</v>
      </c>
      <c r="P62" s="249">
        <v>8.517673686630238E-2</v>
      </c>
      <c r="Q62" s="249">
        <v>8.517673686630238E-2</v>
      </c>
      <c r="S62" s="77">
        <f t="shared" si="99"/>
        <v>14.54918395133768</v>
      </c>
      <c r="T62" s="77">
        <f t="shared" si="85"/>
        <v>14.54918395133768</v>
      </c>
      <c r="U62" s="161">
        <f t="shared" si="86"/>
        <v>14.54918395133768</v>
      </c>
      <c r="V62" s="210">
        <f t="shared" si="87"/>
        <v>15.928049793998545</v>
      </c>
      <c r="W62" s="77">
        <f t="shared" si="88"/>
        <v>15.928049793998545</v>
      </c>
      <c r="X62" s="77">
        <f t="shared" si="89"/>
        <v>15.928049793998545</v>
      </c>
      <c r="Y62" s="77">
        <f t="shared" si="90"/>
        <v>15.928049793998545</v>
      </c>
      <c r="Z62" s="77">
        <f t="shared" si="91"/>
        <v>15.928049793998545</v>
      </c>
      <c r="AA62" s="77">
        <f t="shared" si="92"/>
        <v>15.928049793998545</v>
      </c>
      <c r="AB62" s="77">
        <f t="shared" si="93"/>
        <v>15.928049793998545</v>
      </c>
      <c r="AC62" s="77">
        <f t="shared" si="94"/>
        <v>15.928049793998545</v>
      </c>
      <c r="AD62" s="77">
        <f t="shared" si="95"/>
        <v>15.928049793998545</v>
      </c>
      <c r="AF62" s="76">
        <f t="shared" si="96"/>
        <v>186.99999999999994</v>
      </c>
      <c r="AG62" s="75" t="b">
        <f t="shared" si="97"/>
        <v>1</v>
      </c>
      <c r="AH62" s="237">
        <f t="shared" si="98"/>
        <v>0</v>
      </c>
    </row>
    <row r="63" spans="1:34" x14ac:dyDescent="0.3">
      <c r="A63" s="38"/>
      <c r="B63" s="38">
        <f>+MAX($B$1:B62)+1</f>
        <v>76</v>
      </c>
      <c r="C63" s="57" t="s">
        <v>88</v>
      </c>
      <c r="D63" s="77">
        <v>731</v>
      </c>
      <c r="E63" s="74"/>
      <c r="F63" s="249">
        <v>7.7803122734426092E-2</v>
      </c>
      <c r="G63" s="249">
        <v>7.7803122734426092E-2</v>
      </c>
      <c r="H63" s="249">
        <v>7.7803122734426092E-2</v>
      </c>
      <c r="I63" s="249">
        <v>8.517673686630238E-2</v>
      </c>
      <c r="J63" s="249">
        <v>8.517673686630238E-2</v>
      </c>
      <c r="K63" s="249">
        <v>8.517673686630238E-2</v>
      </c>
      <c r="L63" s="249">
        <v>8.517673686630238E-2</v>
      </c>
      <c r="M63" s="249">
        <v>8.517673686630238E-2</v>
      </c>
      <c r="N63" s="249">
        <v>8.517673686630238E-2</v>
      </c>
      <c r="O63" s="249">
        <v>8.517673686630238E-2</v>
      </c>
      <c r="P63" s="249">
        <v>8.517673686630238E-2</v>
      </c>
      <c r="Q63" s="249">
        <v>8.517673686630238E-2</v>
      </c>
      <c r="S63" s="77">
        <f t="shared" si="99"/>
        <v>56.874082718865473</v>
      </c>
      <c r="T63" s="77">
        <f t="shared" si="85"/>
        <v>56.874082718865473</v>
      </c>
      <c r="U63" s="161">
        <f t="shared" si="86"/>
        <v>56.874082718865473</v>
      </c>
      <c r="V63" s="210">
        <f t="shared" si="87"/>
        <v>62.26419464926704</v>
      </c>
      <c r="W63" s="77">
        <f t="shared" si="88"/>
        <v>62.26419464926704</v>
      </c>
      <c r="X63" s="77">
        <f t="shared" si="89"/>
        <v>62.26419464926704</v>
      </c>
      <c r="Y63" s="77">
        <f t="shared" si="90"/>
        <v>62.26419464926704</v>
      </c>
      <c r="Z63" s="77">
        <f t="shared" si="91"/>
        <v>62.26419464926704</v>
      </c>
      <c r="AA63" s="77">
        <f t="shared" si="92"/>
        <v>62.26419464926704</v>
      </c>
      <c r="AB63" s="77">
        <f t="shared" si="93"/>
        <v>62.26419464926704</v>
      </c>
      <c r="AC63" s="77">
        <f t="shared" si="94"/>
        <v>62.26419464926704</v>
      </c>
      <c r="AD63" s="77">
        <f t="shared" si="95"/>
        <v>62.26419464926704</v>
      </c>
      <c r="AF63" s="76">
        <f t="shared" si="96"/>
        <v>730.99999999999955</v>
      </c>
      <c r="AG63" s="75" t="b">
        <f t="shared" si="97"/>
        <v>1</v>
      </c>
      <c r="AH63" s="237">
        <f t="shared" si="98"/>
        <v>0</v>
      </c>
    </row>
    <row r="64" spans="1:34" x14ac:dyDescent="0.3">
      <c r="A64" s="38"/>
      <c r="B64" s="38">
        <f>+MAX($B$1:B63)+1</f>
        <v>77</v>
      </c>
      <c r="C64" s="57" t="s">
        <v>90</v>
      </c>
      <c r="D64" s="77">
        <v>1399</v>
      </c>
      <c r="E64" s="74"/>
      <c r="F64" s="249">
        <v>7.7803122734426092E-2</v>
      </c>
      <c r="G64" s="249">
        <v>7.7803122734426092E-2</v>
      </c>
      <c r="H64" s="249">
        <v>7.7803122734426092E-2</v>
      </c>
      <c r="I64" s="249">
        <v>8.517673686630238E-2</v>
      </c>
      <c r="J64" s="249">
        <v>8.517673686630238E-2</v>
      </c>
      <c r="K64" s="249">
        <v>8.517673686630238E-2</v>
      </c>
      <c r="L64" s="249">
        <v>8.517673686630238E-2</v>
      </c>
      <c r="M64" s="249">
        <v>8.517673686630238E-2</v>
      </c>
      <c r="N64" s="249">
        <v>8.517673686630238E-2</v>
      </c>
      <c r="O64" s="249">
        <v>8.517673686630238E-2</v>
      </c>
      <c r="P64" s="249">
        <v>8.517673686630238E-2</v>
      </c>
      <c r="Q64" s="249">
        <v>8.517673686630238E-2</v>
      </c>
      <c r="S64" s="77">
        <v>139.42319594009155</v>
      </c>
      <c r="T64" s="77">
        <v>139.42319594009155</v>
      </c>
      <c r="U64" s="161">
        <v>139.42319594009155</v>
      </c>
      <c r="V64" s="210">
        <v>152.63671246441388</v>
      </c>
      <c r="W64" s="77">
        <v>152.63671246441388</v>
      </c>
      <c r="X64" s="77">
        <v>152.63671246441388</v>
      </c>
      <c r="Y64" s="77">
        <v>87.136712464413989</v>
      </c>
      <c r="Z64" s="77">
        <v>87.136712464413989</v>
      </c>
      <c r="AA64" s="77">
        <v>87.136712464413989</v>
      </c>
      <c r="AB64" s="77">
        <v>87.136712464413989</v>
      </c>
      <c r="AC64" s="77">
        <v>87.136712464413989</v>
      </c>
      <c r="AD64" s="77">
        <v>87.136712464413989</v>
      </c>
      <c r="AF64" s="76">
        <f t="shared" si="96"/>
        <v>1399</v>
      </c>
      <c r="AG64" s="75" t="b">
        <f t="shared" si="97"/>
        <v>1</v>
      </c>
      <c r="AH64" s="237">
        <f t="shared" si="98"/>
        <v>0</v>
      </c>
    </row>
    <row r="65" spans="1:37" x14ac:dyDescent="0.3">
      <c r="A65" s="38"/>
      <c r="B65" s="38"/>
      <c r="C65" s="61" t="s">
        <v>98</v>
      </c>
      <c r="D65" s="78">
        <f>SUM(D58:D64)</f>
        <v>5470</v>
      </c>
      <c r="E65" s="74"/>
      <c r="F65" s="175"/>
      <c r="G65" s="175"/>
      <c r="H65" s="175"/>
      <c r="I65" s="175"/>
      <c r="J65" s="175"/>
      <c r="K65" s="175"/>
      <c r="L65" s="175"/>
      <c r="M65" s="175"/>
      <c r="N65" s="175"/>
      <c r="O65" s="175"/>
      <c r="P65" s="175"/>
      <c r="Q65" s="175"/>
      <c r="S65" s="78">
        <f>SUM(S58:S64)</f>
        <v>425.58308135731068</v>
      </c>
      <c r="T65" s="78">
        <f t="shared" ref="T65:AD65" si="100">SUM(T58:T64)</f>
        <v>425.58308135731068</v>
      </c>
      <c r="U65" s="164">
        <f t="shared" si="100"/>
        <v>425.58308135731068</v>
      </c>
      <c r="V65" s="209">
        <f t="shared" si="100"/>
        <v>465.916750658674</v>
      </c>
      <c r="W65" s="78">
        <f t="shared" si="100"/>
        <v>465.916750658674</v>
      </c>
      <c r="X65" s="78">
        <f t="shared" si="100"/>
        <v>465.916750658674</v>
      </c>
      <c r="Y65" s="78">
        <f t="shared" si="100"/>
        <v>465.91675065867446</v>
      </c>
      <c r="Z65" s="78">
        <f t="shared" si="100"/>
        <v>465.91675065867446</v>
      </c>
      <c r="AA65" s="78">
        <f t="shared" si="100"/>
        <v>465.91675065867446</v>
      </c>
      <c r="AB65" s="78">
        <f t="shared" si="100"/>
        <v>465.91675065867446</v>
      </c>
      <c r="AC65" s="78">
        <f t="shared" si="100"/>
        <v>465.91675065867446</v>
      </c>
      <c r="AD65" s="78">
        <f t="shared" si="100"/>
        <v>465.91675065867446</v>
      </c>
      <c r="AF65" s="76">
        <f t="shared" si="96"/>
        <v>5470.0000000000018</v>
      </c>
      <c r="AG65" s="75" t="b">
        <f t="shared" si="97"/>
        <v>1</v>
      </c>
      <c r="AH65" s="237">
        <f t="shared" si="98"/>
        <v>0</v>
      </c>
    </row>
    <row r="66" spans="1:37" x14ac:dyDescent="0.3">
      <c r="A66" s="38"/>
      <c r="B66" s="38">
        <f>+MAX($B$1:B65)+1</f>
        <v>78</v>
      </c>
      <c r="C66" s="204" t="s">
        <v>36</v>
      </c>
      <c r="D66" s="77">
        <v>2537</v>
      </c>
      <c r="E66" s="74"/>
      <c r="F66" s="249">
        <v>7.7803122734426092E-2</v>
      </c>
      <c r="G66" s="249">
        <v>7.7803122734426092E-2</v>
      </c>
      <c r="H66" s="249">
        <v>7.7803122734426092E-2</v>
      </c>
      <c r="I66" s="249">
        <v>8.517673686630238E-2</v>
      </c>
      <c r="J66" s="249">
        <v>8.517673686630238E-2</v>
      </c>
      <c r="K66" s="249">
        <v>8.517673686630238E-2</v>
      </c>
      <c r="L66" s="249">
        <v>8.517673686630238E-2</v>
      </c>
      <c r="M66" s="249">
        <v>8.517673686630238E-2</v>
      </c>
      <c r="N66" s="249">
        <v>8.517673686630238E-2</v>
      </c>
      <c r="O66" s="249">
        <v>8.517673686630238E-2</v>
      </c>
      <c r="P66" s="249">
        <v>8.517673686630238E-2</v>
      </c>
      <c r="Q66" s="249">
        <v>8.517673686630238E-2</v>
      </c>
      <c r="S66" s="77">
        <f t="shared" si="99"/>
        <v>197.386522377239</v>
      </c>
      <c r="T66" s="77">
        <f t="shared" ref="T66:T67" si="101">IFERROR($D66*G66,"")</f>
        <v>197.386522377239</v>
      </c>
      <c r="U66" s="161">
        <f t="shared" ref="U66:U67" si="102">IFERROR($D66*H66,"")</f>
        <v>197.386522377239</v>
      </c>
      <c r="V66" s="210">
        <f t="shared" ref="V66:V67" si="103">IFERROR($D66*I66,"")</f>
        <v>216.09338142980914</v>
      </c>
      <c r="W66" s="77">
        <f t="shared" ref="W66:W67" si="104">IFERROR($D66*J66,"")</f>
        <v>216.09338142980914</v>
      </c>
      <c r="X66" s="77">
        <f t="shared" ref="X66:X67" si="105">IFERROR($D66*K66,"")</f>
        <v>216.09338142980914</v>
      </c>
      <c r="Y66" s="77">
        <f t="shared" ref="Y66:Y67" si="106">IFERROR($D66*L66,"")</f>
        <v>216.09338142980914</v>
      </c>
      <c r="Z66" s="77">
        <f t="shared" ref="Z66:Z67" si="107">IFERROR($D66*M66,"")</f>
        <v>216.09338142980914</v>
      </c>
      <c r="AA66" s="77">
        <f t="shared" ref="AA66:AA67" si="108">IFERROR($D66*N66,"")</f>
        <v>216.09338142980914</v>
      </c>
      <c r="AB66" s="77">
        <f t="shared" ref="AB66:AB67" si="109">IFERROR($D66*O66,"")</f>
        <v>216.09338142980914</v>
      </c>
      <c r="AC66" s="77">
        <f t="shared" ref="AC66:AC67" si="110">IFERROR($D66*P66,"")</f>
        <v>216.09338142980914</v>
      </c>
      <c r="AD66" s="77">
        <f t="shared" ref="AD66:AD67" si="111">IFERROR($D66*Q66,"")</f>
        <v>216.09338142980914</v>
      </c>
      <c r="AF66" s="76">
        <f t="shared" si="96"/>
        <v>2536.9999999999991</v>
      </c>
      <c r="AG66" s="75" t="b">
        <f t="shared" si="97"/>
        <v>1</v>
      </c>
      <c r="AH66" s="237">
        <f t="shared" si="98"/>
        <v>0</v>
      </c>
    </row>
    <row r="67" spans="1:37" x14ac:dyDescent="0.3">
      <c r="A67" s="38"/>
      <c r="B67" s="38">
        <f>+MAX($B$1:B66)+1</f>
        <v>79</v>
      </c>
      <c r="C67" s="204" t="s">
        <v>74</v>
      </c>
      <c r="D67" s="77">
        <v>1234</v>
      </c>
      <c r="E67" s="74"/>
      <c r="F67" s="249">
        <v>7.7803122734426092E-2</v>
      </c>
      <c r="G67" s="249">
        <v>7.7803122734426092E-2</v>
      </c>
      <c r="H67" s="249">
        <v>7.7803122734426092E-2</v>
      </c>
      <c r="I67" s="249">
        <v>8.517673686630238E-2</v>
      </c>
      <c r="J67" s="249">
        <v>8.517673686630238E-2</v>
      </c>
      <c r="K67" s="249">
        <v>8.517673686630238E-2</v>
      </c>
      <c r="L67" s="249">
        <v>8.517673686630238E-2</v>
      </c>
      <c r="M67" s="249">
        <v>8.517673686630238E-2</v>
      </c>
      <c r="N67" s="249">
        <v>8.517673686630238E-2</v>
      </c>
      <c r="O67" s="249">
        <v>8.517673686630238E-2</v>
      </c>
      <c r="P67" s="249">
        <v>8.517673686630238E-2</v>
      </c>
      <c r="Q67" s="249">
        <v>8.517673686630238E-2</v>
      </c>
      <c r="S67" s="77">
        <f>IFERROR($D67*F67,"")</f>
        <v>96.009053454281798</v>
      </c>
      <c r="T67" s="77">
        <f t="shared" si="101"/>
        <v>96.009053454281798</v>
      </c>
      <c r="U67" s="161">
        <f t="shared" si="102"/>
        <v>96.009053454281798</v>
      </c>
      <c r="V67" s="210">
        <f t="shared" si="103"/>
        <v>105.10809329301713</v>
      </c>
      <c r="W67" s="77">
        <f t="shared" si="104"/>
        <v>105.10809329301713</v>
      </c>
      <c r="X67" s="77">
        <f t="shared" si="105"/>
        <v>105.10809329301713</v>
      </c>
      <c r="Y67" s="77">
        <f t="shared" si="106"/>
        <v>105.10809329301713</v>
      </c>
      <c r="Z67" s="77">
        <f t="shared" si="107"/>
        <v>105.10809329301713</v>
      </c>
      <c r="AA67" s="77">
        <f t="shared" si="108"/>
        <v>105.10809329301713</v>
      </c>
      <c r="AB67" s="77">
        <f t="shared" si="109"/>
        <v>105.10809329301713</v>
      </c>
      <c r="AC67" s="77">
        <f t="shared" si="110"/>
        <v>105.10809329301713</v>
      </c>
      <c r="AD67" s="77">
        <f t="shared" si="111"/>
        <v>105.10809329301713</v>
      </c>
      <c r="AF67" s="76">
        <f t="shared" si="96"/>
        <v>1234</v>
      </c>
      <c r="AG67" s="75" t="b">
        <f t="shared" si="97"/>
        <v>1</v>
      </c>
      <c r="AH67" s="237">
        <f t="shared" si="98"/>
        <v>0</v>
      </c>
    </row>
    <row r="68" spans="1:37" x14ac:dyDescent="0.3">
      <c r="A68" s="38"/>
      <c r="B68" s="38"/>
      <c r="C68" s="61" t="s">
        <v>99</v>
      </c>
      <c r="D68" s="78">
        <f>SUM(D55,D65:D67)</f>
        <v>13639</v>
      </c>
      <c r="E68" s="74"/>
      <c r="F68" s="175"/>
      <c r="G68" s="175"/>
      <c r="H68" s="175"/>
      <c r="I68" s="175"/>
      <c r="J68" s="175"/>
      <c r="K68" s="175"/>
      <c r="L68" s="175"/>
      <c r="M68" s="175"/>
      <c r="N68" s="175"/>
      <c r="O68" s="175"/>
      <c r="P68" s="175"/>
      <c r="Q68" s="175"/>
      <c r="S68" s="78">
        <f t="shared" ref="S68:AD68" si="112">SUM(S55,S65:S67)</f>
        <v>1061.1567909748373</v>
      </c>
      <c r="T68" s="78">
        <f t="shared" si="112"/>
        <v>1061.1567909748373</v>
      </c>
      <c r="U68" s="164">
        <f t="shared" si="112"/>
        <v>1061.1567909748373</v>
      </c>
      <c r="V68" s="209">
        <f t="shared" si="112"/>
        <v>1161.7255141194983</v>
      </c>
      <c r="W68" s="78">
        <f t="shared" si="112"/>
        <v>1161.7255141194983</v>
      </c>
      <c r="X68" s="78">
        <f t="shared" si="112"/>
        <v>1161.7255141194983</v>
      </c>
      <c r="Y68" s="78">
        <f t="shared" si="112"/>
        <v>1161.7255141194987</v>
      </c>
      <c r="Z68" s="78">
        <f t="shared" si="112"/>
        <v>1161.7255141194987</v>
      </c>
      <c r="AA68" s="78">
        <f t="shared" si="112"/>
        <v>1161.7255141194987</v>
      </c>
      <c r="AB68" s="78">
        <f t="shared" si="112"/>
        <v>1161.7255141194987</v>
      </c>
      <c r="AC68" s="78">
        <f t="shared" si="112"/>
        <v>1161.7255141194987</v>
      </c>
      <c r="AD68" s="78">
        <f t="shared" si="112"/>
        <v>1161.7255141194987</v>
      </c>
      <c r="AF68" s="76">
        <f>SUM(S68:AD68)</f>
        <v>13638.999999999996</v>
      </c>
      <c r="AG68" s="75" t="b">
        <f>AF68=D68</f>
        <v>1</v>
      </c>
      <c r="AH68" s="237">
        <f t="shared" si="98"/>
        <v>0</v>
      </c>
      <c r="AK68" s="76"/>
    </row>
    <row r="69" spans="1:37" x14ac:dyDescent="0.3">
      <c r="A69" s="38"/>
      <c r="B69" s="38"/>
      <c r="C69" s="61"/>
      <c r="D69" s="77"/>
      <c r="E69" s="74"/>
      <c r="F69" s="175"/>
      <c r="G69" s="175"/>
      <c r="H69" s="175"/>
      <c r="I69" s="175"/>
      <c r="J69" s="175"/>
      <c r="K69" s="175"/>
      <c r="L69" s="175"/>
      <c r="M69" s="175"/>
      <c r="N69" s="175"/>
      <c r="O69" s="175"/>
      <c r="P69" s="175"/>
      <c r="Q69" s="175"/>
      <c r="S69" s="79"/>
      <c r="T69" s="79"/>
      <c r="U69" s="162"/>
      <c r="V69" s="211"/>
      <c r="W69" s="79"/>
      <c r="X69" s="79"/>
      <c r="Y69" s="79"/>
      <c r="Z69" s="79"/>
      <c r="AA69" s="79"/>
      <c r="AB69" s="79"/>
      <c r="AC69" s="79"/>
      <c r="AD69" s="79"/>
      <c r="AF69" s="76"/>
      <c r="AG69" s="75"/>
    </row>
    <row r="70" spans="1:37" x14ac:dyDescent="0.3">
      <c r="A70" s="38"/>
      <c r="B70" s="38"/>
      <c r="C70" s="59" t="s">
        <v>163</v>
      </c>
      <c r="D70" s="77"/>
      <c r="E70" s="74"/>
      <c r="F70" s="175"/>
      <c r="G70" s="175"/>
      <c r="H70" s="175"/>
      <c r="I70" s="175"/>
      <c r="J70" s="175"/>
      <c r="K70" s="175"/>
      <c r="L70" s="175"/>
      <c r="M70" s="175"/>
      <c r="N70" s="175"/>
      <c r="O70" s="175"/>
      <c r="P70" s="175"/>
      <c r="Q70" s="175"/>
      <c r="S70" s="79"/>
      <c r="T70" s="79"/>
      <c r="U70" s="162"/>
      <c r="V70" s="211"/>
      <c r="W70" s="79"/>
      <c r="X70" s="79"/>
      <c r="Y70" s="79"/>
      <c r="Z70" s="79"/>
      <c r="AA70" s="79"/>
      <c r="AB70" s="79"/>
      <c r="AC70" s="79"/>
      <c r="AD70" s="79"/>
      <c r="AF70" s="76"/>
      <c r="AG70" s="75"/>
    </row>
    <row r="71" spans="1:37" x14ac:dyDescent="0.3">
      <c r="A71" s="38"/>
      <c r="B71" s="38">
        <f>+MAX($B$1:B70)+1</f>
        <v>80</v>
      </c>
      <c r="C71" s="57" t="s">
        <v>102</v>
      </c>
      <c r="D71" s="77">
        <v>268755</v>
      </c>
      <c r="E71" s="74"/>
      <c r="F71" s="175">
        <v>7.0116428882318393E-2</v>
      </c>
      <c r="G71" s="175">
        <v>7.2591093990360456E-2</v>
      </c>
      <c r="H71" s="175">
        <v>7.5065759794065545E-2</v>
      </c>
      <c r="I71" s="175">
        <v>7.7541752941215805E-2</v>
      </c>
      <c r="J71" s="175">
        <v>8.0016861607006398E-2</v>
      </c>
      <c r="K71" s="175">
        <v>8.8295841771212302E-2</v>
      </c>
      <c r="L71" s="175">
        <v>8.5592048081471805E-2</v>
      </c>
      <c r="M71" s="175">
        <v>8.696705327998186E-2</v>
      </c>
      <c r="N71" s="175">
        <v>8.9519750342971396E-2</v>
      </c>
      <c r="O71" s="175">
        <v>9.0056130823741157E-2</v>
      </c>
      <c r="P71" s="175">
        <v>9.1431135902202504E-2</v>
      </c>
      <c r="Q71" s="175">
        <v>9.2806142583452475E-2</v>
      </c>
      <c r="S71" s="77">
        <f t="shared" ref="S71:S74" si="113">IFERROR($D71*F71,"")</f>
        <v>18844.14084426748</v>
      </c>
      <c r="T71" s="77">
        <f t="shared" ref="T71:T74" si="114">IFERROR($D71*G71,"")</f>
        <v>19509.219465379323</v>
      </c>
      <c r="U71" s="161">
        <f t="shared" ref="U71:U74" si="115">IFERROR($D71*H71,"")</f>
        <v>20174.298273454086</v>
      </c>
      <c r="V71" s="210">
        <f t="shared" ref="V71:V74" si="116">IFERROR($D71*I71,"")</f>
        <v>20839.733811716455</v>
      </c>
      <c r="W71" s="77">
        <f t="shared" ref="W71:W74" si="117">IFERROR($D71*J71,"")</f>
        <v>21504.931641191004</v>
      </c>
      <c r="X71" s="77">
        <f t="shared" ref="X71:X74" si="118">IFERROR($D71*K71,"")</f>
        <v>23729.948955222164</v>
      </c>
      <c r="Y71" s="77">
        <f t="shared" ref="Y71:Y74" si="119">IFERROR($D71*L71,"")</f>
        <v>23003.290882135956</v>
      </c>
      <c r="Z71" s="77">
        <f t="shared" ref="Z71:Z74" si="120">IFERROR($D71*M71,"")</f>
        <v>23372.830404261524</v>
      </c>
      <c r="AA71" s="77">
        <f t="shared" ref="AA71:AA74" si="121">IFERROR($D71*N71,"")</f>
        <v>24058.880503425276</v>
      </c>
      <c r="AB71" s="77">
        <f t="shared" ref="AB71:AB74" si="122">IFERROR($D71*O71,"")</f>
        <v>24203.035439534553</v>
      </c>
      <c r="AC71" s="77">
        <f t="shared" ref="AC71:AC74" si="123">IFERROR($D71*P71,"")</f>
        <v>24572.574929396433</v>
      </c>
      <c r="AD71" s="77">
        <f t="shared" ref="AD71:AD74" si="124">IFERROR($D71*Q71,"")</f>
        <v>24942.114850015769</v>
      </c>
      <c r="AF71" s="76">
        <f t="shared" ref="AF71:AF75" si="125">SUM(S71:AD71)</f>
        <v>268755.00000000006</v>
      </c>
      <c r="AG71" s="75" t="b">
        <f t="shared" ref="AG71:AG75" si="126">AF71=D71</f>
        <v>1</v>
      </c>
      <c r="AH71" s="237">
        <f t="shared" ref="AH71:AH75" si="127">AF71-D71</f>
        <v>0</v>
      </c>
    </row>
    <row r="72" spans="1:37" x14ac:dyDescent="0.3">
      <c r="A72" s="38"/>
      <c r="B72" s="38">
        <f>+MAX($B$1:B71)+1</f>
        <v>81</v>
      </c>
      <c r="C72" s="57" t="s">
        <v>103</v>
      </c>
      <c r="D72" s="77">
        <v>316021</v>
      </c>
      <c r="E72" s="74"/>
      <c r="F72" s="175">
        <v>8.303433655291001E-2</v>
      </c>
      <c r="G72" s="175">
        <v>8.303433655291001E-2</v>
      </c>
      <c r="H72" s="175">
        <v>8.303433655291001E-2</v>
      </c>
      <c r="I72" s="175">
        <v>8.2880033866369537E-2</v>
      </c>
      <c r="J72" s="175">
        <v>8.2880033866369537E-2</v>
      </c>
      <c r="K72" s="175">
        <v>8.2880033866369537E-2</v>
      </c>
      <c r="L72" s="175">
        <v>8.2880033866369537E-2</v>
      </c>
      <c r="M72" s="175">
        <v>8.2880033866369537E-2</v>
      </c>
      <c r="N72" s="175">
        <v>8.7856719410313755E-2</v>
      </c>
      <c r="O72" s="175">
        <v>8.2880033866369537E-2</v>
      </c>
      <c r="P72" s="175">
        <v>8.2880033866369537E-2</v>
      </c>
      <c r="Q72" s="175">
        <v>8.2880033866369537E-2</v>
      </c>
      <c r="S72" s="77">
        <f t="shared" si="113"/>
        <v>26240.594071787174</v>
      </c>
      <c r="T72" s="77">
        <f t="shared" si="114"/>
        <v>26240.594071787174</v>
      </c>
      <c r="U72" s="161">
        <f t="shared" si="115"/>
        <v>26240.594071787174</v>
      </c>
      <c r="V72" s="210">
        <f t="shared" si="116"/>
        <v>26191.831182483969</v>
      </c>
      <c r="W72" s="77">
        <f t="shared" si="117"/>
        <v>26191.831182483969</v>
      </c>
      <c r="X72" s="77">
        <f t="shared" si="118"/>
        <v>26191.831182483969</v>
      </c>
      <c r="Y72" s="77">
        <f t="shared" si="119"/>
        <v>26191.831182483969</v>
      </c>
      <c r="Z72" s="77">
        <f t="shared" si="120"/>
        <v>26191.831182483969</v>
      </c>
      <c r="AA72" s="77">
        <f t="shared" si="121"/>
        <v>27764.568324766762</v>
      </c>
      <c r="AB72" s="77">
        <f t="shared" si="122"/>
        <v>26191.831182483969</v>
      </c>
      <c r="AC72" s="77">
        <f t="shared" si="123"/>
        <v>26191.831182483969</v>
      </c>
      <c r="AD72" s="77">
        <f t="shared" si="124"/>
        <v>26191.831182483969</v>
      </c>
      <c r="AF72" s="76">
        <f t="shared" si="125"/>
        <v>316021.00000000006</v>
      </c>
      <c r="AG72" s="75" t="b">
        <f t="shared" si="126"/>
        <v>1</v>
      </c>
      <c r="AH72" s="237">
        <f t="shared" si="127"/>
        <v>0</v>
      </c>
    </row>
    <row r="73" spans="1:37" x14ac:dyDescent="0.3">
      <c r="A73" s="38"/>
      <c r="B73" s="38">
        <f>+MAX($B$1:B72)+1</f>
        <v>82</v>
      </c>
      <c r="C73" s="57" t="s">
        <v>104</v>
      </c>
      <c r="D73" s="77">
        <v>15297</v>
      </c>
      <c r="E73" s="74"/>
      <c r="F73" s="175">
        <v>7.6824370485958568E-2</v>
      </c>
      <c r="G73" s="175">
        <v>7.8063161954838631E-2</v>
      </c>
      <c r="H73" s="175">
        <v>7.9301953771960351E-2</v>
      </c>
      <c r="I73" s="175">
        <v>8.0463872821686835E-2</v>
      </c>
      <c r="J73" s="175">
        <v>8.1702886330936364E-2</v>
      </c>
      <c r="K73" s="175">
        <v>8.5847257205652464E-2</v>
      </c>
      <c r="L73" s="175">
        <v>8.4493766365385845E-2</v>
      </c>
      <c r="M73" s="175">
        <v>8.5182079585645248E-2</v>
      </c>
      <c r="N73" s="175">
        <v>8.5870392715240676E-2</v>
      </c>
      <c r="O73" s="175">
        <v>8.6728439493287748E-2</v>
      </c>
      <c r="P73" s="175">
        <v>8.7416752653452029E-2</v>
      </c>
      <c r="Q73" s="175">
        <v>8.8105066615955532E-2</v>
      </c>
      <c r="S73" s="77">
        <f t="shared" si="113"/>
        <v>1175.1823953237083</v>
      </c>
      <c r="T73" s="77">
        <f t="shared" si="114"/>
        <v>1194.1321884231666</v>
      </c>
      <c r="U73" s="161">
        <f t="shared" si="115"/>
        <v>1213.0819868496776</v>
      </c>
      <c r="V73" s="210">
        <f t="shared" si="116"/>
        <v>1230.8558625533435</v>
      </c>
      <c r="W73" s="77">
        <f t="shared" si="117"/>
        <v>1249.8090522043335</v>
      </c>
      <c r="X73" s="77">
        <f t="shared" si="118"/>
        <v>1313.2054934748658</v>
      </c>
      <c r="Y73" s="77">
        <f t="shared" si="119"/>
        <v>1292.5011440913072</v>
      </c>
      <c r="Z73" s="77">
        <f t="shared" si="120"/>
        <v>1303.0302714216155</v>
      </c>
      <c r="AA73" s="77">
        <f t="shared" si="121"/>
        <v>1313.5593973650366</v>
      </c>
      <c r="AB73" s="77">
        <f t="shared" si="122"/>
        <v>1326.6849389288227</v>
      </c>
      <c r="AC73" s="77">
        <f t="shared" si="123"/>
        <v>1337.2140653398558</v>
      </c>
      <c r="AD73" s="77">
        <f t="shared" si="124"/>
        <v>1347.7432040242718</v>
      </c>
      <c r="AF73" s="76">
        <f t="shared" si="125"/>
        <v>15297.000000000004</v>
      </c>
      <c r="AG73" s="75" t="b">
        <f t="shared" si="126"/>
        <v>1</v>
      </c>
      <c r="AH73" s="237">
        <f t="shared" si="127"/>
        <v>0</v>
      </c>
    </row>
    <row r="74" spans="1:37" x14ac:dyDescent="0.3">
      <c r="A74" s="38"/>
      <c r="B74" s="38">
        <f>+MAX($B$1:B73)+1</f>
        <v>83</v>
      </c>
      <c r="C74" s="57" t="s">
        <v>176</v>
      </c>
      <c r="D74" s="77">
        <v>180057</v>
      </c>
      <c r="E74" s="74"/>
      <c r="F74" s="175">
        <v>3.1806784065949119E-2</v>
      </c>
      <c r="G74" s="175">
        <v>3.1806784065949119E-2</v>
      </c>
      <c r="H74" s="175">
        <v>3.1806784065949119E-2</v>
      </c>
      <c r="I74" s="175">
        <v>5.763145549667284E-2</v>
      </c>
      <c r="J74" s="175">
        <v>5.763145549667284E-2</v>
      </c>
      <c r="K74" s="175">
        <v>5.763145549667284E-2</v>
      </c>
      <c r="L74" s="175">
        <v>9.6225715089659936E-2</v>
      </c>
      <c r="M74" s="175">
        <v>9.6225715089659936E-2</v>
      </c>
      <c r="N74" s="175">
        <v>9.6225715089659936E-2</v>
      </c>
      <c r="O74" s="175">
        <v>0.14766937868105148</v>
      </c>
      <c r="P74" s="175">
        <v>0.14766937868105148</v>
      </c>
      <c r="Q74" s="175">
        <v>0.14766937868105148</v>
      </c>
      <c r="S74" s="77">
        <f t="shared" si="113"/>
        <v>5727.0341185626003</v>
      </c>
      <c r="T74" s="77">
        <f t="shared" si="114"/>
        <v>5727.0341185626003</v>
      </c>
      <c r="U74" s="161">
        <f t="shared" si="115"/>
        <v>5727.0341185626003</v>
      </c>
      <c r="V74" s="210">
        <f t="shared" si="116"/>
        <v>10376.946982364421</v>
      </c>
      <c r="W74" s="77">
        <f t="shared" si="117"/>
        <v>10376.946982364421</v>
      </c>
      <c r="X74" s="77">
        <f t="shared" si="118"/>
        <v>10376.946982364421</v>
      </c>
      <c r="Y74" s="77">
        <f t="shared" si="119"/>
        <v>17326.113581898899</v>
      </c>
      <c r="Z74" s="77">
        <f t="shared" si="120"/>
        <v>17326.113581898899</v>
      </c>
      <c r="AA74" s="77">
        <f t="shared" si="121"/>
        <v>17326.113581898899</v>
      </c>
      <c r="AB74" s="77">
        <f t="shared" si="122"/>
        <v>26588.905317174085</v>
      </c>
      <c r="AC74" s="77">
        <f t="shared" si="123"/>
        <v>26588.905317174085</v>
      </c>
      <c r="AD74" s="77">
        <f t="shared" si="124"/>
        <v>26588.905317174085</v>
      </c>
      <c r="AF74" s="76">
        <f t="shared" si="125"/>
        <v>180057.00000000003</v>
      </c>
      <c r="AG74" s="75" t="b">
        <f t="shared" si="126"/>
        <v>1</v>
      </c>
      <c r="AH74" s="237">
        <f t="shared" si="127"/>
        <v>0</v>
      </c>
    </row>
    <row r="75" spans="1:37" x14ac:dyDescent="0.3">
      <c r="A75" s="38"/>
      <c r="B75" s="38"/>
      <c r="C75" s="61" t="s">
        <v>105</v>
      </c>
      <c r="D75" s="78">
        <f>SUM(D71:D74)</f>
        <v>780130</v>
      </c>
      <c r="E75" s="74"/>
      <c r="F75" s="175"/>
      <c r="G75" s="175"/>
      <c r="H75" s="175"/>
      <c r="I75" s="175"/>
      <c r="J75" s="175"/>
      <c r="K75" s="175"/>
      <c r="L75" s="175"/>
      <c r="M75" s="175"/>
      <c r="N75" s="175"/>
      <c r="O75" s="175"/>
      <c r="P75" s="175"/>
      <c r="Q75" s="175"/>
      <c r="S75" s="78">
        <f t="shared" ref="S75:AD75" si="128">SUM(S71:S74)</f>
        <v>51986.951429940971</v>
      </c>
      <c r="T75" s="78">
        <f t="shared" si="128"/>
        <v>52670.979844152265</v>
      </c>
      <c r="U75" s="164">
        <f t="shared" si="128"/>
        <v>53355.008450653535</v>
      </c>
      <c r="V75" s="209">
        <f t="shared" si="128"/>
        <v>58639.367839118189</v>
      </c>
      <c r="W75" s="78">
        <f t="shared" si="128"/>
        <v>59323.518858243726</v>
      </c>
      <c r="X75" s="78">
        <f t="shared" si="128"/>
        <v>61611.932613545418</v>
      </c>
      <c r="Y75" s="78">
        <f t="shared" si="128"/>
        <v>67813.736790610128</v>
      </c>
      <c r="Z75" s="78">
        <f t="shared" si="128"/>
        <v>68193.805440066004</v>
      </c>
      <c r="AA75" s="78">
        <f t="shared" si="128"/>
        <v>70463.121807455973</v>
      </c>
      <c r="AB75" s="78">
        <f t="shared" si="128"/>
        <v>78310.456878121433</v>
      </c>
      <c r="AC75" s="78">
        <f t="shared" si="128"/>
        <v>78690.525494394344</v>
      </c>
      <c r="AD75" s="78">
        <f t="shared" si="128"/>
        <v>79070.594553698087</v>
      </c>
      <c r="AF75" s="76">
        <f t="shared" si="125"/>
        <v>780130.00000000023</v>
      </c>
      <c r="AG75" s="75" t="b">
        <f t="shared" si="126"/>
        <v>1</v>
      </c>
      <c r="AH75" s="237">
        <f t="shared" si="127"/>
        <v>0</v>
      </c>
    </row>
    <row r="76" spans="1:37" x14ac:dyDescent="0.3">
      <c r="A76" s="38"/>
      <c r="B76" s="38"/>
      <c r="C76" s="61"/>
      <c r="D76" s="79"/>
      <c r="E76" s="74"/>
      <c r="F76" s="175"/>
      <c r="G76" s="175"/>
      <c r="H76" s="175"/>
      <c r="I76" s="175"/>
      <c r="J76" s="175"/>
      <c r="K76" s="175"/>
      <c r="L76" s="175"/>
      <c r="M76" s="175"/>
      <c r="N76" s="175"/>
      <c r="O76" s="175"/>
      <c r="P76" s="175"/>
      <c r="Q76" s="175"/>
      <c r="S76" s="79"/>
      <c r="T76" s="79"/>
      <c r="U76" s="162"/>
      <c r="V76" s="211"/>
      <c r="W76" s="79"/>
      <c r="X76" s="79"/>
      <c r="Y76" s="79"/>
      <c r="Z76" s="79"/>
      <c r="AA76" s="79"/>
      <c r="AB76" s="79"/>
      <c r="AC76" s="79"/>
      <c r="AD76" s="79"/>
      <c r="AF76" s="76"/>
      <c r="AG76" s="75"/>
    </row>
    <row r="77" spans="1:37" x14ac:dyDescent="0.3">
      <c r="A77" s="38"/>
      <c r="B77" s="38"/>
      <c r="C77" s="61" t="s">
        <v>106</v>
      </c>
      <c r="D77" s="78">
        <f>SUM(D75,D68,D47,D19,D9)</f>
        <v>3639024</v>
      </c>
      <c r="E77" s="74"/>
      <c r="F77" s="175"/>
      <c r="G77" s="175"/>
      <c r="H77" s="175"/>
      <c r="I77" s="175"/>
      <c r="J77" s="175"/>
      <c r="K77" s="175"/>
      <c r="L77" s="175"/>
      <c r="M77" s="175"/>
      <c r="N77" s="175"/>
      <c r="O77" s="175"/>
      <c r="P77" s="175"/>
      <c r="Q77" s="175"/>
      <c r="S77" s="79"/>
      <c r="T77" s="79"/>
      <c r="U77" s="162"/>
      <c r="V77" s="211"/>
      <c r="W77" s="79"/>
      <c r="X77" s="79"/>
      <c r="Y77" s="79"/>
      <c r="Z77" s="79"/>
      <c r="AA77" s="79"/>
      <c r="AB77" s="79"/>
      <c r="AC77" s="79"/>
      <c r="AD77" s="79"/>
      <c r="AF77" s="76"/>
      <c r="AG77" s="75"/>
    </row>
    <row r="78" spans="1:37" x14ac:dyDescent="0.3">
      <c r="A78" s="38"/>
      <c r="B78" s="38"/>
      <c r="C78" s="198" t="s">
        <v>164</v>
      </c>
      <c r="D78" s="302">
        <f>Revenue_FY26B!D65-D77</f>
        <v>-3639024</v>
      </c>
      <c r="E78" s="74"/>
      <c r="F78" s="175"/>
      <c r="G78" s="175"/>
      <c r="H78" s="175"/>
      <c r="I78" s="175"/>
      <c r="J78" s="175"/>
      <c r="K78" s="175"/>
      <c r="L78" s="175"/>
      <c r="M78" s="175"/>
      <c r="N78" s="175"/>
      <c r="O78" s="175"/>
      <c r="P78" s="175"/>
      <c r="Q78" s="175"/>
      <c r="S78" s="79"/>
      <c r="T78" s="79"/>
      <c r="U78" s="162"/>
      <c r="V78" s="211"/>
      <c r="W78" s="79"/>
      <c r="X78" s="79"/>
      <c r="Y78" s="79"/>
      <c r="Z78" s="79"/>
      <c r="AA78" s="79"/>
      <c r="AB78" s="79"/>
      <c r="AC78" s="79"/>
      <c r="AD78" s="79"/>
      <c r="AF78" s="76"/>
      <c r="AG78" s="75"/>
    </row>
    <row r="79" spans="1:37" x14ac:dyDescent="0.3">
      <c r="C79" s="62"/>
      <c r="D79" s="73"/>
      <c r="E79" s="45"/>
      <c r="V79" s="70"/>
    </row>
    <row r="80" spans="1:37" x14ac:dyDescent="0.3">
      <c r="C80" s="62"/>
      <c r="D80" s="72"/>
      <c r="E80" s="45"/>
      <c r="S80" s="167"/>
      <c r="V80" s="70"/>
    </row>
    <row r="81" spans="19:22" x14ac:dyDescent="0.3">
      <c r="S81" s="357"/>
      <c r="V81" s="70"/>
    </row>
    <row r="82" spans="19:22" x14ac:dyDescent="0.3">
      <c r="V82" s="70"/>
    </row>
    <row r="83" spans="19:22" x14ac:dyDescent="0.3">
      <c r="V83" s="70"/>
    </row>
    <row r="84" spans="19:22" x14ac:dyDescent="0.3">
      <c r="V84" s="70"/>
    </row>
    <row r="85" spans="19:22" x14ac:dyDescent="0.3">
      <c r="V85" s="70"/>
    </row>
    <row r="86" spans="19:22" x14ac:dyDescent="0.3">
      <c r="V86" s="70"/>
    </row>
    <row r="87" spans="19:22" x14ac:dyDescent="0.3">
      <c r="V87" s="70"/>
    </row>
    <row r="88" spans="19:22" x14ac:dyDescent="0.3">
      <c r="V88" s="70"/>
    </row>
    <row r="89" spans="19:22" x14ac:dyDescent="0.3">
      <c r="V89" s="70"/>
    </row>
    <row r="90" spans="19:22" x14ac:dyDescent="0.3">
      <c r="V90" s="70"/>
    </row>
    <row r="91" spans="19:22" x14ac:dyDescent="0.3">
      <c r="V91" s="70"/>
    </row>
    <row r="92" spans="19:22" x14ac:dyDescent="0.3">
      <c r="V92" s="70"/>
    </row>
    <row r="93" spans="19:22" x14ac:dyDescent="0.3">
      <c r="V93" s="70"/>
    </row>
    <row r="94" spans="19:22" x14ac:dyDescent="0.3">
      <c r="V94" s="70"/>
    </row>
    <row r="95" spans="19:22" x14ac:dyDescent="0.3">
      <c r="V95" s="70"/>
    </row>
    <row r="96" spans="19:22" x14ac:dyDescent="0.3">
      <c r="V96" s="70"/>
    </row>
    <row r="97" spans="22:22" x14ac:dyDescent="0.3">
      <c r="V97" s="70"/>
    </row>
    <row r="98" spans="22:22" x14ac:dyDescent="0.3">
      <c r="V98" s="70"/>
    </row>
    <row r="99" spans="22:22" x14ac:dyDescent="0.3">
      <c r="V99" s="70"/>
    </row>
    <row r="100" spans="22:22" x14ac:dyDescent="0.3">
      <c r="V100" s="70"/>
    </row>
    <row r="101" spans="22:22" x14ac:dyDescent="0.3">
      <c r="V101" s="70"/>
    </row>
    <row r="102" spans="22:22" x14ac:dyDescent="0.3">
      <c r="V102" s="70"/>
    </row>
    <row r="103" spans="22:22" x14ac:dyDescent="0.3">
      <c r="V103" s="70"/>
    </row>
    <row r="104" spans="22:22" x14ac:dyDescent="0.3">
      <c r="V104" s="70"/>
    </row>
    <row r="105" spans="22:22" x14ac:dyDescent="0.3">
      <c r="V105" s="70"/>
    </row>
    <row r="106" spans="22:22" x14ac:dyDescent="0.3">
      <c r="V106" s="70"/>
    </row>
    <row r="107" spans="22:22" x14ac:dyDescent="0.3">
      <c r="V107" s="70"/>
    </row>
    <row r="108" spans="22:22" x14ac:dyDescent="0.3">
      <c r="V108" s="70"/>
    </row>
    <row r="109" spans="22:22" x14ac:dyDescent="0.3">
      <c r="V109" s="70"/>
    </row>
    <row r="110" spans="22:22" x14ac:dyDescent="0.3">
      <c r="V110" s="70"/>
    </row>
    <row r="111" spans="22:22" x14ac:dyDescent="0.3">
      <c r="V111" s="70"/>
    </row>
    <row r="112" spans="22:22" x14ac:dyDescent="0.3">
      <c r="V112" s="70"/>
    </row>
    <row r="113" spans="22:22" x14ac:dyDescent="0.3">
      <c r="V113" s="70"/>
    </row>
    <row r="114" spans="22:22" x14ac:dyDescent="0.3">
      <c r="V114" s="70"/>
    </row>
    <row r="115" spans="22:22" x14ac:dyDescent="0.3">
      <c r="V115" s="70"/>
    </row>
    <row r="116" spans="22:22" x14ac:dyDescent="0.3">
      <c r="V116" s="70"/>
    </row>
    <row r="117" spans="22:22" x14ac:dyDescent="0.3">
      <c r="V117" s="70"/>
    </row>
    <row r="118" spans="22:22" x14ac:dyDescent="0.3">
      <c r="V118" s="70"/>
    </row>
    <row r="119" spans="22:22" x14ac:dyDescent="0.3">
      <c r="V119" s="70"/>
    </row>
    <row r="120" spans="22:22" x14ac:dyDescent="0.3">
      <c r="V120" s="70"/>
    </row>
    <row r="121" spans="22:22" x14ac:dyDescent="0.3">
      <c r="V121" s="70"/>
    </row>
    <row r="122" spans="22:22" x14ac:dyDescent="0.3">
      <c r="V122" s="70"/>
    </row>
    <row r="123" spans="22:22" x14ac:dyDescent="0.3">
      <c r="V123" s="70"/>
    </row>
    <row r="124" spans="22:22" x14ac:dyDescent="0.3">
      <c r="V124" s="70"/>
    </row>
    <row r="125" spans="22:22" x14ac:dyDescent="0.3">
      <c r="V125" s="70"/>
    </row>
    <row r="126" spans="22:22" x14ac:dyDescent="0.3">
      <c r="V126" s="70"/>
    </row>
    <row r="127" spans="22:22" x14ac:dyDescent="0.3">
      <c r="V127" s="70"/>
    </row>
    <row r="128" spans="22:22" x14ac:dyDescent="0.3">
      <c r="V128" s="70"/>
    </row>
    <row r="129" spans="22:22" x14ac:dyDescent="0.3">
      <c r="V129" s="70"/>
    </row>
    <row r="130" spans="22:22" x14ac:dyDescent="0.3">
      <c r="V130" s="70"/>
    </row>
    <row r="131" spans="22:22" x14ac:dyDescent="0.3">
      <c r="V131" s="70"/>
    </row>
    <row r="132" spans="22:22" x14ac:dyDescent="0.3">
      <c r="V132" s="70"/>
    </row>
    <row r="133" spans="22:22" x14ac:dyDescent="0.3">
      <c r="V133" s="70"/>
    </row>
    <row r="134" spans="22:22" x14ac:dyDescent="0.3">
      <c r="V134" s="70"/>
    </row>
    <row r="135" spans="22:22" x14ac:dyDescent="0.3">
      <c r="V135" s="70"/>
    </row>
    <row r="136" spans="22:22" x14ac:dyDescent="0.3">
      <c r="V136" s="70"/>
    </row>
    <row r="137" spans="22:22" x14ac:dyDescent="0.3">
      <c r="V137" s="70"/>
    </row>
    <row r="138" spans="22:22" x14ac:dyDescent="0.3">
      <c r="V138" s="70"/>
    </row>
    <row r="139" spans="22:22" x14ac:dyDescent="0.3">
      <c r="V139" s="70"/>
    </row>
    <row r="140" spans="22:22" x14ac:dyDescent="0.3">
      <c r="V140" s="70"/>
    </row>
    <row r="141" spans="22:22" x14ac:dyDescent="0.3">
      <c r="V141" s="70"/>
    </row>
    <row r="142" spans="22:22" x14ac:dyDescent="0.3">
      <c r="V142" s="70"/>
    </row>
    <row r="143" spans="22:22" x14ac:dyDescent="0.3">
      <c r="V143" s="70"/>
    </row>
    <row r="144" spans="22:22" x14ac:dyDescent="0.3">
      <c r="V144" s="70"/>
    </row>
    <row r="145" spans="22:22" x14ac:dyDescent="0.3">
      <c r="V145" s="70"/>
    </row>
    <row r="146" spans="22:22" x14ac:dyDescent="0.3">
      <c r="V146" s="70"/>
    </row>
    <row r="147" spans="22:22" x14ac:dyDescent="0.3">
      <c r="V147" s="70"/>
    </row>
    <row r="148" spans="22:22" x14ac:dyDescent="0.3">
      <c r="V148" s="70"/>
    </row>
    <row r="149" spans="22:22" x14ac:dyDescent="0.3">
      <c r="V149" s="70"/>
    </row>
    <row r="150" spans="22:22" x14ac:dyDescent="0.3">
      <c r="V150" s="70"/>
    </row>
    <row r="151" spans="22:22" x14ac:dyDescent="0.3">
      <c r="V151" s="70"/>
    </row>
    <row r="152" spans="22:22" x14ac:dyDescent="0.3">
      <c r="V152" s="70"/>
    </row>
    <row r="153" spans="22:22" x14ac:dyDescent="0.3">
      <c r="V153" s="70"/>
    </row>
    <row r="154" spans="22:22" x14ac:dyDescent="0.3">
      <c r="V154" s="70"/>
    </row>
    <row r="155" spans="22:22" x14ac:dyDescent="0.3">
      <c r="V155" s="70"/>
    </row>
    <row r="156" spans="22:22" x14ac:dyDescent="0.3">
      <c r="V156" s="70"/>
    </row>
    <row r="157" spans="22:22" x14ac:dyDescent="0.3">
      <c r="V157" s="70"/>
    </row>
    <row r="158" spans="22:22" x14ac:dyDescent="0.3">
      <c r="V158" s="70"/>
    </row>
    <row r="159" spans="22:22" x14ac:dyDescent="0.3">
      <c r="V159" s="70"/>
    </row>
    <row r="160" spans="22:22" x14ac:dyDescent="0.3">
      <c r="V160" s="70"/>
    </row>
    <row r="161" spans="22:22" x14ac:dyDescent="0.3">
      <c r="V161" s="70"/>
    </row>
    <row r="162" spans="22:22" x14ac:dyDescent="0.3">
      <c r="V162" s="70"/>
    </row>
    <row r="163" spans="22:22" x14ac:dyDescent="0.3">
      <c r="V163" s="70"/>
    </row>
    <row r="164" spans="22:22" x14ac:dyDescent="0.3">
      <c r="V164" s="70"/>
    </row>
    <row r="165" spans="22:22" x14ac:dyDescent="0.3">
      <c r="V165" s="70"/>
    </row>
    <row r="166" spans="22:22" x14ac:dyDescent="0.3">
      <c r="V166" s="70"/>
    </row>
    <row r="167" spans="22:22" x14ac:dyDescent="0.3">
      <c r="V167" s="70"/>
    </row>
    <row r="168" spans="22:22" x14ac:dyDescent="0.3">
      <c r="V168" s="70"/>
    </row>
    <row r="169" spans="22:22" x14ac:dyDescent="0.3">
      <c r="V169" s="70"/>
    </row>
    <row r="170" spans="22:22" x14ac:dyDescent="0.3">
      <c r="V170" s="70"/>
    </row>
    <row r="171" spans="22:22" x14ac:dyDescent="0.3">
      <c r="V171" s="70"/>
    </row>
    <row r="172" spans="22:22" x14ac:dyDescent="0.3">
      <c r="V172" s="70"/>
    </row>
    <row r="173" spans="22:22" x14ac:dyDescent="0.3">
      <c r="V173" s="70"/>
    </row>
    <row r="174" spans="22:22" x14ac:dyDescent="0.3">
      <c r="V174" s="70"/>
    </row>
    <row r="175" spans="22:22" x14ac:dyDescent="0.3">
      <c r="V175" s="70"/>
    </row>
    <row r="176" spans="22:22" x14ac:dyDescent="0.3">
      <c r="V176" s="70"/>
    </row>
    <row r="177" spans="22:22" x14ac:dyDescent="0.3">
      <c r="V177" s="70"/>
    </row>
    <row r="178" spans="22:22" x14ac:dyDescent="0.3">
      <c r="V178" s="70"/>
    </row>
    <row r="179" spans="22:22" x14ac:dyDescent="0.3">
      <c r="V179" s="70"/>
    </row>
    <row r="180" spans="22:22" x14ac:dyDescent="0.3">
      <c r="V180" s="70"/>
    </row>
    <row r="181" spans="22:22" x14ac:dyDescent="0.3">
      <c r="V181" s="70"/>
    </row>
    <row r="182" spans="22:22" x14ac:dyDescent="0.3">
      <c r="V182" s="70"/>
    </row>
    <row r="183" spans="22:22" x14ac:dyDescent="0.3">
      <c r="V183" s="70"/>
    </row>
    <row r="184" spans="22:22" x14ac:dyDescent="0.3">
      <c r="V184" s="70"/>
    </row>
    <row r="185" spans="22:22" x14ac:dyDescent="0.3">
      <c r="V185" s="70"/>
    </row>
    <row r="186" spans="22:22" x14ac:dyDescent="0.3">
      <c r="V186" s="70"/>
    </row>
    <row r="187" spans="22:22" x14ac:dyDescent="0.3">
      <c r="V187" s="70"/>
    </row>
    <row r="188" spans="22:22" x14ac:dyDescent="0.3">
      <c r="V188" s="70"/>
    </row>
    <row r="189" spans="22:22" x14ac:dyDescent="0.3">
      <c r="V189" s="70"/>
    </row>
    <row r="190" spans="22:22" x14ac:dyDescent="0.3">
      <c r="V190" s="70"/>
    </row>
    <row r="191" spans="22:22" x14ac:dyDescent="0.3">
      <c r="V191" s="70"/>
    </row>
    <row r="192" spans="22:22" x14ac:dyDescent="0.3">
      <c r="V192" s="70"/>
    </row>
    <row r="193" spans="22:22" x14ac:dyDescent="0.3">
      <c r="V193" s="70"/>
    </row>
    <row r="194" spans="22:22" x14ac:dyDescent="0.3">
      <c r="V194" s="70"/>
    </row>
    <row r="195" spans="22:22" x14ac:dyDescent="0.3">
      <c r="V195" s="70"/>
    </row>
    <row r="196" spans="22:22" x14ac:dyDescent="0.3">
      <c r="V196" s="70"/>
    </row>
    <row r="197" spans="22:22" x14ac:dyDescent="0.3">
      <c r="V197" s="70"/>
    </row>
    <row r="198" spans="22:22" x14ac:dyDescent="0.3">
      <c r="V198" s="70"/>
    </row>
    <row r="199" spans="22:22" x14ac:dyDescent="0.3">
      <c r="V199" s="70"/>
    </row>
    <row r="200" spans="22:22" x14ac:dyDescent="0.3">
      <c r="V200" s="70"/>
    </row>
    <row r="201" spans="22:22" x14ac:dyDescent="0.3">
      <c r="V201" s="70"/>
    </row>
    <row r="202" spans="22:22" x14ac:dyDescent="0.3">
      <c r="V202" s="70"/>
    </row>
    <row r="203" spans="22:22" x14ac:dyDescent="0.3">
      <c r="V203" s="70"/>
    </row>
    <row r="204" spans="22:22" x14ac:dyDescent="0.3">
      <c r="V204" s="70"/>
    </row>
    <row r="205" spans="22:22" x14ac:dyDescent="0.3">
      <c r="V205" s="70"/>
    </row>
    <row r="206" spans="22:22" x14ac:dyDescent="0.3">
      <c r="V206" s="70"/>
    </row>
    <row r="207" spans="22:22" x14ac:dyDescent="0.3">
      <c r="V207" s="70"/>
    </row>
    <row r="208" spans="22:22" x14ac:dyDescent="0.3">
      <c r="V208" s="70"/>
    </row>
    <row r="209" spans="22:22" x14ac:dyDescent="0.3">
      <c r="V209" s="70"/>
    </row>
    <row r="210" spans="22:22" x14ac:dyDescent="0.3">
      <c r="V210" s="70"/>
    </row>
    <row r="211" spans="22:22" x14ac:dyDescent="0.3">
      <c r="V211" s="70"/>
    </row>
    <row r="212" spans="22:22" x14ac:dyDescent="0.3">
      <c r="V212" s="70"/>
    </row>
    <row r="213" spans="22:22" x14ac:dyDescent="0.3">
      <c r="V213" s="70"/>
    </row>
    <row r="214" spans="22:22" x14ac:dyDescent="0.3">
      <c r="V214" s="70"/>
    </row>
    <row r="215" spans="22:22" x14ac:dyDescent="0.3">
      <c r="V215" s="70"/>
    </row>
    <row r="216" spans="22:22" x14ac:dyDescent="0.3">
      <c r="V216" s="70"/>
    </row>
    <row r="217" spans="22:22" x14ac:dyDescent="0.3">
      <c r="V217" s="70"/>
    </row>
    <row r="218" spans="22:22" x14ac:dyDescent="0.3">
      <c r="V218" s="70"/>
    </row>
    <row r="219" spans="22:22" x14ac:dyDescent="0.3">
      <c r="V219" s="70"/>
    </row>
    <row r="220" spans="22:22" x14ac:dyDescent="0.3">
      <c r="V220" s="70"/>
    </row>
    <row r="221" spans="22:22" x14ac:dyDescent="0.3">
      <c r="V221" s="70"/>
    </row>
    <row r="222" spans="22:22" x14ac:dyDescent="0.3">
      <c r="V222" s="70"/>
    </row>
    <row r="223" spans="22:22" x14ac:dyDescent="0.3">
      <c r="V223" s="70"/>
    </row>
    <row r="224" spans="22:22" x14ac:dyDescent="0.3">
      <c r="V224" s="70"/>
    </row>
    <row r="225" spans="22:22" x14ac:dyDescent="0.3">
      <c r="V225" s="70"/>
    </row>
    <row r="226" spans="22:22" x14ac:dyDescent="0.3">
      <c r="V226" s="70"/>
    </row>
    <row r="227" spans="22:22" x14ac:dyDescent="0.3">
      <c r="V227" s="70"/>
    </row>
    <row r="228" spans="22:22" x14ac:dyDescent="0.3">
      <c r="V228" s="70"/>
    </row>
    <row r="229" spans="22:22" x14ac:dyDescent="0.3">
      <c r="V229" s="70"/>
    </row>
    <row r="230" spans="22:22" x14ac:dyDescent="0.3">
      <c r="V230" s="70"/>
    </row>
    <row r="231" spans="22:22" x14ac:dyDescent="0.3">
      <c r="V231" s="70"/>
    </row>
    <row r="232" spans="22:22" x14ac:dyDescent="0.3">
      <c r="V232" s="70"/>
    </row>
    <row r="233" spans="22:22" x14ac:dyDescent="0.3">
      <c r="V233" s="70"/>
    </row>
    <row r="234" spans="22:22" x14ac:dyDescent="0.3">
      <c r="V234" s="70"/>
    </row>
    <row r="235" spans="22:22" x14ac:dyDescent="0.3">
      <c r="V235" s="70"/>
    </row>
    <row r="236" spans="22:22" x14ac:dyDescent="0.3">
      <c r="V236" s="70"/>
    </row>
    <row r="237" spans="22:22" x14ac:dyDescent="0.3">
      <c r="V237" s="70"/>
    </row>
    <row r="238" spans="22:22" x14ac:dyDescent="0.3">
      <c r="V238" s="70"/>
    </row>
    <row r="239" spans="22:22" x14ac:dyDescent="0.3">
      <c r="V239" s="70"/>
    </row>
    <row r="240" spans="22:22" x14ac:dyDescent="0.3">
      <c r="V240" s="70"/>
    </row>
    <row r="241" spans="22:22" x14ac:dyDescent="0.3">
      <c r="V241" s="70"/>
    </row>
    <row r="242" spans="22:22" x14ac:dyDescent="0.3">
      <c r="V242" s="70"/>
    </row>
    <row r="243" spans="22:22" x14ac:dyDescent="0.3">
      <c r="V243" s="70"/>
    </row>
    <row r="244" spans="22:22" x14ac:dyDescent="0.3">
      <c r="V244" s="70"/>
    </row>
    <row r="245" spans="22:22" x14ac:dyDescent="0.3">
      <c r="V245" s="70"/>
    </row>
    <row r="246" spans="22:22" x14ac:dyDescent="0.3">
      <c r="V246" s="70"/>
    </row>
    <row r="247" spans="22:22" x14ac:dyDescent="0.3">
      <c r="V247" s="70"/>
    </row>
    <row r="248" spans="22:22" x14ac:dyDescent="0.3">
      <c r="V248" s="70"/>
    </row>
    <row r="249" spans="22:22" x14ac:dyDescent="0.3">
      <c r="V249" s="70"/>
    </row>
    <row r="250" spans="22:22" x14ac:dyDescent="0.3">
      <c r="V250" s="70"/>
    </row>
    <row r="251" spans="22:22" x14ac:dyDescent="0.3">
      <c r="V251" s="70"/>
    </row>
    <row r="252" spans="22:22" x14ac:dyDescent="0.3">
      <c r="V252" s="70"/>
    </row>
    <row r="253" spans="22:22" x14ac:dyDescent="0.3">
      <c r="V253" s="70"/>
    </row>
    <row r="254" spans="22:22" x14ac:dyDescent="0.3">
      <c r="V254" s="70"/>
    </row>
    <row r="255" spans="22:22" x14ac:dyDescent="0.3">
      <c r="V255" s="70"/>
    </row>
    <row r="256" spans="22:22" x14ac:dyDescent="0.3">
      <c r="V256" s="70"/>
    </row>
    <row r="257" spans="22:22" x14ac:dyDescent="0.3">
      <c r="V257" s="70"/>
    </row>
    <row r="258" spans="22:22" x14ac:dyDescent="0.3">
      <c r="V258" s="70"/>
    </row>
    <row r="259" spans="22:22" x14ac:dyDescent="0.3">
      <c r="V259" s="70"/>
    </row>
    <row r="260" spans="22:22" x14ac:dyDescent="0.3">
      <c r="V260" s="70"/>
    </row>
    <row r="261" spans="22:22" x14ac:dyDescent="0.3">
      <c r="V261" s="70"/>
    </row>
    <row r="262" spans="22:22" x14ac:dyDescent="0.3">
      <c r="V262" s="70"/>
    </row>
    <row r="263" spans="22:22" x14ac:dyDescent="0.3">
      <c r="V263" s="70"/>
    </row>
    <row r="264" spans="22:22" x14ac:dyDescent="0.3">
      <c r="V264" s="70"/>
    </row>
    <row r="265" spans="22:22" x14ac:dyDescent="0.3">
      <c r="V265" s="70"/>
    </row>
    <row r="266" spans="22:22" x14ac:dyDescent="0.3">
      <c r="V266" s="70"/>
    </row>
    <row r="267" spans="22:22" x14ac:dyDescent="0.3">
      <c r="V267" s="70"/>
    </row>
    <row r="268" spans="22:22" x14ac:dyDescent="0.3">
      <c r="V268" s="70"/>
    </row>
    <row r="269" spans="22:22" x14ac:dyDescent="0.3">
      <c r="V269" s="70"/>
    </row>
    <row r="270" spans="22:22" x14ac:dyDescent="0.3">
      <c r="V270" s="70"/>
    </row>
    <row r="271" spans="22:22" x14ac:dyDescent="0.3">
      <c r="V271" s="70"/>
    </row>
    <row r="272" spans="22:22" x14ac:dyDescent="0.3">
      <c r="V272" s="70"/>
    </row>
    <row r="273" spans="22:22" x14ac:dyDescent="0.3">
      <c r="V273" s="70"/>
    </row>
    <row r="274" spans="22:22" x14ac:dyDescent="0.3">
      <c r="V274" s="70"/>
    </row>
    <row r="275" spans="22:22" x14ac:dyDescent="0.3">
      <c r="V275" s="70"/>
    </row>
    <row r="276" spans="22:22" x14ac:dyDescent="0.3">
      <c r="V276" s="70"/>
    </row>
    <row r="277" spans="22:22" x14ac:dyDescent="0.3">
      <c r="V277" s="70"/>
    </row>
    <row r="278" spans="22:22" x14ac:dyDescent="0.3">
      <c r="V278" s="70"/>
    </row>
    <row r="279" spans="22:22" x14ac:dyDescent="0.3">
      <c r="V279" s="70"/>
    </row>
    <row r="280" spans="22:22" x14ac:dyDescent="0.3">
      <c r="V280" s="70"/>
    </row>
    <row r="281" spans="22:22" x14ac:dyDescent="0.3">
      <c r="V281" s="70"/>
    </row>
    <row r="282" spans="22:22" x14ac:dyDescent="0.3">
      <c r="V282" s="70"/>
    </row>
    <row r="283" spans="22:22" x14ac:dyDescent="0.3">
      <c r="V283" s="70"/>
    </row>
    <row r="284" spans="22:22" x14ac:dyDescent="0.3">
      <c r="V284" s="70"/>
    </row>
    <row r="285" spans="22:22" x14ac:dyDescent="0.3">
      <c r="V285" s="70"/>
    </row>
    <row r="286" spans="22:22" x14ac:dyDescent="0.3">
      <c r="V286" s="70"/>
    </row>
    <row r="287" spans="22:22" x14ac:dyDescent="0.3">
      <c r="V287" s="70"/>
    </row>
    <row r="288" spans="22:22" x14ac:dyDescent="0.3">
      <c r="V288" s="70"/>
    </row>
    <row r="289" spans="22:22" x14ac:dyDescent="0.3">
      <c r="V289" s="70"/>
    </row>
    <row r="290" spans="22:22" x14ac:dyDescent="0.3">
      <c r="V290" s="70"/>
    </row>
    <row r="291" spans="22:22" x14ac:dyDescent="0.3">
      <c r="V291" s="70"/>
    </row>
    <row r="292" spans="22:22" x14ac:dyDescent="0.3">
      <c r="V292" s="70"/>
    </row>
    <row r="293" spans="22:22" x14ac:dyDescent="0.3">
      <c r="V293" s="70"/>
    </row>
    <row r="294" spans="22:22" x14ac:dyDescent="0.3">
      <c r="V294" s="70"/>
    </row>
    <row r="295" spans="22:22" x14ac:dyDescent="0.3">
      <c r="V295" s="70"/>
    </row>
    <row r="296" spans="22:22" x14ac:dyDescent="0.3">
      <c r="V296" s="70"/>
    </row>
    <row r="297" spans="22:22" x14ac:dyDescent="0.3">
      <c r="V297" s="70"/>
    </row>
    <row r="298" spans="22:22" x14ac:dyDescent="0.3">
      <c r="V298" s="70"/>
    </row>
    <row r="299" spans="22:22" x14ac:dyDescent="0.3">
      <c r="V299" s="70"/>
    </row>
    <row r="300" spans="22:22" x14ac:dyDescent="0.3">
      <c r="V300" s="70"/>
    </row>
    <row r="301" spans="22:22" x14ac:dyDescent="0.3">
      <c r="V301" s="70"/>
    </row>
    <row r="302" spans="22:22" x14ac:dyDescent="0.3">
      <c r="V302" s="70"/>
    </row>
    <row r="303" spans="22:22" x14ac:dyDescent="0.3">
      <c r="V303" s="70"/>
    </row>
    <row r="304" spans="22:22" x14ac:dyDescent="0.3">
      <c r="V304" s="70"/>
    </row>
    <row r="305" spans="22:22" x14ac:dyDescent="0.3">
      <c r="V305" s="70"/>
    </row>
    <row r="306" spans="22:22" x14ac:dyDescent="0.3">
      <c r="V306" s="70"/>
    </row>
    <row r="307" spans="22:22" x14ac:dyDescent="0.3">
      <c r="V307" s="70"/>
    </row>
    <row r="308" spans="22:22" x14ac:dyDescent="0.3">
      <c r="V308" s="70"/>
    </row>
    <row r="309" spans="22:22" x14ac:dyDescent="0.3">
      <c r="V309" s="70"/>
    </row>
    <row r="310" spans="22:22" x14ac:dyDescent="0.3">
      <c r="V310" s="70"/>
    </row>
    <row r="311" spans="22:22" x14ac:dyDescent="0.3">
      <c r="V311" s="70"/>
    </row>
    <row r="312" spans="22:22" x14ac:dyDescent="0.3">
      <c r="V312" s="70"/>
    </row>
    <row r="313" spans="22:22" x14ac:dyDescent="0.3">
      <c r="V313" s="70"/>
    </row>
    <row r="314" spans="22:22" x14ac:dyDescent="0.3">
      <c r="V314" s="70"/>
    </row>
    <row r="315" spans="22:22" x14ac:dyDescent="0.3">
      <c r="V315" s="70"/>
    </row>
    <row r="316" spans="22:22" x14ac:dyDescent="0.3">
      <c r="V316" s="70"/>
    </row>
    <row r="317" spans="22:22" x14ac:dyDescent="0.3">
      <c r="V317" s="70"/>
    </row>
    <row r="318" spans="22:22" x14ac:dyDescent="0.3">
      <c r="V318" s="70"/>
    </row>
    <row r="319" spans="22:22" x14ac:dyDescent="0.3">
      <c r="V319" s="70"/>
    </row>
    <row r="320" spans="22:22" x14ac:dyDescent="0.3">
      <c r="V320" s="70"/>
    </row>
    <row r="321" spans="22:22" x14ac:dyDescent="0.3">
      <c r="V321" s="70"/>
    </row>
    <row r="322" spans="22:22" x14ac:dyDescent="0.3">
      <c r="V322" s="70"/>
    </row>
    <row r="323" spans="22:22" x14ac:dyDescent="0.3">
      <c r="V323" s="70"/>
    </row>
    <row r="324" spans="22:22" x14ac:dyDescent="0.3">
      <c r="V324" s="70"/>
    </row>
    <row r="325" spans="22:22" x14ac:dyDescent="0.3">
      <c r="V325" s="70"/>
    </row>
    <row r="326" spans="22:22" x14ac:dyDescent="0.3">
      <c r="V326" s="70"/>
    </row>
    <row r="327" spans="22:22" x14ac:dyDescent="0.3">
      <c r="V327" s="70"/>
    </row>
    <row r="328" spans="22:22" x14ac:dyDescent="0.3">
      <c r="V328" s="70"/>
    </row>
    <row r="329" spans="22:22" x14ac:dyDescent="0.3">
      <c r="V329" s="70"/>
    </row>
    <row r="330" spans="22:22" x14ac:dyDescent="0.3">
      <c r="V330" s="70"/>
    </row>
    <row r="331" spans="22:22" x14ac:dyDescent="0.3">
      <c r="V331" s="70"/>
    </row>
    <row r="332" spans="22:22" x14ac:dyDescent="0.3">
      <c r="V332" s="70"/>
    </row>
    <row r="333" spans="22:22" x14ac:dyDescent="0.3">
      <c r="V333" s="70"/>
    </row>
    <row r="334" spans="22:22" x14ac:dyDescent="0.3">
      <c r="V334" s="70"/>
    </row>
    <row r="335" spans="22:22" x14ac:dyDescent="0.3">
      <c r="V335" s="70"/>
    </row>
    <row r="336" spans="22:22" x14ac:dyDescent="0.3">
      <c r="V336" s="70"/>
    </row>
    <row r="337" spans="22:22" x14ac:dyDescent="0.3">
      <c r="V337" s="70"/>
    </row>
    <row r="338" spans="22:22" x14ac:dyDescent="0.3">
      <c r="V338" s="70"/>
    </row>
    <row r="339" spans="22:22" x14ac:dyDescent="0.3">
      <c r="V339" s="70"/>
    </row>
    <row r="340" spans="22:22" x14ac:dyDescent="0.3">
      <c r="V340" s="70"/>
    </row>
    <row r="341" spans="22:22" x14ac:dyDescent="0.3">
      <c r="V341" s="70"/>
    </row>
    <row r="342" spans="22:22" x14ac:dyDescent="0.3">
      <c r="V342" s="70"/>
    </row>
    <row r="343" spans="22:22" x14ac:dyDescent="0.3">
      <c r="V343" s="70"/>
    </row>
    <row r="344" spans="22:22" x14ac:dyDescent="0.3">
      <c r="V344" s="70"/>
    </row>
    <row r="345" spans="22:22" x14ac:dyDescent="0.3">
      <c r="V345" s="70"/>
    </row>
    <row r="346" spans="22:22" x14ac:dyDescent="0.3">
      <c r="V346" s="70"/>
    </row>
    <row r="347" spans="22:22" x14ac:dyDescent="0.3">
      <c r="V347" s="70"/>
    </row>
    <row r="348" spans="22:22" x14ac:dyDescent="0.3">
      <c r="V348" s="70"/>
    </row>
    <row r="349" spans="22:22" x14ac:dyDescent="0.3">
      <c r="V349" s="70"/>
    </row>
    <row r="350" spans="22:22" x14ac:dyDescent="0.3">
      <c r="V350" s="70"/>
    </row>
    <row r="351" spans="22:22" x14ac:dyDescent="0.3">
      <c r="V351" s="70"/>
    </row>
    <row r="352" spans="22:22" x14ac:dyDescent="0.3">
      <c r="V352" s="70"/>
    </row>
    <row r="353" spans="22:22" x14ac:dyDescent="0.3">
      <c r="V353" s="70"/>
    </row>
    <row r="354" spans="22:22" x14ac:dyDescent="0.3">
      <c r="V354" s="70"/>
    </row>
    <row r="355" spans="22:22" x14ac:dyDescent="0.3">
      <c r="V355" s="70"/>
    </row>
    <row r="356" spans="22:22" x14ac:dyDescent="0.3">
      <c r="V356" s="70"/>
    </row>
    <row r="357" spans="22:22" x14ac:dyDescent="0.3">
      <c r="V357" s="70"/>
    </row>
    <row r="358" spans="22:22" x14ac:dyDescent="0.3">
      <c r="V358" s="70"/>
    </row>
    <row r="359" spans="22:22" x14ac:dyDescent="0.3">
      <c r="V359" s="70"/>
    </row>
    <row r="360" spans="22:22" x14ac:dyDescent="0.3">
      <c r="V360" s="70"/>
    </row>
    <row r="361" spans="22:22" x14ac:dyDescent="0.3">
      <c r="V361" s="70"/>
    </row>
    <row r="362" spans="22:22" x14ac:dyDescent="0.3">
      <c r="V362" s="70"/>
    </row>
    <row r="363" spans="22:22" x14ac:dyDescent="0.3">
      <c r="V363" s="70"/>
    </row>
    <row r="364" spans="22:22" x14ac:dyDescent="0.3">
      <c r="V364" s="70"/>
    </row>
    <row r="365" spans="22:22" x14ac:dyDescent="0.3">
      <c r="V365" s="70"/>
    </row>
    <row r="366" spans="22:22" x14ac:dyDescent="0.3">
      <c r="V366" s="70"/>
    </row>
    <row r="367" spans="22:22" x14ac:dyDescent="0.3">
      <c r="V367" s="70"/>
    </row>
    <row r="368" spans="22:22" x14ac:dyDescent="0.3">
      <c r="V368" s="70"/>
    </row>
    <row r="369" spans="22:22" x14ac:dyDescent="0.3">
      <c r="V369" s="70"/>
    </row>
    <row r="370" spans="22:22" x14ac:dyDescent="0.3">
      <c r="V370" s="70"/>
    </row>
    <row r="371" spans="22:22" x14ac:dyDescent="0.3">
      <c r="V371" s="70"/>
    </row>
    <row r="372" spans="22:22" x14ac:dyDescent="0.3">
      <c r="V372" s="70"/>
    </row>
    <row r="373" spans="22:22" x14ac:dyDescent="0.3">
      <c r="V373" s="70"/>
    </row>
    <row r="374" spans="22:22" x14ac:dyDescent="0.3">
      <c r="V374" s="70"/>
    </row>
    <row r="375" spans="22:22" x14ac:dyDescent="0.3">
      <c r="V375" s="70"/>
    </row>
    <row r="376" spans="22:22" x14ac:dyDescent="0.3">
      <c r="V376" s="70"/>
    </row>
    <row r="377" spans="22:22" x14ac:dyDescent="0.3">
      <c r="V377" s="70"/>
    </row>
    <row r="378" spans="22:22" x14ac:dyDescent="0.3">
      <c r="V378" s="70"/>
    </row>
    <row r="379" spans="22:22" x14ac:dyDescent="0.3">
      <c r="V379" s="70"/>
    </row>
    <row r="380" spans="22:22" x14ac:dyDescent="0.3">
      <c r="V380" s="70"/>
    </row>
    <row r="381" spans="22:22" x14ac:dyDescent="0.3">
      <c r="V381" s="70"/>
    </row>
    <row r="382" spans="22:22" x14ac:dyDescent="0.3">
      <c r="V382" s="70"/>
    </row>
    <row r="383" spans="22:22" x14ac:dyDescent="0.3">
      <c r="V383" s="70"/>
    </row>
    <row r="384" spans="22:22" x14ac:dyDescent="0.3">
      <c r="V384" s="70"/>
    </row>
    <row r="385" spans="22:22" x14ac:dyDescent="0.3">
      <c r="V385" s="70"/>
    </row>
    <row r="386" spans="22:22" x14ac:dyDescent="0.3">
      <c r="V386" s="70"/>
    </row>
    <row r="387" spans="22:22" x14ac:dyDescent="0.3">
      <c r="V387" s="70"/>
    </row>
    <row r="388" spans="22:22" x14ac:dyDescent="0.3">
      <c r="V388" s="70"/>
    </row>
    <row r="389" spans="22:22" x14ac:dyDescent="0.3">
      <c r="V389" s="70"/>
    </row>
    <row r="390" spans="22:22" x14ac:dyDescent="0.3">
      <c r="V390" s="70"/>
    </row>
    <row r="391" spans="22:22" x14ac:dyDescent="0.3">
      <c r="V391" s="70"/>
    </row>
    <row r="392" spans="22:22" x14ac:dyDescent="0.3">
      <c r="V392" s="70"/>
    </row>
    <row r="393" spans="22:22" x14ac:dyDescent="0.3">
      <c r="V393" s="70"/>
    </row>
    <row r="394" spans="22:22" x14ac:dyDescent="0.3">
      <c r="V394" s="70"/>
    </row>
    <row r="395" spans="22:22" x14ac:dyDescent="0.3">
      <c r="V395" s="70"/>
    </row>
    <row r="396" spans="22:22" x14ac:dyDescent="0.3">
      <c r="V396" s="70"/>
    </row>
    <row r="397" spans="22:22" x14ac:dyDescent="0.3">
      <c r="V397" s="70"/>
    </row>
    <row r="398" spans="22:22" x14ac:dyDescent="0.3">
      <c r="V398" s="70"/>
    </row>
    <row r="399" spans="22:22" x14ac:dyDescent="0.3">
      <c r="V399" s="70"/>
    </row>
    <row r="400" spans="22:22" x14ac:dyDescent="0.3">
      <c r="V400" s="70"/>
    </row>
    <row r="401" spans="22:22" x14ac:dyDescent="0.3">
      <c r="V401" s="70"/>
    </row>
    <row r="402" spans="22:22" x14ac:dyDescent="0.3">
      <c r="V402" s="70"/>
    </row>
    <row r="403" spans="22:22" x14ac:dyDescent="0.3">
      <c r="V403" s="70"/>
    </row>
    <row r="404" spans="22:22" x14ac:dyDescent="0.3">
      <c r="V404" s="70"/>
    </row>
    <row r="405" spans="22:22" x14ac:dyDescent="0.3">
      <c r="V405" s="70"/>
    </row>
    <row r="406" spans="22:22" x14ac:dyDescent="0.3">
      <c r="V406" s="70"/>
    </row>
    <row r="407" spans="22:22" x14ac:dyDescent="0.3">
      <c r="V407" s="70"/>
    </row>
    <row r="408" spans="22:22" x14ac:dyDescent="0.3">
      <c r="V408" s="70"/>
    </row>
    <row r="409" spans="22:22" x14ac:dyDescent="0.3">
      <c r="V409" s="70"/>
    </row>
    <row r="410" spans="22:22" x14ac:dyDescent="0.3">
      <c r="V410" s="70"/>
    </row>
    <row r="411" spans="22:22" x14ac:dyDescent="0.3">
      <c r="V411" s="70"/>
    </row>
    <row r="412" spans="22:22" x14ac:dyDescent="0.3">
      <c r="V412" s="70"/>
    </row>
    <row r="413" spans="22:22" x14ac:dyDescent="0.3">
      <c r="V413" s="70"/>
    </row>
    <row r="414" spans="22:22" x14ac:dyDescent="0.3">
      <c r="V414" s="70"/>
    </row>
    <row r="415" spans="22:22" x14ac:dyDescent="0.3">
      <c r="V415" s="70"/>
    </row>
    <row r="416" spans="22:22" x14ac:dyDescent="0.3">
      <c r="V416" s="70"/>
    </row>
    <row r="417" spans="22:22" x14ac:dyDescent="0.3">
      <c r="V417" s="70"/>
    </row>
    <row r="418" spans="22:22" x14ac:dyDescent="0.3">
      <c r="V418" s="70"/>
    </row>
    <row r="419" spans="22:22" x14ac:dyDescent="0.3">
      <c r="V419" s="70"/>
    </row>
    <row r="420" spans="22:22" x14ac:dyDescent="0.3">
      <c r="V420" s="70"/>
    </row>
    <row r="421" spans="22:22" x14ac:dyDescent="0.3">
      <c r="V421" s="70"/>
    </row>
    <row r="422" spans="22:22" x14ac:dyDescent="0.3">
      <c r="V422" s="70"/>
    </row>
    <row r="423" spans="22:22" x14ac:dyDescent="0.3">
      <c r="V423" s="70"/>
    </row>
    <row r="424" spans="22:22" x14ac:dyDescent="0.3">
      <c r="V424" s="70"/>
    </row>
    <row r="425" spans="22:22" x14ac:dyDescent="0.3">
      <c r="V425" s="70"/>
    </row>
    <row r="426" spans="22:22" x14ac:dyDescent="0.3">
      <c r="V426" s="70"/>
    </row>
    <row r="427" spans="22:22" x14ac:dyDescent="0.3">
      <c r="V427" s="70"/>
    </row>
    <row r="428" spans="22:22" x14ac:dyDescent="0.3">
      <c r="V428" s="70"/>
    </row>
    <row r="429" spans="22:22" x14ac:dyDescent="0.3">
      <c r="V429" s="70"/>
    </row>
    <row r="430" spans="22:22" x14ac:dyDescent="0.3">
      <c r="V430" s="70"/>
    </row>
    <row r="431" spans="22:22" x14ac:dyDescent="0.3">
      <c r="V431" s="70"/>
    </row>
    <row r="432" spans="22:22" x14ac:dyDescent="0.3">
      <c r="V432" s="70"/>
    </row>
    <row r="433" spans="22:22" x14ac:dyDescent="0.3">
      <c r="V433" s="70"/>
    </row>
    <row r="434" spans="22:22" x14ac:dyDescent="0.3">
      <c r="V434" s="70"/>
    </row>
    <row r="435" spans="22:22" x14ac:dyDescent="0.3">
      <c r="V435" s="70"/>
    </row>
    <row r="436" spans="22:22" x14ac:dyDescent="0.3">
      <c r="V436" s="70"/>
    </row>
    <row r="437" spans="22:22" x14ac:dyDescent="0.3">
      <c r="V437" s="70"/>
    </row>
    <row r="438" spans="22:22" x14ac:dyDescent="0.3">
      <c r="V438" s="70"/>
    </row>
    <row r="439" spans="22:22" x14ac:dyDescent="0.3">
      <c r="V439" s="70"/>
    </row>
    <row r="440" spans="22:22" x14ac:dyDescent="0.3">
      <c r="V440" s="70"/>
    </row>
    <row r="441" spans="22:22" x14ac:dyDescent="0.3">
      <c r="V441" s="70"/>
    </row>
    <row r="442" spans="22:22" x14ac:dyDescent="0.3">
      <c r="V442" s="70"/>
    </row>
    <row r="443" spans="22:22" x14ac:dyDescent="0.3">
      <c r="V443" s="70"/>
    </row>
    <row r="444" spans="22:22" x14ac:dyDescent="0.3">
      <c r="V444" s="70"/>
    </row>
    <row r="445" spans="22:22" x14ac:dyDescent="0.3">
      <c r="V445" s="70"/>
    </row>
    <row r="446" spans="22:22" x14ac:dyDescent="0.3">
      <c r="V446" s="70"/>
    </row>
    <row r="447" spans="22:22" x14ac:dyDescent="0.3">
      <c r="V447" s="70"/>
    </row>
    <row r="448" spans="22:22" x14ac:dyDescent="0.3">
      <c r="V448" s="70"/>
    </row>
    <row r="449" spans="22:22" x14ac:dyDescent="0.3">
      <c r="V449" s="70"/>
    </row>
    <row r="450" spans="22:22" x14ac:dyDescent="0.3">
      <c r="V450" s="70"/>
    </row>
    <row r="451" spans="22:22" x14ac:dyDescent="0.3">
      <c r="V451" s="70"/>
    </row>
    <row r="452" spans="22:22" x14ac:dyDescent="0.3">
      <c r="V452" s="70"/>
    </row>
    <row r="453" spans="22:22" x14ac:dyDescent="0.3">
      <c r="V453" s="70"/>
    </row>
    <row r="454" spans="22:22" x14ac:dyDescent="0.3">
      <c r="V454" s="70"/>
    </row>
    <row r="455" spans="22:22" x14ac:dyDescent="0.3">
      <c r="V455" s="70"/>
    </row>
    <row r="456" spans="22:22" x14ac:dyDescent="0.3">
      <c r="V456" s="70"/>
    </row>
    <row r="457" spans="22:22" x14ac:dyDescent="0.3">
      <c r="V457" s="70"/>
    </row>
    <row r="458" spans="22:22" x14ac:dyDescent="0.3">
      <c r="V458" s="70"/>
    </row>
    <row r="459" spans="22:22" x14ac:dyDescent="0.3">
      <c r="V459" s="70"/>
    </row>
    <row r="460" spans="22:22" x14ac:dyDescent="0.3">
      <c r="V460" s="70"/>
    </row>
    <row r="461" spans="22:22" x14ac:dyDescent="0.3">
      <c r="V461" s="70"/>
    </row>
    <row r="462" spans="22:22" x14ac:dyDescent="0.3">
      <c r="V462" s="70"/>
    </row>
    <row r="463" spans="22:22" x14ac:dyDescent="0.3">
      <c r="V463" s="70"/>
    </row>
    <row r="464" spans="22:22" x14ac:dyDescent="0.3">
      <c r="V464" s="70"/>
    </row>
    <row r="465" spans="22:22" x14ac:dyDescent="0.3">
      <c r="V465" s="70"/>
    </row>
    <row r="466" spans="22:22" x14ac:dyDescent="0.3">
      <c r="V466" s="70"/>
    </row>
    <row r="467" spans="22:22" x14ac:dyDescent="0.3">
      <c r="V467" s="70"/>
    </row>
    <row r="468" spans="22:22" x14ac:dyDescent="0.3">
      <c r="V468" s="70"/>
    </row>
    <row r="469" spans="22:22" x14ac:dyDescent="0.3">
      <c r="V469" s="70"/>
    </row>
    <row r="470" spans="22:22" x14ac:dyDescent="0.3">
      <c r="V470" s="70"/>
    </row>
    <row r="471" spans="22:22" x14ac:dyDescent="0.3">
      <c r="V471" s="70"/>
    </row>
    <row r="472" spans="22:22" x14ac:dyDescent="0.3">
      <c r="V472" s="70"/>
    </row>
    <row r="473" spans="22:22" x14ac:dyDescent="0.3">
      <c r="V473" s="70"/>
    </row>
    <row r="474" spans="22:22" x14ac:dyDescent="0.3">
      <c r="V474" s="70"/>
    </row>
    <row r="475" spans="22:22" x14ac:dyDescent="0.3">
      <c r="V475" s="70"/>
    </row>
    <row r="476" spans="22:22" x14ac:dyDescent="0.3">
      <c r="V476" s="70"/>
    </row>
    <row r="477" spans="22:22" x14ac:dyDescent="0.3">
      <c r="V477" s="70"/>
    </row>
    <row r="478" spans="22:22" x14ac:dyDescent="0.3">
      <c r="V478" s="70"/>
    </row>
    <row r="479" spans="22:22" x14ac:dyDescent="0.3">
      <c r="V479" s="70"/>
    </row>
    <row r="480" spans="22:22" x14ac:dyDescent="0.3">
      <c r="V480" s="70"/>
    </row>
    <row r="481" spans="22:22" x14ac:dyDescent="0.3">
      <c r="V481" s="70"/>
    </row>
    <row r="482" spans="22:22" x14ac:dyDescent="0.3">
      <c r="V482" s="70"/>
    </row>
    <row r="483" spans="22:22" x14ac:dyDescent="0.3">
      <c r="V483" s="70"/>
    </row>
    <row r="484" spans="22:22" x14ac:dyDescent="0.3">
      <c r="V484" s="70"/>
    </row>
    <row r="485" spans="22:22" x14ac:dyDescent="0.3">
      <c r="V485" s="70"/>
    </row>
    <row r="486" spans="22:22" x14ac:dyDescent="0.3">
      <c r="V486" s="70"/>
    </row>
    <row r="487" spans="22:22" x14ac:dyDescent="0.3">
      <c r="V487" s="70"/>
    </row>
    <row r="488" spans="22:22" x14ac:dyDescent="0.3">
      <c r="V488" s="70"/>
    </row>
    <row r="489" spans="22:22" x14ac:dyDescent="0.3">
      <c r="V489" s="70"/>
    </row>
    <row r="490" spans="22:22" x14ac:dyDescent="0.3">
      <c r="V490" s="70"/>
    </row>
    <row r="491" spans="22:22" x14ac:dyDescent="0.3">
      <c r="V491" s="70"/>
    </row>
    <row r="492" spans="22:22" x14ac:dyDescent="0.3">
      <c r="V492" s="70"/>
    </row>
    <row r="493" spans="22:22" x14ac:dyDescent="0.3">
      <c r="V493" s="70"/>
    </row>
    <row r="494" spans="22:22" x14ac:dyDescent="0.3">
      <c r="V494" s="70"/>
    </row>
    <row r="495" spans="22:22" x14ac:dyDescent="0.3">
      <c r="V495" s="70"/>
    </row>
    <row r="496" spans="22:22" x14ac:dyDescent="0.3">
      <c r="V496" s="70"/>
    </row>
    <row r="497" spans="22:22" x14ac:dyDescent="0.3">
      <c r="V497" s="70"/>
    </row>
    <row r="498" spans="22:22" x14ac:dyDescent="0.3">
      <c r="V498" s="70"/>
    </row>
    <row r="499" spans="22:22" x14ac:dyDescent="0.3">
      <c r="V499" s="70"/>
    </row>
    <row r="500" spans="22:22" x14ac:dyDescent="0.3">
      <c r="V500" s="70"/>
    </row>
    <row r="501" spans="22:22" x14ac:dyDescent="0.3">
      <c r="V501" s="70"/>
    </row>
    <row r="502" spans="22:22" x14ac:dyDescent="0.3">
      <c r="V502" s="70"/>
    </row>
    <row r="503" spans="22:22" x14ac:dyDescent="0.3">
      <c r="V503" s="70"/>
    </row>
    <row r="504" spans="22:22" x14ac:dyDescent="0.3">
      <c r="V504" s="70"/>
    </row>
    <row r="505" spans="22:22" x14ac:dyDescent="0.3">
      <c r="V505" s="70"/>
    </row>
    <row r="506" spans="22:22" x14ac:dyDescent="0.3">
      <c r="V506" s="70"/>
    </row>
    <row r="507" spans="22:22" x14ac:dyDescent="0.3">
      <c r="V507" s="70"/>
    </row>
    <row r="508" spans="22:22" x14ac:dyDescent="0.3">
      <c r="V508" s="70"/>
    </row>
    <row r="509" spans="22:22" x14ac:dyDescent="0.3">
      <c r="V509" s="70"/>
    </row>
    <row r="510" spans="22:22" x14ac:dyDescent="0.3">
      <c r="V510" s="70"/>
    </row>
    <row r="511" spans="22:22" x14ac:dyDescent="0.3">
      <c r="V511" s="70"/>
    </row>
    <row r="512" spans="22:22" x14ac:dyDescent="0.3">
      <c r="V512" s="70"/>
    </row>
    <row r="513" spans="22:22" x14ac:dyDescent="0.3">
      <c r="V513" s="70"/>
    </row>
    <row r="514" spans="22:22" x14ac:dyDescent="0.3">
      <c r="V514" s="70"/>
    </row>
    <row r="515" spans="22:22" x14ac:dyDescent="0.3">
      <c r="V515" s="70"/>
    </row>
    <row r="516" spans="22:22" x14ac:dyDescent="0.3">
      <c r="V516" s="70"/>
    </row>
    <row r="517" spans="22:22" x14ac:dyDescent="0.3">
      <c r="V517" s="70"/>
    </row>
    <row r="518" spans="22:22" x14ac:dyDescent="0.3">
      <c r="V518" s="70"/>
    </row>
    <row r="519" spans="22:22" x14ac:dyDescent="0.3">
      <c r="V519" s="70"/>
    </row>
    <row r="520" spans="22:22" x14ac:dyDescent="0.3">
      <c r="V520" s="70"/>
    </row>
    <row r="521" spans="22:22" x14ac:dyDescent="0.3">
      <c r="V521" s="70"/>
    </row>
    <row r="522" spans="22:22" x14ac:dyDescent="0.3">
      <c r="V522" s="70"/>
    </row>
    <row r="523" spans="22:22" x14ac:dyDescent="0.3">
      <c r="V523" s="70"/>
    </row>
    <row r="524" spans="22:22" x14ac:dyDescent="0.3">
      <c r="V524" s="70"/>
    </row>
    <row r="525" spans="22:22" x14ac:dyDescent="0.3">
      <c r="V525" s="70"/>
    </row>
    <row r="526" spans="22:22" x14ac:dyDescent="0.3">
      <c r="V526" s="70"/>
    </row>
    <row r="527" spans="22:22" x14ac:dyDescent="0.3">
      <c r="V527" s="70"/>
    </row>
    <row r="528" spans="22:22" x14ac:dyDescent="0.3">
      <c r="V528" s="70"/>
    </row>
    <row r="529" spans="22:22" x14ac:dyDescent="0.3">
      <c r="V529" s="70"/>
    </row>
    <row r="530" spans="22:22" x14ac:dyDescent="0.3">
      <c r="V530" s="70"/>
    </row>
    <row r="531" spans="22:22" x14ac:dyDescent="0.3">
      <c r="V531" s="70"/>
    </row>
    <row r="532" spans="22:22" x14ac:dyDescent="0.3">
      <c r="V532" s="70"/>
    </row>
    <row r="533" spans="22:22" x14ac:dyDescent="0.3">
      <c r="V533" s="70"/>
    </row>
    <row r="534" spans="22:22" x14ac:dyDescent="0.3">
      <c r="V534" s="70"/>
    </row>
    <row r="535" spans="22:22" x14ac:dyDescent="0.3">
      <c r="V535" s="70"/>
    </row>
    <row r="536" spans="22:22" x14ac:dyDescent="0.3">
      <c r="V536" s="70"/>
    </row>
    <row r="537" spans="22:22" x14ac:dyDescent="0.3">
      <c r="V537" s="70"/>
    </row>
    <row r="538" spans="22:22" x14ac:dyDescent="0.3">
      <c r="V538" s="70"/>
    </row>
    <row r="539" spans="22:22" x14ac:dyDescent="0.3">
      <c r="V539" s="70"/>
    </row>
    <row r="540" spans="22:22" x14ac:dyDescent="0.3">
      <c r="V540" s="70"/>
    </row>
    <row r="541" spans="22:22" x14ac:dyDescent="0.3">
      <c r="V541" s="70"/>
    </row>
    <row r="542" spans="22:22" x14ac:dyDescent="0.3">
      <c r="V542" s="70"/>
    </row>
    <row r="543" spans="22:22" x14ac:dyDescent="0.3">
      <c r="V543" s="70"/>
    </row>
    <row r="544" spans="22:22" x14ac:dyDescent="0.3">
      <c r="V544" s="70"/>
    </row>
    <row r="545" spans="22:22" x14ac:dyDescent="0.3">
      <c r="V545" s="70"/>
    </row>
    <row r="546" spans="22:22" x14ac:dyDescent="0.3">
      <c r="V546" s="70"/>
    </row>
    <row r="547" spans="22:22" x14ac:dyDescent="0.3">
      <c r="V547" s="70"/>
    </row>
    <row r="548" spans="22:22" x14ac:dyDescent="0.3">
      <c r="V548" s="70"/>
    </row>
    <row r="549" spans="22:22" x14ac:dyDescent="0.3">
      <c r="V549" s="70"/>
    </row>
    <row r="550" spans="22:22" x14ac:dyDescent="0.3">
      <c r="V550" s="70"/>
    </row>
    <row r="551" spans="22:22" x14ac:dyDescent="0.3">
      <c r="V551" s="70"/>
    </row>
    <row r="552" spans="22:22" x14ac:dyDescent="0.3">
      <c r="V552" s="70"/>
    </row>
    <row r="553" spans="22:22" x14ac:dyDescent="0.3">
      <c r="V553" s="70"/>
    </row>
    <row r="554" spans="22:22" x14ac:dyDescent="0.3">
      <c r="V554" s="70"/>
    </row>
    <row r="555" spans="22:22" x14ac:dyDescent="0.3">
      <c r="V555" s="70"/>
    </row>
    <row r="556" spans="22:22" x14ac:dyDescent="0.3">
      <c r="V556" s="70"/>
    </row>
    <row r="557" spans="22:22" x14ac:dyDescent="0.3">
      <c r="V557" s="70"/>
    </row>
    <row r="558" spans="22:22" x14ac:dyDescent="0.3">
      <c r="V558" s="70"/>
    </row>
    <row r="559" spans="22:22" x14ac:dyDescent="0.3">
      <c r="V559" s="70"/>
    </row>
    <row r="560" spans="22:22" x14ac:dyDescent="0.3">
      <c r="V560" s="70"/>
    </row>
    <row r="561" spans="22:22" x14ac:dyDescent="0.3">
      <c r="V561" s="70"/>
    </row>
    <row r="562" spans="22:22" x14ac:dyDescent="0.3">
      <c r="V562" s="70"/>
    </row>
    <row r="563" spans="22:22" x14ac:dyDescent="0.3">
      <c r="V563" s="70"/>
    </row>
    <row r="564" spans="22:22" x14ac:dyDescent="0.3">
      <c r="V564" s="70"/>
    </row>
    <row r="565" spans="22:22" x14ac:dyDescent="0.3">
      <c r="V565" s="70"/>
    </row>
    <row r="566" spans="22:22" x14ac:dyDescent="0.3">
      <c r="V566" s="70"/>
    </row>
    <row r="567" spans="22:22" x14ac:dyDescent="0.3">
      <c r="V567" s="70"/>
    </row>
    <row r="568" spans="22:22" x14ac:dyDescent="0.3">
      <c r="V568" s="70"/>
    </row>
    <row r="569" spans="22:22" x14ac:dyDescent="0.3">
      <c r="V569" s="70"/>
    </row>
    <row r="570" spans="22:22" x14ac:dyDescent="0.3">
      <c r="V570" s="70"/>
    </row>
    <row r="571" spans="22:22" x14ac:dyDescent="0.3">
      <c r="V571" s="70"/>
    </row>
    <row r="572" spans="22:22" x14ac:dyDescent="0.3">
      <c r="V572" s="70"/>
    </row>
    <row r="573" spans="22:22" x14ac:dyDescent="0.3">
      <c r="V573" s="70"/>
    </row>
  </sheetData>
  <mergeCells count="1">
    <mergeCell ref="F2:Q2"/>
  </mergeCells>
  <conditionalFormatting sqref="AG1:AG1048576">
    <cfRule type="containsText" dxfId="0" priority="1" operator="containsText" text="FALSE">
      <formula>NOT(ISERROR(SEARCH("FALSE",AG1)))</formula>
    </cfRule>
  </conditionalFormatting>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70C0"/>
    <pageSetUpPr fitToPage="1"/>
  </sheetPr>
  <dimension ref="A1:W56"/>
  <sheetViews>
    <sheetView showGridLines="0" view="pageBreakPreview" zoomScale="65" zoomScaleNormal="85" zoomScaleSheetLayoutView="85" workbookViewId="0"/>
  </sheetViews>
  <sheetFormatPr defaultColWidth="12" defaultRowHeight="14.4" x14ac:dyDescent="0.3"/>
  <cols>
    <col min="1" max="1" width="2.5546875" customWidth="1"/>
    <col min="2" max="2" width="2.88671875" bestFit="1" customWidth="1"/>
    <col min="3" max="3" width="77.77734375" customWidth="1"/>
    <col min="4" max="4" width="2.44140625" customWidth="1"/>
    <col min="5" max="8" width="11.44140625" customWidth="1"/>
    <col min="9" max="9" width="2.44140625" customWidth="1"/>
    <col min="10" max="13" width="11.44140625" customWidth="1"/>
    <col min="14" max="14" width="2.5546875" customWidth="1"/>
  </cols>
  <sheetData>
    <row r="1" spans="2:17" s="110" customFormat="1" ht="15.6" x14ac:dyDescent="0.3">
      <c r="C1" s="113"/>
    </row>
    <row r="2" spans="2:17" s="110" customFormat="1" ht="15.6" x14ac:dyDescent="0.3">
      <c r="B2" s="361" t="s">
        <v>1</v>
      </c>
      <c r="C2" s="361"/>
      <c r="D2" s="361"/>
      <c r="E2" s="361"/>
      <c r="J2" s="111" t="s">
        <v>16</v>
      </c>
    </row>
    <row r="3" spans="2:17" s="110" customFormat="1" ht="15.6" x14ac:dyDescent="0.3">
      <c r="B3" s="361" t="s">
        <v>17</v>
      </c>
      <c r="C3" s="361"/>
      <c r="D3" s="361"/>
      <c r="E3" s="361"/>
      <c r="J3" s="111"/>
    </row>
    <row r="4" spans="2:17" s="110" customFormat="1" ht="15.6" x14ac:dyDescent="0.3">
      <c r="B4" s="362" t="s">
        <v>185</v>
      </c>
      <c r="C4" s="362"/>
      <c r="D4" s="362"/>
      <c r="E4" s="362"/>
    </row>
    <row r="5" spans="2:17" s="110" customFormat="1" ht="15.6" x14ac:dyDescent="0.3">
      <c r="B5" s="115" t="s">
        <v>18</v>
      </c>
      <c r="C5" s="114">
        <f>+Cover!$L$4</f>
        <v>46218</v>
      </c>
      <c r="D5" s="116"/>
      <c r="E5" s="116"/>
    </row>
    <row r="6" spans="2:17" s="110" customFormat="1" ht="15.6" x14ac:dyDescent="0.3">
      <c r="B6" s="112"/>
      <c r="C6" s="112"/>
      <c r="D6" s="112"/>
      <c r="E6" s="112"/>
    </row>
    <row r="7" spans="2:17" ht="28.8" x14ac:dyDescent="0.55000000000000004">
      <c r="C7" s="3" t="s">
        <v>188</v>
      </c>
    </row>
    <row r="8" spans="2:17" x14ac:dyDescent="0.3">
      <c r="C8" t="s">
        <v>19</v>
      </c>
      <c r="E8" s="363">
        <v>46143</v>
      </c>
      <c r="F8" s="363"/>
      <c r="G8" s="363"/>
      <c r="H8" s="363"/>
      <c r="J8" s="99" t="s">
        <v>20</v>
      </c>
      <c r="K8" s="100"/>
      <c r="L8" s="100"/>
      <c r="M8" s="100"/>
    </row>
    <row r="9" spans="2:17" ht="15" hidden="1" customHeight="1" x14ac:dyDescent="0.3">
      <c r="E9" s="107">
        <f>+EOMONTH(E8,0)</f>
        <v>46173</v>
      </c>
      <c r="F9" s="108"/>
      <c r="G9" s="108"/>
      <c r="H9" s="108"/>
      <c r="J9" s="99" t="e">
        <f>+EOMONTH(J8,0)</f>
        <v>#VALUE!</v>
      </c>
      <c r="K9" s="100"/>
      <c r="L9" s="100"/>
      <c r="M9" s="100"/>
    </row>
    <row r="10" spans="2:17" s="5" customFormat="1" ht="45" customHeight="1" collapsed="1" x14ac:dyDescent="0.3">
      <c r="C10" s="106" t="s">
        <v>21</v>
      </c>
      <c r="D10" s="4"/>
      <c r="E10" s="106" t="str">
        <f>+TEXT(E$8,"MMM-YY ") &amp; "Budget"</f>
        <v>May-26 Budget</v>
      </c>
      <c r="F10" s="106" t="str">
        <f>+TEXT(E$8,"MMM-YY ") &amp; "Actual"</f>
        <v>May-26 Actual</v>
      </c>
      <c r="G10" s="106" t="str">
        <f>+TEXT(E$8,"MMM-YY ") &amp; "Variance ($)"</f>
        <v>May-26 Variance ($)</v>
      </c>
      <c r="H10" s="106" t="str">
        <f>+TEXT(E$8,"MMM-YY ") &amp; "Variance (%)"</f>
        <v>May-26 Variance (%)</v>
      </c>
      <c r="I10" s="4"/>
      <c r="J10" s="101" t="str">
        <f>+TEXT(J$8,"MMM-YY ") &amp; "Certified Budget"</f>
        <v>YTD Certified Budget</v>
      </c>
      <c r="K10" s="101" t="s">
        <v>191</v>
      </c>
      <c r="L10" s="101" t="str">
        <f>+TEXT(J$8,"MMM-YY ") &amp; "Variance ($)"</f>
        <v>YTD Variance ($)</v>
      </c>
      <c r="M10" s="101" t="str">
        <f>+TEXT(J$8,"MMM-YY ") &amp; "Variance (%)"</f>
        <v>YTD Variance (%)</v>
      </c>
      <c r="N10" s="4"/>
    </row>
    <row r="11" spans="2:17" s="5" customFormat="1" ht="3.9" customHeight="1" x14ac:dyDescent="0.3">
      <c r="C11" s="4"/>
      <c r="D11" s="4"/>
      <c r="E11" s="4"/>
      <c r="F11" s="4"/>
      <c r="G11" s="4"/>
      <c r="H11" s="4"/>
      <c r="I11" s="4"/>
      <c r="J11" s="4"/>
      <c r="K11" s="4"/>
      <c r="L11" s="4"/>
      <c r="M11" s="4"/>
      <c r="N11" s="4"/>
    </row>
    <row r="12" spans="2:17" x14ac:dyDescent="0.3">
      <c r="B12" s="63" t="s">
        <v>22</v>
      </c>
      <c r="C12" s="104" t="s">
        <v>23</v>
      </c>
      <c r="D12" s="6"/>
      <c r="I12" s="6"/>
      <c r="N12" s="6"/>
    </row>
    <row r="13" spans="2:17" x14ac:dyDescent="0.3">
      <c r="C13" s="241" t="s">
        <v>284</v>
      </c>
      <c r="E13" s="268">
        <f>'Monthly Expenses'!AS53</f>
        <v>0</v>
      </c>
      <c r="F13" s="268">
        <f>E13</f>
        <v>0</v>
      </c>
      <c r="G13" s="269">
        <f t="shared" ref="G13:G16" si="0">F13-E13</f>
        <v>0</v>
      </c>
      <c r="H13" s="242" t="str">
        <f t="shared" ref="H13:H16" si="1">IFERROR(G13/E13,"n.a.")</f>
        <v>n.a.</v>
      </c>
      <c r="I13" s="148"/>
      <c r="J13" s="268">
        <f>-SUM(Revenue_FY26B!F54:P54)/10^3</f>
        <v>-25</v>
      </c>
      <c r="K13" s="268">
        <f>J13</f>
        <v>-25</v>
      </c>
      <c r="L13" s="269">
        <f>K13-J13</f>
        <v>0</v>
      </c>
      <c r="M13" s="242">
        <f>IFERROR(L13/J13,"n.a.")</f>
        <v>0</v>
      </c>
    </row>
    <row r="14" spans="2:17" x14ac:dyDescent="0.3">
      <c r="C14" s="241" t="s">
        <v>302</v>
      </c>
      <c r="E14" s="268">
        <f>Revenue_FY26B!P55/10^3</f>
        <v>0</v>
      </c>
      <c r="F14" s="268">
        <f>E14</f>
        <v>0</v>
      </c>
      <c r="G14" s="269">
        <f t="shared" si="0"/>
        <v>0</v>
      </c>
      <c r="H14" s="242" t="str">
        <f t="shared" si="1"/>
        <v>n.a.</v>
      </c>
      <c r="I14" s="148"/>
      <c r="J14" s="268">
        <f>-SUM(Revenue_FY26B!F55:P55)/10^3</f>
        <v>0</v>
      </c>
      <c r="K14" s="268">
        <f>J14</f>
        <v>0</v>
      </c>
      <c r="L14" s="269">
        <f>K14-J14</f>
        <v>0</v>
      </c>
      <c r="M14" s="242" t="str">
        <f>IFERROR(L14/J14,"n.a.")</f>
        <v>n.a.</v>
      </c>
    </row>
    <row r="15" spans="2:17" x14ac:dyDescent="0.3">
      <c r="C15" s="353" t="s">
        <v>91</v>
      </c>
      <c r="E15" s="270">
        <f>Revenue_FY26B!P70/10^3</f>
        <v>-1.5928115766039257</v>
      </c>
      <c r="F15" s="268">
        <f>E15</f>
        <v>-1.5928115766039257</v>
      </c>
      <c r="G15" s="271">
        <f t="shared" si="0"/>
        <v>0</v>
      </c>
      <c r="H15" s="95">
        <f t="shared" si="1"/>
        <v>0</v>
      </c>
      <c r="J15" s="268">
        <f>SUM(Revenue_FY26B!F70:P70)/10^3</f>
        <v>-17.107188423396071</v>
      </c>
      <c r="K15" s="268">
        <f>J15</f>
        <v>-17.107188423396071</v>
      </c>
      <c r="L15" s="271">
        <f t="shared" ref="L15:L16" si="2">K15-J15</f>
        <v>0</v>
      </c>
      <c r="M15" s="95">
        <f t="shared" ref="M15:M16" si="3">IFERROR(L15/J15,"n.a.")</f>
        <v>0</v>
      </c>
      <c r="O15" s="354"/>
      <c r="P15" s="355"/>
      <c r="Q15" s="356"/>
    </row>
    <row r="16" spans="2:17" x14ac:dyDescent="0.3">
      <c r="C16" s="353" t="s">
        <v>92</v>
      </c>
      <c r="E16" s="270">
        <f>Revenue_FY26B!P59/10^3</f>
        <v>-2.4674166666666668</v>
      </c>
      <c r="F16" s="268">
        <f>E16</f>
        <v>-2.4674166666666668</v>
      </c>
      <c r="G16" s="271">
        <f t="shared" si="0"/>
        <v>0</v>
      </c>
      <c r="H16" s="95">
        <f t="shared" si="1"/>
        <v>0</v>
      </c>
      <c r="J16" s="268">
        <f>SUM(Revenue_FY26B!F59:P59)/10^3</f>
        <v>-26.500583333333342</v>
      </c>
      <c r="K16" s="268">
        <f>J16</f>
        <v>-26.500583333333342</v>
      </c>
      <c r="L16" s="271">
        <f t="shared" si="2"/>
        <v>0</v>
      </c>
      <c r="M16" s="95">
        <f t="shared" si="3"/>
        <v>0</v>
      </c>
    </row>
    <row r="17" spans="2:20" x14ac:dyDescent="0.3">
      <c r="C17" s="353" t="s">
        <v>342</v>
      </c>
      <c r="E17" s="378">
        <f>Revenue_FY26B!P78/10^3</f>
        <v>-25.622916666666669</v>
      </c>
      <c r="F17" s="384">
        <f>-'Monthly Expenses'!BD90</f>
        <v>-21.5</v>
      </c>
      <c r="G17" s="294">
        <f>F17-E17</f>
        <v>4.1229166666666686</v>
      </c>
      <c r="H17" s="379">
        <f>IFERROR(G17/E17,"n.a.")</f>
        <v>-0.1609073908447842</v>
      </c>
      <c r="J17" s="384">
        <f>SUM(Revenue_FY26B!F78:P78)/10^3</f>
        <v>-281.85208333333333</v>
      </c>
      <c r="K17" s="384">
        <f>-'Monthly Expenses'!BN90</f>
        <v>-171.25910962999998</v>
      </c>
      <c r="L17" s="294">
        <f>K17-J17</f>
        <v>110.59297370333334</v>
      </c>
      <c r="M17" s="379">
        <f>IFERROR(L17/J17,"n.a.")</f>
        <v>-0.39237947931908734</v>
      </c>
    </row>
    <row r="18" spans="2:20" ht="3.9" customHeight="1" x14ac:dyDescent="0.3">
      <c r="C18" s="7"/>
      <c r="E18" s="93"/>
    </row>
    <row r="19" spans="2:20" x14ac:dyDescent="0.3">
      <c r="B19" s="63" t="s">
        <v>30</v>
      </c>
      <c r="C19" s="104" t="s">
        <v>31</v>
      </c>
      <c r="D19" s="6"/>
      <c r="E19" s="93"/>
    </row>
    <row r="20" spans="2:20" x14ac:dyDescent="0.3">
      <c r="B20" s="63"/>
      <c r="C20" s="102" t="s">
        <v>33</v>
      </c>
      <c r="E20" s="93"/>
      <c r="F20" s="16"/>
      <c r="G20" s="97"/>
      <c r="H20" s="98"/>
      <c r="J20" s="13"/>
      <c r="K20" s="16"/>
      <c r="L20" s="97"/>
      <c r="M20" s="98"/>
      <c r="T20" s="298"/>
    </row>
    <row r="21" spans="2:20" s="38" customFormat="1" x14ac:dyDescent="0.3">
      <c r="C21" s="14" t="s">
        <v>34</v>
      </c>
      <c r="D21" s="65">
        <v>16756.74973602562</v>
      </c>
      <c r="E21" s="272">
        <f>+_xlfn.XLOOKUP($E$10,'Monthly Expenses'!$E$10:$BP$10,'Monthly Expenses'!$E34:$BP34,0)</f>
        <v>0.6722148073488583</v>
      </c>
      <c r="F21" s="272">
        <f>+_xlfn.XLOOKUP($F$10,'Monthly Expenses'!$E$10:$BP$10,'Monthly Expenses'!$E34:$BP34,0)</f>
        <v>0.60481779000000013</v>
      </c>
      <c r="G21" s="273">
        <f>E21-F21</f>
        <v>6.7397017348858168E-2</v>
      </c>
      <c r="H21" s="95">
        <f t="shared" ref="H21:H26" si="4">IFERROR(G21/E21,"n.a.")</f>
        <v>0.1002611317276164</v>
      </c>
      <c r="J21" s="276">
        <f>+'Monthly Expenses'!BM34</f>
        <v>7.2197851926511403</v>
      </c>
      <c r="K21" s="276">
        <f>+'Monthly Expenses'!BN34</f>
        <v>7.3305813800000017</v>
      </c>
      <c r="L21" s="277">
        <f>J21-K21</f>
        <v>-0.11079618734886143</v>
      </c>
      <c r="M21" s="105">
        <f>IFERROR(L21/J21,"")</f>
        <v>-1.5346188895154168E-2</v>
      </c>
    </row>
    <row r="22" spans="2:20" s="38" customFormat="1" x14ac:dyDescent="0.3">
      <c r="C22" s="14" t="s">
        <v>35</v>
      </c>
      <c r="D22" s="65">
        <v>86556.076569341662</v>
      </c>
      <c r="E22" s="272">
        <f>+_xlfn.XLOOKUP($E$10,'Monthly Expenses'!$E$10:$BP$10,'Monthly Expenses'!$E48:$BP48,0)</f>
        <v>1.8634966491609644</v>
      </c>
      <c r="F22" s="272">
        <f>+_xlfn.XLOOKUP($F$10,'Monthly Expenses'!$E$10:$BP$10,'Monthly Expenses'!$E48:$BP48,0)</f>
        <v>1.3513078257894737</v>
      </c>
      <c r="G22" s="273">
        <f>E22-F22</f>
        <v>0.51218882337149063</v>
      </c>
      <c r="H22" s="95">
        <f t="shared" si="4"/>
        <v>0.27485363260626339</v>
      </c>
      <c r="I22"/>
      <c r="J22" s="276">
        <f>+'Monthly Expenses'!BM48</f>
        <v>20.014503350839036</v>
      </c>
      <c r="K22" s="276">
        <f>+'Monthly Expenses'!BN48</f>
        <v>14.212797167587102</v>
      </c>
      <c r="L22" s="277">
        <f>J22-K22</f>
        <v>5.8017061832519339</v>
      </c>
      <c r="M22" s="105">
        <f>IFERROR(L22/J22,"")</f>
        <v>0.28987510114802417</v>
      </c>
    </row>
    <row r="23" spans="2:20" s="38" customFormat="1" x14ac:dyDescent="0.3">
      <c r="C23" s="14" t="s">
        <v>36</v>
      </c>
      <c r="D23" s="65"/>
      <c r="E23" s="272">
        <f>+_xlfn.XLOOKUP($E$10,'Monthly Expenses'!$E$10:$BP$10,'Monthly Expenses'!$E50:$BP50,0)</f>
        <v>0.32409748377628056</v>
      </c>
      <c r="F23" s="272">
        <f>+_xlfn.XLOOKUP($F$10,'Monthly Expenses'!$E$10:$BP$10,'Monthly Expenses'!$E50:$BP50,0)</f>
        <v>6.9943359999999982E-2</v>
      </c>
      <c r="G23" s="273">
        <f>E23-F23</f>
        <v>0.25415412377628055</v>
      </c>
      <c r="H23" s="95">
        <f t="shared" si="4"/>
        <v>0.78419036400701947</v>
      </c>
      <c r="I23"/>
      <c r="J23" s="276">
        <f>+'Monthly Expenses'!BM50</f>
        <v>3.4809025162237175</v>
      </c>
      <c r="K23" s="276">
        <f>+'Monthly Expenses'!BN50</f>
        <v>2.4155577799999999</v>
      </c>
      <c r="L23" s="277">
        <f>J23-K23</f>
        <v>1.0653447362237176</v>
      </c>
      <c r="M23" s="105">
        <f>IFERROR(L23/J23,"")</f>
        <v>0.30605417165760351</v>
      </c>
    </row>
    <row r="24" spans="2:20" s="38" customFormat="1" x14ac:dyDescent="0.3">
      <c r="C24" s="14" t="s">
        <v>37</v>
      </c>
      <c r="D24" s="65"/>
      <c r="E24" s="272">
        <f>+_xlfn.XLOOKUP($E$10,'Monthly Expenses'!$E$10:$BP$10,'Monthly Expenses'!$E51:$BP51,0)</f>
        <v>5.4938995278765036E-2</v>
      </c>
      <c r="F24" s="272">
        <f>+_xlfn.XLOOKUP($F$10,'Monthly Expenses'!$E$10:$BP$10,'Monthly Expenses'!$E51:$BP51,0)</f>
        <v>0</v>
      </c>
      <c r="G24" s="273">
        <f>E24-F24</f>
        <v>5.4938995278765036E-2</v>
      </c>
      <c r="H24" s="95">
        <f t="shared" si="4"/>
        <v>1</v>
      </c>
      <c r="I24"/>
      <c r="J24" s="276">
        <f>+'Monthly Expenses'!BM51</f>
        <v>0.59006100472123479</v>
      </c>
      <c r="K24" s="276">
        <f>+'Monthly Expenses'!BN51</f>
        <v>0.29360073851038659</v>
      </c>
      <c r="L24" s="277">
        <f>J24-K24</f>
        <v>0.2964602662108482</v>
      </c>
      <c r="M24" s="105">
        <f>IFERROR(L24/J24,"")</f>
        <v>0.5024230780186979</v>
      </c>
      <c r="T24" s="299"/>
    </row>
    <row r="25" spans="2:20" s="38" customFormat="1" x14ac:dyDescent="0.3">
      <c r="B25"/>
      <c r="C25" s="90" t="s">
        <v>288</v>
      </c>
      <c r="D25" s="67">
        <v>103312.82630536729</v>
      </c>
      <c r="E25" s="243">
        <f>SUM(E21:E24)</f>
        <v>2.9147479355648684</v>
      </c>
      <c r="F25" s="243">
        <f>SUM(F21:F24)</f>
        <v>2.0260689757894736</v>
      </c>
      <c r="G25" s="243">
        <f>E25-F25</f>
        <v>0.88867895977539479</v>
      </c>
      <c r="H25" s="29">
        <f t="shared" ref="H25" si="5">IFERROR(G25/E25,"n.a.")</f>
        <v>0.30489050148453806</v>
      </c>
      <c r="I25"/>
      <c r="J25" s="243">
        <f>SUM(J21:J24)</f>
        <v>31.30525206443513</v>
      </c>
      <c r="K25" s="243">
        <f>SUM(K21:K24)</f>
        <v>24.252537066097489</v>
      </c>
      <c r="L25" s="243">
        <f>J25-K25</f>
        <v>7.0527149983376418</v>
      </c>
      <c r="M25" s="29">
        <f>IFERROR(L25/J25,"")</f>
        <v>0.22528855489874813</v>
      </c>
      <c r="O25" s="344"/>
      <c r="P25" s="344"/>
      <c r="Q25" s="344"/>
      <c r="R25" s="344"/>
    </row>
    <row r="26" spans="2:20" s="38" customFormat="1" x14ac:dyDescent="0.3">
      <c r="C26" s="14" t="s">
        <v>285</v>
      </c>
      <c r="D26" s="65"/>
      <c r="E26" s="324">
        <f>+_xlfn.XLOOKUP($E$10,'Monthly Expenses'!$E$10:$BP$10,'Monthly Expenses'!$E53:$BP53,0)</f>
        <v>0</v>
      </c>
      <c r="F26" s="324">
        <f>+_xlfn.XLOOKUP($F$10,'Monthly Expenses'!$E$10:$BP$10,'Monthly Expenses'!$E53:$BP53,0)</f>
        <v>0</v>
      </c>
      <c r="G26" s="325">
        <f t="shared" ref="G26" si="6">E26-F26</f>
        <v>0</v>
      </c>
      <c r="H26" s="95" t="str">
        <f t="shared" si="4"/>
        <v>n.a.</v>
      </c>
      <c r="I26"/>
      <c r="J26" s="270">
        <f>+'Monthly Expenses'!BM53</f>
        <v>25</v>
      </c>
      <c r="K26" s="270">
        <f>+'Monthly Expenses'!BN53</f>
        <v>21.50187</v>
      </c>
      <c r="L26" s="326">
        <f t="shared" ref="L26" si="7">J26-K26</f>
        <v>3.4981299999999997</v>
      </c>
      <c r="M26" s="105">
        <f t="shared" ref="M26:M27" si="8">IFERROR(L26/J26,"")</f>
        <v>0.1399252</v>
      </c>
    </row>
    <row r="27" spans="2:20" s="38" customFormat="1" x14ac:dyDescent="0.3">
      <c r="C27" s="14" t="s">
        <v>303</v>
      </c>
      <c r="D27" s="65"/>
      <c r="E27" s="324">
        <f>+_xlfn.XLOOKUP($E$10,'Monthly Expenses'!$E$10:$BP$10,'Monthly Expenses'!$E54:$BP54,0)</f>
        <v>0.66666666666666663</v>
      </c>
      <c r="F27" s="324">
        <f>+_xlfn.XLOOKUP($F$10,'Monthly Expenses'!$E$10:$BP$10,'Monthly Expenses'!$E54:$BP54,0)</f>
        <v>0</v>
      </c>
      <c r="G27" s="325">
        <f t="shared" ref="G27" si="9">E27-F27</f>
        <v>0.66666666666666663</v>
      </c>
      <c r="H27" s="95">
        <f t="shared" ref="H27" si="10">IFERROR(G27/E27,"n.a.")</f>
        <v>1</v>
      </c>
      <c r="I27"/>
      <c r="J27" s="270">
        <f>+'Monthly Expenses'!BM54</f>
        <v>3.333333333333333</v>
      </c>
      <c r="K27" s="270">
        <f>+'Monthly Expenses'!BN54</f>
        <v>0</v>
      </c>
      <c r="L27" s="326">
        <f t="shared" ref="L27" si="11">J27-K27</f>
        <v>3.333333333333333</v>
      </c>
      <c r="M27" s="105">
        <f t="shared" si="8"/>
        <v>1</v>
      </c>
    </row>
    <row r="28" spans="2:20" s="38" customFormat="1" x14ac:dyDescent="0.3">
      <c r="B28"/>
      <c r="C28" s="90" t="s">
        <v>289</v>
      </c>
      <c r="D28" s="67">
        <v>103312.82630536729</v>
      </c>
      <c r="E28" s="243">
        <f>SUM(E25:E27)</f>
        <v>3.581414602231535</v>
      </c>
      <c r="F28" s="243">
        <f>SUM(F25:F27)</f>
        <v>2.0260689757894736</v>
      </c>
      <c r="G28" s="243">
        <f>E28-F28</f>
        <v>1.5553456264420613</v>
      </c>
      <c r="H28" s="29">
        <f>IFERROR(G28/E28,"")</f>
        <v>0.43428248309283846</v>
      </c>
      <c r="I28"/>
      <c r="J28" s="243">
        <f>SUM(J25:J27)</f>
        <v>59.638585397768466</v>
      </c>
      <c r="K28" s="243">
        <f>SUM(K25:K27)</f>
        <v>45.754407066097485</v>
      </c>
      <c r="L28" s="243">
        <f>J28-K28</f>
        <v>13.884178331670981</v>
      </c>
      <c r="M28" s="29">
        <f>IFERROR(L28/J28,"")</f>
        <v>0.23280529273235401</v>
      </c>
      <c r="O28" s="344"/>
      <c r="P28" s="344"/>
      <c r="Q28" s="344"/>
      <c r="R28" s="344"/>
    </row>
    <row r="29" spans="2:20" s="38" customFormat="1" ht="3.9" customHeight="1" x14ac:dyDescent="0.3">
      <c r="C29" s="103"/>
      <c r="D29" s="64"/>
      <c r="E29" s="93"/>
      <c r="F29"/>
      <c r="G29"/>
      <c r="H29"/>
      <c r="I29"/>
      <c r="J29"/>
      <c r="K29"/>
      <c r="L29"/>
      <c r="M29"/>
    </row>
    <row r="30" spans="2:20" s="38" customFormat="1" ht="17.100000000000001" customHeight="1" x14ac:dyDescent="0.3">
      <c r="C30" s="102" t="s">
        <v>38</v>
      </c>
      <c r="D30" s="64"/>
      <c r="E30" s="93"/>
      <c r="F30"/>
      <c r="G30"/>
      <c r="H30"/>
      <c r="I30"/>
      <c r="J30"/>
      <c r="K30"/>
      <c r="L30"/>
      <c r="M30"/>
    </row>
    <row r="31" spans="2:20" s="38" customFormat="1" x14ac:dyDescent="0.3">
      <c r="C31" s="14" t="s">
        <v>39</v>
      </c>
      <c r="D31" s="65"/>
      <c r="E31" s="272">
        <f>+_xlfn.XLOOKUP($E$10,'Monthly Expenses'!$E$10:$BP$10,'Monthly Expenses'!$E62:$BP62,0)</f>
        <v>0.37460728873799787</v>
      </c>
      <c r="F31" s="272">
        <f>+_xlfn.XLOOKUP($F$10,'Monthly Expenses'!$E$10:$BP$10,'Monthly Expenses'!$E62:$BP62,0)</f>
        <v>0.20249830000000002</v>
      </c>
      <c r="G31" s="273">
        <f t="shared" ref="G31:G34" si="12">E31-F31</f>
        <v>0.17210898873799785</v>
      </c>
      <c r="H31" s="95">
        <f t="shared" ref="H31:H34" si="13">IFERROR(G31/E31,"n.a.")</f>
        <v>0.45943844103463694</v>
      </c>
      <c r="I31"/>
      <c r="J31" s="276">
        <f>+'Monthly Expenses'!BM62</f>
        <v>4.0233927112619998</v>
      </c>
      <c r="K31" s="276">
        <f>+'Monthly Expenses'!BN62</f>
        <v>2.5704915300000004</v>
      </c>
      <c r="L31" s="277">
        <f t="shared" ref="L31:L34" si="14">J31-K31</f>
        <v>1.4529011812619994</v>
      </c>
      <c r="M31" s="105">
        <f t="shared" ref="M31:M34" si="15">IFERROR(L31/J31,"")</f>
        <v>0.36111343970851761</v>
      </c>
    </row>
    <row r="32" spans="2:20" s="38" customFormat="1" x14ac:dyDescent="0.3">
      <c r="C32" s="14" t="s">
        <v>40</v>
      </c>
      <c r="D32" s="65"/>
      <c r="E32" s="272">
        <f>+_xlfn.XLOOKUP($E$10,'Monthly Expenses'!$E$10:$BP$10,'Monthly Expenses'!$E72:$BP72,0)</f>
        <v>0.46591675065867444</v>
      </c>
      <c r="F32" s="272">
        <f>+_xlfn.XLOOKUP($F$10,'Monthly Expenses'!$E$10:$BP$10,'Monthly Expenses'!$E72:$BP72,0)</f>
        <v>0.22524733421052634</v>
      </c>
      <c r="G32" s="273">
        <f t="shared" si="12"/>
        <v>0.2406694164481481</v>
      </c>
      <c r="H32" s="95">
        <f t="shared" si="13"/>
        <v>0.51655025518595254</v>
      </c>
      <c r="I32"/>
      <c r="J32" s="276">
        <f>+'Monthly Expenses'!BM72</f>
        <v>5.0040832493413259</v>
      </c>
      <c r="K32" s="276">
        <f>+'Monthly Expenses'!BN72</f>
        <v>1.9157296924128986</v>
      </c>
      <c r="L32" s="277">
        <f t="shared" si="14"/>
        <v>3.0883535569284275</v>
      </c>
      <c r="M32" s="105">
        <f t="shared" si="15"/>
        <v>0.61716670227957127</v>
      </c>
    </row>
    <row r="33" spans="1:23" s="38" customFormat="1" x14ac:dyDescent="0.3">
      <c r="C33" s="14" t="s">
        <v>36</v>
      </c>
      <c r="D33" s="65"/>
      <c r="E33" s="272">
        <f>+_xlfn.XLOOKUP($E$10,'Monthly Expenses'!$E$10:$BP$10,'Monthly Expenses'!$E74:$BP74,0)</f>
        <v>0.21609338142980913</v>
      </c>
      <c r="F33" s="272">
        <f>+_xlfn.XLOOKUP($F$10,'Monthly Expenses'!$E$10:$BP$10,'Monthly Expenses'!$E74:$BP74,0)</f>
        <v>4.6628899999999994E-2</v>
      </c>
      <c r="G33" s="273">
        <f t="shared" si="12"/>
        <v>0.16946448142980913</v>
      </c>
      <c r="H33" s="95">
        <f t="shared" si="13"/>
        <v>0.78421874982253503</v>
      </c>
      <c r="I33"/>
      <c r="J33" s="276">
        <f>+'Monthly Expenses'!BM74</f>
        <v>2.3209066185701901</v>
      </c>
      <c r="K33" s="276">
        <f>+'Monthly Expenses'!BN74</f>
        <v>1.6103719099999998</v>
      </c>
      <c r="L33" s="277">
        <f t="shared" si="14"/>
        <v>0.7105347085701903</v>
      </c>
      <c r="M33" s="105">
        <f t="shared" si="15"/>
        <v>0.30614532393721205</v>
      </c>
    </row>
    <row r="34" spans="1:23" s="38" customFormat="1" x14ac:dyDescent="0.3">
      <c r="C34" s="14" t="s">
        <v>41</v>
      </c>
      <c r="D34" s="65"/>
      <c r="E34" s="272">
        <f>+_xlfn.XLOOKUP($E$10,'Monthly Expenses'!$E$10:$BP$10,'Monthly Expenses'!$E75:$BP75,0)</f>
        <v>0.10510809329301714</v>
      </c>
      <c r="F34" s="272">
        <f>+_xlfn.XLOOKUP($F$10,'Monthly Expenses'!$E$10:$BP$10,'Monthly Expenses'!$E75:$BP75,0)</f>
        <v>3.1980000000000001E-2</v>
      </c>
      <c r="G34" s="273">
        <f t="shared" si="12"/>
        <v>7.3128093293017143E-2</v>
      </c>
      <c r="H34" s="95">
        <f t="shared" si="13"/>
        <v>0.69574179306205164</v>
      </c>
      <c r="I34"/>
      <c r="J34" s="276">
        <f>+'Monthly Expenses'!BM75</f>
        <v>1.1288919067069825</v>
      </c>
      <c r="K34" s="276">
        <f>+'Monthly Expenses'!BN75</f>
        <v>0.18529555148961338</v>
      </c>
      <c r="L34" s="277">
        <f t="shared" si="14"/>
        <v>0.94359635521736906</v>
      </c>
      <c r="M34" s="105">
        <f t="shared" si="15"/>
        <v>0.8358606786099414</v>
      </c>
    </row>
    <row r="35" spans="1:23" s="38" customFormat="1" ht="17.100000000000001" customHeight="1" x14ac:dyDescent="0.3">
      <c r="C35" s="90" t="s">
        <v>42</v>
      </c>
      <c r="D35" s="64"/>
      <c r="E35" s="243">
        <f>SUM(E31:E34)</f>
        <v>1.1617255141194984</v>
      </c>
      <c r="F35" s="243">
        <f>SUM(F31:F34)</f>
        <v>0.50635453421052634</v>
      </c>
      <c r="G35" s="243">
        <f>E35-F35</f>
        <v>0.65537097990897208</v>
      </c>
      <c r="H35" s="29">
        <f>IFERROR(G35/E35,"")</f>
        <v>0.56413582377563132</v>
      </c>
      <c r="I35"/>
      <c r="J35" s="243">
        <f>SUM(J31:J34)</f>
        <v>12.477274485880498</v>
      </c>
      <c r="K35" s="243">
        <f>SUM(K31:K34)</f>
        <v>6.2818886839025119</v>
      </c>
      <c r="L35" s="243">
        <f>J35-K35</f>
        <v>6.1953858019779862</v>
      </c>
      <c r="M35" s="29">
        <f>IFERROR(L35/J35,"")</f>
        <v>0.49653358263367475</v>
      </c>
      <c r="O35" s="344"/>
      <c r="P35" s="344"/>
      <c r="Q35" s="344"/>
      <c r="R35" s="344"/>
    </row>
    <row r="36" spans="1:23" x14ac:dyDescent="0.3">
      <c r="C36" s="7"/>
      <c r="E36" s="93"/>
      <c r="F36" s="16"/>
      <c r="G36" s="17"/>
      <c r="H36" s="11"/>
      <c r="J36" s="13"/>
      <c r="K36" s="16"/>
      <c r="L36" s="17"/>
      <c r="M36" s="11"/>
    </row>
    <row r="37" spans="1:23" s="5" customFormat="1" ht="15" thickBot="1" x14ac:dyDescent="0.35">
      <c r="C37" s="90" t="s">
        <v>328</v>
      </c>
      <c r="E37" s="258">
        <f>E28+E35</f>
        <v>4.7431401163510332</v>
      </c>
      <c r="F37" s="258">
        <f>F28+F35</f>
        <v>2.5324235100000001</v>
      </c>
      <c r="G37" s="258">
        <f>E37-F37</f>
        <v>2.2107166063510331</v>
      </c>
      <c r="H37" s="26">
        <f>IFERROR(G37/E37,"")</f>
        <v>0.46608713892512404</v>
      </c>
      <c r="J37" s="258">
        <f>J28+J35</f>
        <v>72.115859883648966</v>
      </c>
      <c r="K37" s="258">
        <f>K28+K35</f>
        <v>52.036295749999994</v>
      </c>
      <c r="L37" s="258">
        <f>J37-K37</f>
        <v>20.079564133648972</v>
      </c>
      <c r="M37" s="26">
        <f>IFERROR(L37/J37,"")</f>
        <v>0.27843478766037244</v>
      </c>
      <c r="O37" s="297"/>
      <c r="P37" s="297"/>
      <c r="Q37" s="297"/>
      <c r="R37" s="297"/>
      <c r="S37" s="297"/>
      <c r="T37" s="297"/>
      <c r="U37" s="297"/>
      <c r="V37" s="297"/>
      <c r="W37" s="297"/>
    </row>
    <row r="38" spans="1:23" ht="15" thickTop="1" x14ac:dyDescent="0.3">
      <c r="E38" s="13"/>
      <c r="F38" s="13"/>
      <c r="G38" s="13"/>
      <c r="J38" s="13"/>
      <c r="K38" s="13"/>
      <c r="L38" s="13"/>
    </row>
    <row r="39" spans="1:23" s="5" customFormat="1" ht="15" thickBot="1" x14ac:dyDescent="0.35">
      <c r="C39" s="90" t="s">
        <v>327</v>
      </c>
      <c r="E39" s="259">
        <f>E25+E35</f>
        <v>4.0764734496843671</v>
      </c>
      <c r="F39" s="259">
        <f>F25+F35</f>
        <v>2.5324235100000001</v>
      </c>
      <c r="G39" s="259">
        <f>E39-F39</f>
        <v>1.544049939684367</v>
      </c>
      <c r="H39" s="24">
        <f>IFERROR(G39/E39,"")</f>
        <v>0.37877100359967253</v>
      </c>
      <c r="J39" s="259">
        <f>J25+J35</f>
        <v>43.78252655031563</v>
      </c>
      <c r="K39" s="259">
        <f>K25+K35</f>
        <v>30.53442575</v>
      </c>
      <c r="L39" s="259">
        <f>J39-K39</f>
        <v>13.24810080031563</v>
      </c>
      <c r="M39" s="24">
        <f>IFERROR(L39/J39,"")</f>
        <v>0.30258876872011226</v>
      </c>
      <c r="O39" s="297"/>
      <c r="P39" s="297"/>
      <c r="Q39" s="297"/>
      <c r="R39" s="297"/>
      <c r="S39" s="297"/>
      <c r="T39" s="297"/>
      <c r="U39" s="297"/>
      <c r="V39" s="297"/>
      <c r="W39" s="297"/>
    </row>
    <row r="40" spans="1:23" ht="8.25" customHeight="1" x14ac:dyDescent="0.3">
      <c r="E40" s="13"/>
      <c r="F40" s="13"/>
      <c r="G40" s="13"/>
      <c r="J40" s="13"/>
      <c r="K40" s="13"/>
      <c r="L40" s="13"/>
    </row>
    <row r="41" spans="1:23" x14ac:dyDescent="0.3">
      <c r="E41" s="279"/>
      <c r="F41" s="279"/>
      <c r="G41" s="279"/>
      <c r="H41" s="279"/>
      <c r="J41" s="279"/>
      <c r="K41" s="279"/>
      <c r="L41" s="279"/>
      <c r="M41" s="279"/>
    </row>
    <row r="42" spans="1:23" x14ac:dyDescent="0.3">
      <c r="C42" s="199" t="s">
        <v>189</v>
      </c>
    </row>
    <row r="43" spans="1:23" ht="15.6" x14ac:dyDescent="0.3">
      <c r="A43" s="191"/>
      <c r="C43" s="199" t="s">
        <v>253</v>
      </c>
      <c r="E43" s="13"/>
    </row>
    <row r="44" spans="1:23" ht="15.6" x14ac:dyDescent="0.3">
      <c r="A44" s="191"/>
      <c r="C44" s="199" t="s">
        <v>323</v>
      </c>
    </row>
    <row r="45" spans="1:23" ht="15.6" x14ac:dyDescent="0.3">
      <c r="A45" s="191"/>
      <c r="C45" s="199" t="s">
        <v>291</v>
      </c>
    </row>
    <row r="46" spans="1:23" ht="15.6" x14ac:dyDescent="0.3">
      <c r="A46" s="191"/>
      <c r="C46" s="199" t="s">
        <v>292</v>
      </c>
    </row>
    <row r="47" spans="1:23" ht="15.6" x14ac:dyDescent="0.3">
      <c r="A47" s="191"/>
      <c r="C47" s="199" t="s">
        <v>296</v>
      </c>
    </row>
    <row r="48" spans="1:23" ht="15.6" x14ac:dyDescent="0.3">
      <c r="A48" s="191"/>
      <c r="C48" s="199" t="s">
        <v>297</v>
      </c>
    </row>
    <row r="49" spans="1:3" ht="15.6" x14ac:dyDescent="0.3">
      <c r="A49" s="191"/>
      <c r="C49" s="199" t="s">
        <v>299</v>
      </c>
    </row>
    <row r="50" spans="1:3" ht="15.6" x14ac:dyDescent="0.3">
      <c r="A50" s="191"/>
      <c r="C50" s="199" t="s">
        <v>298</v>
      </c>
    </row>
    <row r="51" spans="1:3" ht="15.6" x14ac:dyDescent="0.3">
      <c r="A51" s="191"/>
      <c r="C51" s="199" t="s">
        <v>322</v>
      </c>
    </row>
    <row r="52" spans="1:3" ht="15.6" x14ac:dyDescent="0.3">
      <c r="A52" s="191"/>
      <c r="C52" s="199" t="s">
        <v>321</v>
      </c>
    </row>
    <row r="54" spans="1:3" x14ac:dyDescent="0.3">
      <c r="C54" s="199"/>
    </row>
    <row r="56" spans="1:3" x14ac:dyDescent="0.3">
      <c r="C56" s="321"/>
    </row>
  </sheetData>
  <mergeCells count="4">
    <mergeCell ref="E8:H8"/>
    <mergeCell ref="B2:E2"/>
    <mergeCell ref="B3:E3"/>
    <mergeCell ref="B4:E4"/>
  </mergeCells>
  <pageMargins left="0.7" right="0.7" top="0.75" bottom="0.75" header="0.3" footer="0.3"/>
  <pageSetup scale="63" orientation="landscape" r:id="rId1"/>
  <extLst>
    <ext xmlns:x14="http://schemas.microsoft.com/office/spreadsheetml/2009/9/main" uri="{CCE6A557-97BC-4b89-ADB6-D9C93CAAB3DF}">
      <x14:dataValidations xmlns:xm="http://schemas.microsoft.com/office/excel/2006/main" count="1">
        <x14:dataValidation type="list" showInputMessage="1" showErrorMessage="1" xr:uid="{C3E022C2-E770-4E5F-8F6B-3F504681A08F}">
          <x14:formula1>
            <xm:f>Expenses_FY26B!$S$4:$AD$4</xm:f>
          </x14:formula1>
          <xm:sqref>E8:H8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70C0"/>
    <pageSetUpPr fitToPage="1"/>
  </sheetPr>
  <dimension ref="A1:BT97"/>
  <sheetViews>
    <sheetView showGridLines="0" tabSelected="1" view="pageBreakPreview" zoomScale="83" zoomScaleNormal="66" zoomScaleSheetLayoutView="85" workbookViewId="0">
      <pane ySplit="10" topLeftCell="A28" activePane="bottomLeft" state="frozen"/>
      <selection pane="bottomLeft" activeCell="A39" sqref="A39"/>
    </sheetView>
  </sheetViews>
  <sheetFormatPr defaultColWidth="12" defaultRowHeight="14.4" outlineLevelRow="1" outlineLevelCol="1" x14ac:dyDescent="0.3"/>
  <cols>
    <col min="1" max="1" width="4" customWidth="1"/>
    <col min="2" max="2" width="7.109375" bestFit="1" customWidth="1"/>
    <col min="3" max="3" width="64" customWidth="1"/>
    <col min="4" max="4" width="2.44140625" customWidth="1"/>
    <col min="5" max="5" width="9.5546875" hidden="1" customWidth="1" outlineLevel="1"/>
    <col min="6" max="6" width="9.88671875" hidden="1" customWidth="1" outlineLevel="1"/>
    <col min="7" max="7" width="10.109375" hidden="1" customWidth="1" outlineLevel="1"/>
    <col min="8" max="8" width="11" hidden="1" customWidth="1" outlineLevel="1"/>
    <col min="9" max="9" width="1.5546875" customWidth="1" collapsed="1"/>
    <col min="10" max="11" width="9.5546875" hidden="1" customWidth="1" outlineLevel="1"/>
    <col min="12" max="12" width="9.44140625" hidden="1" customWidth="1" outlineLevel="1"/>
    <col min="13" max="13" width="11" hidden="1" customWidth="1" outlineLevel="1"/>
    <col min="14" max="14" width="1.5546875" customWidth="1" collapsed="1"/>
    <col min="15" max="17" width="9.5546875" hidden="1" customWidth="1" outlineLevel="1"/>
    <col min="18" max="18" width="10.44140625" hidden="1" customWidth="1" outlineLevel="1"/>
    <col min="19" max="19" width="1.5546875" customWidth="1" collapsed="1"/>
    <col min="20" max="22" width="9.5546875" hidden="1" customWidth="1" outlineLevel="1"/>
    <col min="23" max="23" width="11" hidden="1" customWidth="1" outlineLevel="1"/>
    <col min="24" max="24" width="1.5546875" customWidth="1" collapsed="1"/>
    <col min="25" max="26" width="9.5546875" hidden="1" customWidth="1" outlineLevel="1"/>
    <col min="27" max="27" width="10" hidden="1" customWidth="1" outlineLevel="1"/>
    <col min="28" max="28" width="11" hidden="1" customWidth="1" outlineLevel="1"/>
    <col min="29" max="29" width="1.5546875" customWidth="1" collapsed="1"/>
    <col min="30" max="32" width="9.5546875" hidden="1" customWidth="1" outlineLevel="1"/>
    <col min="33" max="33" width="12" hidden="1" customWidth="1" outlineLevel="1"/>
    <col min="34" max="34" width="1.5546875" customWidth="1" collapsed="1"/>
    <col min="35" max="37" width="9.5546875" hidden="1" customWidth="1" outlineLevel="1"/>
    <col min="38" max="38" width="12" hidden="1" customWidth="1" outlineLevel="1"/>
    <col min="39" max="39" width="1.5546875" customWidth="1" collapsed="1"/>
    <col min="40" max="41" width="9.5546875" hidden="1" customWidth="1" outlineLevel="1"/>
    <col min="42" max="42" width="10.77734375" hidden="1" customWidth="1" outlineLevel="1"/>
    <col min="43" max="43" width="13" hidden="1" customWidth="1" outlineLevel="1"/>
    <col min="44" max="44" width="1.5546875" customWidth="1" collapsed="1"/>
    <col min="45" max="47" width="9.5546875" hidden="1" customWidth="1" outlineLevel="1"/>
    <col min="48" max="48" width="12" hidden="1" customWidth="1" outlineLevel="1"/>
    <col min="49" max="49" width="1.5546875" customWidth="1" collapsed="1"/>
    <col min="50" max="51" width="9.5546875" hidden="1" customWidth="1" outlineLevel="1"/>
    <col min="52" max="52" width="9.6640625" hidden="1" customWidth="1" outlineLevel="1"/>
    <col min="53" max="53" width="11" hidden="1" customWidth="1" outlineLevel="1"/>
    <col min="54" max="54" width="1.5546875" customWidth="1" collapsed="1"/>
    <col min="55" max="57" width="9.5546875" customWidth="1" outlineLevel="1"/>
    <col min="58" max="58" width="12" customWidth="1" outlineLevel="1"/>
    <col min="59" max="59" width="1.5546875" customWidth="1"/>
    <col min="60" max="62" width="9.5546875" hidden="1" customWidth="1" outlineLevel="1"/>
    <col min="63" max="63" width="10.44140625" hidden="1" customWidth="1" outlineLevel="1"/>
    <col min="64" max="64" width="1.5546875" customWidth="1" collapsed="1"/>
    <col min="65" max="65" width="9.5546875" customWidth="1"/>
    <col min="66" max="66" width="10" bestFit="1" customWidth="1"/>
    <col min="67" max="67" width="10.88671875" bestFit="1" customWidth="1"/>
    <col min="68" max="68" width="12" bestFit="1" customWidth="1"/>
    <col min="70" max="70" width="17.44140625" bestFit="1" customWidth="1"/>
  </cols>
  <sheetData>
    <row r="1" spans="2:69" x14ac:dyDescent="0.3">
      <c r="C1" s="2"/>
    </row>
    <row r="2" spans="2:69" ht="15.6" x14ac:dyDescent="0.3">
      <c r="B2" s="361" t="s">
        <v>1</v>
      </c>
      <c r="C2" s="361"/>
      <c r="D2" s="361"/>
      <c r="E2" s="361"/>
      <c r="J2" s="69"/>
    </row>
    <row r="3" spans="2:69" ht="15.6" x14ac:dyDescent="0.3">
      <c r="B3" s="361" t="s">
        <v>44</v>
      </c>
      <c r="C3" s="361"/>
      <c r="D3" s="361"/>
      <c r="E3" s="361"/>
      <c r="J3" s="69"/>
    </row>
    <row r="4" spans="2:69" ht="15.6" x14ac:dyDescent="0.3">
      <c r="B4" s="362" t="s">
        <v>185</v>
      </c>
      <c r="C4" s="362"/>
      <c r="D4" s="362"/>
      <c r="E4" s="362"/>
    </row>
    <row r="5" spans="2:69" ht="15.6" x14ac:dyDescent="0.3">
      <c r="B5" s="115" t="s">
        <v>18</v>
      </c>
      <c r="C5" s="114">
        <f>+Cover!$L$4</f>
        <v>46218</v>
      </c>
      <c r="D5" s="116"/>
      <c r="E5" s="116"/>
    </row>
    <row r="6" spans="2:69" x14ac:dyDescent="0.3">
      <c r="B6" s="109"/>
      <c r="C6" s="109"/>
      <c r="D6" s="109"/>
      <c r="E6" s="109"/>
    </row>
    <row r="7" spans="2:69" ht="28.8" x14ac:dyDescent="0.55000000000000004">
      <c r="C7" s="3" t="s">
        <v>186</v>
      </c>
    </row>
    <row r="8" spans="2:69" x14ac:dyDescent="0.3">
      <c r="C8" t="s">
        <v>19</v>
      </c>
      <c r="E8" s="19">
        <v>45839</v>
      </c>
      <c r="F8" s="20"/>
      <c r="G8" s="20"/>
      <c r="H8" s="20"/>
      <c r="J8" s="19">
        <f>+EOMONTH(E8,1)</f>
        <v>45900</v>
      </c>
      <c r="K8" s="20"/>
      <c r="L8" s="20"/>
      <c r="M8" s="20"/>
      <c r="O8" s="19">
        <f>+EOMONTH(J8,1)</f>
        <v>45930</v>
      </c>
      <c r="P8" s="20"/>
      <c r="Q8" s="20"/>
      <c r="R8" s="20"/>
      <c r="T8" s="19">
        <f>+EOMONTH(O8,1)</f>
        <v>45961</v>
      </c>
      <c r="U8" s="20"/>
      <c r="V8" s="20"/>
      <c r="W8" s="20"/>
      <c r="Y8" s="19">
        <f>+EOMONTH(T8,1)</f>
        <v>45991</v>
      </c>
      <c r="Z8" s="20"/>
      <c r="AA8" s="20"/>
      <c r="AB8" s="20"/>
      <c r="AD8" s="19">
        <f>+EOMONTH(Y8,1)</f>
        <v>46022</v>
      </c>
      <c r="AE8" s="20"/>
      <c r="AF8" s="20"/>
      <c r="AG8" s="20"/>
      <c r="AI8" s="19">
        <f>+EOMONTH(AD8,1)</f>
        <v>46053</v>
      </c>
      <c r="AJ8" s="20"/>
      <c r="AK8" s="20"/>
      <c r="AL8" s="20"/>
      <c r="AN8" s="19">
        <f>+EOMONTH(AI8,1)</f>
        <v>46081</v>
      </c>
      <c r="AO8" s="20"/>
      <c r="AP8" s="20"/>
      <c r="AQ8" s="20"/>
      <c r="AS8" s="19">
        <f>+EOMONTH(AN8,1)</f>
        <v>46112</v>
      </c>
      <c r="AT8" s="20"/>
      <c r="AU8" s="20"/>
      <c r="AV8" s="20"/>
      <c r="AX8" s="19">
        <f>+EOMONTH(AS8,1)</f>
        <v>46142</v>
      </c>
      <c r="AY8" s="20"/>
      <c r="AZ8" s="20"/>
      <c r="BA8" s="20"/>
      <c r="BC8" s="19">
        <f>+EOMONTH(AX8,1)</f>
        <v>46173</v>
      </c>
      <c r="BD8" s="20"/>
      <c r="BE8" s="20"/>
      <c r="BF8" s="20"/>
      <c r="BH8" s="19">
        <f>+EOMONTH(BC8,1)</f>
        <v>46203</v>
      </c>
      <c r="BI8" s="20"/>
      <c r="BJ8" s="20"/>
      <c r="BK8" s="20"/>
      <c r="BM8" s="99" t="s">
        <v>20</v>
      </c>
      <c r="BN8" s="100"/>
      <c r="BO8" s="100"/>
      <c r="BP8" s="100"/>
      <c r="BQ8" s="342"/>
    </row>
    <row r="9" spans="2:69" hidden="1" x14ac:dyDescent="0.3">
      <c r="E9" s="19">
        <f>+EOMONTH(E8,0)</f>
        <v>45869</v>
      </c>
      <c r="F9" s="20"/>
      <c r="G9" s="20"/>
      <c r="H9" s="20"/>
      <c r="J9" s="19">
        <f>+EOMONTH(J8,0)</f>
        <v>45900</v>
      </c>
      <c r="K9" s="20"/>
      <c r="L9" s="20"/>
      <c r="M9" s="20"/>
      <c r="O9" s="19">
        <f>+EOMONTH(O8,0)</f>
        <v>45930</v>
      </c>
      <c r="P9" s="20"/>
      <c r="Q9" s="20"/>
      <c r="R9" s="20"/>
      <c r="T9" s="19">
        <f>+EOMONTH(T8,0)</f>
        <v>45961</v>
      </c>
      <c r="U9" s="20"/>
      <c r="V9" s="20"/>
      <c r="W9" s="20"/>
      <c r="Y9" s="19">
        <f>+EOMONTH(Y8,0)</f>
        <v>45991</v>
      </c>
      <c r="Z9" s="20"/>
      <c r="AA9" s="20"/>
      <c r="AB9" s="20"/>
      <c r="AD9" s="19">
        <f>+EOMONTH(AD8,0)</f>
        <v>46022</v>
      </c>
      <c r="AE9" s="20"/>
      <c r="AF9" s="20"/>
      <c r="AG9" s="20"/>
      <c r="AI9" s="19">
        <f>+EOMONTH(AI8,0)</f>
        <v>46053</v>
      </c>
      <c r="AJ9" s="20"/>
      <c r="AK9" s="20"/>
      <c r="AL9" s="20"/>
      <c r="AN9" s="19">
        <f>+EOMONTH(AN8,0)</f>
        <v>46081</v>
      </c>
      <c r="AO9" s="20"/>
      <c r="AP9" s="20"/>
      <c r="AQ9" s="20"/>
      <c r="AS9" s="19">
        <f>+EOMONTH(AS8,0)</f>
        <v>46112</v>
      </c>
      <c r="AT9" s="20"/>
      <c r="AU9" s="20"/>
      <c r="AV9" s="20"/>
      <c r="AX9" s="19">
        <f>+EOMONTH(AX8,0)</f>
        <v>46142</v>
      </c>
      <c r="AY9" s="20"/>
      <c r="AZ9" s="20"/>
      <c r="BA9" s="20"/>
      <c r="BC9" s="19">
        <f>+EOMONTH(BC8,0)</f>
        <v>46173</v>
      </c>
      <c r="BD9" s="20"/>
      <c r="BE9" s="20"/>
      <c r="BF9" s="20"/>
      <c r="BH9" s="19">
        <f>+EOMONTH(BH8,0)</f>
        <v>46203</v>
      </c>
      <c r="BI9" s="20"/>
      <c r="BJ9" s="20"/>
      <c r="BK9" s="20"/>
      <c r="BM9" s="99" t="e">
        <f>+EOMONTH(BM8,0)</f>
        <v>#VALUE!</v>
      </c>
      <c r="BN9" s="100"/>
      <c r="BO9" s="100"/>
      <c r="BP9" s="100"/>
    </row>
    <row r="10" spans="2:69" s="5" customFormat="1" ht="45" customHeight="1" collapsed="1" x14ac:dyDescent="0.3">
      <c r="C10" s="21" t="s">
        <v>31</v>
      </c>
      <c r="D10" s="4"/>
      <c r="E10" s="21" t="str">
        <f>+TEXT(E$8,"MMM-YY ") &amp; "Budget"</f>
        <v>Jul-25 Budget</v>
      </c>
      <c r="F10" s="21" t="str">
        <f>+TEXT(E$8,"MMM-YY ") &amp; "Actual"</f>
        <v>Jul-25 Actual</v>
      </c>
      <c r="G10" s="21" t="str">
        <f>+TEXT(E$8,"MMM-YY ") &amp; "Variance ($)"</f>
        <v>Jul-25 Variance ($)</v>
      </c>
      <c r="H10" s="21" t="str">
        <f>+TEXT(E$8,"MMM-YY ") &amp; "Variance (%)"</f>
        <v>Jul-25 Variance (%)</v>
      </c>
      <c r="I10" s="4"/>
      <c r="J10" s="21" t="str">
        <f>+TEXT(J$8,"MMM-YY ") &amp; "Budget"</f>
        <v>Aug-25 Budget</v>
      </c>
      <c r="K10" s="21" t="str">
        <f>+TEXT(J$8,"MMM-YY ") &amp; "Actual"</f>
        <v>Aug-25 Actual</v>
      </c>
      <c r="L10" s="21" t="str">
        <f>+TEXT(J$8,"MMM-YY ") &amp; "Variance ($)"</f>
        <v>Aug-25 Variance ($)</v>
      </c>
      <c r="M10" s="21" t="str">
        <f>+TEXT(J$8,"MMM-YY ") &amp; "Variance (%)"</f>
        <v>Aug-25 Variance (%)</v>
      </c>
      <c r="N10" s="4"/>
      <c r="O10" s="21" t="str">
        <f>+TEXT(O$8,"MMM-YY ") &amp; "Budget"</f>
        <v>Sep-25 Budget</v>
      </c>
      <c r="P10" s="21" t="str">
        <f>+TEXT(O$8,"MMM-YY ") &amp; "Actual"</f>
        <v>Sep-25 Actual</v>
      </c>
      <c r="Q10" s="21" t="str">
        <f>+TEXT(O$8,"MMM-YY ") &amp; "Variance ($)"</f>
        <v>Sep-25 Variance ($)</v>
      </c>
      <c r="R10" s="21" t="str">
        <f>+TEXT(O$8,"MMM-YY ") &amp; "Variance (%)"</f>
        <v>Sep-25 Variance (%)</v>
      </c>
      <c r="S10" s="4"/>
      <c r="T10" s="21" t="str">
        <f>+TEXT(T$8,"MMM-YY ") &amp; "Budget"</f>
        <v>Oct-25 Budget</v>
      </c>
      <c r="U10" s="21" t="str">
        <f>+TEXT(T$8,"MMM-YY ") &amp; "Actual"</f>
        <v>Oct-25 Actual</v>
      </c>
      <c r="V10" s="21" t="str">
        <f>+TEXT(T$8,"MMM-YY ") &amp; "Variance ($)"</f>
        <v>Oct-25 Variance ($)</v>
      </c>
      <c r="W10" s="21" t="str">
        <f>+TEXT(T$8,"MMM-YY ") &amp; "Variance (%)"</f>
        <v>Oct-25 Variance (%)</v>
      </c>
      <c r="X10" s="4"/>
      <c r="Y10" s="21" t="str">
        <f>+TEXT(Y$8,"MMM-YY ") &amp; "Budget"</f>
        <v>Nov-25 Budget</v>
      </c>
      <c r="Z10" s="21" t="str">
        <f>+TEXT(Y$8,"MMM-YY ") &amp; "Actual"</f>
        <v>Nov-25 Actual</v>
      </c>
      <c r="AA10" s="21" t="str">
        <f>+TEXT(Y$8,"MMM-YY ") &amp; "Variance ($)"</f>
        <v>Nov-25 Variance ($)</v>
      </c>
      <c r="AB10" s="21" t="str">
        <f>+TEXT(Y$8,"MMM-YY ") &amp; "Variance (%)"</f>
        <v>Nov-25 Variance (%)</v>
      </c>
      <c r="AC10" s="4"/>
      <c r="AD10" s="21" t="str">
        <f>+TEXT(AD$8,"MMM-YY ") &amp; "Budget"</f>
        <v>Dec-25 Budget</v>
      </c>
      <c r="AE10" s="21" t="str">
        <f>+TEXT(AD$8,"MMM-YY ") &amp; "Actual"</f>
        <v>Dec-25 Actual</v>
      </c>
      <c r="AF10" s="21" t="str">
        <f>+TEXT(AD$8,"MMM-YY ") &amp; "Variance ($)"</f>
        <v>Dec-25 Variance ($)</v>
      </c>
      <c r="AG10" s="21" t="str">
        <f>+TEXT(AD$8,"MMM-YY ") &amp; "Variance (%)"</f>
        <v>Dec-25 Variance (%)</v>
      </c>
      <c r="AH10" s="4"/>
      <c r="AI10" s="21" t="str">
        <f>+TEXT(AI$8,"MMM-YY ") &amp; "Budget"</f>
        <v>Jan-26 Budget</v>
      </c>
      <c r="AJ10" s="21" t="str">
        <f>+TEXT(AI$8,"MMM-YY ") &amp; "Actual"</f>
        <v>Jan-26 Actual</v>
      </c>
      <c r="AK10" s="21" t="str">
        <f>+TEXT(AI$8,"MMM-YY ") &amp; "Variance ($)"</f>
        <v>Jan-26 Variance ($)</v>
      </c>
      <c r="AL10" s="21" t="str">
        <f>+TEXT(AI$8,"MMM-YY ") &amp; "Variance (%)"</f>
        <v>Jan-26 Variance (%)</v>
      </c>
      <c r="AM10" s="4"/>
      <c r="AN10" s="21" t="str">
        <f>+TEXT(AN$8,"MMM-YY ") &amp; "Budget"</f>
        <v>Feb-26 Budget</v>
      </c>
      <c r="AO10" s="21" t="str">
        <f>+TEXT(AN$8,"MMM-YY ") &amp; "Actual"</f>
        <v>Feb-26 Actual</v>
      </c>
      <c r="AP10" s="21" t="str">
        <f>+TEXT(AN$8,"MMM-YY ") &amp; "Variance ($)"</f>
        <v>Feb-26 Variance ($)</v>
      </c>
      <c r="AQ10" s="21" t="str">
        <f>+TEXT(AN$8,"MMM-YY ") &amp; "Variance (%)"</f>
        <v>Feb-26 Variance (%)</v>
      </c>
      <c r="AR10" s="4"/>
      <c r="AS10" s="21" t="str">
        <f>+TEXT(AS$8,"MMM-YY ") &amp; "Budget"</f>
        <v>Mar-26 Budget</v>
      </c>
      <c r="AT10" s="21" t="str">
        <f>+TEXT(AS$8,"MMM-YY ") &amp; "Actual"</f>
        <v>Mar-26 Actual</v>
      </c>
      <c r="AU10" s="21" t="str">
        <f>+TEXT(AS$8,"MMM-YY ") &amp; "Variance ($)"</f>
        <v>Mar-26 Variance ($)</v>
      </c>
      <c r="AV10" s="21" t="str">
        <f>+TEXT(AS$8,"MMM-YY ") &amp; "Variance (%)"</f>
        <v>Mar-26 Variance (%)</v>
      </c>
      <c r="AW10" s="4"/>
      <c r="AX10" s="21" t="str">
        <f>+TEXT(AX$8,"MMM-YY ") &amp; "Budget"</f>
        <v>Apr-26 Budget</v>
      </c>
      <c r="AY10" s="21" t="str">
        <f>+TEXT(AX$8,"MMM-YY ") &amp; "Actual"</f>
        <v>Apr-26 Actual</v>
      </c>
      <c r="AZ10" s="21" t="str">
        <f>+TEXT(AX$8,"MMM-YY ") &amp; "Variance ($)"</f>
        <v>Apr-26 Variance ($)</v>
      </c>
      <c r="BA10" s="21" t="str">
        <f>+TEXT(AX$8,"MMM-YY ") &amp; "Variance (%)"</f>
        <v>Apr-26 Variance (%)</v>
      </c>
      <c r="BB10" s="4"/>
      <c r="BC10" s="21" t="str">
        <f>+TEXT(BC$8,"MMM-YY ") &amp; "Budget"</f>
        <v>May-26 Budget</v>
      </c>
      <c r="BD10" s="21" t="str">
        <f>+TEXT(BC$8,"MMM-YY ") &amp; "Actual"</f>
        <v>May-26 Actual</v>
      </c>
      <c r="BE10" s="21" t="str">
        <f>+TEXT(BC$8,"MMM-YY ") &amp; "Variance ($)"</f>
        <v>May-26 Variance ($)</v>
      </c>
      <c r="BF10" s="21" t="str">
        <f>+TEXT(BC$8,"MMM-YY ") &amp; "Variance (%)"</f>
        <v>May-26 Variance (%)</v>
      </c>
      <c r="BG10" s="4"/>
      <c r="BH10" s="21" t="str">
        <f>+TEXT(BH$8,"MMM-YY ") &amp; "Budget"</f>
        <v>Jun-26 Budget</v>
      </c>
      <c r="BI10" s="21" t="str">
        <f>+TEXT(BH$8,"MMM-YY ") &amp; "Actual"</f>
        <v>Jun-26 Actual</v>
      </c>
      <c r="BJ10" s="21" t="str">
        <f>+TEXT(BH$8,"MMM-YY ") &amp; "Variance ($)"</f>
        <v>Jun-26 Variance ($)</v>
      </c>
      <c r="BK10" s="21" t="str">
        <f>+TEXT(BH$8,"MMM-YY ") &amp; "Variance (%)"</f>
        <v>Jun-26 Variance (%)</v>
      </c>
      <c r="BM10" s="101" t="s">
        <v>63</v>
      </c>
      <c r="BN10" s="101" t="str">
        <f>+TEXT(BM$8,"MMM-YY ") &amp; "Actual"</f>
        <v>YTD Actual</v>
      </c>
      <c r="BO10" s="101" t="str">
        <f>+TEXT(BM$8,"MMM-YY ") &amp; "Variance ($)"</f>
        <v>YTD Variance ($)</v>
      </c>
      <c r="BP10" s="101" t="str">
        <f>+TEXT(BM$8,"MMM-YY ") &amp; "Variance (%)"</f>
        <v>YTD Variance (%)</v>
      </c>
    </row>
    <row r="12" spans="2:69" ht="14.55" hidden="1" outlineLevel="1" x14ac:dyDescent="0.3">
      <c r="B12" s="63" t="s">
        <v>22</v>
      </c>
      <c r="C12" s="89" t="s">
        <v>64</v>
      </c>
      <c r="D12" s="6"/>
      <c r="BM12" s="208"/>
      <c r="BN12" s="33"/>
      <c r="BO12" s="8"/>
      <c r="BP12" s="28"/>
    </row>
    <row r="13" spans="2:69" ht="14.55" hidden="1" outlineLevel="1" x14ac:dyDescent="0.3">
      <c r="B13">
        <v>39</v>
      </c>
      <c r="C13" s="14" t="s">
        <v>65</v>
      </c>
      <c r="E13" s="22">
        <f>+_xlfn.XLOOKUP($B13,Expenses_FY26B!$B:$B,Expenses_FY26B!S:S)/1000</f>
        <v>158.27131495894912</v>
      </c>
      <c r="F13" s="255"/>
      <c r="G13" s="8">
        <f>E13-F13</f>
        <v>158.27131495894912</v>
      </c>
      <c r="H13" s="28">
        <f>IFERROR(G13/E13,"n.a.")</f>
        <v>1</v>
      </c>
      <c r="J13" s="22">
        <f>+_xlfn.XLOOKUP($B13,Expenses_FY26B!$B:$B,Expenses_FY26B!T:T)/1000</f>
        <v>165.14699397920086</v>
      </c>
      <c r="K13" s="23"/>
      <c r="L13" s="8">
        <f>J13-K13</f>
        <v>165.14699397920086</v>
      </c>
      <c r="M13" s="28">
        <f>IFERROR(L13/J13,"n.a.")</f>
        <v>1</v>
      </c>
      <c r="O13" s="22">
        <f>+_xlfn.XLOOKUP($B13,Expenses_FY26B!$B:$B,Expenses_FY26B!U:U)/1000</f>
        <v>168.37116955117676</v>
      </c>
      <c r="P13" s="23"/>
      <c r="Q13" s="8">
        <f>O13-P13</f>
        <v>168.37116955117676</v>
      </c>
      <c r="R13" s="28">
        <f>IFERROR(Q13/O13,"n.a.")</f>
        <v>1</v>
      </c>
      <c r="T13" s="22">
        <f>+_xlfn.XLOOKUP($B13,Expenses_FY26B!$B:$B,Expenses_FY26B!V:V)/1000</f>
        <v>168.29943637657362</v>
      </c>
      <c r="U13" s="23"/>
      <c r="V13" s="8">
        <f>T13-U13</f>
        <v>168.29943637657362</v>
      </c>
      <c r="W13" s="28">
        <f>IFERROR(V13/T13,"n.a.")</f>
        <v>1</v>
      </c>
      <c r="Y13" s="22">
        <f>+_xlfn.XLOOKUP($B13,Expenses_FY26B!$B:$B,Expenses_FY26B!W:W)/1000</f>
        <v>154.67569741652983</v>
      </c>
      <c r="Z13" s="23"/>
      <c r="AA13" s="8">
        <f>Y13-Z13</f>
        <v>154.67569741652983</v>
      </c>
      <c r="AB13" s="28">
        <f>IFERROR(AA13/Y13,"n.a.")</f>
        <v>1</v>
      </c>
      <c r="AD13" s="22">
        <f>+_xlfn.XLOOKUP($B13,Expenses_FY26B!$B:$B,Expenses_FY26B!X:X)/1000</f>
        <v>125.39838558839628</v>
      </c>
      <c r="AE13" s="23"/>
      <c r="AF13" s="8">
        <f>AD13-AE13</f>
        <v>125.39838558839628</v>
      </c>
      <c r="AG13" s="28">
        <f>IFERROR(AF13/AD13,"n.a.")</f>
        <v>1</v>
      </c>
      <c r="AI13" s="22">
        <f>+_xlfn.XLOOKUP($B13,Expenses_FY26B!$B:$B,Expenses_FY26B!Y:Y)/1000</f>
        <v>121.82550548440067</v>
      </c>
      <c r="AJ13" s="23"/>
      <c r="AK13" s="8">
        <f>AI13-AJ13</f>
        <v>121.82550548440067</v>
      </c>
      <c r="AL13" s="28">
        <f>IFERROR(AK13/AI13,"n.a.")</f>
        <v>1</v>
      </c>
      <c r="AN13" s="22">
        <f>+_xlfn.XLOOKUP($B13,Expenses_FY26B!$B:$B,Expenses_FY26B!Z:Z)/1000</f>
        <v>119.49807444991789</v>
      </c>
      <c r="AO13" s="23"/>
      <c r="AP13" s="8">
        <f>AN13-AO13</f>
        <v>119.49807444991789</v>
      </c>
      <c r="AQ13" s="28">
        <f>IFERROR(AP13/AN13,"n.a.")</f>
        <v>1</v>
      </c>
      <c r="AS13" s="22">
        <f>+_xlfn.XLOOKUP($B13,Expenses_FY26B!$B:$B,Expenses_FY26B!AA:AA)/1000</f>
        <v>129.62345116037218</v>
      </c>
      <c r="AT13" s="23"/>
      <c r="AU13" s="8">
        <f>AS13-AT13</f>
        <v>129.62345116037218</v>
      </c>
      <c r="AV13" s="28">
        <f>IFERROR(AU13/AS13,"n.a.")</f>
        <v>1</v>
      </c>
      <c r="AX13" s="22">
        <f>+_xlfn.XLOOKUP($B13,Expenses_FY26B!$B:$B,Expenses_FY26B!AB:AB)/1000</f>
        <v>126.19423159824849</v>
      </c>
      <c r="AY13" s="23"/>
      <c r="AZ13" s="8">
        <f>AX13-AY13</f>
        <v>126.19423159824849</v>
      </c>
      <c r="BA13" s="28">
        <f>IFERROR(AZ13/AX13,"n.a.")</f>
        <v>1</v>
      </c>
      <c r="BC13" s="22">
        <f>+_xlfn.XLOOKUP($B13,Expenses_FY26B!$B:$B,Expenses_FY26B!AC:AC)/1000</f>
        <v>131.4582179091407</v>
      </c>
      <c r="BD13" s="23"/>
      <c r="BE13" s="8">
        <f>BC13-BD13</f>
        <v>131.4582179091407</v>
      </c>
      <c r="BF13" s="28">
        <f>IFERROR(BE13/BC13,"n.a.")</f>
        <v>1</v>
      </c>
      <c r="BH13" s="22">
        <f>+_xlfn.XLOOKUP($B13,Expenses_FY26B!$B:$B,Expenses_FY26B!AD:AD)/1000</f>
        <v>142.19755014778323</v>
      </c>
      <c r="BI13" s="23"/>
      <c r="BJ13" s="8">
        <f>BH13-BI13</f>
        <v>142.19755014778323</v>
      </c>
      <c r="BK13" s="28">
        <f>IFERROR(BJ13/BH13,"n.a.")</f>
        <v>1</v>
      </c>
      <c r="BM13" s="33">
        <f>+E13+J13+O13+T13+Y13+AD13+AI13+AN13+AS13+AX13+BC13+BH13</f>
        <v>1710.9600286206896</v>
      </c>
      <c r="BN13" s="33">
        <f>+F13+K13+P13+U13+Z13+AE13+AJ13+AO13+AT13+AY13+BD13+BI13</f>
        <v>0</v>
      </c>
      <c r="BO13" s="8">
        <f>BM13-BN13</f>
        <v>1710.9600286206896</v>
      </c>
      <c r="BP13" s="28">
        <f t="shared" ref="BP13:BP15" si="0">IFERROR(BO13/BM13,"n.a.")</f>
        <v>1</v>
      </c>
    </row>
    <row r="14" spans="2:69" ht="14.55" hidden="1" outlineLevel="1" x14ac:dyDescent="0.3">
      <c r="B14">
        <f>+MAX($B$1:B13)+1</f>
        <v>40</v>
      </c>
      <c r="C14" s="14" t="s">
        <v>66</v>
      </c>
      <c r="E14" s="22">
        <f>+_xlfn.XLOOKUP($B14,Expenses_FY26B!$B:$B,Expenses_FY26B!S:S)/1000</f>
        <v>50.789776500000002</v>
      </c>
      <c r="F14" s="255"/>
      <c r="G14" s="8">
        <f t="shared" ref="G14:G16" si="1">E14-F14</f>
        <v>50.789776500000002</v>
      </c>
      <c r="H14" s="28">
        <f>IFERROR(G14/E14,"n.a.")</f>
        <v>1</v>
      </c>
      <c r="J14" s="22">
        <f>+_xlfn.XLOOKUP($B14,Expenses_FY26B!$B:$B,Expenses_FY26B!T:T)/1000</f>
        <v>50.15754102999999</v>
      </c>
      <c r="K14" s="23"/>
      <c r="L14" s="8">
        <f t="shared" ref="L14:L16" si="2">J14-K14</f>
        <v>50.15754102999999</v>
      </c>
      <c r="M14" s="28">
        <f>IFERROR(L14/J14,"n.a.")</f>
        <v>1</v>
      </c>
      <c r="O14" s="22">
        <f>+_xlfn.XLOOKUP($B14,Expenses_FY26B!$B:$B,Expenses_FY26B!U:U)/1000</f>
        <v>49.569726160000009</v>
      </c>
      <c r="P14" s="23"/>
      <c r="Q14" s="8">
        <f t="shared" ref="Q14:Q16" si="3">O14-P14</f>
        <v>49.569726160000009</v>
      </c>
      <c r="R14" s="28">
        <f>IFERROR(Q14/O14,"n.a.")</f>
        <v>1</v>
      </c>
      <c r="T14" s="22">
        <f>+_xlfn.XLOOKUP($B14,Expenses_FY26B!$B:$B,Expenses_FY26B!V:V)/1000</f>
        <v>47.883102549999997</v>
      </c>
      <c r="U14" s="23"/>
      <c r="V14" s="8">
        <f t="shared" ref="V14:V16" si="4">T14-U14</f>
        <v>47.883102549999997</v>
      </c>
      <c r="W14" s="28">
        <f>IFERROR(V14/T14,"n.a.")</f>
        <v>1</v>
      </c>
      <c r="Y14" s="22">
        <f>+_xlfn.XLOOKUP($B14,Expenses_FY26B!$B:$B,Expenses_FY26B!W:W)/1000</f>
        <v>44.790568119999996</v>
      </c>
      <c r="Z14" s="23"/>
      <c r="AA14" s="8">
        <f t="shared" ref="AA14:AA16" si="5">Y14-Z14</f>
        <v>44.790568119999996</v>
      </c>
      <c r="AB14" s="28">
        <f>IFERROR(AA14/Y14,"n.a.")</f>
        <v>1</v>
      </c>
      <c r="AD14" s="22">
        <f>+_xlfn.XLOOKUP($B14,Expenses_FY26B!$B:$B,Expenses_FY26B!X:X)/1000</f>
        <v>48.139951000000003</v>
      </c>
      <c r="AE14" s="23"/>
      <c r="AF14" s="8">
        <f t="shared" ref="AF14:AF16" si="6">AD14-AE14</f>
        <v>48.139951000000003</v>
      </c>
      <c r="AG14" s="28">
        <f>IFERROR(AF14/AD14,"n.a.")</f>
        <v>1</v>
      </c>
      <c r="AI14" s="22">
        <f>+_xlfn.XLOOKUP($B14,Expenses_FY26B!$B:$B,Expenses_FY26B!Y:Y)/1000</f>
        <v>48.782391170000004</v>
      </c>
      <c r="AJ14" s="23"/>
      <c r="AK14" s="8">
        <f t="shared" ref="AK14:AK16" si="7">AI14-AJ14</f>
        <v>48.782391170000004</v>
      </c>
      <c r="AL14" s="28">
        <f>IFERROR(AK14/AI14,"n.a.")</f>
        <v>1</v>
      </c>
      <c r="AN14" s="22">
        <f>+_xlfn.XLOOKUP($B14,Expenses_FY26B!$B:$B,Expenses_FY26B!Z:Z)/1000</f>
        <v>48.015683489999994</v>
      </c>
      <c r="AO14" s="23"/>
      <c r="AP14" s="8">
        <f t="shared" ref="AP14:AP16" si="8">AN14-AO14</f>
        <v>48.015683489999994</v>
      </c>
      <c r="AQ14" s="28">
        <f>IFERROR(AP14/AN14,"n.a.")</f>
        <v>1</v>
      </c>
      <c r="AS14" s="22">
        <f>+_xlfn.XLOOKUP($B14,Expenses_FY26B!$B:$B,Expenses_FY26B!AA:AA)/1000</f>
        <v>46.708839009999998</v>
      </c>
      <c r="AT14" s="23"/>
      <c r="AU14" s="8">
        <f t="shared" ref="AU14:AU16" si="9">AS14-AT14</f>
        <v>46.708839009999998</v>
      </c>
      <c r="AV14" s="28">
        <f>IFERROR(AU14/AS14,"n.a.")</f>
        <v>1</v>
      </c>
      <c r="AX14" s="22">
        <f>+_xlfn.XLOOKUP($B14,Expenses_FY26B!$B:$B,Expenses_FY26B!AB:AB)/1000</f>
        <v>39.896739069999995</v>
      </c>
      <c r="AY14" s="23"/>
      <c r="AZ14" s="8">
        <f t="shared" ref="AZ14:AZ16" si="10">AX14-AY14</f>
        <v>39.896739069999995</v>
      </c>
      <c r="BA14" s="28">
        <f>IFERROR(AZ14/AX14,"n.a.")</f>
        <v>1</v>
      </c>
      <c r="BC14" s="22">
        <f>+_xlfn.XLOOKUP($B14,Expenses_FY26B!$B:$B,Expenses_FY26B!AC:AC)/1000</f>
        <v>49.733582159999997</v>
      </c>
      <c r="BD14" s="23"/>
      <c r="BE14" s="8">
        <f t="shared" ref="BE14:BE16" si="11">BC14-BD14</f>
        <v>49.733582159999997</v>
      </c>
      <c r="BF14" s="28">
        <f>IFERROR(BE14/BC14,"n.a.")</f>
        <v>1</v>
      </c>
      <c r="BH14" s="22">
        <f>+_xlfn.XLOOKUP($B14,Expenses_FY26B!$B:$B,Expenses_FY26B!AD:AD)/1000</f>
        <v>51.223800959999998</v>
      </c>
      <c r="BI14" s="23"/>
      <c r="BJ14" s="8">
        <f t="shared" ref="BJ14:BJ16" si="12">BH14-BI14</f>
        <v>51.223800959999998</v>
      </c>
      <c r="BK14" s="28">
        <f>IFERROR(BJ14/BH14,"n.a.")</f>
        <v>1</v>
      </c>
      <c r="BM14" s="33">
        <f t="shared" ref="BM14:BM15" si="13">+E14+J14+O14+T14+Y14+AD14+AI14+AN14+AS14+AX14+BC14+BH14</f>
        <v>575.69170121999991</v>
      </c>
      <c r="BN14" s="33">
        <f t="shared" ref="BN14:BN15" si="14">+F14+K14+P14+U14+Z14+AE14+AJ14+AO14+AT14+AY14+BD14+BI14</f>
        <v>0</v>
      </c>
      <c r="BO14" s="8">
        <f t="shared" ref="BO14:BO15" si="15">BM14-BN14</f>
        <v>575.69170121999991</v>
      </c>
      <c r="BP14" s="28">
        <f t="shared" si="0"/>
        <v>1</v>
      </c>
    </row>
    <row r="15" spans="2:69" ht="14.55" hidden="1" outlineLevel="1" x14ac:dyDescent="0.3">
      <c r="B15">
        <f>+MAX($B$1:B14)+1</f>
        <v>41</v>
      </c>
      <c r="C15" s="14" t="s">
        <v>67</v>
      </c>
      <c r="E15" s="22">
        <f>+_xlfn.XLOOKUP($B15,Expenses_FY26B!$B:$B,Expenses_FY26B!S:S)/1000</f>
        <v>7.5217999999999998</v>
      </c>
      <c r="F15" s="255"/>
      <c r="G15" s="8">
        <f t="shared" si="1"/>
        <v>7.5217999999999998</v>
      </c>
      <c r="H15" s="28">
        <f>IFERROR(G15/E15,"n.a.")</f>
        <v>1</v>
      </c>
      <c r="J15" s="22">
        <f>+_xlfn.XLOOKUP($B15,Expenses_FY26B!$B:$B,Expenses_FY26B!T:T)/1000</f>
        <v>7.1276999999999999</v>
      </c>
      <c r="K15" s="23"/>
      <c r="L15" s="8">
        <f t="shared" si="2"/>
        <v>7.1276999999999999</v>
      </c>
      <c r="M15" s="28">
        <f>IFERROR(L15/J15,"n.a.")</f>
        <v>1</v>
      </c>
      <c r="O15" s="22">
        <f>+_xlfn.XLOOKUP($B15,Expenses_FY26B!$B:$B,Expenses_FY26B!U:U)/1000</f>
        <v>5.8958000000000004</v>
      </c>
      <c r="P15" s="23"/>
      <c r="Q15" s="8">
        <f t="shared" si="3"/>
        <v>5.8958000000000004</v>
      </c>
      <c r="R15" s="28">
        <f>IFERROR(Q15/O15,"n.a.")</f>
        <v>1</v>
      </c>
      <c r="T15" s="22">
        <f>+_xlfn.XLOOKUP($B15,Expenses_FY26B!$B:$B,Expenses_FY26B!V:V)/1000</f>
        <v>6.0876999999999999</v>
      </c>
      <c r="U15" s="23"/>
      <c r="V15" s="8">
        <f t="shared" si="4"/>
        <v>6.0876999999999999</v>
      </c>
      <c r="W15" s="28">
        <f>IFERROR(V15/T15,"n.a.")</f>
        <v>1</v>
      </c>
      <c r="Y15" s="22">
        <f>+_xlfn.XLOOKUP($B15,Expenses_FY26B!$B:$B,Expenses_FY26B!W:W)/1000</f>
        <v>7.9803999999999995</v>
      </c>
      <c r="Z15" s="23"/>
      <c r="AA15" s="8">
        <f t="shared" si="5"/>
        <v>7.9803999999999995</v>
      </c>
      <c r="AB15" s="28">
        <f>IFERROR(AA15/Y15,"n.a.")</f>
        <v>1</v>
      </c>
      <c r="AD15" s="22">
        <f>+_xlfn.XLOOKUP($B15,Expenses_FY26B!$B:$B,Expenses_FY26B!X:X)/1000</f>
        <v>14.7265</v>
      </c>
      <c r="AE15" s="23"/>
      <c r="AF15" s="8">
        <f t="shared" si="6"/>
        <v>14.7265</v>
      </c>
      <c r="AG15" s="28">
        <f>IFERROR(AF15/AD15,"n.a.")</f>
        <v>1</v>
      </c>
      <c r="AI15" s="22">
        <f>+_xlfn.XLOOKUP($B15,Expenses_FY26B!$B:$B,Expenses_FY26B!Y:Y)/1000</f>
        <v>16.8323</v>
      </c>
      <c r="AJ15" s="23"/>
      <c r="AK15" s="8">
        <f t="shared" si="7"/>
        <v>16.8323</v>
      </c>
      <c r="AL15" s="28">
        <f>IFERROR(AK15/AI15,"n.a.")</f>
        <v>1</v>
      </c>
      <c r="AN15" s="22">
        <f>+_xlfn.XLOOKUP($B15,Expenses_FY26B!$B:$B,Expenses_FY26B!Z:Z)/1000</f>
        <v>15.7857</v>
      </c>
      <c r="AO15" s="23"/>
      <c r="AP15" s="8">
        <f t="shared" si="8"/>
        <v>15.7857</v>
      </c>
      <c r="AQ15" s="28">
        <f>IFERROR(AP15/AN15,"n.a.")</f>
        <v>1</v>
      </c>
      <c r="AS15" s="22">
        <f>+_xlfn.XLOOKUP($B15,Expenses_FY26B!$B:$B,Expenses_FY26B!AA:AA)/1000</f>
        <v>14.545999999999999</v>
      </c>
      <c r="AT15" s="23"/>
      <c r="AU15" s="8">
        <f t="shared" si="9"/>
        <v>14.545999999999999</v>
      </c>
      <c r="AV15" s="28">
        <f>IFERROR(AU15/AS15,"n.a.")</f>
        <v>1</v>
      </c>
      <c r="AX15" s="22">
        <f>+_xlfn.XLOOKUP($B15,Expenses_FY26B!$B:$B,Expenses_FY26B!AB:AB)/1000</f>
        <v>18.650599999999997</v>
      </c>
      <c r="AY15" s="23"/>
      <c r="AZ15" s="8">
        <f t="shared" si="10"/>
        <v>18.650599999999997</v>
      </c>
      <c r="BA15" s="28">
        <f>IFERROR(AZ15/AX15,"n.a.")</f>
        <v>1</v>
      </c>
      <c r="BC15" s="22">
        <f>+_xlfn.XLOOKUP($B15,Expenses_FY26B!$B:$B,Expenses_FY26B!AC:AC)/1000</f>
        <v>16.758900000000001</v>
      </c>
      <c r="BD15" s="23"/>
      <c r="BE15" s="8">
        <f t="shared" si="11"/>
        <v>16.758900000000001</v>
      </c>
      <c r="BF15" s="28">
        <f>IFERROR(BE15/BC15,"n.a.")</f>
        <v>1</v>
      </c>
      <c r="BH15" s="22">
        <f>+_xlfn.XLOOKUP($B15,Expenses_FY26B!$B:$B,Expenses_FY26B!AD:AD)/1000</f>
        <v>18.1477</v>
      </c>
      <c r="BI15" s="23"/>
      <c r="BJ15" s="8">
        <f t="shared" si="12"/>
        <v>18.1477</v>
      </c>
      <c r="BK15" s="28">
        <f>IFERROR(BJ15/BH15,"n.a.")</f>
        <v>1</v>
      </c>
      <c r="BM15" s="33">
        <f t="shared" si="13"/>
        <v>150.06110000000001</v>
      </c>
      <c r="BN15" s="33">
        <f t="shared" si="14"/>
        <v>0</v>
      </c>
      <c r="BO15" s="8">
        <f t="shared" si="15"/>
        <v>150.06110000000001</v>
      </c>
      <c r="BP15" s="28">
        <f t="shared" si="0"/>
        <v>1</v>
      </c>
    </row>
    <row r="16" spans="2:69" s="5" customFormat="1" ht="15" hidden="1" outlineLevel="1" thickBot="1" x14ac:dyDescent="0.35">
      <c r="C16" s="90" t="s">
        <v>68</v>
      </c>
      <c r="E16" s="25">
        <f>SUM(E13:E15)</f>
        <v>216.58289145894915</v>
      </c>
      <c r="F16" s="25">
        <f>SUM(F13:F15)</f>
        <v>0</v>
      </c>
      <c r="G16" s="25">
        <f t="shared" si="1"/>
        <v>216.58289145894915</v>
      </c>
      <c r="H16" s="32">
        <f>IFERROR(G16/E16,"")</f>
        <v>1</v>
      </c>
      <c r="J16" s="25">
        <f>SUM(J13:J15)</f>
        <v>222.43223500920084</v>
      </c>
      <c r="K16" s="25">
        <f>SUM(K13:K15)</f>
        <v>0</v>
      </c>
      <c r="L16" s="25">
        <f t="shared" si="2"/>
        <v>222.43223500920084</v>
      </c>
      <c r="M16" s="32">
        <f>IFERROR(L16/J16,"")</f>
        <v>1</v>
      </c>
      <c r="O16" s="25">
        <f>SUM(O13:O15)</f>
        <v>223.83669571117679</v>
      </c>
      <c r="P16" s="35">
        <f>SUM(P13:P15)</f>
        <v>0</v>
      </c>
      <c r="Q16" s="25">
        <f t="shared" si="3"/>
        <v>223.83669571117679</v>
      </c>
      <c r="R16" s="32">
        <f>IFERROR(Q16/O16,"")</f>
        <v>1</v>
      </c>
      <c r="T16" s="25">
        <f>SUM(T13:T15)</f>
        <v>222.27023892657363</v>
      </c>
      <c r="U16" s="35">
        <f>SUM(U13:U15)</f>
        <v>0</v>
      </c>
      <c r="V16" s="25">
        <f t="shared" si="4"/>
        <v>222.27023892657363</v>
      </c>
      <c r="W16" s="32">
        <f>IFERROR(V16/T16,"")</f>
        <v>1</v>
      </c>
      <c r="Y16" s="25">
        <f>SUM(Y13:Y15)</f>
        <v>207.44666553652982</v>
      </c>
      <c r="Z16" s="35">
        <f>SUM(Z13:Z15)</f>
        <v>0</v>
      </c>
      <c r="AA16" s="25">
        <f t="shared" si="5"/>
        <v>207.44666553652982</v>
      </c>
      <c r="AB16" s="32">
        <f>IFERROR(AA16/Y16,"")</f>
        <v>1</v>
      </c>
      <c r="AD16" s="25">
        <f>SUM(AD13:AD15)</f>
        <v>188.26483658839626</v>
      </c>
      <c r="AE16" s="35">
        <f>SUM(AE13:AE15)</f>
        <v>0</v>
      </c>
      <c r="AF16" s="25">
        <f t="shared" si="6"/>
        <v>188.26483658839626</v>
      </c>
      <c r="AG16" s="32">
        <f>IFERROR(AF16/AD16,"")</f>
        <v>1</v>
      </c>
      <c r="AI16" s="25">
        <f>SUM(AI13:AI15)</f>
        <v>187.44019665440067</v>
      </c>
      <c r="AJ16" s="35">
        <f>SUM(AJ13:AJ15)</f>
        <v>0</v>
      </c>
      <c r="AK16" s="25">
        <f t="shared" si="7"/>
        <v>187.44019665440067</v>
      </c>
      <c r="AL16" s="32">
        <f>IFERROR(AK16/AI16,"")</f>
        <v>1</v>
      </c>
      <c r="AN16" s="25">
        <f>SUM(AN13:AN15)</f>
        <v>183.29945793991789</v>
      </c>
      <c r="AO16" s="35">
        <f>SUM(AO13:AO15)</f>
        <v>0</v>
      </c>
      <c r="AP16" s="25">
        <f t="shared" si="8"/>
        <v>183.29945793991789</v>
      </c>
      <c r="AQ16" s="32">
        <f>IFERROR(AP16/AN16,"")</f>
        <v>1</v>
      </c>
      <c r="AS16" s="25">
        <f>SUM(AS13:AS15)</f>
        <v>190.87829017037217</v>
      </c>
      <c r="AT16" s="35">
        <f>SUM(AT13:AT15)</f>
        <v>0</v>
      </c>
      <c r="AU16" s="25">
        <f t="shared" si="9"/>
        <v>190.87829017037217</v>
      </c>
      <c r="AV16" s="32">
        <f>IFERROR(AU16/AS16,"")</f>
        <v>1</v>
      </c>
      <c r="AX16" s="25">
        <f>SUM(AX13:AX15)</f>
        <v>184.74157066824847</v>
      </c>
      <c r="AY16" s="35">
        <f>SUM(AY13:AY15)</f>
        <v>0</v>
      </c>
      <c r="AZ16" s="25">
        <f t="shared" si="10"/>
        <v>184.74157066824847</v>
      </c>
      <c r="BA16" s="32">
        <f>IFERROR(AZ16/AX16,"")</f>
        <v>1</v>
      </c>
      <c r="BC16" s="25">
        <f>SUM(BC13:BC15)</f>
        <v>197.95070006914071</v>
      </c>
      <c r="BD16" s="35">
        <f>SUM(BD13:BD15)</f>
        <v>0</v>
      </c>
      <c r="BE16" s="25">
        <f t="shared" si="11"/>
        <v>197.95070006914071</v>
      </c>
      <c r="BF16" s="32">
        <f>IFERROR(BE16/BC16,"")</f>
        <v>1</v>
      </c>
      <c r="BH16" s="25">
        <f>SUM(BH13:BH15)</f>
        <v>211.56905110778325</v>
      </c>
      <c r="BI16" s="35">
        <f>SUM(BI13:BI15)</f>
        <v>0</v>
      </c>
      <c r="BJ16" s="25">
        <f t="shared" si="12"/>
        <v>211.56905110778325</v>
      </c>
      <c r="BK16" s="32">
        <f>IFERROR(BJ16/BH16,"")</f>
        <v>1</v>
      </c>
      <c r="BM16" s="206">
        <f>SUM(BM13:BM15)</f>
        <v>2436.7128298406897</v>
      </c>
      <c r="BN16" s="35">
        <f>SUM(BN13:BN15)</f>
        <v>0</v>
      </c>
      <c r="BO16" s="25">
        <f>BM16-BN16</f>
        <v>2436.7128298406897</v>
      </c>
      <c r="BP16" s="32">
        <f>IFERROR(BO16/BM16,"")</f>
        <v>1</v>
      </c>
    </row>
    <row r="17" spans="2:68" ht="15" hidden="1" outlineLevel="1" thickTop="1" x14ac:dyDescent="0.3">
      <c r="C17" s="5"/>
      <c r="D17" s="5"/>
      <c r="E17" s="13"/>
      <c r="F17" s="16"/>
      <c r="G17" s="17"/>
      <c r="H17" s="11"/>
      <c r="J17" s="13"/>
      <c r="K17" s="16"/>
      <c r="L17" s="17"/>
      <c r="M17" s="11"/>
      <c r="O17" s="13"/>
      <c r="P17" s="16"/>
      <c r="Q17" s="17"/>
      <c r="R17" s="11"/>
      <c r="T17" s="13"/>
      <c r="U17" s="16"/>
      <c r="V17" s="17"/>
      <c r="W17" s="34"/>
      <c r="Y17" s="13"/>
      <c r="Z17" s="16"/>
      <c r="AA17" s="17"/>
      <c r="AB17" s="34"/>
      <c r="AD17" s="13"/>
      <c r="AE17" s="16"/>
      <c r="AF17" s="17"/>
      <c r="AG17" s="34"/>
      <c r="AI17" s="13"/>
      <c r="AJ17" s="16"/>
      <c r="AK17" s="17"/>
      <c r="AL17" s="34"/>
      <c r="AN17" s="13"/>
      <c r="AO17" s="16"/>
      <c r="AP17" s="17"/>
      <c r="AQ17" s="34"/>
      <c r="AS17" s="13"/>
      <c r="AT17" s="16"/>
      <c r="AU17" s="17"/>
      <c r="AV17" s="34"/>
      <c r="AX17" s="13"/>
      <c r="AY17" s="16"/>
      <c r="AZ17" s="17"/>
      <c r="BA17" s="34"/>
      <c r="BC17" s="13"/>
      <c r="BD17" s="16"/>
      <c r="BE17" s="17"/>
      <c r="BF17" s="34"/>
      <c r="BH17" s="13"/>
      <c r="BI17" s="16"/>
      <c r="BJ17" s="17"/>
      <c r="BK17" s="34"/>
      <c r="BM17" s="93"/>
      <c r="BO17" s="17"/>
    </row>
    <row r="18" spans="2:68" ht="14.55" hidden="1" outlineLevel="1" x14ac:dyDescent="0.3">
      <c r="B18" s="63" t="s">
        <v>30</v>
      </c>
      <c r="C18" s="89" t="s">
        <v>69</v>
      </c>
      <c r="D18" s="5"/>
      <c r="E18" s="13"/>
      <c r="F18" s="16"/>
      <c r="G18" s="17"/>
      <c r="H18" s="11"/>
      <c r="J18" s="13"/>
      <c r="K18" s="16"/>
      <c r="L18" s="17"/>
      <c r="M18" s="11"/>
      <c r="O18" s="13"/>
      <c r="P18" s="16"/>
      <c r="Q18" s="17"/>
      <c r="R18" s="11"/>
      <c r="T18" s="13"/>
      <c r="U18" s="16"/>
      <c r="V18" s="17"/>
      <c r="W18" s="34"/>
      <c r="Y18" s="13"/>
      <c r="Z18" s="16"/>
      <c r="AA18" s="17"/>
      <c r="AB18" s="34"/>
      <c r="AD18" s="13"/>
      <c r="AE18" s="16"/>
      <c r="AF18" s="17"/>
      <c r="AG18" s="34"/>
      <c r="AI18" s="13"/>
      <c r="AJ18" s="16"/>
      <c r="AK18" s="17"/>
      <c r="AL18" s="34"/>
      <c r="AN18" s="13"/>
      <c r="AO18" s="16"/>
      <c r="AP18" s="17"/>
      <c r="AQ18" s="34"/>
      <c r="AS18" s="13"/>
      <c r="AT18" s="16"/>
      <c r="AU18" s="17"/>
      <c r="AV18" s="34"/>
      <c r="AX18" s="13"/>
      <c r="AY18" s="16"/>
      <c r="AZ18" s="17"/>
      <c r="BA18" s="34"/>
      <c r="BC18" s="13"/>
      <c r="BD18" s="16"/>
      <c r="BE18" s="17"/>
      <c r="BF18" s="34"/>
      <c r="BH18" s="13"/>
      <c r="BI18" s="16"/>
      <c r="BJ18" s="17"/>
      <c r="BK18" s="34"/>
      <c r="BM18" s="93"/>
      <c r="BO18" s="17"/>
    </row>
    <row r="19" spans="2:68" ht="14.55" hidden="1" outlineLevel="1" x14ac:dyDescent="0.3">
      <c r="C19" s="90" t="s">
        <v>70</v>
      </c>
      <c r="D19" s="6"/>
      <c r="E19" s="13"/>
      <c r="F19" s="16"/>
      <c r="G19" s="17"/>
      <c r="H19" s="11"/>
      <c r="J19" s="13"/>
      <c r="K19" s="16"/>
      <c r="L19" s="17"/>
      <c r="M19" s="11"/>
      <c r="O19" s="13"/>
      <c r="P19" s="16"/>
      <c r="Q19" s="17"/>
      <c r="R19" s="11"/>
      <c r="T19" s="13"/>
      <c r="U19" s="16"/>
      <c r="V19" s="17"/>
      <c r="W19" s="34"/>
      <c r="Y19" s="13"/>
      <c r="Z19" s="16"/>
      <c r="AA19" s="17"/>
      <c r="AB19" s="34"/>
      <c r="AD19" s="13"/>
      <c r="AE19" s="16"/>
      <c r="AF19" s="17"/>
      <c r="AG19" s="34"/>
      <c r="AI19" s="13"/>
      <c r="AJ19" s="16"/>
      <c r="AK19" s="17"/>
      <c r="AL19" s="34"/>
      <c r="AN19" s="13"/>
      <c r="AO19" s="16"/>
      <c r="AP19" s="17"/>
      <c r="AQ19" s="34"/>
      <c r="AS19" s="13"/>
      <c r="AT19" s="16"/>
      <c r="AU19" s="17"/>
      <c r="AV19" s="34"/>
      <c r="AX19" s="13"/>
      <c r="AY19" s="16"/>
      <c r="AZ19" s="17"/>
      <c r="BA19" s="34"/>
      <c r="BC19" s="13"/>
      <c r="BD19" s="16"/>
      <c r="BE19" s="17"/>
      <c r="BF19" s="34"/>
      <c r="BH19" s="13"/>
      <c r="BI19" s="16"/>
      <c r="BJ19" s="17"/>
      <c r="BK19" s="34"/>
      <c r="BM19" s="93"/>
      <c r="BO19" s="17"/>
    </row>
    <row r="20" spans="2:68" ht="14.55" hidden="1" outlineLevel="1" x14ac:dyDescent="0.3">
      <c r="B20">
        <f>+MAX($B$1:B19)+1</f>
        <v>42</v>
      </c>
      <c r="C20" s="14" t="s">
        <v>71</v>
      </c>
      <c r="E20" s="22">
        <f>+_xlfn.XLOOKUP($B20,Expenses_FY26B!$B:$B,Expenses_FY26B!S:S)/1000</f>
        <v>5.8666666666666654</v>
      </c>
      <c r="F20" s="23"/>
      <c r="G20" s="8">
        <f t="shared" ref="G20:G26" si="16">E20-F20</f>
        <v>5.8666666666666654</v>
      </c>
      <c r="H20" s="28">
        <f t="shared" ref="H20:H25" si="17">IFERROR(G20/E20,"n.a.")</f>
        <v>1</v>
      </c>
      <c r="J20" s="22">
        <f>+_xlfn.XLOOKUP($B20,Expenses_FY26B!$B:$B,Expenses_FY26B!T:T)/1000</f>
        <v>5.8666666666666654</v>
      </c>
      <c r="K20" s="23"/>
      <c r="L20" s="8">
        <f t="shared" ref="L20:L26" si="18">J20-K20</f>
        <v>5.8666666666666654</v>
      </c>
      <c r="M20" s="28">
        <f t="shared" ref="M20:M23" si="19">IFERROR(L20/J20,"n.a.")</f>
        <v>1</v>
      </c>
      <c r="O20" s="22">
        <f>+_xlfn.XLOOKUP($B20,Expenses_FY26B!$B:$B,Expenses_FY26B!U:U)/1000</f>
        <v>5.8666666666666654</v>
      </c>
      <c r="P20" s="23"/>
      <c r="Q20" s="8">
        <f t="shared" ref="Q20:Q26" si="20">O20-P20</f>
        <v>5.8666666666666654</v>
      </c>
      <c r="R20" s="28">
        <f t="shared" ref="R20:R23" si="21">IFERROR(Q20/O20,"n.a.")</f>
        <v>1</v>
      </c>
      <c r="T20" s="22">
        <f>+_xlfn.XLOOKUP($B20,Expenses_FY26B!$B:$B,Expenses_FY26B!V:V)/1000</f>
        <v>6.4226666666666645</v>
      </c>
      <c r="U20" s="23"/>
      <c r="V20" s="8">
        <f t="shared" ref="V20:V26" si="22">T20-U20</f>
        <v>6.4226666666666645</v>
      </c>
      <c r="W20" s="28">
        <f t="shared" ref="W20:W23" si="23">IFERROR(V20/T20,"n.a.")</f>
        <v>1</v>
      </c>
      <c r="Y20" s="22">
        <f>+_xlfn.XLOOKUP($B20,Expenses_FY26B!$B:$B,Expenses_FY26B!W:W)/1000</f>
        <v>6.4226666666666645</v>
      </c>
      <c r="Z20" s="23"/>
      <c r="AA20" s="8">
        <f t="shared" ref="AA20:AA26" si="24">Y20-Z20</f>
        <v>6.4226666666666645</v>
      </c>
      <c r="AB20" s="28">
        <f t="shared" ref="AB20:AB23" si="25">IFERROR(AA20/Y20,"n.a.")</f>
        <v>1</v>
      </c>
      <c r="AD20" s="22">
        <f>+_xlfn.XLOOKUP($B20,Expenses_FY26B!$B:$B,Expenses_FY26B!X:X)/1000</f>
        <v>6.4226666666666645</v>
      </c>
      <c r="AE20" s="23"/>
      <c r="AF20" s="8">
        <f t="shared" ref="AF20:AF26" si="26">AD20-AE20</f>
        <v>6.4226666666666645</v>
      </c>
      <c r="AG20" s="28">
        <f t="shared" ref="AG20:AG25" si="27">IFERROR(AF20/AD20,"n.a.")</f>
        <v>1</v>
      </c>
      <c r="AI20" s="22">
        <f>+_xlfn.XLOOKUP($B20,Expenses_FY26B!$B:$B,Expenses_FY26B!Y:Y)/1000</f>
        <v>6.4226666666666645</v>
      </c>
      <c r="AJ20" s="23"/>
      <c r="AK20" s="8">
        <f t="shared" ref="AK20:AK26" si="28">AI20-AJ20</f>
        <v>6.4226666666666645</v>
      </c>
      <c r="AL20" s="28">
        <f t="shared" ref="AL20" si="29">IFERROR(AK20/AI20,"n.a.")</f>
        <v>1</v>
      </c>
      <c r="AN20" s="22">
        <f>+_xlfn.XLOOKUP($B20,Expenses_FY26B!$B:$B,Expenses_FY26B!Z:Z)/1000</f>
        <v>6.4226666666666645</v>
      </c>
      <c r="AO20" s="23"/>
      <c r="AP20" s="8">
        <f t="shared" ref="AP20:AP26" si="30">AN20-AO20</f>
        <v>6.4226666666666645</v>
      </c>
      <c r="AQ20" s="28">
        <f t="shared" ref="AQ20:AQ25" si="31">IFERROR(AP20/AN20,"n.a.")</f>
        <v>1</v>
      </c>
      <c r="AS20" s="22">
        <f>+_xlfn.XLOOKUP($B20,Expenses_FY26B!$B:$B,Expenses_FY26B!AA:AA)/1000</f>
        <v>6.4226666666666645</v>
      </c>
      <c r="AT20" s="23"/>
      <c r="AU20" s="8">
        <f t="shared" ref="AU20:AU26" si="32">AS20-AT20</f>
        <v>6.4226666666666645</v>
      </c>
      <c r="AV20" s="28">
        <f t="shared" ref="AV20:AV25" si="33">IFERROR(AU20/AS20,"n.a.")</f>
        <v>1</v>
      </c>
      <c r="AX20" s="22">
        <f>+_xlfn.XLOOKUP($B20,Expenses_FY26B!$B:$B,Expenses_FY26B!AB:AB)/1000</f>
        <v>6.4226666666666645</v>
      </c>
      <c r="AY20" s="23"/>
      <c r="AZ20" s="8">
        <f t="shared" ref="AZ20:AZ26" si="34">AX20-AY20</f>
        <v>6.4226666666666645</v>
      </c>
      <c r="BA20" s="28">
        <f t="shared" ref="BA20:BA25" si="35">IFERROR(AZ20/AX20,"n.a.")</f>
        <v>1</v>
      </c>
      <c r="BC20" s="22">
        <f>+_xlfn.XLOOKUP($B20,Expenses_FY26B!$B:$B,Expenses_FY26B!AC:AC)/1000</f>
        <v>6.4226666666666645</v>
      </c>
      <c r="BD20" s="23"/>
      <c r="BE20" s="8">
        <f t="shared" ref="BE20:BE26" si="36">BC20-BD20</f>
        <v>6.4226666666666645</v>
      </c>
      <c r="BF20" s="28">
        <f t="shared" ref="BF20:BF25" si="37">IFERROR(BE20/BC20,"n.a.")</f>
        <v>1</v>
      </c>
      <c r="BH20" s="22">
        <f>+_xlfn.XLOOKUP($B20,Expenses_FY26B!$B:$B,Expenses_FY26B!AD:AD)/1000</f>
        <v>6.4226666666666645</v>
      </c>
      <c r="BI20" s="23"/>
      <c r="BJ20" s="8">
        <f t="shared" ref="BJ20:BJ26" si="38">BH20-BI20</f>
        <v>6.4226666666666645</v>
      </c>
      <c r="BK20" s="28">
        <f t="shared" ref="BK20:BK25" si="39">IFERROR(BJ20/BH20,"n.a.")</f>
        <v>1</v>
      </c>
      <c r="BM20" s="33">
        <f t="shared" ref="BM20:BM25" si="40">+E20+J20+O20+T20+Y20+AD20+AI20+AN20+AS20+AX20+BC20+BH20</f>
        <v>75.403999999999968</v>
      </c>
      <c r="BN20" s="33">
        <f>+F20+K20+P20+U20+Z20+AE20+AJ20+AO20+AT20+AY20+BD20+BI20</f>
        <v>0</v>
      </c>
      <c r="BO20" s="8">
        <f t="shared" ref="BO20:BO26" si="41">BM20-BN20</f>
        <v>75.403999999999968</v>
      </c>
      <c r="BP20" s="28">
        <f t="shared" ref="BP20:BP25" si="42">IFERROR(BO20/BM20,"n.a.")</f>
        <v>1</v>
      </c>
    </row>
    <row r="21" spans="2:68" ht="14.55" hidden="1" outlineLevel="1" x14ac:dyDescent="0.3">
      <c r="B21">
        <f>+MAX($B$1:B20)+1</f>
        <v>43</v>
      </c>
      <c r="C21" s="14" t="s">
        <v>72</v>
      </c>
      <c r="E21" s="22">
        <f>+_xlfn.XLOOKUP($B21,Expenses_FY26B!$B:$B,Expenses_FY26B!S:S)/1000</f>
        <v>5.5320354357858985</v>
      </c>
      <c r="F21" s="23"/>
      <c r="G21" s="8">
        <f t="shared" si="16"/>
        <v>5.5320354357858985</v>
      </c>
      <c r="H21" s="28">
        <f t="shared" si="17"/>
        <v>1</v>
      </c>
      <c r="J21" s="22">
        <f>+_xlfn.XLOOKUP($B21,Expenses_FY26B!$B:$B,Expenses_FY26B!T:T)/1000</f>
        <v>5.5320354357858985</v>
      </c>
      <c r="K21" s="23"/>
      <c r="L21" s="8">
        <f t="shared" si="18"/>
        <v>5.5320354357858985</v>
      </c>
      <c r="M21" s="28">
        <f t="shared" si="19"/>
        <v>1</v>
      </c>
      <c r="O21" s="22">
        <f>+_xlfn.XLOOKUP($B21,Expenses_FY26B!$B:$B,Expenses_FY26B!U:U)/1000</f>
        <v>5.5320354357858985</v>
      </c>
      <c r="P21" s="23"/>
      <c r="Q21" s="8">
        <f t="shared" si="20"/>
        <v>5.5320354357858985</v>
      </c>
      <c r="R21" s="28">
        <f t="shared" si="21"/>
        <v>1</v>
      </c>
      <c r="T21" s="22">
        <f>+_xlfn.XLOOKUP($B21,Expenses_FY26B!$B:$B,Expenses_FY26B!V:V)/1000</f>
        <v>6.0563215214046977</v>
      </c>
      <c r="U21" s="23"/>
      <c r="V21" s="8">
        <f t="shared" si="22"/>
        <v>6.0563215214046977</v>
      </c>
      <c r="W21" s="28">
        <f t="shared" si="23"/>
        <v>1</v>
      </c>
      <c r="Y21" s="22">
        <f>+_xlfn.XLOOKUP($B21,Expenses_FY26B!$B:$B,Expenses_FY26B!W:W)/1000</f>
        <v>6.0563215214046977</v>
      </c>
      <c r="Z21" s="23"/>
      <c r="AA21" s="8">
        <f t="shared" si="24"/>
        <v>6.0563215214046977</v>
      </c>
      <c r="AB21" s="28">
        <f t="shared" si="25"/>
        <v>1</v>
      </c>
      <c r="AD21" s="22">
        <f>+_xlfn.XLOOKUP($B21,Expenses_FY26B!$B:$B,Expenses_FY26B!X:X)/1000</f>
        <v>6.0563215214046977</v>
      </c>
      <c r="AE21" s="23"/>
      <c r="AF21" s="8">
        <f t="shared" si="26"/>
        <v>6.0563215214046977</v>
      </c>
      <c r="AG21" s="28">
        <f t="shared" si="27"/>
        <v>1</v>
      </c>
      <c r="AI21" s="22">
        <f>+_xlfn.XLOOKUP($B21,Expenses_FY26B!$B:$B,Expenses_FY26B!Y:Y)/1000</f>
        <v>6.0563215214046977</v>
      </c>
      <c r="AJ21" s="23"/>
      <c r="AK21" s="8">
        <f t="shared" si="28"/>
        <v>6.0563215214046977</v>
      </c>
      <c r="AL21" s="28"/>
      <c r="AN21" s="22">
        <f>+_xlfn.XLOOKUP($B21,Expenses_FY26B!$B:$B,Expenses_FY26B!Z:Z)/1000</f>
        <v>6.0563215214046977</v>
      </c>
      <c r="AO21" s="23"/>
      <c r="AP21" s="8">
        <f t="shared" si="30"/>
        <v>6.0563215214046977</v>
      </c>
      <c r="AQ21" s="28">
        <f t="shared" si="31"/>
        <v>1</v>
      </c>
      <c r="AS21" s="22">
        <f>+_xlfn.XLOOKUP($B21,Expenses_FY26B!$B:$B,Expenses_FY26B!AA:AA)/1000</f>
        <v>6.0563215214046977</v>
      </c>
      <c r="AT21" s="23"/>
      <c r="AU21" s="8">
        <f t="shared" si="32"/>
        <v>6.0563215214046977</v>
      </c>
      <c r="AV21" s="28">
        <f t="shared" si="33"/>
        <v>1</v>
      </c>
      <c r="AX21" s="22">
        <f>+_xlfn.XLOOKUP($B21,Expenses_FY26B!$B:$B,Expenses_FY26B!AB:AB)/1000</f>
        <v>6.0563215214046977</v>
      </c>
      <c r="AY21" s="23"/>
      <c r="AZ21" s="8">
        <f t="shared" si="34"/>
        <v>6.0563215214046977</v>
      </c>
      <c r="BA21" s="28">
        <f t="shared" si="35"/>
        <v>1</v>
      </c>
      <c r="BC21" s="22">
        <f>+_xlfn.XLOOKUP($B21,Expenses_FY26B!$B:$B,Expenses_FY26B!AC:AC)/1000</f>
        <v>6.0563215214046977</v>
      </c>
      <c r="BD21" s="23"/>
      <c r="BE21" s="8">
        <f t="shared" si="36"/>
        <v>6.0563215214046977</v>
      </c>
      <c r="BF21" s="28">
        <f t="shared" si="37"/>
        <v>1</v>
      </c>
      <c r="BH21" s="22">
        <f>+_xlfn.XLOOKUP($B21,Expenses_FY26B!$B:$B,Expenses_FY26B!AD:AD)/1000</f>
        <v>6.0563215214046977</v>
      </c>
      <c r="BI21" s="23"/>
      <c r="BJ21" s="8">
        <f t="shared" si="38"/>
        <v>6.0563215214046977</v>
      </c>
      <c r="BK21" s="28">
        <f t="shared" si="39"/>
        <v>1</v>
      </c>
      <c r="BM21" s="33">
        <f t="shared" si="40"/>
        <v>71.10299999999998</v>
      </c>
      <c r="BN21" s="33">
        <f t="shared" ref="BN21:BN25" si="43">+F21+K21+P21+U21+Z21+AE21+AJ21+AO21+AT21+AY21+BD21+BI21</f>
        <v>0</v>
      </c>
      <c r="BO21" s="8">
        <f t="shared" si="41"/>
        <v>71.10299999999998</v>
      </c>
      <c r="BP21" s="28">
        <f t="shared" si="42"/>
        <v>1</v>
      </c>
    </row>
    <row r="22" spans="2:68" ht="14.55" hidden="1" outlineLevel="1" x14ac:dyDescent="0.3">
      <c r="B22">
        <f>+MAX($B$1:B21)+1</f>
        <v>44</v>
      </c>
      <c r="C22" s="14" t="s">
        <v>277</v>
      </c>
      <c r="E22" s="22">
        <v>1.3226530864852437</v>
      </c>
      <c r="F22" s="23"/>
      <c r="G22" s="8">
        <f t="shared" si="16"/>
        <v>1.3226530864852437</v>
      </c>
      <c r="H22" s="28">
        <f t="shared" si="17"/>
        <v>1</v>
      </c>
      <c r="J22" s="22">
        <v>1.3226530864852437</v>
      </c>
      <c r="K22" s="23"/>
      <c r="L22" s="8">
        <f t="shared" si="18"/>
        <v>1.3226530864852437</v>
      </c>
      <c r="M22" s="28">
        <f t="shared" si="19"/>
        <v>1</v>
      </c>
      <c r="O22" s="22">
        <v>1.3226530864852437</v>
      </c>
      <c r="P22" s="23"/>
      <c r="Q22" s="8">
        <f t="shared" si="20"/>
        <v>1.3226530864852437</v>
      </c>
      <c r="R22" s="28">
        <f t="shared" si="21"/>
        <v>1</v>
      </c>
      <c r="T22" s="22">
        <v>1.4480045267271404</v>
      </c>
      <c r="U22" s="23"/>
      <c r="V22" s="8">
        <f t="shared" si="22"/>
        <v>1.4480045267271404</v>
      </c>
      <c r="W22" s="28">
        <f t="shared" si="23"/>
        <v>1</v>
      </c>
      <c r="Y22" s="22">
        <v>1.4480045267271404</v>
      </c>
      <c r="Z22" s="23"/>
      <c r="AA22" s="8">
        <f t="shared" si="24"/>
        <v>1.4480045267271404</v>
      </c>
      <c r="AB22" s="28">
        <f t="shared" si="25"/>
        <v>1</v>
      </c>
      <c r="AD22" s="22">
        <v>1.4480045267271404</v>
      </c>
      <c r="AE22" s="23"/>
      <c r="AF22" s="8">
        <f t="shared" si="26"/>
        <v>1.4480045267271404</v>
      </c>
      <c r="AG22" s="28">
        <f t="shared" si="27"/>
        <v>1</v>
      </c>
      <c r="AI22" s="22">
        <v>1.4480045267271404</v>
      </c>
      <c r="AJ22" s="23"/>
      <c r="AK22" s="8">
        <f t="shared" si="28"/>
        <v>1.4480045267271404</v>
      </c>
      <c r="AL22" s="28">
        <f t="shared" ref="AL22" si="44">IFERROR(AK22/AI22,"n.a.")</f>
        <v>1</v>
      </c>
      <c r="AN22" s="22">
        <v>1.4480045267271404</v>
      </c>
      <c r="AO22" s="23"/>
      <c r="AP22" s="8">
        <f t="shared" si="30"/>
        <v>1.4480045267271404</v>
      </c>
      <c r="AQ22" s="28">
        <f t="shared" si="31"/>
        <v>1</v>
      </c>
      <c r="AS22" s="22">
        <v>1.4480045267271404</v>
      </c>
      <c r="AT22" s="23"/>
      <c r="AU22" s="8">
        <f t="shared" si="32"/>
        <v>1.4480045267271404</v>
      </c>
      <c r="AV22" s="28">
        <f t="shared" si="33"/>
        <v>1</v>
      </c>
      <c r="AX22" s="22">
        <v>1.4480045267271404</v>
      </c>
      <c r="AY22" s="23"/>
      <c r="AZ22" s="8">
        <f t="shared" si="34"/>
        <v>1.4480045267271404</v>
      </c>
      <c r="BA22" s="28">
        <f t="shared" si="35"/>
        <v>1</v>
      </c>
      <c r="BC22" s="22">
        <v>1.4480045267271404</v>
      </c>
      <c r="BD22" s="23"/>
      <c r="BE22" s="8">
        <f t="shared" si="36"/>
        <v>1.4480045267271404</v>
      </c>
      <c r="BF22" s="28">
        <f t="shared" si="37"/>
        <v>1</v>
      </c>
      <c r="BH22" s="22">
        <v>1.4480045267271404</v>
      </c>
      <c r="BI22" s="23"/>
      <c r="BJ22" s="8">
        <f t="shared" si="38"/>
        <v>1.4480045267271404</v>
      </c>
      <c r="BK22" s="28">
        <f t="shared" si="39"/>
        <v>1</v>
      </c>
      <c r="BM22" s="33">
        <f t="shared" si="40"/>
        <v>16.999999999999996</v>
      </c>
      <c r="BN22" s="33">
        <f t="shared" si="43"/>
        <v>0</v>
      </c>
      <c r="BO22" s="8">
        <f t="shared" si="41"/>
        <v>16.999999999999996</v>
      </c>
      <c r="BP22" s="28">
        <f t="shared" si="42"/>
        <v>1</v>
      </c>
    </row>
    <row r="23" spans="2:68" ht="14.55" hidden="1" outlineLevel="1" x14ac:dyDescent="0.3">
      <c r="B23">
        <f>+MAX($B$1:B22)+1</f>
        <v>45</v>
      </c>
      <c r="C23" s="14" t="s">
        <v>73</v>
      </c>
      <c r="E23" s="22">
        <f>+_xlfn.XLOOKUP($B23,Expenses_FY26B!$B:$B,Expenses_FY26B!S:S)/1000</f>
        <v>4.4212402525064975</v>
      </c>
      <c r="F23" s="23"/>
      <c r="G23" s="8">
        <f t="shared" si="16"/>
        <v>4.4212402525064975</v>
      </c>
      <c r="H23" s="28">
        <f t="shared" si="17"/>
        <v>1</v>
      </c>
      <c r="J23" s="22">
        <f>+_xlfn.XLOOKUP($B23,Expenses_FY26B!$B:$B,Expenses_FY26B!T:T)/1000</f>
        <v>4.4212402525064975</v>
      </c>
      <c r="K23" s="23"/>
      <c r="L23" s="8">
        <f t="shared" si="18"/>
        <v>4.4212402525064975</v>
      </c>
      <c r="M23" s="28">
        <f t="shared" si="19"/>
        <v>1</v>
      </c>
      <c r="O23" s="22">
        <f>+_xlfn.XLOOKUP($B23,Expenses_FY26B!$B:$B,Expenses_FY26B!U:U)/1000</f>
        <v>4.4212402525064975</v>
      </c>
      <c r="P23" s="23"/>
      <c r="Q23" s="8">
        <f t="shared" si="20"/>
        <v>4.4212402525064975</v>
      </c>
      <c r="R23" s="28">
        <f t="shared" si="21"/>
        <v>1</v>
      </c>
      <c r="T23" s="22">
        <f>+_xlfn.XLOOKUP($B23,Expenses_FY26B!$B:$B,Expenses_FY26B!V:V)/1000</f>
        <v>4.8402532491644985</v>
      </c>
      <c r="U23" s="23"/>
      <c r="V23" s="8">
        <f t="shared" si="22"/>
        <v>4.8402532491644985</v>
      </c>
      <c r="W23" s="28">
        <f t="shared" si="23"/>
        <v>1</v>
      </c>
      <c r="Y23" s="22">
        <f>+_xlfn.XLOOKUP($B23,Expenses_FY26B!$B:$B,Expenses_FY26B!W:W)/1000</f>
        <v>4.8402532491644985</v>
      </c>
      <c r="Z23" s="23"/>
      <c r="AA23" s="8">
        <f t="shared" si="24"/>
        <v>4.8402532491644985</v>
      </c>
      <c r="AB23" s="28">
        <f t="shared" si="25"/>
        <v>1</v>
      </c>
      <c r="AD23" s="22">
        <f>+_xlfn.XLOOKUP($B23,Expenses_FY26B!$B:$B,Expenses_FY26B!X:X)/1000</f>
        <v>4.8402532491644985</v>
      </c>
      <c r="AE23" s="23"/>
      <c r="AF23" s="8">
        <f t="shared" si="26"/>
        <v>4.8402532491644985</v>
      </c>
      <c r="AG23" s="28">
        <f t="shared" si="27"/>
        <v>1</v>
      </c>
      <c r="AI23" s="22">
        <f>+_xlfn.XLOOKUP($B23,Expenses_FY26B!$B:$B,Expenses_FY26B!Y:Y)/1000</f>
        <v>4.8402532491644985</v>
      </c>
      <c r="AJ23" s="23"/>
      <c r="AK23" s="8">
        <f t="shared" si="28"/>
        <v>4.8402532491644985</v>
      </c>
      <c r="AL23" s="28"/>
      <c r="AN23" s="22">
        <f>+_xlfn.XLOOKUP($B23,Expenses_FY26B!$B:$B,Expenses_FY26B!Z:Z)/1000</f>
        <v>4.8402532491644985</v>
      </c>
      <c r="AO23" s="23"/>
      <c r="AP23" s="8">
        <f t="shared" si="30"/>
        <v>4.8402532491644985</v>
      </c>
      <c r="AQ23" s="28">
        <f t="shared" si="31"/>
        <v>1</v>
      </c>
      <c r="AS23" s="22">
        <f>+_xlfn.XLOOKUP($B23,Expenses_FY26B!$B:$B,Expenses_FY26B!AA:AA)/1000</f>
        <v>4.8402532491644985</v>
      </c>
      <c r="AT23" s="23"/>
      <c r="AU23" s="8">
        <f t="shared" si="32"/>
        <v>4.8402532491644985</v>
      </c>
      <c r="AV23" s="28">
        <f t="shared" si="33"/>
        <v>1</v>
      </c>
      <c r="AX23" s="22">
        <f>+_xlfn.XLOOKUP($B23,Expenses_FY26B!$B:$B,Expenses_FY26B!AB:AB)/1000</f>
        <v>4.8402532491644985</v>
      </c>
      <c r="AY23" s="23"/>
      <c r="AZ23" s="8">
        <f t="shared" si="34"/>
        <v>4.8402532491644985</v>
      </c>
      <c r="BA23" s="28">
        <f t="shared" si="35"/>
        <v>1</v>
      </c>
      <c r="BC23" s="22">
        <f>+_xlfn.XLOOKUP($B23,Expenses_FY26B!$B:$B,Expenses_FY26B!AC:AC)/1000</f>
        <v>4.8402532491644985</v>
      </c>
      <c r="BD23" s="23"/>
      <c r="BE23" s="8">
        <f t="shared" si="36"/>
        <v>4.8402532491644985</v>
      </c>
      <c r="BF23" s="28">
        <f t="shared" si="37"/>
        <v>1</v>
      </c>
      <c r="BH23" s="22">
        <f>+_xlfn.XLOOKUP($B23,Expenses_FY26B!$B:$B,Expenses_FY26B!AD:AD)/1000</f>
        <v>4.8402532491644985</v>
      </c>
      <c r="BI23" s="23"/>
      <c r="BJ23" s="8">
        <f t="shared" si="38"/>
        <v>4.8402532491644985</v>
      </c>
      <c r="BK23" s="28">
        <f t="shared" si="39"/>
        <v>1</v>
      </c>
      <c r="BM23" s="33">
        <f t="shared" si="40"/>
        <v>56.825999999999972</v>
      </c>
      <c r="BN23" s="33">
        <f t="shared" si="43"/>
        <v>0</v>
      </c>
      <c r="BO23" s="8">
        <f t="shared" si="41"/>
        <v>56.825999999999972</v>
      </c>
      <c r="BP23" s="28">
        <f t="shared" si="42"/>
        <v>1</v>
      </c>
    </row>
    <row r="24" spans="2:68" ht="14.55" hidden="1" outlineLevel="1" x14ac:dyDescent="0.3">
      <c r="B24">
        <f>+MAX($B$1:B23)+1</f>
        <v>46</v>
      </c>
      <c r="C24" s="14" t="s">
        <v>74</v>
      </c>
      <c r="E24" s="22">
        <f>+_xlfn.XLOOKUP($B24,Expenses_FY26B!$B:$B,Expenses_FY26B!S:S)/1000</f>
        <v>8.8164942620196953</v>
      </c>
      <c r="F24" s="23"/>
      <c r="G24" s="8">
        <f t="shared" si="16"/>
        <v>8.8164942620196953</v>
      </c>
      <c r="H24" s="28">
        <f t="shared" si="17"/>
        <v>1</v>
      </c>
      <c r="J24" s="22">
        <f>+_xlfn.XLOOKUP($B24,Expenses_FY26B!$B:$B,Expenses_FY26B!T:T)/1000</f>
        <v>8.8164942620196953</v>
      </c>
      <c r="K24" s="23"/>
      <c r="L24" s="8">
        <f t="shared" si="18"/>
        <v>8.8164942620196953</v>
      </c>
      <c r="M24" s="28">
        <f t="shared" ref="M24:M25" si="45">IFERROR(L24/J24,"n.a.")</f>
        <v>1</v>
      </c>
      <c r="O24" s="22">
        <f>+_xlfn.XLOOKUP($B24,Expenses_FY26B!$B:$B,Expenses_FY26B!U:U)/1000</f>
        <v>8.8164942620196953</v>
      </c>
      <c r="P24" s="23"/>
      <c r="Q24" s="8">
        <f t="shared" si="20"/>
        <v>8.8164942620196953</v>
      </c>
      <c r="R24" s="28">
        <f t="shared" ref="R24:R25" si="46">IFERROR(Q24/O24,"n.a.")</f>
        <v>1</v>
      </c>
      <c r="T24" s="22">
        <f>+_xlfn.XLOOKUP($B24,Expenses_FY26B!$B:$B,Expenses_FY26B!V:V)/1000</f>
        <v>9.6520574682156521</v>
      </c>
      <c r="U24" s="23"/>
      <c r="V24" s="8">
        <f t="shared" si="22"/>
        <v>9.6520574682156521</v>
      </c>
      <c r="W24" s="28">
        <f t="shared" ref="W24:W25" si="47">IFERROR(V24/T24,"n.a.")</f>
        <v>1</v>
      </c>
      <c r="Y24" s="22">
        <f>+_xlfn.XLOOKUP($B24,Expenses_FY26B!$B:$B,Expenses_FY26B!W:W)/1000</f>
        <v>9.6520574682156521</v>
      </c>
      <c r="Z24" s="23"/>
      <c r="AA24" s="8">
        <f t="shared" si="24"/>
        <v>9.6520574682156521</v>
      </c>
      <c r="AB24" s="28">
        <f t="shared" ref="AB24:AB25" si="48">IFERROR(AA24/Y24,"n.a.")</f>
        <v>1</v>
      </c>
      <c r="AD24" s="22">
        <f>+_xlfn.XLOOKUP($B24,Expenses_FY26B!$B:$B,Expenses_FY26B!X:X)/1000</f>
        <v>9.6520574682156521</v>
      </c>
      <c r="AE24" s="23"/>
      <c r="AF24" s="8">
        <f t="shared" si="26"/>
        <v>9.6520574682156521</v>
      </c>
      <c r="AG24" s="28">
        <f t="shared" si="27"/>
        <v>1</v>
      </c>
      <c r="AI24" s="22">
        <f>+_xlfn.XLOOKUP($B24,Expenses_FY26B!$B:$B,Expenses_FY26B!Y:Y)/1000</f>
        <v>9.6520574682156521</v>
      </c>
      <c r="AJ24" s="23"/>
      <c r="AK24" s="8">
        <f t="shared" si="28"/>
        <v>9.6520574682156521</v>
      </c>
      <c r="AL24" s="28">
        <f t="shared" ref="AL24:AL25" si="49">IFERROR(AK24/AI24,"n.a.")</f>
        <v>1</v>
      </c>
      <c r="AN24" s="22">
        <f>+_xlfn.XLOOKUP($B24,Expenses_FY26B!$B:$B,Expenses_FY26B!Z:Z)/1000</f>
        <v>9.6520574682156521</v>
      </c>
      <c r="AO24" s="23"/>
      <c r="AP24" s="8">
        <f t="shared" si="30"/>
        <v>9.6520574682156521</v>
      </c>
      <c r="AQ24" s="28">
        <f t="shared" si="31"/>
        <v>1</v>
      </c>
      <c r="AS24" s="22">
        <f>+_xlfn.XLOOKUP($B24,Expenses_FY26B!$B:$B,Expenses_FY26B!AA:AA)/1000</f>
        <v>9.6520574682156521</v>
      </c>
      <c r="AT24" s="23"/>
      <c r="AU24" s="8">
        <f t="shared" si="32"/>
        <v>9.6520574682156521</v>
      </c>
      <c r="AV24" s="28">
        <f t="shared" si="33"/>
        <v>1</v>
      </c>
      <c r="AX24" s="22">
        <f>+_xlfn.XLOOKUP($B24,Expenses_FY26B!$B:$B,Expenses_FY26B!AB:AB)/1000</f>
        <v>9.6520574682156521</v>
      </c>
      <c r="AY24" s="23"/>
      <c r="AZ24" s="8">
        <f t="shared" si="34"/>
        <v>9.6520574682156521</v>
      </c>
      <c r="BA24" s="28">
        <f t="shared" si="35"/>
        <v>1</v>
      </c>
      <c r="BC24" s="22">
        <f>+_xlfn.XLOOKUP($B24,Expenses_FY26B!$B:$B,Expenses_FY26B!AC:AC)/1000</f>
        <v>9.6520574682156521</v>
      </c>
      <c r="BD24" s="23"/>
      <c r="BE24" s="8">
        <f t="shared" si="36"/>
        <v>9.6520574682156521</v>
      </c>
      <c r="BF24" s="28">
        <f t="shared" si="37"/>
        <v>1</v>
      </c>
      <c r="BH24" s="22">
        <f>+_xlfn.XLOOKUP($B24,Expenses_FY26B!$B:$B,Expenses_FY26B!AD:AD)/1000</f>
        <v>9.6520574682156521</v>
      </c>
      <c r="BI24" s="23"/>
      <c r="BJ24" s="8">
        <f t="shared" si="38"/>
        <v>9.6520574682156521</v>
      </c>
      <c r="BK24" s="28">
        <f t="shared" si="39"/>
        <v>1</v>
      </c>
      <c r="BM24" s="33">
        <f t="shared" si="40"/>
        <v>113.31799999999993</v>
      </c>
      <c r="BN24" s="33">
        <f t="shared" si="43"/>
        <v>0</v>
      </c>
      <c r="BO24" s="8">
        <f t="shared" si="41"/>
        <v>113.31799999999993</v>
      </c>
      <c r="BP24" s="28">
        <f t="shared" si="42"/>
        <v>1</v>
      </c>
    </row>
    <row r="25" spans="2:68" ht="14.55" hidden="1" outlineLevel="1" x14ac:dyDescent="0.3">
      <c r="B25">
        <f>+MAX($B$1:B24)+1</f>
        <v>47</v>
      </c>
      <c r="C25" s="14" t="s">
        <v>173</v>
      </c>
      <c r="E25" s="22">
        <f>+_xlfn.XLOOKUP($B25,Expenses_FY26B!$B:$B,Expenses_FY26B!S:S)/1000</f>
        <v>0.90804024543348694</v>
      </c>
      <c r="F25" s="23"/>
      <c r="G25" s="8">
        <f t="shared" si="16"/>
        <v>0.90804024543348694</v>
      </c>
      <c r="H25" s="28">
        <f t="shared" si="17"/>
        <v>1</v>
      </c>
      <c r="J25" s="22">
        <f>+_xlfn.XLOOKUP($B25,Expenses_FY26B!$B:$B,Expenses_FY26B!T:T)/1000</f>
        <v>0.90804024543348694</v>
      </c>
      <c r="K25" s="23"/>
      <c r="L25" s="8">
        <f t="shared" si="18"/>
        <v>0.90804024543348694</v>
      </c>
      <c r="M25" s="28">
        <f t="shared" si="45"/>
        <v>1</v>
      </c>
      <c r="O25" s="22">
        <f>+_xlfn.XLOOKUP($B25,Expenses_FY26B!$B:$B,Expenses_FY26B!U:U)/1000</f>
        <v>0.90804024543348694</v>
      </c>
      <c r="P25" s="23"/>
      <c r="Q25" s="8">
        <f t="shared" si="20"/>
        <v>0.90804024543348694</v>
      </c>
      <c r="R25" s="28">
        <f t="shared" si="46"/>
        <v>1</v>
      </c>
      <c r="T25" s="22">
        <f>+_xlfn.XLOOKUP($B25,Expenses_FY26B!$B:$B,Expenses_FY26B!V:V)/1000</f>
        <v>0.99409769596661512</v>
      </c>
      <c r="U25" s="23"/>
      <c r="V25" s="8">
        <f t="shared" si="22"/>
        <v>0.99409769596661512</v>
      </c>
      <c r="W25" s="28">
        <f t="shared" si="47"/>
        <v>1</v>
      </c>
      <c r="Y25" s="22">
        <f>+_xlfn.XLOOKUP($B25,Expenses_FY26B!$B:$B,Expenses_FY26B!W:W)/1000</f>
        <v>0.99409769596661512</v>
      </c>
      <c r="Z25" s="23"/>
      <c r="AA25" s="8">
        <f t="shared" si="24"/>
        <v>0.99409769596661512</v>
      </c>
      <c r="AB25" s="28">
        <f t="shared" si="48"/>
        <v>1</v>
      </c>
      <c r="AD25" s="22">
        <f>+_xlfn.XLOOKUP($B25,Expenses_FY26B!$B:$B,Expenses_FY26B!X:X)/1000</f>
        <v>0.99409769596661512</v>
      </c>
      <c r="AE25" s="23"/>
      <c r="AF25" s="8">
        <f t="shared" si="26"/>
        <v>0.99409769596661512</v>
      </c>
      <c r="AG25" s="28">
        <f t="shared" si="27"/>
        <v>1</v>
      </c>
      <c r="AI25" s="22">
        <f>+_xlfn.XLOOKUP($B25,Expenses_FY26B!$B:$B,Expenses_FY26B!Y:Y)/1000</f>
        <v>0.99409769596661512</v>
      </c>
      <c r="AJ25" s="23"/>
      <c r="AK25" s="8">
        <f t="shared" si="28"/>
        <v>0.99409769596661512</v>
      </c>
      <c r="AL25" s="28">
        <f t="shared" si="49"/>
        <v>1</v>
      </c>
      <c r="AN25" s="22">
        <f>+_xlfn.XLOOKUP($B25,Expenses_FY26B!$B:$B,Expenses_FY26B!Z:Z)/1000</f>
        <v>0.99409769596661512</v>
      </c>
      <c r="AO25" s="23"/>
      <c r="AP25" s="8">
        <f t="shared" si="30"/>
        <v>0.99409769596661512</v>
      </c>
      <c r="AQ25" s="28">
        <f t="shared" si="31"/>
        <v>1</v>
      </c>
      <c r="AS25" s="22">
        <f>+_xlfn.XLOOKUP($B25,Expenses_FY26B!$B:$B,Expenses_FY26B!AA:AA)/1000</f>
        <v>0.99409769596661512</v>
      </c>
      <c r="AT25" s="23"/>
      <c r="AU25" s="8">
        <f t="shared" si="32"/>
        <v>0.99409769596661512</v>
      </c>
      <c r="AV25" s="28">
        <f t="shared" si="33"/>
        <v>1</v>
      </c>
      <c r="AX25" s="22">
        <f>+_xlfn.XLOOKUP($B25,Expenses_FY26B!$B:$B,Expenses_FY26B!AB:AB)/1000</f>
        <v>0.99409769596661512</v>
      </c>
      <c r="AY25" s="23"/>
      <c r="AZ25" s="8">
        <f t="shared" si="34"/>
        <v>0.99409769596661512</v>
      </c>
      <c r="BA25" s="28">
        <f t="shared" si="35"/>
        <v>1</v>
      </c>
      <c r="BC25" s="22">
        <f>+_xlfn.XLOOKUP($B25,Expenses_FY26B!$B:$B,Expenses_FY26B!AC:AC)/1000</f>
        <v>0.99409769596661512</v>
      </c>
      <c r="BD25" s="23"/>
      <c r="BE25" s="8">
        <f t="shared" si="36"/>
        <v>0.99409769596661512</v>
      </c>
      <c r="BF25" s="28">
        <f t="shared" si="37"/>
        <v>1</v>
      </c>
      <c r="BH25" s="22">
        <f>+_xlfn.XLOOKUP($B25,Expenses_FY26B!$B:$B,Expenses_FY26B!AD:AD)/1000</f>
        <v>0.99409769596661512</v>
      </c>
      <c r="BI25" s="23"/>
      <c r="BJ25" s="8">
        <f t="shared" si="38"/>
        <v>0.99409769596661512</v>
      </c>
      <c r="BK25" s="28">
        <f t="shared" si="39"/>
        <v>1</v>
      </c>
      <c r="BM25" s="33">
        <f t="shared" si="40"/>
        <v>11.670999999999999</v>
      </c>
      <c r="BN25" s="33">
        <f t="shared" si="43"/>
        <v>0</v>
      </c>
      <c r="BO25" s="8">
        <f t="shared" si="41"/>
        <v>11.670999999999999</v>
      </c>
      <c r="BP25" s="28">
        <f t="shared" si="42"/>
        <v>1</v>
      </c>
    </row>
    <row r="26" spans="2:68" s="5" customFormat="1" ht="15" hidden="1" outlineLevel="1" thickBot="1" x14ac:dyDescent="0.35">
      <c r="C26" s="90" t="s">
        <v>75</v>
      </c>
      <c r="D26"/>
      <c r="E26" s="25">
        <f>SUM(E20:E25)</f>
        <v>26.867129948897485</v>
      </c>
      <c r="F26" s="25">
        <f>SUM(F20:F25)</f>
        <v>0</v>
      </c>
      <c r="G26" s="25">
        <f t="shared" si="16"/>
        <v>26.867129948897485</v>
      </c>
      <c r="H26" s="32">
        <f>IFERROR(G26/E26,"")</f>
        <v>1</v>
      </c>
      <c r="J26" s="25">
        <f>SUM(J20:J25)</f>
        <v>26.867129948897485</v>
      </c>
      <c r="K26" s="25">
        <f>SUM(K20:K25)</f>
        <v>0</v>
      </c>
      <c r="L26" s="25">
        <f t="shared" si="18"/>
        <v>26.867129948897485</v>
      </c>
      <c r="M26" s="32">
        <f>IFERROR(L26/J26,"")</f>
        <v>1</v>
      </c>
      <c r="O26" s="25">
        <f>SUM(O20:O25)</f>
        <v>26.867129948897485</v>
      </c>
      <c r="P26" s="35">
        <f>SUM(P20:P25)</f>
        <v>0</v>
      </c>
      <c r="Q26" s="25">
        <f t="shared" si="20"/>
        <v>26.867129948897485</v>
      </c>
      <c r="R26" s="32">
        <f>IFERROR(Q26/O26,"")</f>
        <v>1</v>
      </c>
      <c r="T26" s="25">
        <f>SUM(T20:T25)</f>
        <v>29.413401128145271</v>
      </c>
      <c r="U26" s="35">
        <f>SUM(U20:U25)</f>
        <v>0</v>
      </c>
      <c r="V26" s="25">
        <f t="shared" si="22"/>
        <v>29.413401128145271</v>
      </c>
      <c r="W26" s="32">
        <f>IFERROR(V26/T26,"")</f>
        <v>1</v>
      </c>
      <c r="Y26" s="25">
        <f>SUM(Y20:Y25)</f>
        <v>29.413401128145271</v>
      </c>
      <c r="Z26" s="35">
        <f>SUM(Z20:Z25)</f>
        <v>0</v>
      </c>
      <c r="AA26" s="25">
        <f t="shared" si="24"/>
        <v>29.413401128145271</v>
      </c>
      <c r="AB26" s="32">
        <f>IFERROR(AA26/Y26,"")</f>
        <v>1</v>
      </c>
      <c r="AD26" s="25">
        <f>SUM(AD20:AD25)</f>
        <v>29.413401128145271</v>
      </c>
      <c r="AE26" s="35">
        <f>SUM(AE20:AE25)</f>
        <v>0</v>
      </c>
      <c r="AF26" s="25">
        <f t="shared" si="26"/>
        <v>29.413401128145271</v>
      </c>
      <c r="AG26" s="32">
        <f>IFERROR(AF26/AD26,"")</f>
        <v>1</v>
      </c>
      <c r="AI26" s="25">
        <f>SUM(AI20:AI25)</f>
        <v>29.413401128145271</v>
      </c>
      <c r="AJ26" s="35">
        <f>SUM(AJ20:AJ25)</f>
        <v>0</v>
      </c>
      <c r="AK26" s="25">
        <f t="shared" si="28"/>
        <v>29.413401128145271</v>
      </c>
      <c r="AL26" s="32">
        <f>IFERROR(AK26/AI26,"")</f>
        <v>1</v>
      </c>
      <c r="AN26" s="25">
        <f>SUM(AN20:AN25)</f>
        <v>29.413401128145271</v>
      </c>
      <c r="AO26" s="35">
        <f>SUM(AO20:AO25)</f>
        <v>0</v>
      </c>
      <c r="AP26" s="25">
        <f t="shared" si="30"/>
        <v>29.413401128145271</v>
      </c>
      <c r="AQ26" s="32">
        <f>IFERROR(AP26/AN26,"")</f>
        <v>1</v>
      </c>
      <c r="AS26" s="25">
        <f>SUM(AS20:AS25)</f>
        <v>29.413401128145271</v>
      </c>
      <c r="AT26" s="35">
        <f>SUM(AT20:AT25)</f>
        <v>0</v>
      </c>
      <c r="AU26" s="25">
        <f t="shared" si="32"/>
        <v>29.413401128145271</v>
      </c>
      <c r="AV26" s="32">
        <f>IFERROR(AU26/AS26,"")</f>
        <v>1</v>
      </c>
      <c r="AX26" s="25">
        <f>SUM(AX20:AX25)</f>
        <v>29.413401128145271</v>
      </c>
      <c r="AY26" s="35">
        <f>SUM(AY20:AY25)</f>
        <v>0</v>
      </c>
      <c r="AZ26" s="25">
        <f t="shared" si="34"/>
        <v>29.413401128145271</v>
      </c>
      <c r="BA26" s="32">
        <f>IFERROR(AZ26/AX26,"")</f>
        <v>1</v>
      </c>
      <c r="BC26" s="25">
        <f>SUM(BC20:BC25)</f>
        <v>29.413401128145271</v>
      </c>
      <c r="BD26" s="35">
        <f>SUM(BD20:BD25)</f>
        <v>0</v>
      </c>
      <c r="BE26" s="25">
        <f t="shared" si="36"/>
        <v>29.413401128145271</v>
      </c>
      <c r="BF26" s="32">
        <f>IFERROR(BE26/BC26,"")</f>
        <v>1</v>
      </c>
      <c r="BH26" s="25">
        <f>SUM(BH20:BH25)</f>
        <v>29.413401128145271</v>
      </c>
      <c r="BI26" s="35">
        <f>SUM(BI20:BI25)</f>
        <v>0</v>
      </c>
      <c r="BJ26" s="25">
        <f t="shared" si="38"/>
        <v>29.413401128145271</v>
      </c>
      <c r="BK26" s="32">
        <f>IFERROR(BJ26/BH26,"")</f>
        <v>1</v>
      </c>
      <c r="BM26" s="206">
        <f>SUM(BM20:BM25)</f>
        <v>345.32199999999983</v>
      </c>
      <c r="BN26" s="35">
        <f>SUM(BN20:BN25)</f>
        <v>0</v>
      </c>
      <c r="BO26" s="25">
        <f t="shared" si="41"/>
        <v>345.32199999999983</v>
      </c>
      <c r="BP26" s="32">
        <f>IFERROR(BO26/BM26,"")</f>
        <v>1</v>
      </c>
    </row>
    <row r="27" spans="2:68" ht="15" hidden="1" outlineLevel="1" thickTop="1" x14ac:dyDescent="0.3">
      <c r="C27" s="5"/>
      <c r="E27" s="13"/>
      <c r="F27" s="16"/>
      <c r="G27" s="17"/>
      <c r="H27" s="11"/>
      <c r="J27" s="13"/>
      <c r="K27" s="16"/>
      <c r="L27" s="17"/>
      <c r="M27" s="11"/>
      <c r="O27" s="13"/>
      <c r="P27" s="16"/>
      <c r="Q27" s="17"/>
      <c r="R27" s="11"/>
      <c r="T27" s="13"/>
      <c r="U27" s="16"/>
      <c r="V27" s="17"/>
      <c r="W27" s="34"/>
      <c r="Y27" s="13"/>
      <c r="Z27" s="16"/>
      <c r="AA27" s="17"/>
      <c r="AB27" s="34"/>
      <c r="AD27" s="13"/>
      <c r="AE27" s="16"/>
      <c r="AF27" s="17"/>
      <c r="AG27" s="34"/>
      <c r="AI27" s="13"/>
      <c r="AJ27" s="16"/>
      <c r="AK27" s="17"/>
      <c r="AL27" s="34"/>
      <c r="AN27" s="13"/>
      <c r="AO27" s="16"/>
      <c r="AP27" s="17"/>
      <c r="AQ27" s="34"/>
      <c r="AS27" s="13"/>
      <c r="AT27" s="16"/>
      <c r="AU27" s="17"/>
      <c r="AV27" s="34"/>
      <c r="AX27" s="13"/>
      <c r="AY27" s="16"/>
      <c r="AZ27" s="17"/>
      <c r="BA27" s="34"/>
      <c r="BC27" s="13"/>
      <c r="BD27" s="16"/>
      <c r="BE27" s="17"/>
      <c r="BF27" s="34"/>
      <c r="BH27" s="13"/>
      <c r="BI27" s="16"/>
      <c r="BJ27" s="17"/>
      <c r="BK27" s="34"/>
      <c r="BM27" s="93"/>
      <c r="BN27" s="16"/>
      <c r="BO27" s="17"/>
      <c r="BP27" s="34"/>
    </row>
    <row r="28" spans="2:68" collapsed="1" x14ac:dyDescent="0.3">
      <c r="B28" s="63" t="s">
        <v>43</v>
      </c>
      <c r="C28" s="91" t="s">
        <v>268</v>
      </c>
      <c r="E28" s="13"/>
      <c r="F28" s="16"/>
      <c r="G28" s="17"/>
      <c r="H28" s="11"/>
      <c r="J28" s="13"/>
      <c r="K28" s="16"/>
      <c r="L28" s="17"/>
      <c r="M28" s="11"/>
      <c r="O28" s="13"/>
      <c r="P28" s="16"/>
      <c r="Q28" s="17"/>
      <c r="R28" s="11"/>
      <c r="T28" s="13"/>
      <c r="U28" s="16"/>
      <c r="V28" s="17"/>
      <c r="W28" s="34"/>
      <c r="Y28" s="13"/>
      <c r="Z28" s="16"/>
      <c r="AA28" s="17"/>
      <c r="AB28" s="34"/>
      <c r="AD28" s="13"/>
      <c r="AE28" s="16"/>
      <c r="AF28" s="17"/>
      <c r="AG28" s="34"/>
      <c r="AI28" s="13"/>
      <c r="AJ28" s="16"/>
      <c r="AK28" s="17"/>
      <c r="AL28" s="34"/>
      <c r="AN28" s="13"/>
      <c r="AO28" s="16"/>
      <c r="AP28" s="17"/>
      <c r="AQ28" s="34"/>
      <c r="AS28" s="13"/>
      <c r="AT28" s="16"/>
      <c r="AU28" s="17"/>
      <c r="AV28" s="34"/>
      <c r="AX28" s="13"/>
      <c r="AY28" s="16"/>
      <c r="AZ28" s="17"/>
      <c r="BA28" s="34"/>
      <c r="BC28" s="13"/>
      <c r="BD28" s="16"/>
      <c r="BE28" s="17"/>
      <c r="BF28" s="34"/>
      <c r="BH28" s="13"/>
      <c r="BI28" s="16"/>
      <c r="BJ28" s="17"/>
      <c r="BK28" s="34"/>
      <c r="BM28" s="93"/>
      <c r="BN28" s="16"/>
      <c r="BO28" s="17"/>
      <c r="BP28" s="34"/>
    </row>
    <row r="29" spans="2:68" x14ac:dyDescent="0.3">
      <c r="B29" s="63"/>
      <c r="C29" s="90" t="s">
        <v>70</v>
      </c>
      <c r="E29" s="13"/>
      <c r="F29" s="16"/>
      <c r="G29" s="17"/>
      <c r="H29" s="11"/>
      <c r="J29" s="13"/>
      <c r="K29" s="16"/>
      <c r="L29" s="17"/>
      <c r="M29" s="11"/>
      <c r="O29" s="13"/>
      <c r="P29" s="16"/>
      <c r="Q29" s="17"/>
      <c r="R29" s="11"/>
      <c r="T29" s="13"/>
      <c r="U29" s="16"/>
      <c r="V29" s="17"/>
      <c r="W29" s="34"/>
      <c r="Y29" s="13"/>
      <c r="Z29" s="16"/>
      <c r="AA29" s="17"/>
      <c r="AB29" s="34"/>
      <c r="AD29" s="13"/>
      <c r="AE29" s="16"/>
      <c r="AF29" s="17"/>
      <c r="AG29" s="34"/>
      <c r="AI29" s="13"/>
      <c r="AJ29" s="16"/>
      <c r="AK29" s="17"/>
      <c r="AL29" s="34"/>
      <c r="AN29" s="13"/>
      <c r="AO29" s="16"/>
      <c r="AP29" s="17"/>
      <c r="AQ29" s="34"/>
      <c r="AS29" s="13"/>
      <c r="AT29" s="16"/>
      <c r="AU29" s="17"/>
      <c r="AV29" s="34"/>
      <c r="AX29" s="13"/>
      <c r="AY29" s="16"/>
      <c r="AZ29" s="17"/>
      <c r="BA29" s="34"/>
      <c r="BC29" s="13"/>
      <c r="BD29" s="16"/>
      <c r="BE29" s="17"/>
      <c r="BF29" s="34"/>
      <c r="BH29" s="13"/>
      <c r="BI29" s="16"/>
      <c r="BJ29" s="17"/>
      <c r="BK29" s="34"/>
      <c r="BM29" s="93"/>
      <c r="BN29" s="16"/>
      <c r="BO29" s="17"/>
      <c r="BP29" s="34"/>
    </row>
    <row r="30" spans="2:68" ht="14.4" customHeight="1" x14ac:dyDescent="0.3">
      <c r="B30">
        <f>+MAX($B$1:B28)+1</f>
        <v>48</v>
      </c>
      <c r="C30" s="14" t="s">
        <v>76</v>
      </c>
      <c r="E30" s="256">
        <f>+_xlfn.XLOOKUP($B30,Expenses_FY26B!$B:$B,Expenses_FY26B!S:S)/1000</f>
        <v>0.36271815818789443</v>
      </c>
      <c r="F30" s="255">
        <v>0.47558825999999998</v>
      </c>
      <c r="G30" s="257">
        <f t="shared" ref="G30:G34" si="50">E30-F30</f>
        <v>-0.11287010181210555</v>
      </c>
      <c r="H30" s="28">
        <f>IFERROR(G30/E30,"n.a.")</f>
        <v>-0.31117852598280132</v>
      </c>
      <c r="J30" s="256">
        <f>+_xlfn.XLOOKUP($B30,Expenses_FY26B!$B:$B,Expenses_FY26B!T:T)/1000</f>
        <v>0.36271815818789443</v>
      </c>
      <c r="K30" s="255">
        <v>0.70889698000000001</v>
      </c>
      <c r="L30" s="257">
        <f t="shared" ref="L30:L34" si="51">J30-K30</f>
        <v>-0.34617882181210557</v>
      </c>
      <c r="M30" s="28">
        <f>IFERROR(L30/J30,"n.a.")</f>
        <v>-0.95440168626126187</v>
      </c>
      <c r="O30" s="256">
        <f>+_xlfn.XLOOKUP($B30,Expenses_FY26B!$B:$B,Expenses_FY26B!U:U)/1000</f>
        <v>0.36271815818789443</v>
      </c>
      <c r="P30" s="255">
        <v>0.49553854000000008</v>
      </c>
      <c r="Q30" s="257">
        <f t="shared" ref="Q30:Q34" si="52">O30-P30</f>
        <v>-0.13282038181210565</v>
      </c>
      <c r="R30" s="28">
        <f>IFERROR(Q30/O30,"n.a.")</f>
        <v>-0.36618067999590564</v>
      </c>
      <c r="T30" s="256">
        <f>+_xlfn.XLOOKUP($B30,Expenses_FY26B!$B:$B,Expenses_FY26B!V:V)/1000</f>
        <v>0.39709394727070169</v>
      </c>
      <c r="U30" s="255">
        <v>0.48699647000000007</v>
      </c>
      <c r="V30" s="257">
        <f t="shared" ref="V30:V34" si="53">T30-U30</f>
        <v>-8.9902522729298384E-2</v>
      </c>
      <c r="W30" s="28">
        <f>IFERROR(V30/T30,"n.a.")</f>
        <v>-0.22640114095723352</v>
      </c>
      <c r="Y30" s="256">
        <f>+_xlfn.XLOOKUP($B30,Expenses_FY26B!$B:$B,Expenses_FY26B!W:W)/1000</f>
        <v>0.39709394727070169</v>
      </c>
      <c r="Z30" s="255">
        <v>0.48027602000000014</v>
      </c>
      <c r="AA30" s="257">
        <f t="shared" ref="AA30:AA34" si="54">Y30-Z30</f>
        <v>-8.3182072729298451E-2</v>
      </c>
      <c r="AB30" s="28">
        <f>IFERROR(AA30/Y30,"n.a.")</f>
        <v>-0.20947706028012725</v>
      </c>
      <c r="AD30" s="256">
        <f>+_xlfn.XLOOKUP($B30,Expenses_FY26B!$B:$B,Expenses_FY26B!X:X)/1000</f>
        <v>0.39709394727070169</v>
      </c>
      <c r="AE30" s="255">
        <v>0.48781885000000003</v>
      </c>
      <c r="AF30" s="257">
        <f t="shared" ref="AF30:AF34" si="55">AD30-AE30</f>
        <v>-9.072490272929834E-2</v>
      </c>
      <c r="AG30" s="28">
        <f>IFERROR(AF30/AD30,"n.a.")</f>
        <v>-0.22847213701661021</v>
      </c>
      <c r="AI30" s="256">
        <f>+_xlfn.XLOOKUP($B30,Expenses_FY26B!$B:$B,Expenses_FY26B!Y:Y)/1000</f>
        <v>0.39709394727070169</v>
      </c>
      <c r="AJ30" s="346">
        <v>0.75231515000000004</v>
      </c>
      <c r="AK30" s="257">
        <f t="shared" ref="AK30:AK34" si="56">AI30-AJ30</f>
        <v>-0.35522120272929836</v>
      </c>
      <c r="AL30" s="28">
        <f>IFERROR(AK30/AI30,"n.a.")</f>
        <v>-0.89455204535550781</v>
      </c>
      <c r="AN30" s="256">
        <f>+_xlfn.XLOOKUP($B30,Expenses_FY26B!$B:$B,Expenses_FY26B!Z:Z)/1000</f>
        <v>0.39709394727070169</v>
      </c>
      <c r="AO30" s="255">
        <v>0.49313254000000006</v>
      </c>
      <c r="AP30" s="257">
        <f t="shared" ref="AP30:AP34" si="57">AN30-AO30</f>
        <v>-9.6038592729298378E-2</v>
      </c>
      <c r="AQ30" s="28">
        <f>IFERROR(AP30/AN30,"n.a.")</f>
        <v>-0.24185357996360546</v>
      </c>
      <c r="AS30" s="256">
        <f>+_xlfn.XLOOKUP($B30,Expenses_FY26B!$B:$B,Expenses_FY26B!AA:AA)/1000</f>
        <v>0.39709394727070169</v>
      </c>
      <c r="AT30" s="255">
        <v>0.48319367000000002</v>
      </c>
      <c r="AU30" s="257">
        <f t="shared" ref="AU30:AU34" si="58">AS30-AT30</f>
        <v>-8.6099722729298334E-2</v>
      </c>
      <c r="AV30" s="28">
        <f>IFERROR(AU30/AS30,"n.a.")</f>
        <v>-0.21682456587685925</v>
      </c>
      <c r="AX30" s="256">
        <f>+_xlfn.XLOOKUP($B30,Expenses_FY26B!$B:$B,Expenses_FY26B!AB:AB)/1000</f>
        <v>0.39709394727070169</v>
      </c>
      <c r="AY30" s="255">
        <v>0.50926192000000003</v>
      </c>
      <c r="AZ30" s="257">
        <f t="shared" ref="AZ30:AZ34" si="59">AX30-AY30</f>
        <v>-0.11216797272929835</v>
      </c>
      <c r="BA30" s="28">
        <f>IFERROR(AZ30/AX30,"n.a.")</f>
        <v>-0.282472129077386</v>
      </c>
      <c r="BC30" s="256">
        <f>+_xlfn.XLOOKUP($B30,Expenses_FY26B!$B:$B,Expenses_FY26B!AC:AC)/1000</f>
        <v>0.39709394727070169</v>
      </c>
      <c r="BD30" s="255">
        <v>0.48209916000000003</v>
      </c>
      <c r="BE30" s="257">
        <f t="shared" ref="BE30:BE34" si="60">BC30-BD30</f>
        <v>-8.5005212729298341E-2</v>
      </c>
      <c r="BF30" s="28">
        <f>IFERROR(BE30/BC30,"n.a.")</f>
        <v>-0.21406826599487225</v>
      </c>
      <c r="BH30" s="256">
        <f>+_xlfn.XLOOKUP($B30,Expenses_FY26B!$B:$B,Expenses_FY26B!AD:AD)/1000</f>
        <v>0.39709394727070169</v>
      </c>
      <c r="BI30" s="255"/>
      <c r="BJ30" s="257">
        <f t="shared" ref="BJ30:BJ34" si="61">BH30-BI30</f>
        <v>0.39709394727070169</v>
      </c>
      <c r="BK30" s="28">
        <f>IFERROR(BJ30/BH30,"n.a.")</f>
        <v>1</v>
      </c>
      <c r="BM30" s="260">
        <f>SUM(E30,J30,O30,T30,Y30,AD30,AI30,AN30,AS30,AX30,BC30)</f>
        <v>4.2649060527292972</v>
      </c>
      <c r="BN30" s="260">
        <f>SUM(F30,K30,P30,U30,Z30,AE30,AJ30,AO30,AT30,AY30,BD30)</f>
        <v>5.8551175600000009</v>
      </c>
      <c r="BO30" s="257">
        <f t="shared" ref="BO30:BO34" si="62">BM30-BN30</f>
        <v>-1.5902115072707037</v>
      </c>
      <c r="BP30" s="28">
        <f>IFERROR(BO30/BM30,"n.a.")</f>
        <v>-0.37285968028605432</v>
      </c>
    </row>
    <row r="31" spans="2:68" ht="14.4" customHeight="1" x14ac:dyDescent="0.3">
      <c r="B31">
        <f>+MAX($B$1:B30)+1</f>
        <v>49</v>
      </c>
      <c r="C31" s="14" t="s">
        <v>77</v>
      </c>
      <c r="E31" s="256">
        <f>+_xlfn.XLOOKUP($B31,Expenses_FY26B!$B:$B,Expenses_FY26B!S:S)/1000</f>
        <v>0.21847116863826846</v>
      </c>
      <c r="F31" s="255">
        <v>0.10557325000000002</v>
      </c>
      <c r="G31" s="257">
        <f t="shared" si="50"/>
        <v>0.11289791863826844</v>
      </c>
      <c r="H31" s="28">
        <f>IFERROR(G31/E31,"n.a.")</f>
        <v>0.51676346742667034</v>
      </c>
      <c r="J31" s="256">
        <f>+_xlfn.XLOOKUP($B31,Expenses_FY26B!$B:$B,Expenses_FY26B!T:T)/1000</f>
        <v>0.21847116863826846</v>
      </c>
      <c r="K31" s="255">
        <v>0.15691910000000001</v>
      </c>
      <c r="L31" s="257">
        <f t="shared" si="51"/>
        <v>6.1552068638268453E-2</v>
      </c>
      <c r="M31" s="28">
        <f>IFERROR(L31/J31,"n.a.")</f>
        <v>0.28174000726010079</v>
      </c>
      <c r="O31" s="256">
        <f>+_xlfn.XLOOKUP($B31,Expenses_FY26B!$B:$B,Expenses_FY26B!U:U)/1000</f>
        <v>0.21847116863826846</v>
      </c>
      <c r="P31" s="255">
        <v>0.10981563999999998</v>
      </c>
      <c r="Q31" s="257">
        <f t="shared" si="52"/>
        <v>0.10865552863826848</v>
      </c>
      <c r="R31" s="28">
        <f>IFERROR(Q31/O31,"n.a.")</f>
        <v>0.49734493258547002</v>
      </c>
      <c r="T31" s="256">
        <f>+_xlfn.XLOOKUP($B31,Expenses_FY26B!$B:$B,Expenses_FY26B!V:V)/1000</f>
        <v>0.2391762771205771</v>
      </c>
      <c r="U31" s="255">
        <v>0.1080424</v>
      </c>
      <c r="V31" s="257">
        <f t="shared" si="53"/>
        <v>0.13113387712057711</v>
      </c>
      <c r="W31" s="28">
        <f>IFERROR(V31/T31,"n.a.")</f>
        <v>0.54827292530549743</v>
      </c>
      <c r="Y31" s="256">
        <f>+_xlfn.XLOOKUP($B31,Expenses_FY26B!$B:$B,Expenses_FY26B!W:W)/1000</f>
        <v>0.2391762771205771</v>
      </c>
      <c r="Z31" s="255">
        <v>0.11028404000000001</v>
      </c>
      <c r="AA31" s="257">
        <f t="shared" si="54"/>
        <v>0.12889223712057707</v>
      </c>
      <c r="AB31" s="28">
        <f>IFERROR(AA31/Y31,"n.a.")</f>
        <v>0.53890059111338207</v>
      </c>
      <c r="AD31" s="256">
        <f>+_xlfn.XLOOKUP($B31,Expenses_FY26B!$B:$B,Expenses_FY26B!X:X)/1000</f>
        <v>0.2391762771205771</v>
      </c>
      <c r="AE31" s="255">
        <v>0.1091109</v>
      </c>
      <c r="AF31" s="257">
        <f t="shared" si="55"/>
        <v>0.13006537712057709</v>
      </c>
      <c r="AG31" s="28">
        <f>IFERROR(AF31/AD31,"n.a.")</f>
        <v>0.54380550900124014</v>
      </c>
      <c r="AI31" s="256">
        <f>+_xlfn.XLOOKUP($B31,Expenses_FY26B!$B:$B,Expenses_FY26B!Y:Y)/1000</f>
        <v>0.2391762771205771</v>
      </c>
      <c r="AJ31" s="346">
        <v>0.16639097</v>
      </c>
      <c r="AK31" s="257">
        <f t="shared" si="56"/>
        <v>7.2785307120577097E-2</v>
      </c>
      <c r="AL31" s="28">
        <f>IFERROR(AK31/AI31,"n.a.")</f>
        <v>0.30431658188192084</v>
      </c>
      <c r="AN31" s="256">
        <f>+_xlfn.XLOOKUP($B31,Expenses_FY26B!$B:$B,Expenses_FY26B!Z:Z)/1000</f>
        <v>0.2391762771205771</v>
      </c>
      <c r="AO31" s="255">
        <v>0.11198412000000002</v>
      </c>
      <c r="AP31" s="257">
        <f t="shared" si="57"/>
        <v>0.12719215712057708</v>
      </c>
      <c r="AQ31" s="28">
        <f>IFERROR(AP31/AN31,"n.a.")</f>
        <v>0.53179252830520096</v>
      </c>
      <c r="AS31" s="256">
        <f>+_xlfn.XLOOKUP($B31,Expenses_FY26B!$B:$B,Expenses_FY26B!AA:AA)/1000</f>
        <v>0.2391762771205771</v>
      </c>
      <c r="AT31" s="255">
        <v>0.11013242000000002</v>
      </c>
      <c r="AU31" s="257">
        <f t="shared" si="58"/>
        <v>0.12904385712057709</v>
      </c>
      <c r="AV31" s="28">
        <f>IFERROR(AU31/AS31,"n.a.")</f>
        <v>0.53953451685980369</v>
      </c>
      <c r="AX31" s="256">
        <f>+_xlfn.XLOOKUP($B31,Expenses_FY26B!$B:$B,Expenses_FY26B!AB:AB)/1000</f>
        <v>0.2391762771205771</v>
      </c>
      <c r="AY31" s="255">
        <v>0.11327988</v>
      </c>
      <c r="AZ31" s="257">
        <f t="shared" si="59"/>
        <v>0.1258963971205771</v>
      </c>
      <c r="BA31" s="28">
        <f>IFERROR(AZ31/AX31,"n.a.")</f>
        <v>0.52637493415414416</v>
      </c>
      <c r="BC31" s="256">
        <f>+_xlfn.XLOOKUP($B31,Expenses_FY26B!$B:$B,Expenses_FY26B!AC:AC)/1000</f>
        <v>0.2391762771205771</v>
      </c>
      <c r="BD31" s="255">
        <v>0.10754436000000003</v>
      </c>
      <c r="BE31" s="257">
        <f t="shared" si="60"/>
        <v>0.13163191712057706</v>
      </c>
      <c r="BF31" s="28">
        <f>IFERROR(BE31/BC31,"n.a.")</f>
        <v>0.55035523884426396</v>
      </c>
      <c r="BH31" s="256">
        <f>+_xlfn.XLOOKUP($B31,Expenses_FY26B!$B:$B,Expenses_FY26B!AD:AD)/1000</f>
        <v>0.2391762771205771</v>
      </c>
      <c r="BI31" s="255"/>
      <c r="BJ31" s="257">
        <f t="shared" si="61"/>
        <v>0.2391762771205771</v>
      </c>
      <c r="BK31" s="28">
        <f>IFERROR(BJ31/BH31,"n.a.")</f>
        <v>1</v>
      </c>
      <c r="BM31" s="260">
        <f t="shared" ref="BM31:BM33" si="63">SUM(E31,J31,O31,T31,Y31,AD31,AI31,AN31,AS31,AX31,BC31)</f>
        <v>2.5688237228794226</v>
      </c>
      <c r="BN31" s="260">
        <f t="shared" ref="BN31:BN32" si="64">SUM(F31,K31,P31,U31,Z31,AE31,AJ31,AO31,AT31,AY31,BD31)</f>
        <v>1.3090770800000004</v>
      </c>
      <c r="BO31" s="257">
        <f t="shared" si="62"/>
        <v>1.2597466428794222</v>
      </c>
      <c r="BP31" s="28">
        <f>IFERROR(BO31/BM31,"n.a.")</f>
        <v>0.49039824401316195</v>
      </c>
    </row>
    <row r="32" spans="2:68" ht="14.4" customHeight="1" x14ac:dyDescent="0.3">
      <c r="B32">
        <f>+MAX($B$1:B31)+1</f>
        <v>50</v>
      </c>
      <c r="C32" s="14" t="s">
        <v>78</v>
      </c>
      <c r="E32" s="256">
        <f>+_xlfn.XLOOKUP($B32,Expenses_FY26B!$B:$B,Expenses_FY26B!S:S)/1000</f>
        <v>2.9331777270878635E-2</v>
      </c>
      <c r="F32" s="255">
        <v>1.1012740000000002E-2</v>
      </c>
      <c r="G32" s="257">
        <f t="shared" si="50"/>
        <v>1.8319037270878635E-2</v>
      </c>
      <c r="H32" s="28">
        <f t="shared" ref="H32:H33" si="65">IFERROR(G32/E32,"n.a.")</f>
        <v>0.62454576487822511</v>
      </c>
      <c r="J32" s="256">
        <f>+_xlfn.XLOOKUP($B32,Expenses_FY26B!$B:$B,Expenses_FY26B!T:T)/1000</f>
        <v>2.9331777270878635E-2</v>
      </c>
      <c r="K32" s="255">
        <v>1.8472700000000002E-2</v>
      </c>
      <c r="L32" s="257">
        <f t="shared" si="51"/>
        <v>1.0859077270878634E-2</v>
      </c>
      <c r="M32" s="28">
        <f t="shared" ref="M32:M33" si="66">IFERROR(L32/J32,"n.a.")</f>
        <v>0.37021545508801518</v>
      </c>
      <c r="O32" s="256">
        <f>+_xlfn.XLOOKUP($B32,Expenses_FY26B!$B:$B,Expenses_FY26B!U:U)/1000</f>
        <v>2.9331777270878635E-2</v>
      </c>
      <c r="P32" s="255">
        <v>1.0560279999999998E-2</v>
      </c>
      <c r="Q32" s="257">
        <f t="shared" si="52"/>
        <v>1.8771497270878637E-2</v>
      </c>
      <c r="R32" s="28">
        <f t="shared" ref="R32:R33" si="67">IFERROR(Q32/O32,"n.a.")</f>
        <v>0.63997135589582821</v>
      </c>
      <c r="T32" s="256">
        <f>+_xlfn.XLOOKUP($B32,Expenses_FY26B!$B:$B,Expenses_FY26B!V:V)/1000</f>
        <v>3.2111629798595998E-2</v>
      </c>
      <c r="U32" s="255">
        <v>1.024416E-2</v>
      </c>
      <c r="V32" s="257">
        <f t="shared" si="53"/>
        <v>2.1867469798595995E-2</v>
      </c>
      <c r="W32" s="28">
        <f t="shared" ref="W32:W33" si="68">IFERROR(V32/T32,"n.a.")</f>
        <v>0.68098286931397345</v>
      </c>
      <c r="Y32" s="256">
        <f>+_xlfn.XLOOKUP($B32,Expenses_FY26B!$B:$B,Expenses_FY26B!W:W)/1000</f>
        <v>3.2111629798595998E-2</v>
      </c>
      <c r="Z32" s="255">
        <v>1.017405E-2</v>
      </c>
      <c r="AA32" s="257">
        <f t="shared" si="54"/>
        <v>2.1937579798595997E-2</v>
      </c>
      <c r="AB32" s="28">
        <f t="shared" ref="AB32:AB33" si="69">IFERROR(AA32/Y32,"n.a.")</f>
        <v>0.68316619044839522</v>
      </c>
      <c r="AD32" s="256">
        <f>+_xlfn.XLOOKUP($B32,Expenses_FY26B!$B:$B,Expenses_FY26B!X:X)/1000</f>
        <v>3.2111629798595998E-2</v>
      </c>
      <c r="AE32" s="255">
        <v>9.3044200000000007E-3</v>
      </c>
      <c r="AF32" s="257">
        <f t="shared" si="55"/>
        <v>2.2807209798595997E-2</v>
      </c>
      <c r="AG32" s="28">
        <f t="shared" ref="AG32:AG33" si="70">IFERROR(AF32/AD32,"n.a.")</f>
        <v>0.7102476561184442</v>
      </c>
      <c r="AI32" s="256">
        <f>+_xlfn.XLOOKUP($B32,Expenses_FY26B!$B:$B,Expenses_FY26B!Y:Y)/1000</f>
        <v>3.2111629798595998E-2</v>
      </c>
      <c r="AJ32" s="346">
        <v>1.5137060000000001E-2</v>
      </c>
      <c r="AK32" s="257">
        <f t="shared" si="56"/>
        <v>1.6974569798595997E-2</v>
      </c>
      <c r="AL32" s="28">
        <f t="shared" ref="AL32:AL33" si="71">IFERROR(AK32/AI32,"n.a.")</f>
        <v>0.5286112821136898</v>
      </c>
      <c r="AN32" s="256">
        <f>+_xlfn.XLOOKUP($B32,Expenses_FY26B!$B:$B,Expenses_FY26B!Z:Z)/1000</f>
        <v>3.2111629798595998E-2</v>
      </c>
      <c r="AO32" s="255">
        <v>1.7568410000000003E-2</v>
      </c>
      <c r="AP32" s="257">
        <f t="shared" si="57"/>
        <v>1.4543219798595994E-2</v>
      </c>
      <c r="AQ32" s="28">
        <f t="shared" ref="AQ32:AQ33" si="72">IFERROR(AP32/AN32,"n.a.")</f>
        <v>0.45289572313242915</v>
      </c>
      <c r="AS32" s="256">
        <f>+_xlfn.XLOOKUP($B32,Expenses_FY26B!$B:$B,Expenses_FY26B!AA:AA)/1000</f>
        <v>3.2111629798595998E-2</v>
      </c>
      <c r="AT32" s="255">
        <v>2.0830010000000003E-2</v>
      </c>
      <c r="AU32" s="257">
        <f t="shared" si="58"/>
        <v>1.1281619798595995E-2</v>
      </c>
      <c r="AV32" s="28">
        <f t="shared" ref="AV32:AV33" si="73">IFERROR(AU32/AS32,"n.a.")</f>
        <v>0.35132504545406962</v>
      </c>
      <c r="AX32" s="256">
        <f>+_xlfn.XLOOKUP($B32,Expenses_FY26B!$B:$B,Expenses_FY26B!AB:AB)/1000</f>
        <v>3.2111629798595998E-2</v>
      </c>
      <c r="AY32" s="255">
        <v>1.3047700000000001E-2</v>
      </c>
      <c r="AZ32" s="257">
        <f t="shared" si="59"/>
        <v>1.9063929798595995E-2</v>
      </c>
      <c r="BA32" s="28">
        <f t="shared" ref="BA32:BA33" si="74">IFERROR(AZ32/AX32,"n.a.")</f>
        <v>0.59367680551142621</v>
      </c>
      <c r="BC32" s="256">
        <f>+_xlfn.XLOOKUP($B32,Expenses_FY26B!$B:$B,Expenses_FY26B!AC:AC)/1000</f>
        <v>3.2111629798595998E-2</v>
      </c>
      <c r="BD32" s="255">
        <v>1.3718329999999997E-2</v>
      </c>
      <c r="BE32" s="257">
        <f t="shared" si="60"/>
        <v>1.8393299798596E-2</v>
      </c>
      <c r="BF32" s="28">
        <f t="shared" ref="BF32:BF33" si="75">IFERROR(BE32/BC32,"n.a.")</f>
        <v>0.57279247157365409</v>
      </c>
      <c r="BH32" s="256">
        <f>+_xlfn.XLOOKUP($B32,Expenses_FY26B!$B:$B,Expenses_FY26B!AD:AD)/1000</f>
        <v>3.2111629798595998E-2</v>
      </c>
      <c r="BI32" s="255"/>
      <c r="BJ32" s="257">
        <f t="shared" si="61"/>
        <v>3.2111629798595998E-2</v>
      </c>
      <c r="BK32" s="28">
        <f t="shared" ref="BK32:BK33" si="76">IFERROR(BJ32/BH32,"n.a.")</f>
        <v>1</v>
      </c>
      <c r="BM32" s="260">
        <f t="shared" si="63"/>
        <v>0.34488837020140389</v>
      </c>
      <c r="BN32" s="260">
        <f t="shared" si="64"/>
        <v>0.15006986000000003</v>
      </c>
      <c r="BO32" s="257">
        <f t="shared" si="62"/>
        <v>0.19481851020140387</v>
      </c>
      <c r="BP32" s="28">
        <f t="shared" ref="BP32:BP33" si="77">IFERROR(BO32/BM32,"n.a.")</f>
        <v>0.5648741072006459</v>
      </c>
    </row>
    <row r="33" spans="2:72" ht="14.4" customHeight="1" x14ac:dyDescent="0.3">
      <c r="B33">
        <f>+MAX($B$1:B32)+1</f>
        <v>51</v>
      </c>
      <c r="C33" s="14" t="s">
        <v>79</v>
      </c>
      <c r="E33" s="256">
        <f>+_xlfn.XLOOKUP($B33,Expenses_FY26B!$B:$B,Expenses_FY26B!S:S)/1000</f>
        <v>3.5011405230491741E-3</v>
      </c>
      <c r="F33" s="255">
        <v>1.1597000000000001E-3</v>
      </c>
      <c r="G33" s="257">
        <f t="shared" si="50"/>
        <v>2.341440523049174E-3</v>
      </c>
      <c r="H33" s="28">
        <f t="shared" si="65"/>
        <v>0.66876508030303017</v>
      </c>
      <c r="J33" s="256">
        <f>+_xlfn.XLOOKUP($B33,Expenses_FY26B!$B:$B,Expenses_FY26B!T:T)/1000</f>
        <v>3.5011405230491741E-3</v>
      </c>
      <c r="K33" s="255">
        <v>2.1776199999999999E-3</v>
      </c>
      <c r="L33" s="257">
        <f t="shared" si="51"/>
        <v>1.3235205230491742E-3</v>
      </c>
      <c r="M33" s="28">
        <f t="shared" si="66"/>
        <v>0.3780255360606059</v>
      </c>
      <c r="O33" s="256">
        <f>+_xlfn.XLOOKUP($B33,Expenses_FY26B!$B:$B,Expenses_FY26B!U:U)/1000</f>
        <v>3.5011405230491741E-3</v>
      </c>
      <c r="P33" s="255">
        <v>1.2154800000000001E-3</v>
      </c>
      <c r="Q33" s="257">
        <f t="shared" si="52"/>
        <v>2.285660523049174E-3</v>
      </c>
      <c r="R33" s="28">
        <f t="shared" si="67"/>
        <v>0.65283312909090896</v>
      </c>
      <c r="T33" s="256">
        <f>+_xlfn.XLOOKUP($B33,Expenses_FY26B!$B:$B,Expenses_FY26B!V:V)/1000</f>
        <v>3.8329531589836071E-3</v>
      </c>
      <c r="U33" s="255">
        <v>1.17914E-3</v>
      </c>
      <c r="V33" s="257">
        <f t="shared" si="53"/>
        <v>2.6538131589836072E-3</v>
      </c>
      <c r="W33" s="28">
        <f t="shared" si="68"/>
        <v>0.69236775115908922</v>
      </c>
      <c r="Y33" s="256">
        <f>+_xlfn.XLOOKUP($B33,Expenses_FY26B!$B:$B,Expenses_FY26B!W:W)/1000</f>
        <v>3.8329531589836071E-3</v>
      </c>
      <c r="Z33" s="255">
        <v>1.1710400000000001E-3</v>
      </c>
      <c r="AA33" s="257">
        <f t="shared" si="54"/>
        <v>2.6619131589836068E-3</v>
      </c>
      <c r="AB33" s="28">
        <f t="shared" si="69"/>
        <v>0.69448100422116099</v>
      </c>
      <c r="AD33" s="256">
        <f>+_xlfn.XLOOKUP($B33,Expenses_FY26B!$B:$B,Expenses_FY26B!X:X)/1000</f>
        <v>3.8329531589836071E-3</v>
      </c>
      <c r="AE33" s="255">
        <v>1.0475300000000001E-3</v>
      </c>
      <c r="AF33" s="257">
        <f t="shared" si="55"/>
        <v>2.7854231589836071E-3</v>
      </c>
      <c r="AG33" s="28">
        <f t="shared" si="70"/>
        <v>0.72670419998615998</v>
      </c>
      <c r="AI33" s="256">
        <f>+_xlfn.XLOOKUP($B33,Expenses_FY26B!$B:$B,Expenses_FY26B!Y:Y)/1000</f>
        <v>3.8329531589836071E-3</v>
      </c>
      <c r="AJ33" s="346">
        <v>1.58803E-3</v>
      </c>
      <c r="AK33" s="257">
        <f t="shared" si="56"/>
        <v>2.2449231589836069E-3</v>
      </c>
      <c r="AL33" s="28">
        <f t="shared" si="71"/>
        <v>0.58569021479482375</v>
      </c>
      <c r="AN33" s="256">
        <f>+_xlfn.XLOOKUP($B33,Expenses_FY26B!$B:$B,Expenses_FY26B!Z:Z)/1000</f>
        <v>3.8329531589836071E-3</v>
      </c>
      <c r="AO33" s="255">
        <v>1.82438E-3</v>
      </c>
      <c r="AP33" s="257">
        <f t="shared" si="57"/>
        <v>2.0085731589836071E-3</v>
      </c>
      <c r="AQ33" s="28">
        <f t="shared" si="72"/>
        <v>0.52402757760708585</v>
      </c>
      <c r="AS33" s="256">
        <f>+_xlfn.XLOOKUP($B33,Expenses_FY26B!$B:$B,Expenses_FY26B!AA:AA)/1000</f>
        <v>3.8329531589836071E-3</v>
      </c>
      <c r="AT33" s="255">
        <v>2.1594399999999999E-3</v>
      </c>
      <c r="AU33" s="257">
        <f t="shared" si="58"/>
        <v>1.6735131589836073E-3</v>
      </c>
      <c r="AV33" s="28">
        <f t="shared" si="73"/>
        <v>0.43661195156044552</v>
      </c>
      <c r="AX33" s="256">
        <f>+_xlfn.XLOOKUP($B33,Expenses_FY26B!$B:$B,Expenses_FY26B!AB:AB)/1000</f>
        <v>3.8329531589836071E-3</v>
      </c>
      <c r="AY33" s="255">
        <v>1.3385800000000002E-3</v>
      </c>
      <c r="AZ33" s="257">
        <f t="shared" si="59"/>
        <v>2.4943731589836069E-3</v>
      </c>
      <c r="BA33" s="28">
        <f t="shared" si="74"/>
        <v>0.6507705822434432</v>
      </c>
      <c r="BC33" s="256">
        <f>+_xlfn.XLOOKUP($B33,Expenses_FY26B!$B:$B,Expenses_FY26B!AC:AC)/1000</f>
        <v>3.8329531589836071E-3</v>
      </c>
      <c r="BD33" s="255">
        <v>1.4559400000000002E-3</v>
      </c>
      <c r="BE33" s="257">
        <f t="shared" si="60"/>
        <v>2.377013158983607E-3</v>
      </c>
      <c r="BF33" s="28">
        <f t="shared" si="75"/>
        <v>0.62015189343298027</v>
      </c>
      <c r="BH33" s="256">
        <f>+_xlfn.XLOOKUP($B33,Expenses_FY26B!$B:$B,Expenses_FY26B!AD:AD)/1000</f>
        <v>3.8329531589836071E-3</v>
      </c>
      <c r="BI33" s="255"/>
      <c r="BJ33" s="257">
        <f t="shared" si="61"/>
        <v>3.8329531589836071E-3</v>
      </c>
      <c r="BK33" s="28">
        <f t="shared" si="76"/>
        <v>1</v>
      </c>
      <c r="BM33" s="260">
        <f t="shared" si="63"/>
        <v>4.1167046841016373E-2</v>
      </c>
      <c r="BN33" s="260">
        <f>SUM(F33,K33,P33,U33,Z33,AE33,AJ33,AO33,AT33,AY33,BD33)</f>
        <v>1.6316880000000002E-2</v>
      </c>
      <c r="BO33" s="257">
        <f t="shared" si="62"/>
        <v>2.4850166841016371E-2</v>
      </c>
      <c r="BP33" s="28">
        <f t="shared" si="77"/>
        <v>0.60364220287614012</v>
      </c>
    </row>
    <row r="34" spans="2:72" s="5" customFormat="1" ht="14.4" customHeight="1" x14ac:dyDescent="0.3">
      <c r="C34" s="90" t="s">
        <v>177</v>
      </c>
      <c r="D34"/>
      <c r="E34" s="243">
        <f>SUM(E30:E33)</f>
        <v>0.6140222446200907</v>
      </c>
      <c r="F34" s="243">
        <f>SUM(F30:F33)</f>
        <v>0.59333395</v>
      </c>
      <c r="G34" s="243">
        <f t="shared" si="50"/>
        <v>2.0688294620090697E-2</v>
      </c>
      <c r="H34" s="29">
        <f>IFERROR(G34/E34,"")</f>
        <v>3.3693070245184698E-2</v>
      </c>
      <c r="J34" s="243">
        <f>SUM(J30:J33)</f>
        <v>0.6140222446200907</v>
      </c>
      <c r="K34" s="243">
        <f>SUM(K30:K33)</f>
        <v>0.88646639999999999</v>
      </c>
      <c r="L34" s="243">
        <f t="shared" si="51"/>
        <v>-0.27244415537990929</v>
      </c>
      <c r="M34" s="29">
        <f>IFERROR(L34/J34,"")</f>
        <v>-0.44370404780445144</v>
      </c>
      <c r="O34" s="243">
        <f>SUM(O30:O33)</f>
        <v>0.6140222446200907</v>
      </c>
      <c r="P34" s="243">
        <f>SUM(P30:P33)</f>
        <v>0.6171299400000001</v>
      </c>
      <c r="Q34" s="243">
        <f t="shared" si="52"/>
        <v>-3.1076953799094031E-3</v>
      </c>
      <c r="R34" s="29">
        <f>IFERROR(Q34/O34,"")</f>
        <v>-5.061209764203582E-3</v>
      </c>
      <c r="T34" s="243">
        <f>SUM(T30:T33)</f>
        <v>0.6722148073488583</v>
      </c>
      <c r="U34" s="243">
        <f>SUM(U30:U33)</f>
        <v>0.60646217000000002</v>
      </c>
      <c r="V34" s="243">
        <f t="shared" si="53"/>
        <v>6.5752637348858278E-2</v>
      </c>
      <c r="W34" s="29">
        <f>IFERROR(V34/T34,"")</f>
        <v>9.7814919620975757E-2</v>
      </c>
      <c r="Y34" s="243">
        <f>SUM(Y30:Y33)</f>
        <v>0.6722148073488583</v>
      </c>
      <c r="Z34" s="243">
        <f>SUM(Z30:Z33)</f>
        <v>0.60190515000000022</v>
      </c>
      <c r="AA34" s="243">
        <f t="shared" si="54"/>
        <v>7.0309657348858079E-2</v>
      </c>
      <c r="AB34" s="29">
        <f>IFERROR(AA34/Y34,"")</f>
        <v>0.10459403241376321</v>
      </c>
      <c r="AD34" s="243">
        <f>SUM(AD30:AD33)</f>
        <v>0.6722148073488583</v>
      </c>
      <c r="AE34" s="243">
        <f>SUM(AE30:AE33)</f>
        <v>0.60728170000000004</v>
      </c>
      <c r="AF34" s="243">
        <f t="shared" si="55"/>
        <v>6.4933107348858266E-2</v>
      </c>
      <c r="AG34" s="29">
        <f>IFERROR(AF34/AD34,"")</f>
        <v>9.6595770636096728E-2</v>
      </c>
      <c r="AI34" s="243">
        <f>SUM(AI30:AI33)</f>
        <v>0.6722148073488583</v>
      </c>
      <c r="AJ34" s="348">
        <f>SUM(AJ30:AJ33)</f>
        <v>0.93543121000000007</v>
      </c>
      <c r="AK34" s="243">
        <f t="shared" si="56"/>
        <v>-0.26321640265114177</v>
      </c>
      <c r="AL34" s="29">
        <f>IFERROR(AK34/AI34,"")</f>
        <v>-0.39156590984545325</v>
      </c>
      <c r="AN34" s="243">
        <f>SUM(AN30:AN33)</f>
        <v>0.6722148073488583</v>
      </c>
      <c r="AO34" s="243">
        <f>SUM(AO30:AO33)</f>
        <v>0.62450945000000002</v>
      </c>
      <c r="AP34" s="243">
        <f t="shared" si="57"/>
        <v>4.7705357348858279E-2</v>
      </c>
      <c r="AQ34" s="29">
        <f>IFERROR(AP34/AN34,"")</f>
        <v>7.0967430094262568E-2</v>
      </c>
      <c r="AS34" s="243">
        <f>SUM(AS30:AS33)</f>
        <v>0.6722148073488583</v>
      </c>
      <c r="AT34" s="243">
        <f>SUM(AT30:AT33)</f>
        <v>0.61631554</v>
      </c>
      <c r="AU34" s="243">
        <f t="shared" si="58"/>
        <v>5.5899267348858306E-2</v>
      </c>
      <c r="AV34" s="29">
        <f>IFERROR(AU34/AS34,"")</f>
        <v>8.3156852151649113E-2</v>
      </c>
      <c r="AX34" s="243">
        <f>SUM(AX30:AX33)</f>
        <v>0.6722148073488583</v>
      </c>
      <c r="AY34" s="243">
        <f>SUM(AY30:AY33)</f>
        <v>0.63692808000000001</v>
      </c>
      <c r="AZ34" s="243">
        <f t="shared" si="59"/>
        <v>3.5286727348858293E-2</v>
      </c>
      <c r="BA34" s="29">
        <f>IFERROR(AZ34/AX34,"")</f>
        <v>5.2493231275319997E-2</v>
      </c>
      <c r="BC34" s="243">
        <f>SUM(BC30:BC33)</f>
        <v>0.6722148073488583</v>
      </c>
      <c r="BD34" s="243">
        <f>SUM(BD30:BD33)</f>
        <v>0.60481779000000013</v>
      </c>
      <c r="BE34" s="243">
        <f t="shared" si="60"/>
        <v>6.7397017348858168E-2</v>
      </c>
      <c r="BF34" s="29">
        <f>IFERROR(BE34/BC34,"")</f>
        <v>0.1002611317276164</v>
      </c>
      <c r="BH34" s="243">
        <f>SUM(BH30:BH33)</f>
        <v>0.6722148073488583</v>
      </c>
      <c r="BI34" s="243">
        <f>SUM(BI30:BI33)</f>
        <v>0</v>
      </c>
      <c r="BJ34" s="243">
        <f t="shared" si="61"/>
        <v>0.6722148073488583</v>
      </c>
      <c r="BK34" s="29">
        <f>IFERROR(BJ34/BH34,"")</f>
        <v>1</v>
      </c>
      <c r="BM34" s="243">
        <f>SUM(BM30:BM33)</f>
        <v>7.2197851926511403</v>
      </c>
      <c r="BN34" s="243">
        <f>SUM(BN30:BN33)</f>
        <v>7.3305813800000017</v>
      </c>
      <c r="BO34" s="243">
        <f t="shared" si="62"/>
        <v>-0.11079618734886143</v>
      </c>
      <c r="BP34" s="29">
        <f>IFERROR(BO34/BM34,"")</f>
        <v>-1.5346188895154168E-2</v>
      </c>
    </row>
    <row r="35" spans="2:72" ht="14.4" customHeight="1" x14ac:dyDescent="0.3">
      <c r="C35" s="5"/>
      <c r="E35" s="93"/>
      <c r="F35" s="16"/>
      <c r="G35" s="17"/>
      <c r="H35" s="11"/>
      <c r="J35" s="93"/>
      <c r="K35" s="16"/>
      <c r="L35" s="17"/>
      <c r="M35" s="11"/>
      <c r="O35" s="93"/>
      <c r="P35" s="16"/>
      <c r="Q35" s="17"/>
      <c r="R35" s="11"/>
      <c r="T35" s="93"/>
      <c r="U35" s="16"/>
      <c r="V35" s="17"/>
      <c r="W35" s="34"/>
      <c r="Y35" s="93"/>
      <c r="Z35" s="16"/>
      <c r="AA35" s="17"/>
      <c r="AB35" s="34"/>
      <c r="AD35" s="93"/>
      <c r="AE35" s="16"/>
      <c r="AF35" s="17"/>
      <c r="AG35" s="34"/>
      <c r="AI35" s="93"/>
      <c r="AJ35" s="349"/>
      <c r="AK35" s="17"/>
      <c r="AL35" s="34"/>
      <c r="AN35" s="93"/>
      <c r="AO35" s="16"/>
      <c r="AP35" s="17"/>
      <c r="AQ35" s="34"/>
      <c r="AS35" s="93"/>
      <c r="AT35" s="16"/>
      <c r="AU35" s="17"/>
      <c r="AV35" s="34"/>
      <c r="AX35" s="93"/>
      <c r="AY35" s="16"/>
      <c r="AZ35" s="17"/>
      <c r="BA35" s="34"/>
      <c r="BC35" s="93"/>
      <c r="BD35" s="16"/>
      <c r="BE35" s="17"/>
      <c r="BF35" s="34"/>
      <c r="BH35" s="93"/>
      <c r="BI35" s="16"/>
      <c r="BJ35" s="17"/>
      <c r="BK35" s="34"/>
      <c r="BM35" s="93"/>
      <c r="BN35" s="16"/>
      <c r="BO35" s="17"/>
      <c r="BP35" s="34"/>
    </row>
    <row r="36" spans="2:72" ht="14.4" customHeight="1" x14ac:dyDescent="0.3">
      <c r="B36" s="63"/>
      <c r="C36" s="89" t="s">
        <v>80</v>
      </c>
      <c r="E36" s="93"/>
      <c r="F36" s="16"/>
      <c r="G36" s="17"/>
      <c r="H36" s="11"/>
      <c r="J36" s="93"/>
      <c r="K36" s="16"/>
      <c r="L36" s="17"/>
      <c r="M36" s="11"/>
      <c r="O36" s="93"/>
      <c r="P36" s="16"/>
      <c r="Q36" s="17"/>
      <c r="R36" s="11"/>
      <c r="T36" s="93"/>
      <c r="U36" s="16"/>
      <c r="V36" s="17"/>
      <c r="W36" s="34"/>
      <c r="Y36" s="93"/>
      <c r="Z36" s="16"/>
      <c r="AA36" s="17"/>
      <c r="AB36" s="34"/>
      <c r="AD36" s="93"/>
      <c r="AE36" s="16"/>
      <c r="AF36" s="17"/>
      <c r="AG36" s="34"/>
      <c r="AI36" s="93"/>
      <c r="AJ36" s="349"/>
      <c r="AK36" s="17"/>
      <c r="AL36" s="34"/>
      <c r="AN36" s="93"/>
      <c r="AO36" s="16"/>
      <c r="AP36" s="17"/>
      <c r="AQ36" s="34"/>
      <c r="AS36" s="93"/>
      <c r="AT36" s="16"/>
      <c r="AU36" s="17"/>
      <c r="AV36" s="34"/>
      <c r="AX36" s="93"/>
      <c r="AY36" s="16"/>
      <c r="AZ36" s="17"/>
      <c r="BA36" s="34"/>
      <c r="BC36" s="93"/>
      <c r="BD36" s="16"/>
      <c r="BE36" s="17"/>
      <c r="BF36" s="34"/>
      <c r="BH36" s="93"/>
      <c r="BI36" s="16"/>
      <c r="BJ36" s="17"/>
      <c r="BK36" s="34"/>
      <c r="BM36" s="93"/>
      <c r="BN36" s="16"/>
      <c r="BO36" s="17"/>
      <c r="BP36" s="34"/>
    </row>
    <row r="37" spans="2:72" s="38" customFormat="1" ht="14.4" customHeight="1" x14ac:dyDescent="0.3">
      <c r="B37">
        <f>+MAX($B$1:B36)+1</f>
        <v>52</v>
      </c>
      <c r="C37" s="14" t="s">
        <v>81</v>
      </c>
      <c r="D37" s="64"/>
      <c r="E37" s="256">
        <f>+_xlfn.XLOOKUP($B37,Expenses_FY26B!$B:$B,Expenses_FY26B!S:S)/1000</f>
        <v>4.9793998550032702E-3</v>
      </c>
      <c r="F37" s="255">
        <v>3.0949500000000004E-3</v>
      </c>
      <c r="G37" s="257">
        <f t="shared" ref="G37:G51" si="78">E37-F37</f>
        <v>1.8844498550032699E-3</v>
      </c>
      <c r="H37" s="28">
        <f t="shared" ref="H37:H42" si="79">IFERROR(G37/E37,"n.a.")</f>
        <v>0.3784491926491475</v>
      </c>
      <c r="J37" s="256">
        <f>+_xlfn.XLOOKUP($B37,Expenses_FY26B!$B:$B,Expenses_FY26B!T:T)/1000</f>
        <v>4.9793998550032702E-3</v>
      </c>
      <c r="K37" s="255">
        <v>1.3339729999999999E-2</v>
      </c>
      <c r="L37" s="257">
        <f t="shared" ref="L37:L55" si="80">J37-K37</f>
        <v>-8.3603301449967291E-3</v>
      </c>
      <c r="M37" s="28">
        <f>IFERROR(L37/J37,"n.a.")</f>
        <v>-1.6789834896661935</v>
      </c>
      <c r="O37" s="256">
        <f>+_xlfn.XLOOKUP($B37,Expenses_FY26B!$B:$B,Expenses_FY26B!U:U)/1000</f>
        <v>4.9793998550032702E-3</v>
      </c>
      <c r="P37" s="255">
        <v>7.55808E-3</v>
      </c>
      <c r="Q37" s="257">
        <f t="shared" ref="Q37:Q52" si="81">O37-P37</f>
        <v>-2.5786801449967298E-3</v>
      </c>
      <c r="R37" s="28">
        <f>IFERROR(Q37/O37,"n.a.")</f>
        <v>-0.5178696670454549</v>
      </c>
      <c r="T37" s="256">
        <f>+_xlfn.XLOOKUP($B37,Expenses_FY26B!$B:$B,Expenses_FY26B!V:V)/1000</f>
        <v>5.4513111594433521E-3</v>
      </c>
      <c r="U37" s="255">
        <v>5.0687900000000001E-3</v>
      </c>
      <c r="V37" s="257">
        <f t="shared" ref="V37:V48" si="82">T37-U37</f>
        <v>3.82521159443352E-4</v>
      </c>
      <c r="W37" s="28">
        <f>IFERROR(V37/T37,"n.a.")</f>
        <v>7.0170487109455754E-2</v>
      </c>
      <c r="Y37" s="256">
        <f>+_xlfn.XLOOKUP($B37,Expenses_FY26B!$B:$B,Expenses_FY26B!W:W)/1000</f>
        <v>5.4513111594433521E-3</v>
      </c>
      <c r="Z37" s="255">
        <v>4.5796700000000001E-3</v>
      </c>
      <c r="AA37" s="257">
        <f t="shared" ref="AA37:AA48" si="83">Y37-Z37</f>
        <v>8.7164115944335201E-4</v>
      </c>
      <c r="AB37" s="28">
        <f>IFERROR(AA37/Y37,"n.a.")</f>
        <v>0.15989569003658885</v>
      </c>
      <c r="AD37" s="256">
        <f>+_xlfn.XLOOKUP($B37,Expenses_FY26B!$B:$B,Expenses_FY26B!X:X)/1000</f>
        <v>5.4513111594433521E-3</v>
      </c>
      <c r="AE37" s="255">
        <v>9.9473500000000006E-3</v>
      </c>
      <c r="AF37" s="257">
        <f t="shared" ref="AF37:AF48" si="84">AD37-AE37</f>
        <v>-4.4960388405566485E-3</v>
      </c>
      <c r="AG37" s="28">
        <f>IFERROR(AF37/AD37,"n.a.")</f>
        <v>-0.82476283394099104</v>
      </c>
      <c r="AI37" s="256">
        <f>+_xlfn.XLOOKUP($B37,Expenses_FY26B!$B:$B,Expenses_FY26B!Y:Y)/1000</f>
        <v>5.4513111594433521E-3</v>
      </c>
      <c r="AJ37" s="346">
        <v>3.1337800000000001E-3</v>
      </c>
      <c r="AK37" s="257">
        <f t="shared" ref="AK37:AK52" si="85">AI37-AJ37</f>
        <v>2.317531159443352E-3</v>
      </c>
      <c r="AL37" s="28">
        <f>IFERROR(AK37/AI37,"n.a.")</f>
        <v>0.42513279680039423</v>
      </c>
      <c r="AN37" s="256">
        <f>+_xlfn.XLOOKUP($B37,Expenses_FY26B!$B:$B,Expenses_FY26B!Z:Z)/1000</f>
        <v>5.4513111594433521E-3</v>
      </c>
      <c r="AO37" s="255">
        <v>1.2382300000000003E-3</v>
      </c>
      <c r="AP37" s="257">
        <f t="shared" ref="AP37:AP52" si="86">AN37-AO37</f>
        <v>4.2130811594433513E-3</v>
      </c>
      <c r="AQ37" s="28">
        <f>IFERROR(AP37/AN37,"n.a.")</f>
        <v>0.77285648098531223</v>
      </c>
      <c r="AS37" s="256">
        <f>+_xlfn.XLOOKUP($B37,Expenses_FY26B!$B:$B,Expenses_FY26B!AA:AA)/1000</f>
        <v>5.4513111594433521E-3</v>
      </c>
      <c r="AT37" s="255">
        <v>4.6707900000000002E-3</v>
      </c>
      <c r="AU37" s="257">
        <f t="shared" ref="AU37:AU52" si="87">AS37-AT37</f>
        <v>7.8052115944335192E-4</v>
      </c>
      <c r="AV37" s="28">
        <f>IFERROR(AU37/AS37,"n.a.")</f>
        <v>0.14318044533034013</v>
      </c>
      <c r="AX37" s="256">
        <f>+_xlfn.XLOOKUP($B37,Expenses_FY26B!$B:$B,Expenses_FY26B!AB:AB)/1000</f>
        <v>5.4513111594433521E-3</v>
      </c>
      <c r="AY37" s="255">
        <v>3.9694700000000001E-3</v>
      </c>
      <c r="AZ37" s="257">
        <f t="shared" ref="AZ37:AZ52" si="88">AX37-AY37</f>
        <v>1.481841159443352E-3</v>
      </c>
      <c r="BA37" s="28">
        <f>IFERROR(AZ37/AX37,"n.a.")</f>
        <v>0.27183206316820607</v>
      </c>
      <c r="BC37" s="256">
        <f>+_xlfn.XLOOKUP($B37,Expenses_FY26B!$B:$B,Expenses_FY26B!AC:AC)/1000</f>
        <v>5.4513111594433521E-3</v>
      </c>
      <c r="BD37" s="255">
        <v>4.4336799999999997E-3</v>
      </c>
      <c r="BE37" s="257">
        <f t="shared" ref="BE37:BE51" si="89">BC37-BD37</f>
        <v>1.0176311594433524E-3</v>
      </c>
      <c r="BF37" s="28">
        <f>IFERROR(BE37/BC37,"n.a.")</f>
        <v>0.18667640310359121</v>
      </c>
      <c r="BH37" s="256">
        <f>+_xlfn.XLOOKUP($B37,Expenses_FY26B!$B:$B,Expenses_FY26B!AD:AD)/1000</f>
        <v>5.4513111594433521E-3</v>
      </c>
      <c r="BI37" s="255"/>
      <c r="BJ37" s="257">
        <f t="shared" ref="BJ37:BJ52" si="90">BH37-BI37</f>
        <v>5.4513111594433521E-3</v>
      </c>
      <c r="BK37" s="28">
        <f>IFERROR(BJ37/BH37,"n.a.")</f>
        <v>1</v>
      </c>
      <c r="BM37" s="260">
        <f t="shared" ref="BM37:BM47" si="91">SUM(E37,J37,O37,T37,Y37,AD37,AI37,AN37,AS37,AX37,BC37)</f>
        <v>5.854868884055664E-2</v>
      </c>
      <c r="BN37" s="260">
        <f t="shared" ref="BN37:BN47" si="92">SUM(F37,K37,P37,U37,Z37,AE37,AJ37,AO37,AT37,AY37,BD37)</f>
        <v>6.1034520000000009E-2</v>
      </c>
      <c r="BO37" s="257">
        <f t="shared" ref="BO37:BO53" si="93">BM37-BN37</f>
        <v>-2.4858311594433691E-3</v>
      </c>
      <c r="BP37" s="28">
        <f>IFERROR(BO37/BM37,"n.a.")</f>
        <v>-4.24575034671218E-2</v>
      </c>
    </row>
    <row r="38" spans="2:72" s="38" customFormat="1" ht="14.4" customHeight="1" x14ac:dyDescent="0.3">
      <c r="B38">
        <f>+MAX($B$1:B37)+1</f>
        <v>53</v>
      </c>
      <c r="C38" s="14" t="s">
        <v>82</v>
      </c>
      <c r="D38" s="64"/>
      <c r="E38" s="256">
        <f>+_xlfn.XLOOKUP($B38,Expenses_FY26B!$B:$B,Expenses_FY26B!S:S)/1000</f>
        <v>1.9839796297278653E-2</v>
      </c>
      <c r="F38" s="255">
        <v>7.1450499999999991E-3</v>
      </c>
      <c r="G38" s="257">
        <f t="shared" si="78"/>
        <v>1.2694746297278653E-2</v>
      </c>
      <c r="H38" s="28">
        <f t="shared" si="79"/>
        <v>0.63986273382352932</v>
      </c>
      <c r="J38" s="256">
        <f>+_xlfn.XLOOKUP($B38,Expenses_FY26B!$B:$B,Expenses_FY26B!T:T)/1000</f>
        <v>1.9839796297278653E-2</v>
      </c>
      <c r="K38" s="255">
        <v>8.3083299999999992E-3</v>
      </c>
      <c r="L38" s="257">
        <f t="shared" si="80"/>
        <v>1.1531466297278654E-2</v>
      </c>
      <c r="M38" s="200">
        <f t="shared" ref="M38:M41" si="94">IFERROR(L38/J38,"n.a.")</f>
        <v>0.58122906729946511</v>
      </c>
      <c r="O38" s="256">
        <f>+_xlfn.XLOOKUP($B38,Expenses_FY26B!$B:$B,Expenses_FY26B!U:U)/1000</f>
        <v>1.9839796297278653E-2</v>
      </c>
      <c r="P38" s="255">
        <v>8.1589999999999996E-3</v>
      </c>
      <c r="Q38" s="257">
        <f t="shared" si="81"/>
        <v>1.1680796297278653E-2</v>
      </c>
      <c r="R38" s="200">
        <f t="shared" ref="R38:R41" si="95">IFERROR(Q38/O38,"n.a.")</f>
        <v>0.58875585828876997</v>
      </c>
      <c r="T38" s="256">
        <f>+_xlfn.XLOOKUP($B38,Expenses_FY26B!$B:$B,Expenses_FY26B!V:V)/1000</f>
        <v>2.1720067900907108E-2</v>
      </c>
      <c r="U38" s="255">
        <v>6.2283999999999994E-4</v>
      </c>
      <c r="V38" s="257">
        <f t="shared" si="82"/>
        <v>2.1097227900907109E-2</v>
      </c>
      <c r="W38" s="200">
        <f t="shared" ref="W38:W41" si="96">IFERROR(V38/T38,"n.a.")</f>
        <v>0.97132421487623488</v>
      </c>
      <c r="Y38" s="256">
        <f>+_xlfn.XLOOKUP($B38,Expenses_FY26B!$B:$B,Expenses_FY26B!W:W)/1000</f>
        <v>2.1720067900907108E-2</v>
      </c>
      <c r="Z38" s="255">
        <v>0</v>
      </c>
      <c r="AA38" s="257">
        <f t="shared" si="83"/>
        <v>2.1720067900907108E-2</v>
      </c>
      <c r="AB38" s="200">
        <f t="shared" ref="AB38:AB41" si="97">IFERROR(AA38/Y38,"n.a.")</f>
        <v>1</v>
      </c>
      <c r="AD38" s="256">
        <f>+_xlfn.XLOOKUP($B38,Expenses_FY26B!$B:$B,Expenses_FY26B!X:X)/1000</f>
        <v>2.1720067900907108E-2</v>
      </c>
      <c r="AE38" s="255">
        <v>4.3680000000000002E-5</v>
      </c>
      <c r="AF38" s="257">
        <f t="shared" si="84"/>
        <v>2.1676387900907108E-2</v>
      </c>
      <c r="AG38" s="200">
        <f t="shared" ref="AG38:AG41" si="98">IFERROR(AF38/AD38,"n.a.")</f>
        <v>0.99798895656315256</v>
      </c>
      <c r="AI38" s="256">
        <f>+_xlfn.XLOOKUP($B38,Expenses_FY26B!$B:$B,Expenses_FY26B!Y:Y)/1000</f>
        <v>2.1720067900907108E-2</v>
      </c>
      <c r="AJ38" s="346">
        <v>1.0410010000000001E-2</v>
      </c>
      <c r="AK38" s="257">
        <f t="shared" si="85"/>
        <v>1.1310057900907108E-2</v>
      </c>
      <c r="AL38" s="200">
        <f t="shared" ref="AL38:AL41" si="99">IFERROR(AK38/AI38,"n.a.")</f>
        <v>0.52071926996299855</v>
      </c>
      <c r="AN38" s="256">
        <f>+_xlfn.XLOOKUP($B38,Expenses_FY26B!$B:$B,Expenses_FY26B!Z:Z)/1000</f>
        <v>2.1720067900907108E-2</v>
      </c>
      <c r="AO38" s="255">
        <v>1.3025620000000002E-2</v>
      </c>
      <c r="AP38" s="257">
        <f t="shared" si="86"/>
        <v>8.6944479009071068E-3</v>
      </c>
      <c r="AQ38" s="200">
        <f t="shared" ref="AQ38:AQ41" si="100">IFERROR(AP38/AN38,"n.a.")</f>
        <v>0.4002956132813929</v>
      </c>
      <c r="AS38" s="256">
        <f>+_xlfn.XLOOKUP($B38,Expenses_FY26B!$B:$B,Expenses_FY26B!AA:AA)/1000</f>
        <v>2.1720067900907108E-2</v>
      </c>
      <c r="AT38" s="255">
        <v>1.9630549999999997E-2</v>
      </c>
      <c r="AU38" s="257">
        <f t="shared" si="87"/>
        <v>2.0895179009071119E-3</v>
      </c>
      <c r="AV38" s="200">
        <f t="shared" ref="AV38:AV41" si="101">IFERROR(AU38/AS38,"n.a.")</f>
        <v>9.6202180878994681E-2</v>
      </c>
      <c r="AX38" s="256">
        <f>+_xlfn.XLOOKUP($B38,Expenses_FY26B!$B:$B,Expenses_FY26B!AB:AB)/1000</f>
        <v>2.1720067900907108E-2</v>
      </c>
      <c r="AY38" s="255">
        <v>1.3820109999999997E-2</v>
      </c>
      <c r="AZ38" s="257">
        <f t="shared" si="88"/>
        <v>7.8999579009071119E-3</v>
      </c>
      <c r="BA38" s="200">
        <f t="shared" ref="BA38:BA41" si="102">IFERROR(AZ38/AX38,"n.a.")</f>
        <v>0.36371699835142696</v>
      </c>
      <c r="BC38" s="256">
        <f>+_xlfn.XLOOKUP($B38,Expenses_FY26B!$B:$B,Expenses_FY26B!AC:AC)/1000</f>
        <v>2.1720067900907108E-2</v>
      </c>
      <c r="BD38" s="255">
        <v>3.3928590000000002E-2</v>
      </c>
      <c r="BE38" s="257">
        <f t="shared" si="89"/>
        <v>-1.2208522099092893E-2</v>
      </c>
      <c r="BF38" s="200">
        <f t="shared" ref="BF38:BF41" si="103">IFERROR(BE38/BC38,"n.a.")</f>
        <v>-0.5620848956270077</v>
      </c>
      <c r="BH38" s="256">
        <f>+_xlfn.XLOOKUP($B38,Expenses_FY26B!$B:$B,Expenses_FY26B!AD:AD)/1000</f>
        <v>2.1720067900907108E-2</v>
      </c>
      <c r="BI38" s="255"/>
      <c r="BJ38" s="257">
        <f t="shared" si="90"/>
        <v>2.1720067900907108E-2</v>
      </c>
      <c r="BK38" s="200">
        <f t="shared" ref="BK38:BK41" si="104">IFERROR(BJ38/BH38,"n.a.")</f>
        <v>1</v>
      </c>
      <c r="BM38" s="260">
        <f t="shared" si="91"/>
        <v>0.23327993209909281</v>
      </c>
      <c r="BN38" s="260">
        <f t="shared" si="92"/>
        <v>0.11509378000000001</v>
      </c>
      <c r="BO38" s="257">
        <f t="shared" ref="BO38:BO41" si="105">BM38-BN38</f>
        <v>0.11818615209909281</v>
      </c>
      <c r="BP38" s="28">
        <f t="shared" ref="BP38:BP41" si="106">IFERROR(BO38/BM38,"n.a.")</f>
        <v>0.50662802854764899</v>
      </c>
      <c r="BQ38" s="168"/>
    </row>
    <row r="39" spans="2:72" s="38" customFormat="1" ht="14.4" customHeight="1" x14ac:dyDescent="0.3">
      <c r="B39">
        <f>+MAX($B$1:B38)+1</f>
        <v>54</v>
      </c>
      <c r="C39" s="14" t="s">
        <v>83</v>
      </c>
      <c r="D39" s="64"/>
      <c r="E39" s="256">
        <f>+_xlfn.XLOOKUP($B39,Expenses_FY26B!$B:$B,Expenses_FY26B!S:S)/1000</f>
        <v>0.61853482573868745</v>
      </c>
      <c r="F39" s="255">
        <v>0.48705548999999998</v>
      </c>
      <c r="G39" s="257">
        <f t="shared" si="78"/>
        <v>0.13147933573868748</v>
      </c>
      <c r="H39" s="28">
        <f t="shared" si="79"/>
        <v>0.21256577684476829</v>
      </c>
      <c r="J39" s="256">
        <f>+_xlfn.XLOOKUP($B39,Expenses_FY26B!$B:$B,Expenses_FY26B!T:T)/1000</f>
        <v>0.61853482573868745</v>
      </c>
      <c r="K39" s="255">
        <v>0.48265836000000001</v>
      </c>
      <c r="L39" s="257">
        <f t="shared" si="80"/>
        <v>0.13587646573868745</v>
      </c>
      <c r="M39" s="200">
        <f t="shared" si="94"/>
        <v>0.21967472175300151</v>
      </c>
      <c r="O39" s="256">
        <f>+_xlfn.XLOOKUP($B39,Expenses_FY26B!$B:$B,Expenses_FY26B!U:U)/1000</f>
        <v>0.61853482573868745</v>
      </c>
      <c r="P39" s="255">
        <v>0.47392161999999999</v>
      </c>
      <c r="Q39" s="257">
        <f t="shared" si="81"/>
        <v>0.14461320573868747</v>
      </c>
      <c r="R39" s="200">
        <f t="shared" si="95"/>
        <v>0.23379961761406501</v>
      </c>
      <c r="T39" s="256">
        <f>+_xlfn.XLOOKUP($B39,Expenses_FY26B!$B:$B,Expenses_FY26B!V:V)/1000</f>
        <v>0.67715505808710397</v>
      </c>
      <c r="U39" s="255">
        <v>0.47641840999999996</v>
      </c>
      <c r="V39" s="257">
        <f t="shared" si="82"/>
        <v>0.20073664808710401</v>
      </c>
      <c r="W39" s="200">
        <f t="shared" si="96"/>
        <v>0.29644118535297542</v>
      </c>
      <c r="Y39" s="256">
        <f>+_xlfn.XLOOKUP($B39,Expenses_FY26B!$B:$B,Expenses_FY26B!W:W)/1000</f>
        <v>0.67715505808710397</v>
      </c>
      <c r="Z39" s="255">
        <v>0.46967586</v>
      </c>
      <c r="AA39" s="257">
        <f t="shared" si="83"/>
        <v>0.20747919808710397</v>
      </c>
      <c r="AB39" s="200">
        <f t="shared" si="97"/>
        <v>0.30639835826259965</v>
      </c>
      <c r="AD39" s="256">
        <f>+_xlfn.XLOOKUP($B39,Expenses_FY26B!$B:$B,Expenses_FY26B!X:X)/1000</f>
        <v>0.67715505808710397</v>
      </c>
      <c r="AE39" s="255">
        <v>0.47320719</v>
      </c>
      <c r="AF39" s="257">
        <f t="shared" si="84"/>
        <v>0.20394786808710397</v>
      </c>
      <c r="AG39" s="200">
        <f t="shared" si="98"/>
        <v>0.30118340792319637</v>
      </c>
      <c r="AI39" s="256">
        <f>+_xlfn.XLOOKUP($B39,Expenses_FY26B!$B:$B,Expenses_FY26B!Y:Y)/1000</f>
        <v>0.67715505808710397</v>
      </c>
      <c r="AJ39" s="346">
        <v>0.47654563999999999</v>
      </c>
      <c r="AK39" s="257">
        <f t="shared" si="85"/>
        <v>0.20060941808710397</v>
      </c>
      <c r="AL39" s="200">
        <f t="shared" si="99"/>
        <v>0.29625329633334752</v>
      </c>
      <c r="AN39" s="256">
        <f>+_xlfn.XLOOKUP($B39,Expenses_FY26B!$B:$B,Expenses_FY26B!Z:Z)/1000</f>
        <v>0.67715505808710397</v>
      </c>
      <c r="AO39" s="255">
        <v>0.39288829999999997</v>
      </c>
      <c r="AP39" s="257">
        <f t="shared" si="86"/>
        <v>0.284266758087104</v>
      </c>
      <c r="AQ39" s="200">
        <f t="shared" si="100"/>
        <v>0.41979566525003809</v>
      </c>
      <c r="AS39" s="256">
        <f>+_xlfn.XLOOKUP($B39,Expenses_FY26B!$B:$B,Expenses_FY26B!AA:AA)/1000</f>
        <v>0.67715505808710397</v>
      </c>
      <c r="AT39" s="255">
        <v>0.81384131000000004</v>
      </c>
      <c r="AU39" s="257">
        <f t="shared" si="87"/>
        <v>-0.13668625191289607</v>
      </c>
      <c r="AV39" s="200">
        <f t="shared" si="101"/>
        <v>-0.201853696993745</v>
      </c>
      <c r="AX39" s="256">
        <f>+_xlfn.XLOOKUP($B39,Expenses_FY26B!$B:$B,Expenses_FY26B!AB:AB)/1000</f>
        <v>0.67715505808710397</v>
      </c>
      <c r="AY39" s="255">
        <v>0.64558473999999999</v>
      </c>
      <c r="AZ39" s="257">
        <f t="shared" si="88"/>
        <v>3.1570318087103977E-2</v>
      </c>
      <c r="BA39" s="200">
        <f t="shared" si="102"/>
        <v>4.6621992570338326E-2</v>
      </c>
      <c r="BC39" s="256">
        <f>+_xlfn.XLOOKUP($B39,Expenses_FY26B!$B:$B,Expenses_FY26B!AC:AC)/1000</f>
        <v>0.67715505808710397</v>
      </c>
      <c r="BD39" s="255">
        <v>0.62253594000000001</v>
      </c>
      <c r="BE39" s="257">
        <f t="shared" si="89"/>
        <v>5.4619118087103957E-2</v>
      </c>
      <c r="BF39" s="200">
        <f t="shared" si="103"/>
        <v>8.0659691506104317E-2</v>
      </c>
      <c r="BH39" s="256">
        <f>+_xlfn.XLOOKUP($B39,Expenses_FY26B!$B:$B,Expenses_FY26B!AD:AD)/1000</f>
        <v>0.67715505808710397</v>
      </c>
      <c r="BI39" s="255"/>
      <c r="BJ39" s="257">
        <f t="shared" si="90"/>
        <v>0.67715505808710397</v>
      </c>
      <c r="BK39" s="200">
        <f t="shared" si="104"/>
        <v>1</v>
      </c>
      <c r="BM39" s="260">
        <f t="shared" si="91"/>
        <v>7.2728449419128935</v>
      </c>
      <c r="BN39" s="260">
        <f t="shared" si="92"/>
        <v>5.8143328600000004</v>
      </c>
      <c r="BO39" s="257">
        <f t="shared" si="105"/>
        <v>1.4585120819128932</v>
      </c>
      <c r="BP39" s="28">
        <f>IFERROR(BO39/BM39,"n.a.")</f>
        <v>0.20054216658842686</v>
      </c>
      <c r="BQ39" s="358"/>
      <c r="BR39" s="292"/>
    </row>
    <row r="40" spans="2:72" s="38" customFormat="1" ht="14.4" customHeight="1" x14ac:dyDescent="0.3">
      <c r="B40">
        <f>+MAX($B$1:B39)+1</f>
        <v>55</v>
      </c>
      <c r="C40" s="14" t="s">
        <v>84</v>
      </c>
      <c r="D40" s="64"/>
      <c r="E40" s="256">
        <f>+_xlfn.XLOOKUP($B40,Expenses_FY26B!$B:$B,Expenses_FY26B!S:S)/1000</f>
        <v>6.2009088819337595E-2</v>
      </c>
      <c r="F40" s="255">
        <v>5.0286580000000004E-2</v>
      </c>
      <c r="G40" s="257">
        <f t="shared" si="78"/>
        <v>1.172250881933759E-2</v>
      </c>
      <c r="H40" s="28">
        <f t="shared" si="79"/>
        <v>0.18904501005475047</v>
      </c>
      <c r="J40" s="256">
        <f>+_xlfn.XLOOKUP($B40,Expenses_FY26B!$B:$B,Expenses_FY26B!T:T)/1000</f>
        <v>6.2009088819337595E-2</v>
      </c>
      <c r="K40" s="255">
        <v>6.1998279999999996E-2</v>
      </c>
      <c r="L40" s="257">
        <f t="shared" si="80"/>
        <v>1.0808819337598807E-5</v>
      </c>
      <c r="M40" s="200">
        <f t="shared" si="94"/>
        <v>1.7431024295632073E-4</v>
      </c>
      <c r="O40" s="256">
        <f>+_xlfn.XLOOKUP($B40,Expenses_FY26B!$B:$B,Expenses_FY26B!U:U)/1000</f>
        <v>6.2009088819337595E-2</v>
      </c>
      <c r="P40" s="255">
        <v>6.4061999999999994E-2</v>
      </c>
      <c r="Q40" s="257">
        <f t="shared" si="81"/>
        <v>-2.0529111806623992E-3</v>
      </c>
      <c r="R40" s="200">
        <f t="shared" si="95"/>
        <v>-3.3106617428995296E-2</v>
      </c>
      <c r="T40" s="256">
        <f>+_xlfn.XLOOKUP($B40,Expenses_FY26B!$B:$B,Expenses_FY26B!V:V)/1000</f>
        <v>6.7885859282442992E-2</v>
      </c>
      <c r="U40" s="255">
        <v>6.6074560000000004E-2</v>
      </c>
      <c r="V40" s="257">
        <f t="shared" si="82"/>
        <v>1.811299282442988E-3</v>
      </c>
      <c r="W40" s="200">
        <f t="shared" si="96"/>
        <v>2.6681540185077041E-2</v>
      </c>
      <c r="Y40" s="256">
        <f>+_xlfn.XLOOKUP($B40,Expenses_FY26B!$B:$B,Expenses_FY26B!W:W)/1000</f>
        <v>6.7885859282442992E-2</v>
      </c>
      <c r="Z40" s="255">
        <v>6.1172940000000002E-2</v>
      </c>
      <c r="AA40" s="257">
        <f t="shared" si="83"/>
        <v>6.7129192824429904E-3</v>
      </c>
      <c r="AB40" s="200">
        <f t="shared" si="97"/>
        <v>9.8885384281776664E-2</v>
      </c>
      <c r="AD40" s="256">
        <f>+_xlfn.XLOOKUP($B40,Expenses_FY26B!$B:$B,Expenses_FY26B!X:X)/1000</f>
        <v>6.7885859282442992E-2</v>
      </c>
      <c r="AE40" s="255">
        <v>6.4146090000000003E-2</v>
      </c>
      <c r="AF40" s="257">
        <f t="shared" si="84"/>
        <v>3.7397692824429896E-3</v>
      </c>
      <c r="AG40" s="200">
        <f t="shared" si="98"/>
        <v>5.5089076310921629E-2</v>
      </c>
      <c r="AI40" s="256">
        <f>+_xlfn.XLOOKUP($B40,Expenses_FY26B!$B:$B,Expenses_FY26B!Y:Y)/1000</f>
        <v>0.20188585928244299</v>
      </c>
      <c r="AJ40" s="346">
        <v>6.4146090000000003E-2</v>
      </c>
      <c r="AK40" s="257">
        <f t="shared" si="85"/>
        <v>0.13773976928244297</v>
      </c>
      <c r="AL40" s="200">
        <f t="shared" si="99"/>
        <v>0.68226556219443701</v>
      </c>
      <c r="AN40" s="256">
        <f>+_xlfn.XLOOKUP($B40,Expenses_FY26B!$B:$B,Expenses_FY26B!Z:Z)/1000</f>
        <v>0.20188585928244299</v>
      </c>
      <c r="AO40" s="255">
        <v>6.8906350000000005E-2</v>
      </c>
      <c r="AP40" s="257">
        <f t="shared" si="86"/>
        <v>0.13297950928244298</v>
      </c>
      <c r="AQ40" s="200">
        <f t="shared" si="100"/>
        <v>0.65868659526272999</v>
      </c>
      <c r="AS40" s="256">
        <f>+_xlfn.XLOOKUP($B40,Expenses_FY26B!$B:$B,Expenses_FY26B!AA:AA)/1000</f>
        <v>0.20188585928244299</v>
      </c>
      <c r="AT40" s="255">
        <v>7.9419699999999996E-2</v>
      </c>
      <c r="AU40" s="257">
        <f t="shared" si="87"/>
        <v>0.12246615928244299</v>
      </c>
      <c r="AV40" s="200">
        <f t="shared" si="101"/>
        <v>0.60661088259336682</v>
      </c>
      <c r="AX40" s="256">
        <f>+_xlfn.XLOOKUP($B40,Expenses_FY26B!$B:$B,Expenses_FY26B!AB:AB)/1000</f>
        <v>0.20188585928244299</v>
      </c>
      <c r="AY40" s="255">
        <v>8.434287E-2</v>
      </c>
      <c r="AZ40" s="257">
        <f t="shared" si="88"/>
        <v>0.11754298928244299</v>
      </c>
      <c r="BA40" s="200">
        <f t="shared" si="102"/>
        <v>0.58222497454860189</v>
      </c>
      <c r="BC40" s="256">
        <f>+_xlfn.XLOOKUP($B40,Expenses_FY26B!$B:$B,Expenses_FY26B!AC:AC)/1000</f>
        <v>0.20188585928244299</v>
      </c>
      <c r="BD40" s="255">
        <v>7.4591119999999997E-2</v>
      </c>
      <c r="BE40" s="257">
        <f t="shared" si="89"/>
        <v>0.127294739282443</v>
      </c>
      <c r="BF40" s="200">
        <f t="shared" si="103"/>
        <v>0.63052825856591932</v>
      </c>
      <c r="BH40" s="256">
        <f>+_xlfn.XLOOKUP($B40,Expenses_FY26B!$B:$B,Expenses_FY26B!AD:AD)/1000</f>
        <v>0.20188585928244299</v>
      </c>
      <c r="BI40" s="255"/>
      <c r="BJ40" s="257">
        <f t="shared" si="90"/>
        <v>0.20188585928244299</v>
      </c>
      <c r="BK40" s="200">
        <f t="shared" si="104"/>
        <v>1</v>
      </c>
      <c r="BM40" s="260">
        <f t="shared" si="91"/>
        <v>1.3991141407175567</v>
      </c>
      <c r="BN40" s="260">
        <f t="shared" si="92"/>
        <v>0.73914658</v>
      </c>
      <c r="BO40" s="257">
        <f t="shared" si="105"/>
        <v>0.65996756071755669</v>
      </c>
      <c r="BP40" s="28">
        <f t="shared" si="106"/>
        <v>0.47170387426652871</v>
      </c>
      <c r="BQ40" s="292"/>
    </row>
    <row r="41" spans="2:72" s="38" customFormat="1" ht="14.4" customHeight="1" x14ac:dyDescent="0.3">
      <c r="B41">
        <f>+MAX($B$1:B40)+1</f>
        <v>56</v>
      </c>
      <c r="C41" s="14" t="s">
        <v>85</v>
      </c>
      <c r="D41" s="64"/>
      <c r="E41" s="256">
        <f>+_xlfn.XLOOKUP($B41,Expenses_FY26B!$B:$B,Expenses_FY26B!S:S)/1000</f>
        <v>5.6018248368786792E-3</v>
      </c>
      <c r="F41" s="255">
        <v>0</v>
      </c>
      <c r="G41" s="257">
        <f t="shared" si="78"/>
        <v>5.6018248368786792E-3</v>
      </c>
      <c r="H41" s="28">
        <f t="shared" si="79"/>
        <v>1</v>
      </c>
      <c r="J41" s="256">
        <f>+_xlfn.XLOOKUP($B41,Expenses_FY26B!$B:$B,Expenses_FY26B!T:T)/1000</f>
        <v>5.6018248368786792E-3</v>
      </c>
      <c r="K41" s="255">
        <v>4.1361223239436626E-3</v>
      </c>
      <c r="L41" s="257">
        <f t="shared" si="80"/>
        <v>1.4657025129350167E-3</v>
      </c>
      <c r="M41" s="200">
        <f t="shared" si="94"/>
        <v>0.26164733022100384</v>
      </c>
      <c r="O41" s="256">
        <f>+_xlfn.XLOOKUP($B41,Expenses_FY26B!$B:$B,Expenses_FY26B!U:U)/1000</f>
        <v>5.6018248368786792E-3</v>
      </c>
      <c r="P41" s="255">
        <v>0</v>
      </c>
      <c r="Q41" s="257">
        <f t="shared" si="81"/>
        <v>5.6018248368786792E-3</v>
      </c>
      <c r="R41" s="200">
        <f t="shared" si="95"/>
        <v>1</v>
      </c>
      <c r="T41" s="256">
        <f>+_xlfn.XLOOKUP($B41,Expenses_FY26B!$B:$B,Expenses_FY26B!V:V)/1000</f>
        <v>6.1327250543737714E-3</v>
      </c>
      <c r="U41" s="255">
        <v>0</v>
      </c>
      <c r="V41" s="257">
        <f t="shared" si="82"/>
        <v>6.1327250543737714E-3</v>
      </c>
      <c r="W41" s="200">
        <f t="shared" si="96"/>
        <v>1</v>
      </c>
      <c r="Y41" s="256">
        <f>+_xlfn.XLOOKUP($B41,Expenses_FY26B!$B:$B,Expenses_FY26B!W:W)/1000</f>
        <v>6.1327250543737714E-3</v>
      </c>
      <c r="Z41" s="255">
        <v>8.3000699999999997E-3</v>
      </c>
      <c r="AA41" s="257">
        <f t="shared" si="83"/>
        <v>-2.1673449456262282E-3</v>
      </c>
      <c r="AB41" s="200">
        <f t="shared" si="97"/>
        <v>-0.35340650794062728</v>
      </c>
      <c r="AD41" s="256">
        <f>+_xlfn.XLOOKUP($B41,Expenses_FY26B!$B:$B,Expenses_FY26B!X:X)/1000</f>
        <v>6.1327250543737714E-3</v>
      </c>
      <c r="AE41" s="255">
        <v>2.8844194736842104E-3</v>
      </c>
      <c r="AF41" s="257">
        <f t="shared" si="84"/>
        <v>3.248305580689561E-3</v>
      </c>
      <c r="AG41" s="200">
        <f t="shared" si="98"/>
        <v>0.52966757059700831</v>
      </c>
      <c r="AI41" s="256">
        <f>+_xlfn.XLOOKUP($B41,Expenses_FY26B!$B:$B,Expenses_FY26B!Y:Y)/1000</f>
        <v>6.1327250543737714E-3</v>
      </c>
      <c r="AJ41" s="346">
        <v>0</v>
      </c>
      <c r="AK41" s="257">
        <f t="shared" si="85"/>
        <v>6.1327250543737714E-3</v>
      </c>
      <c r="AL41" s="200">
        <f t="shared" si="99"/>
        <v>1</v>
      </c>
      <c r="AN41" s="256">
        <f>+_xlfn.XLOOKUP($B41,Expenses_FY26B!$B:$B,Expenses_FY26B!Z:Z)/1000</f>
        <v>6.1327250543737714E-3</v>
      </c>
      <c r="AO41" s="255">
        <v>6.2990336842105249E-3</v>
      </c>
      <c r="AP41" s="257">
        <f t="shared" si="86"/>
        <v>-1.6630862983675349E-4</v>
      </c>
      <c r="AQ41" s="200">
        <f t="shared" si="100"/>
        <v>-2.711822694841742E-2</v>
      </c>
      <c r="AS41" s="256">
        <f>+_xlfn.XLOOKUP($B41,Expenses_FY26B!$B:$B,Expenses_FY26B!AA:AA)/1000</f>
        <v>6.1327250543737714E-3</v>
      </c>
      <c r="AT41" s="255">
        <v>3.1080363157894733E-3</v>
      </c>
      <c r="AU41" s="257">
        <f t="shared" si="87"/>
        <v>3.0246887385842981E-3</v>
      </c>
      <c r="AV41" s="200">
        <f t="shared" si="101"/>
        <v>0.49320468662248823</v>
      </c>
      <c r="AX41" s="256">
        <f>+_xlfn.XLOOKUP($B41,Expenses_FY26B!$B:$B,Expenses_FY26B!AB:AB)/1000</f>
        <v>6.1327250543737714E-3</v>
      </c>
      <c r="AY41" s="255">
        <v>0</v>
      </c>
      <c r="AZ41" s="257">
        <f t="shared" si="88"/>
        <v>6.1327250543737714E-3</v>
      </c>
      <c r="BA41" s="200">
        <f t="shared" si="102"/>
        <v>1</v>
      </c>
      <c r="BC41" s="256">
        <f>+_xlfn.XLOOKUP($B41,Expenses_FY26B!$B:$B,Expenses_FY26B!AC:AC)/1000</f>
        <v>6.1327250543737714E-3</v>
      </c>
      <c r="BD41" s="255">
        <v>5.5952857894736845E-3</v>
      </c>
      <c r="BE41" s="257">
        <f t="shared" si="89"/>
        <v>5.3743926490008691E-4</v>
      </c>
      <c r="BF41" s="200">
        <f t="shared" si="103"/>
        <v>8.7634658350906003E-2</v>
      </c>
      <c r="BH41" s="256">
        <f>+_xlfn.XLOOKUP($B41,Expenses_FY26B!$B:$B,Expenses_FY26B!AD:AD)/1000</f>
        <v>6.1327250543737714E-3</v>
      </c>
      <c r="BI41" s="255"/>
      <c r="BJ41" s="257">
        <f t="shared" si="90"/>
        <v>6.1327250543737714E-3</v>
      </c>
      <c r="BK41" s="200">
        <f t="shared" si="104"/>
        <v>1</v>
      </c>
      <c r="BM41" s="260">
        <f t="shared" si="91"/>
        <v>6.586727494562622E-2</v>
      </c>
      <c r="BN41" s="260">
        <f t="shared" si="92"/>
        <v>3.0322967587101554E-2</v>
      </c>
      <c r="BO41" s="257">
        <f t="shared" si="105"/>
        <v>3.5544307358524665E-2</v>
      </c>
      <c r="BP41" s="28">
        <f t="shared" si="106"/>
        <v>0.53963531037023582</v>
      </c>
      <c r="BQ41" s="359"/>
    </row>
    <row r="42" spans="2:72" s="38" customFormat="1" ht="14.4" customHeight="1" x14ac:dyDescent="0.3">
      <c r="B42">
        <f>+MAX($B$1:B41)+1</f>
        <v>57</v>
      </c>
      <c r="C42" s="14" t="s">
        <v>86</v>
      </c>
      <c r="D42" s="64"/>
      <c r="E42" s="256">
        <f>+_xlfn.XLOOKUP($B42,Expenses_FY26B!$B:$B,Expenses_FY26B!S:S)/1000</f>
        <v>0.29930861315933721</v>
      </c>
      <c r="F42" s="255">
        <v>6.6909999999999997E-2</v>
      </c>
      <c r="G42" s="257">
        <f t="shared" si="78"/>
        <v>0.23239861315933721</v>
      </c>
      <c r="H42" s="28">
        <f t="shared" si="79"/>
        <v>0.77645147163078665</v>
      </c>
      <c r="J42" s="256">
        <f>+_xlfn.XLOOKUP($B42,Expenses_FY26B!$B:$B,Expenses_FY26B!T:T)/1000</f>
        <v>0.29930861315933721</v>
      </c>
      <c r="K42" s="255">
        <v>2.1645000000000001E-2</v>
      </c>
      <c r="L42" s="257">
        <f t="shared" si="80"/>
        <v>0.27766361315933719</v>
      </c>
      <c r="M42" s="200">
        <f t="shared" ref="M42" si="107">IFERROR(L42/J42,"n.a.")</f>
        <v>0.92768333737032393</v>
      </c>
      <c r="O42" s="256">
        <f>+_xlfn.XLOOKUP($B42,Expenses_FY26B!$B:$B,Expenses_FY26B!U:U)/1000</f>
        <v>0.29930861315933721</v>
      </c>
      <c r="P42" s="255">
        <v>0.12805</v>
      </c>
      <c r="Q42" s="257">
        <f t="shared" si="81"/>
        <v>0.17125861315933721</v>
      </c>
      <c r="R42" s="200">
        <f t="shared" ref="R42" si="108">IFERROR(Q42/O42,"n.a.")</f>
        <v>0.57218070456317782</v>
      </c>
      <c r="T42" s="256">
        <f>+_xlfn.XLOOKUP($B42,Expenses_FY26B!$B:$B,Expenses_FY26B!V:V)/1000</f>
        <v>0.32767490672466526</v>
      </c>
      <c r="U42" s="255">
        <v>3.095359E-2</v>
      </c>
      <c r="V42" s="257">
        <f t="shared" si="82"/>
        <v>0.29672131672466528</v>
      </c>
      <c r="W42" s="200">
        <f t="shared" ref="W42:W47" si="109">IFERROR(V42/T42,"n.a.")</f>
        <v>0.90553567159169346</v>
      </c>
      <c r="Y42" s="256">
        <f>+_xlfn.XLOOKUP($B42,Expenses_FY26B!$B:$B,Expenses_FY26B!W:W)/1000</f>
        <v>0.32767490672466526</v>
      </c>
      <c r="Z42" s="255">
        <v>0.12227991000000001</v>
      </c>
      <c r="AA42" s="257">
        <f t="shared" si="83"/>
        <v>0.20539499672466527</v>
      </c>
      <c r="AB42" s="200">
        <f t="shared" ref="AB42:AB47" si="110">IFERROR(AA42/Y42,"n.a.")</f>
        <v>0.62682552892965993</v>
      </c>
      <c r="AD42" s="256">
        <f>+_xlfn.XLOOKUP($B42,Expenses_FY26B!$B:$B,Expenses_FY26B!X:X)/1000</f>
        <v>0.32767490672466526</v>
      </c>
      <c r="AE42" s="255">
        <v>0.54138025000000001</v>
      </c>
      <c r="AF42" s="257">
        <f t="shared" si="84"/>
        <v>-0.21370534327533475</v>
      </c>
      <c r="AG42" s="200">
        <f t="shared" ref="AG42:AG47" si="111">IFERROR(AF42/AD42,"n.a.")</f>
        <v>-0.65218708814619275</v>
      </c>
      <c r="AI42" s="256">
        <f>+_xlfn.XLOOKUP($B42,Expenses_FY26B!$B:$B,Expenses_FY26B!Y:Y)/1000</f>
        <v>0.32767490672466526</v>
      </c>
      <c r="AJ42" s="346">
        <v>0</v>
      </c>
      <c r="AK42" s="257">
        <f t="shared" si="85"/>
        <v>0.32767490672466526</v>
      </c>
      <c r="AL42" s="200">
        <f t="shared" ref="AL42" si="112">IFERROR(AK42/AI42,"n.a.")</f>
        <v>1</v>
      </c>
      <c r="AN42" s="256">
        <f>+_xlfn.XLOOKUP($B42,Expenses_FY26B!$B:$B,Expenses_FY26B!Z:Z)/1000</f>
        <v>0.32767490672466526</v>
      </c>
      <c r="AO42" s="255">
        <v>0.21162500000000012</v>
      </c>
      <c r="AP42" s="257">
        <f t="shared" si="86"/>
        <v>0.11604990672466514</v>
      </c>
      <c r="AQ42" s="200">
        <f t="shared" ref="AQ42" si="113">IFERROR(AP42/AN42,"n.a.")</f>
        <v>0.35416171437924043</v>
      </c>
      <c r="AS42" s="256">
        <f>+_xlfn.XLOOKUP($B42,Expenses_FY26B!$B:$B,Expenses_FY26B!AA:AA)/1000</f>
        <v>0.32767490672466526</v>
      </c>
      <c r="AT42" s="255">
        <v>1.0909056600000002</v>
      </c>
      <c r="AU42" s="257">
        <f t="shared" si="87"/>
        <v>-0.76323075327533496</v>
      </c>
      <c r="AV42" s="200">
        <f t="shared" ref="AV42" si="114">IFERROR(AU42/AS42,"n.a.")</f>
        <v>-2.329231618326677</v>
      </c>
      <c r="AX42" s="256">
        <f>+_xlfn.XLOOKUP($B42,Expenses_FY26B!$B:$B,Expenses_FY26B!AB:AB)/1000</f>
        <v>0.32767490672466526</v>
      </c>
      <c r="AY42" s="255">
        <v>0.32423878</v>
      </c>
      <c r="AZ42" s="257">
        <f t="shared" si="88"/>
        <v>3.436126724665256E-3</v>
      </c>
      <c r="BA42" s="200">
        <f t="shared" ref="BA42" si="115">IFERROR(AZ42/AX42,"n.a.")</f>
        <v>1.0486389571333649E-2</v>
      </c>
      <c r="BC42" s="256">
        <f>+_xlfn.XLOOKUP($B42,Expenses_FY26B!$B:$B,Expenses_FY26B!AC:AC)/1000</f>
        <v>0.32767490672466526</v>
      </c>
      <c r="BD42" s="255">
        <v>0.28084517000000003</v>
      </c>
      <c r="BE42" s="257">
        <f t="shared" si="89"/>
        <v>4.6829736724665227E-2</v>
      </c>
      <c r="BF42" s="200">
        <f t="shared" ref="BF42" si="116">IFERROR(BE42/BC42,"n.a.")</f>
        <v>0.14291523630161512</v>
      </c>
      <c r="BH42" s="256">
        <f>+_xlfn.XLOOKUP($B42,Expenses_FY26B!$B:$B,Expenses_FY26B!AD:AD)/1000</f>
        <v>0.32767490672466526</v>
      </c>
      <c r="BI42" s="255"/>
      <c r="BJ42" s="257">
        <f t="shared" si="90"/>
        <v>0.32767490672466526</v>
      </c>
      <c r="BK42" s="200">
        <f t="shared" ref="BK42" si="117">IFERROR(BJ42/BH42,"n.a.")</f>
        <v>1</v>
      </c>
      <c r="BM42" s="260">
        <f t="shared" si="91"/>
        <v>3.519325093275333</v>
      </c>
      <c r="BN42" s="260">
        <f t="shared" si="92"/>
        <v>2.8188333600000002</v>
      </c>
      <c r="BO42" s="257">
        <f t="shared" ref="BO42:BO47" si="118">BM42-BN42</f>
        <v>0.70049173327533287</v>
      </c>
      <c r="BP42" s="28">
        <f t="shared" ref="BP42:BP47" si="119">IFERROR(BO42/BM42,"n.a.")</f>
        <v>0.19904149651131139</v>
      </c>
    </row>
    <row r="43" spans="2:72" s="38" customFormat="1" ht="14.4" customHeight="1" x14ac:dyDescent="0.3">
      <c r="B43">
        <f>+MAX($B$1:B42)+1</f>
        <v>58</v>
      </c>
      <c r="C43" s="14" t="s">
        <v>87</v>
      </c>
      <c r="D43" s="64"/>
      <c r="E43" s="256">
        <f>+_xlfn.XLOOKUP($B43,Expenses_FY26B!$B:$B,Expenses_FY26B!S:S)/1000</f>
        <v>0.16836595759729805</v>
      </c>
      <c r="F43" s="255">
        <v>7.0099999999999997E-3</v>
      </c>
      <c r="G43" s="257">
        <f t="shared" ref="G43:G47" si="120">E43-F43</f>
        <v>0.16135595759729807</v>
      </c>
      <c r="H43" s="28">
        <f t="shared" ref="H43:H47" si="121">IFERROR(G43/E43,"n.a.")</f>
        <v>0.95836450491514036</v>
      </c>
      <c r="J43" s="256">
        <f>+_xlfn.XLOOKUP($B43,Expenses_FY26B!$B:$B,Expenses_FY26B!T:T)/1000</f>
        <v>0.16836595759729805</v>
      </c>
      <c r="K43" s="255">
        <v>4.5100000000000001E-3</v>
      </c>
      <c r="L43" s="257">
        <f t="shared" ref="L43:L48" si="122">J43-K43</f>
        <v>0.16385595759729804</v>
      </c>
      <c r="M43" s="28">
        <f t="shared" ref="M43:M47" si="123">IFERROR(L43/J43,"n.a.")</f>
        <v>0.97321311229205165</v>
      </c>
      <c r="O43" s="256">
        <f>+_xlfn.XLOOKUP($B43,Expenses_FY26B!$B:$B,Expenses_FY26B!U:U)/1000</f>
        <v>0.16836595759729805</v>
      </c>
      <c r="P43" s="255">
        <v>9.8519999999999996E-2</v>
      </c>
      <c r="Q43" s="257">
        <f t="shared" ref="Q43:Q47" si="124">O43-P43</f>
        <v>6.9845957597298058E-2</v>
      </c>
      <c r="R43" s="28">
        <f t="shared" ref="R43:R47" si="125">IFERROR(Q43/O43,"n.a.")</f>
        <v>0.41484608049067367</v>
      </c>
      <c r="T43" s="256">
        <f>+_xlfn.XLOOKUP($B43,Expenses_FY26B!$B:$B,Expenses_FY26B!V:V)/1000</f>
        <v>0.18432245857867835</v>
      </c>
      <c r="U43" s="255">
        <v>0.16169545999999999</v>
      </c>
      <c r="V43" s="257">
        <f t="shared" si="82"/>
        <v>2.2626998578678365E-2</v>
      </c>
      <c r="W43" s="28">
        <f t="shared" si="109"/>
        <v>0.12275768646510318</v>
      </c>
      <c r="Y43" s="256">
        <f>+_xlfn.XLOOKUP($B43,Expenses_FY26B!$B:$B,Expenses_FY26B!W:W)/1000</f>
        <v>0.18432245857867835</v>
      </c>
      <c r="Z43" s="255">
        <v>1.7444999999999999E-2</v>
      </c>
      <c r="AA43" s="257">
        <f t="shared" si="83"/>
        <v>0.16687745857867836</v>
      </c>
      <c r="AB43" s="28">
        <f t="shared" si="110"/>
        <v>0.90535608012979296</v>
      </c>
      <c r="AD43" s="256">
        <f>+_xlfn.XLOOKUP($B43,Expenses_FY26B!$B:$B,Expenses_FY26B!X:X)/1000</f>
        <v>0.18432245857867835</v>
      </c>
      <c r="AE43" s="255">
        <v>4.0923520000000005E-2</v>
      </c>
      <c r="AF43" s="257">
        <f t="shared" si="84"/>
        <v>0.14339893857867836</v>
      </c>
      <c r="AG43" s="28">
        <f t="shared" si="111"/>
        <v>0.77797865590789239</v>
      </c>
      <c r="AI43" s="256">
        <f>+_xlfn.XLOOKUP($B43,Expenses_FY26B!$B:$B,Expenses_FY26B!Y:Y)/1000</f>
        <v>0.18432245857867835</v>
      </c>
      <c r="AJ43" s="346">
        <v>0</v>
      </c>
      <c r="AK43" s="257">
        <f t="shared" ref="AK43:AK47" si="126">AI43-AJ43</f>
        <v>0.18432245857867835</v>
      </c>
      <c r="AL43" s="28">
        <f t="shared" ref="AL43:AL47" si="127">IFERROR(AK43/AI43,"n.a.")</f>
        <v>1</v>
      </c>
      <c r="AN43" s="256">
        <f>+_xlfn.XLOOKUP($B43,Expenses_FY26B!$B:$B,Expenses_FY26B!Z:Z)/1000</f>
        <v>0.18432245857867835</v>
      </c>
      <c r="AO43" s="255">
        <v>4.5703550000000016E-2</v>
      </c>
      <c r="AP43" s="257">
        <f t="shared" ref="AP43:AP47" si="128">AN43-AO43</f>
        <v>0.13861890857867834</v>
      </c>
      <c r="AQ43" s="28">
        <f t="shared" ref="AQ43:AQ47" si="129">IFERROR(AP43/AN43,"n.a.")</f>
        <v>0.75204567933597</v>
      </c>
      <c r="AS43" s="256">
        <f>+_xlfn.XLOOKUP($B43,Expenses_FY26B!$B:$B,Expenses_FY26B!AA:AA)/1000</f>
        <v>0.18432245857867835</v>
      </c>
      <c r="AT43" s="255">
        <v>7.9452969999999998E-2</v>
      </c>
      <c r="AU43" s="257">
        <f t="shared" ref="AU43:AU47" si="130">AS43-AT43</f>
        <v>0.10486948857867835</v>
      </c>
      <c r="AV43" s="28">
        <f t="shared" ref="AV43:AV47" si="131">IFERROR(AU43/AS43,"n.a.")</f>
        <v>0.56894579959128877</v>
      </c>
      <c r="AX43" s="256">
        <f>+_xlfn.XLOOKUP($B43,Expenses_FY26B!$B:$B,Expenses_FY26B!AB:AB)/1000</f>
        <v>0.18432245857867835</v>
      </c>
      <c r="AY43" s="255">
        <v>2.1504760000000001E-2</v>
      </c>
      <c r="AZ43" s="257">
        <f t="shared" ref="AZ43:AZ47" si="132">AX43-AY43</f>
        <v>0.16281769857867834</v>
      </c>
      <c r="BA43" s="28">
        <f t="shared" ref="BA43:BA47" si="133">IFERROR(AZ43/AX43,"n.a.")</f>
        <v>0.88333076627870244</v>
      </c>
      <c r="BC43" s="256">
        <f>+_xlfn.XLOOKUP($B43,Expenses_FY26B!$B:$B,Expenses_FY26B!AC:AC)/1000</f>
        <v>0.18432245857867835</v>
      </c>
      <c r="BD43" s="255">
        <v>2.0931410000000001E-2</v>
      </c>
      <c r="BE43" s="257">
        <f t="shared" ref="BE43:BE47" si="134">BC43-BD43</f>
        <v>0.16339104857867834</v>
      </c>
      <c r="BF43" s="28">
        <f t="shared" ref="BF43:BF47" si="135">IFERROR(BE43/BC43,"n.a.")</f>
        <v>0.88644134761762949</v>
      </c>
      <c r="BH43" s="256">
        <f>+_xlfn.XLOOKUP($B43,Expenses_FY26B!$B:$B,Expenses_FY26B!AD:AD)/1000</f>
        <v>0.18432245857867835</v>
      </c>
      <c r="BI43" s="255"/>
      <c r="BJ43" s="257">
        <f t="shared" ref="BJ43:BJ47" si="136">BH43-BI43</f>
        <v>0.18432245857867835</v>
      </c>
      <c r="BK43" s="28">
        <f t="shared" ref="BK43:BK47" si="137">IFERROR(BJ43/BH43,"n.a.")</f>
        <v>1</v>
      </c>
      <c r="BM43" s="260">
        <f t="shared" si="91"/>
        <v>1.9796775414213217</v>
      </c>
      <c r="BN43" s="260">
        <f t="shared" si="92"/>
        <v>0.49769667000000001</v>
      </c>
      <c r="BO43" s="257">
        <f t="shared" si="118"/>
        <v>1.4819808714213216</v>
      </c>
      <c r="BP43" s="28">
        <f t="shared" si="119"/>
        <v>0.74859710251464706</v>
      </c>
    </row>
    <row r="44" spans="2:72" s="38" customFormat="1" ht="14.4" customHeight="1" x14ac:dyDescent="0.3">
      <c r="B44">
        <f>+MAX($B$1:B43)+1</f>
        <v>59</v>
      </c>
      <c r="C44" s="14" t="s">
        <v>266</v>
      </c>
      <c r="D44" s="64"/>
      <c r="E44" s="256">
        <f>+_xlfn.XLOOKUP($B44,Expenses_FY26B!$B:$B,Expenses_FY26B!S:S)/1000</f>
        <v>0.11623786536523258</v>
      </c>
      <c r="F44" s="255">
        <v>0</v>
      </c>
      <c r="G44" s="257">
        <f t="shared" si="120"/>
        <v>0.11623786536523258</v>
      </c>
      <c r="H44" s="28">
        <f t="shared" si="121"/>
        <v>1</v>
      </c>
      <c r="J44" s="256">
        <f>+_xlfn.XLOOKUP($B44,Expenses_FY26B!$B:$B,Expenses_FY26B!T:T)/1000</f>
        <v>0.11623786536523258</v>
      </c>
      <c r="K44" s="255">
        <v>0</v>
      </c>
      <c r="L44" s="257">
        <f t="shared" si="122"/>
        <v>0.11623786536523258</v>
      </c>
      <c r="M44" s="28">
        <f t="shared" si="123"/>
        <v>1</v>
      </c>
      <c r="O44" s="256">
        <f>+_xlfn.XLOOKUP($B44,Expenses_FY26B!$B:$B,Expenses_FY26B!U:U)/1000</f>
        <v>0.11623786536523258</v>
      </c>
      <c r="P44" s="255">
        <v>0.57690638999999999</v>
      </c>
      <c r="Q44" s="257">
        <f t="shared" si="124"/>
        <v>-0.46066852463476743</v>
      </c>
      <c r="R44" s="28">
        <f t="shared" si="125"/>
        <v>-3.9631536865142403</v>
      </c>
      <c r="T44" s="256">
        <f>+_xlfn.XLOOKUP($B44,Expenses_FY26B!$B:$B,Expenses_FY26B!V:V)/1000</f>
        <v>0.12725404487825576</v>
      </c>
      <c r="U44" s="255">
        <v>0</v>
      </c>
      <c r="V44" s="257">
        <f t="shared" si="82"/>
        <v>0.12725404487825576</v>
      </c>
      <c r="W44" s="28">
        <f t="shared" si="109"/>
        <v>1</v>
      </c>
      <c r="Y44" s="256">
        <f>+_xlfn.XLOOKUP($B44,Expenses_FY26B!$B:$B,Expenses_FY26B!W:W)/1000</f>
        <v>0.12725404487825576</v>
      </c>
      <c r="Z44" s="255">
        <v>0.17747250000000001</v>
      </c>
      <c r="AA44" s="257">
        <f t="shared" si="83"/>
        <v>-5.0218455121744249E-2</v>
      </c>
      <c r="AB44" s="28">
        <f t="shared" si="110"/>
        <v>-0.39463150401064551</v>
      </c>
      <c r="AD44" s="256">
        <f>+_xlfn.XLOOKUP($B44,Expenses_FY26B!$B:$B,Expenses_FY26B!X:X)/1000</f>
        <v>0.12725404487825576</v>
      </c>
      <c r="AE44" s="255">
        <v>7.4023749999999999E-2</v>
      </c>
      <c r="AF44" s="257">
        <f t="shared" si="84"/>
        <v>5.3230294878255757E-2</v>
      </c>
      <c r="AG44" s="28">
        <f t="shared" si="111"/>
        <v>0.41829943346147702</v>
      </c>
      <c r="AI44" s="256">
        <f>+_xlfn.XLOOKUP($B44,Expenses_FY26B!$B:$B,Expenses_FY26B!Y:Y)/1000</f>
        <v>6.0254044878255995E-2</v>
      </c>
      <c r="AJ44" s="346">
        <v>0.1194375</v>
      </c>
      <c r="AK44" s="257">
        <f t="shared" si="126"/>
        <v>-5.9183455121744007E-2</v>
      </c>
      <c r="AL44" s="28">
        <f t="shared" si="127"/>
        <v>-0.98223206825906662</v>
      </c>
      <c r="AN44" s="256">
        <f>+_xlfn.XLOOKUP($B44,Expenses_FY26B!$B:$B,Expenses_FY26B!Z:Z)/1000</f>
        <v>6.0254044878255995E-2</v>
      </c>
      <c r="AO44" s="255">
        <v>0.96828749999999997</v>
      </c>
      <c r="AP44" s="257">
        <f t="shared" si="128"/>
        <v>-0.90803345512174394</v>
      </c>
      <c r="AQ44" s="28">
        <f t="shared" si="129"/>
        <v>-15.070082962171854</v>
      </c>
      <c r="AS44" s="256">
        <f>+_xlfn.XLOOKUP($B44,Expenses_FY26B!$B:$B,Expenses_FY26B!AA:AA)/1000</f>
        <v>6.0254044878255995E-2</v>
      </c>
      <c r="AT44" s="255">
        <v>0</v>
      </c>
      <c r="AU44" s="257">
        <f t="shared" si="130"/>
        <v>6.0254044878255995E-2</v>
      </c>
      <c r="AV44" s="28">
        <f t="shared" si="131"/>
        <v>1</v>
      </c>
      <c r="AX44" s="256">
        <f>+_xlfn.XLOOKUP($B44,Expenses_FY26B!$B:$B,Expenses_FY26B!AB:AB)/1000</f>
        <v>6.0254044878255995E-2</v>
      </c>
      <c r="AY44" s="255">
        <v>0</v>
      </c>
      <c r="AZ44" s="257">
        <f t="shared" si="132"/>
        <v>6.0254044878255995E-2</v>
      </c>
      <c r="BA44" s="28">
        <f t="shared" si="133"/>
        <v>1</v>
      </c>
      <c r="BC44" s="256">
        <f>+_xlfn.XLOOKUP($B44,Expenses_FY26B!$B:$B,Expenses_FY26B!AC:AC)/1000</f>
        <v>6.0254044878255995E-2</v>
      </c>
      <c r="BD44" s="255">
        <v>3.6420000000000001E-2</v>
      </c>
      <c r="BE44" s="257">
        <f t="shared" si="134"/>
        <v>2.3834044878255994E-2</v>
      </c>
      <c r="BF44" s="28">
        <f t="shared" si="135"/>
        <v>0.39555925127371883</v>
      </c>
      <c r="BH44" s="256">
        <f>+_xlfn.XLOOKUP($B44,Expenses_FY26B!$B:$B,Expenses_FY26B!AD:AD)/1000</f>
        <v>6.0254044878255995E-2</v>
      </c>
      <c r="BI44" s="255"/>
      <c r="BJ44" s="257">
        <f t="shared" si="136"/>
        <v>6.0254044878255995E-2</v>
      </c>
      <c r="BK44" s="28">
        <f t="shared" si="137"/>
        <v>1</v>
      </c>
      <c r="BM44" s="260">
        <f t="shared" si="91"/>
        <v>1.0317459551217452</v>
      </c>
      <c r="BN44" s="260">
        <f t="shared" si="92"/>
        <v>1.9525476399999999</v>
      </c>
      <c r="BO44" s="257">
        <f t="shared" si="118"/>
        <v>-0.92080168487825476</v>
      </c>
      <c r="BP44" s="28">
        <f t="shared" si="119"/>
        <v>-0.89246939162422101</v>
      </c>
    </row>
    <row r="45" spans="2:72" s="38" customFormat="1" ht="14.4" customHeight="1" x14ac:dyDescent="0.3">
      <c r="B45">
        <f>+MAX($B$1:B44)+1</f>
        <v>60</v>
      </c>
      <c r="C45" s="14" t="s">
        <v>88</v>
      </c>
      <c r="D45" s="64"/>
      <c r="E45" s="256">
        <f>+_xlfn.XLOOKUP($B45,Expenses_FY26B!$B:$B,Expenses_FY26B!S:S)/1000</f>
        <v>0.12378476827047191</v>
      </c>
      <c r="F45" s="255">
        <v>0</v>
      </c>
      <c r="G45" s="257">
        <f t="shared" si="120"/>
        <v>0.12378476827047191</v>
      </c>
      <c r="H45" s="28">
        <f t="shared" si="121"/>
        <v>1</v>
      </c>
      <c r="J45" s="256">
        <f>+_xlfn.XLOOKUP($B45,Expenses_FY26B!$B:$B,Expenses_FY26B!T:T)/1000</f>
        <v>0.12378476827047191</v>
      </c>
      <c r="K45" s="255">
        <v>1.24E-3</v>
      </c>
      <c r="L45" s="257">
        <f t="shared" si="122"/>
        <v>0.12254476827047191</v>
      </c>
      <c r="M45" s="28">
        <f t="shared" si="123"/>
        <v>0.98998261242214725</v>
      </c>
      <c r="O45" s="256">
        <f>+_xlfn.XLOOKUP($B45,Expenses_FY26B!$B:$B,Expenses_FY26B!U:U)/1000</f>
        <v>0.12378476827047191</v>
      </c>
      <c r="P45" s="255">
        <v>1.4159999999999999E-3</v>
      </c>
      <c r="Q45" s="257">
        <f t="shared" si="124"/>
        <v>0.12236876827047191</v>
      </c>
      <c r="R45" s="28">
        <f t="shared" si="125"/>
        <v>0.98856078966916172</v>
      </c>
      <c r="T45" s="256">
        <f>+_xlfn.XLOOKUP($B45,Expenses_FY26B!$B:$B,Expenses_FY26B!V:V)/1000</f>
        <v>0.13551618835428708</v>
      </c>
      <c r="U45" s="255">
        <v>9.5379339999999993E-2</v>
      </c>
      <c r="V45" s="257">
        <f t="shared" si="82"/>
        <v>4.0136848354287089E-2</v>
      </c>
      <c r="W45" s="28">
        <f t="shared" si="109"/>
        <v>0.29617751828552924</v>
      </c>
      <c r="Y45" s="256">
        <f>+_xlfn.XLOOKUP($B45,Expenses_FY26B!$B:$B,Expenses_FY26B!W:W)/1000</f>
        <v>0.13551618835428708</v>
      </c>
      <c r="Z45" s="255">
        <v>2.1189E-2</v>
      </c>
      <c r="AA45" s="257">
        <f t="shared" si="83"/>
        <v>0.11432718835428708</v>
      </c>
      <c r="AB45" s="28">
        <f t="shared" si="110"/>
        <v>0.84364229648634681</v>
      </c>
      <c r="AD45" s="256">
        <f>+_xlfn.XLOOKUP($B45,Expenses_FY26B!$B:$B,Expenses_FY26B!X:X)/1000</f>
        <v>0.13551618835428708</v>
      </c>
      <c r="AE45" s="255">
        <v>2.5000000000000001E-3</v>
      </c>
      <c r="AF45" s="257">
        <f t="shared" si="84"/>
        <v>0.13301618835428708</v>
      </c>
      <c r="AG45" s="28">
        <f t="shared" si="111"/>
        <v>0.98155201950143312</v>
      </c>
      <c r="AI45" s="256">
        <f>+_xlfn.XLOOKUP($B45,Expenses_FY26B!$B:$B,Expenses_FY26B!Y:Y)/1000</f>
        <v>0.13551618835428708</v>
      </c>
      <c r="AJ45" s="346">
        <v>4.8848500000000003E-2</v>
      </c>
      <c r="AK45" s="257">
        <f t="shared" si="126"/>
        <v>8.6667688354287079E-2</v>
      </c>
      <c r="AL45" s="28">
        <f t="shared" si="127"/>
        <v>0.63953752984630285</v>
      </c>
      <c r="AN45" s="256">
        <f>+_xlfn.XLOOKUP($B45,Expenses_FY26B!$B:$B,Expenses_FY26B!Z:Z)/1000</f>
        <v>0.13551618835428708</v>
      </c>
      <c r="AO45" s="255">
        <v>0.27362540000000002</v>
      </c>
      <c r="AP45" s="257">
        <f t="shared" si="128"/>
        <v>-0.13810921164571294</v>
      </c>
      <c r="AQ45" s="28">
        <f t="shared" si="129"/>
        <v>-1.0191344172450216</v>
      </c>
      <c r="AS45" s="256">
        <f>+_xlfn.XLOOKUP($B45,Expenses_FY26B!$B:$B,Expenses_FY26B!AA:AA)/1000</f>
        <v>0.13551618835428708</v>
      </c>
      <c r="AT45" s="255">
        <v>1.1799259999999995E-2</v>
      </c>
      <c r="AU45" s="257">
        <f t="shared" si="130"/>
        <v>0.12371692835428709</v>
      </c>
      <c r="AV45" s="28">
        <f t="shared" si="131"/>
        <v>0.91293099264899213</v>
      </c>
      <c r="AX45" s="256">
        <f>+_xlfn.XLOOKUP($B45,Expenses_FY26B!$B:$B,Expenses_FY26B!AB:AB)/1000</f>
        <v>0.13551618835428708</v>
      </c>
      <c r="AY45" s="255">
        <v>0.10678797000000001</v>
      </c>
      <c r="AZ45" s="257">
        <f t="shared" si="132"/>
        <v>2.8728218354287072E-2</v>
      </c>
      <c r="BA45" s="28">
        <f t="shared" si="133"/>
        <v>0.21199104478338324</v>
      </c>
      <c r="BC45" s="256">
        <f>+_xlfn.XLOOKUP($B45,Expenses_FY26B!$B:$B,Expenses_FY26B!AC:AC)/1000</f>
        <v>0.13551618835428708</v>
      </c>
      <c r="BD45" s="255">
        <v>0.14922362999999997</v>
      </c>
      <c r="BE45" s="257">
        <f t="shared" si="134"/>
        <v>-1.3707441645712887E-2</v>
      </c>
      <c r="BF45" s="28">
        <f t="shared" si="135"/>
        <v>-0.10114984646614177</v>
      </c>
      <c r="BH45" s="256">
        <f>+_xlfn.XLOOKUP($B45,Expenses_FY26B!$B:$B,Expenses_FY26B!AD:AD)/1000</f>
        <v>0.13551618835428708</v>
      </c>
      <c r="BI45" s="255"/>
      <c r="BJ45" s="257">
        <f t="shared" si="136"/>
        <v>0.13551618835428708</v>
      </c>
      <c r="BK45" s="28">
        <f t="shared" si="137"/>
        <v>1</v>
      </c>
      <c r="BM45" s="260">
        <f t="shared" si="91"/>
        <v>1.4554838116457121</v>
      </c>
      <c r="BN45" s="260">
        <f t="shared" si="92"/>
        <v>0.71200909999999995</v>
      </c>
      <c r="BO45" s="257">
        <f t="shared" si="118"/>
        <v>0.74347471164571211</v>
      </c>
      <c r="BP45" s="28">
        <f t="shared" si="119"/>
        <v>0.51080933068232959</v>
      </c>
      <c r="BR45" s="292"/>
      <c r="BS45" s="292"/>
      <c r="BT45" s="322"/>
    </row>
    <row r="46" spans="2:72" s="38" customFormat="1" ht="14.4" customHeight="1" x14ac:dyDescent="0.3">
      <c r="B46">
        <f>+MAX($B$1:B45)+1</f>
        <v>61</v>
      </c>
      <c r="C46" s="14" t="s">
        <v>89</v>
      </c>
      <c r="D46" s="64"/>
      <c r="E46" s="256">
        <f>+_xlfn.XLOOKUP($B46,Expenses_FY26B!$B:$B,Expenses_FY26B!S:S)/1000</f>
        <v>0.17116687001573741</v>
      </c>
      <c r="F46" s="255">
        <v>0</v>
      </c>
      <c r="G46" s="257">
        <f t="shared" si="120"/>
        <v>0.17116687001573741</v>
      </c>
      <c r="H46" s="28">
        <f t="shared" si="121"/>
        <v>1</v>
      </c>
      <c r="J46" s="256">
        <f>+_xlfn.XLOOKUP($B46,Expenses_FY26B!$B:$B,Expenses_FY26B!T:T)/1000</f>
        <v>0.17116687001573741</v>
      </c>
      <c r="K46" s="255">
        <v>0</v>
      </c>
      <c r="L46" s="257">
        <f t="shared" si="122"/>
        <v>0.17116687001573741</v>
      </c>
      <c r="M46" s="28">
        <f t="shared" si="123"/>
        <v>1</v>
      </c>
      <c r="O46" s="256">
        <f>+_xlfn.XLOOKUP($B46,Expenses_FY26B!$B:$B,Expenses_FY26B!U:U)/1000</f>
        <v>0.17116687001573741</v>
      </c>
      <c r="P46" s="255">
        <v>0</v>
      </c>
      <c r="Q46" s="257">
        <f t="shared" si="124"/>
        <v>0.17116687001573741</v>
      </c>
      <c r="R46" s="28">
        <f t="shared" si="125"/>
        <v>1</v>
      </c>
      <c r="T46" s="256">
        <f>+_xlfn.XLOOKUP($B46,Expenses_FY26B!$B:$B,Expenses_FY26B!V:V)/1000</f>
        <v>0.18738882110586524</v>
      </c>
      <c r="U46" s="255">
        <v>0.19339875000000001</v>
      </c>
      <c r="V46" s="257">
        <f t="shared" si="82"/>
        <v>-6.0099288941347639E-3</v>
      </c>
      <c r="W46" s="28">
        <f t="shared" si="109"/>
        <v>-3.2071971309000642E-2</v>
      </c>
      <c r="Y46" s="256">
        <f>+_xlfn.XLOOKUP($B46,Expenses_FY26B!$B:$B,Expenses_FY26B!W:W)/1000</f>
        <v>0.18738882110586524</v>
      </c>
      <c r="Z46" s="255">
        <v>0.14611850000000001</v>
      </c>
      <c r="AA46" s="257">
        <f t="shared" si="83"/>
        <v>4.1270321105865232E-2</v>
      </c>
      <c r="AB46" s="28">
        <f t="shared" si="110"/>
        <v>0.22023897083246807</v>
      </c>
      <c r="AD46" s="256">
        <f>+_xlfn.XLOOKUP($B46,Expenses_FY26B!$B:$B,Expenses_FY26B!X:X)/1000</f>
        <v>0.18738882110586524</v>
      </c>
      <c r="AE46" s="255">
        <v>0.10237875</v>
      </c>
      <c r="AF46" s="257">
        <f t="shared" si="84"/>
        <v>8.501007110586524E-2</v>
      </c>
      <c r="AG46" s="28">
        <f t="shared" si="111"/>
        <v>0.45365604310963048</v>
      </c>
      <c r="AI46" s="256">
        <f>+_xlfn.XLOOKUP($B46,Expenses_FY26B!$B:$B,Expenses_FY26B!Y:Y)/1000</f>
        <v>0.18738882110586524</v>
      </c>
      <c r="AJ46" s="346">
        <v>0</v>
      </c>
      <c r="AK46" s="257">
        <f t="shared" si="126"/>
        <v>0.18738882110586524</v>
      </c>
      <c r="AL46" s="28">
        <f t="shared" si="127"/>
        <v>1</v>
      </c>
      <c r="AN46" s="256">
        <f>+_xlfn.XLOOKUP($B46,Expenses_FY26B!$B:$B,Expenses_FY26B!Z:Z)/1000</f>
        <v>0.18738882110586524</v>
      </c>
      <c r="AO46" s="255">
        <v>0.18042449999999999</v>
      </c>
      <c r="AP46" s="257">
        <f t="shared" si="128"/>
        <v>6.9643211058652565E-3</v>
      </c>
      <c r="AQ46" s="28">
        <f t="shared" si="129"/>
        <v>3.7165083086417229E-2</v>
      </c>
      <c r="AS46" s="256">
        <f>+_xlfn.XLOOKUP($B46,Expenses_FY26B!$B:$B,Expenses_FY26B!AA:AA)/1000</f>
        <v>0.18738882110586524</v>
      </c>
      <c r="AT46" s="255">
        <v>0.13796800000000001</v>
      </c>
      <c r="AU46" s="257">
        <f t="shared" si="130"/>
        <v>4.9420821105865237E-2</v>
      </c>
      <c r="AV46" s="28">
        <f t="shared" si="131"/>
        <v>0.26373409477796417</v>
      </c>
      <c r="AX46" s="256">
        <f>+_xlfn.XLOOKUP($B46,Expenses_FY26B!$B:$B,Expenses_FY26B!AB:AB)/1000</f>
        <v>0.18738882110586524</v>
      </c>
      <c r="AY46" s="255">
        <v>8.2836000000000007E-2</v>
      </c>
      <c r="AZ46" s="257">
        <f t="shared" si="132"/>
        <v>0.10455282110586524</v>
      </c>
      <c r="BA46" s="28">
        <f t="shared" si="133"/>
        <v>0.55794588219751995</v>
      </c>
      <c r="BC46" s="256">
        <f>+_xlfn.XLOOKUP($B46,Expenses_FY26B!$B:$B,Expenses_FY26B!AC:AC)/1000</f>
        <v>0.18738882110586524</v>
      </c>
      <c r="BD46" s="255">
        <v>8.9533000000000001E-2</v>
      </c>
      <c r="BE46" s="257">
        <f t="shared" si="134"/>
        <v>9.7855821105865243E-2</v>
      </c>
      <c r="BF46" s="28">
        <f t="shared" si="135"/>
        <v>0.52220735755940118</v>
      </c>
      <c r="BH46" s="256">
        <f>+_xlfn.XLOOKUP($B46,Expenses_FY26B!$B:$B,Expenses_FY26B!AD:AD)/1000</f>
        <v>0.18738882110586524</v>
      </c>
      <c r="BI46" s="255"/>
      <c r="BJ46" s="257">
        <f t="shared" si="136"/>
        <v>0.18738882110586524</v>
      </c>
      <c r="BK46" s="28">
        <f t="shared" si="137"/>
        <v>1</v>
      </c>
      <c r="BM46" s="260">
        <f t="shared" si="91"/>
        <v>2.0126111788941339</v>
      </c>
      <c r="BN46" s="260">
        <f t="shared" si="92"/>
        <v>0.93265750000000003</v>
      </c>
      <c r="BO46" s="257">
        <f t="shared" si="118"/>
        <v>1.079953678894134</v>
      </c>
      <c r="BP46" s="28">
        <f t="shared" si="119"/>
        <v>0.53659330238219893</v>
      </c>
      <c r="BQ46" s="292"/>
    </row>
    <row r="47" spans="2:72" s="38" customFormat="1" ht="14.4" customHeight="1" x14ac:dyDescent="0.3">
      <c r="B47">
        <f>+MAX($B$1:B46)+1</f>
        <v>62</v>
      </c>
      <c r="C47" s="14" t="s">
        <v>90</v>
      </c>
      <c r="D47" s="64"/>
      <c r="E47" s="256">
        <f>+_xlfn.XLOOKUP($B47,Expenses_FY26B!$B:$B,Expenses_FY26B!S:S)/1000</f>
        <v>0.11234770922851128</v>
      </c>
      <c r="F47" s="255">
        <v>7.2222220000000448E-2</v>
      </c>
      <c r="G47" s="257">
        <f t="shared" si="120"/>
        <v>4.0125489228510836E-2</v>
      </c>
      <c r="H47" s="28">
        <f t="shared" si="121"/>
        <v>0.35715449388377829</v>
      </c>
      <c r="J47" s="256">
        <f>+_xlfn.XLOOKUP($B47,Expenses_FY26B!$B:$B,Expenses_FY26B!T:T)/1000</f>
        <v>0.11234770922851128</v>
      </c>
      <c r="K47" s="255">
        <v>0.26641033999999997</v>
      </c>
      <c r="L47" s="257">
        <f t="shared" si="122"/>
        <v>-0.15406263077148868</v>
      </c>
      <c r="M47" s="28">
        <f t="shared" si="123"/>
        <v>-1.3713019324508942</v>
      </c>
      <c r="O47" s="256">
        <f>+_xlfn.XLOOKUP($B47,Expenses_FY26B!$B:$B,Expenses_FY26B!U:U)/1000</f>
        <v>0.11234770922851128</v>
      </c>
      <c r="P47" s="255">
        <v>5.9712040000000001E-2</v>
      </c>
      <c r="Q47" s="257">
        <f t="shared" si="124"/>
        <v>5.2635669228511282E-2</v>
      </c>
      <c r="R47" s="28">
        <f t="shared" si="125"/>
        <v>0.46850683106900015</v>
      </c>
      <c r="T47" s="256">
        <f>+_xlfn.XLOOKUP($B47,Expenses_FY26B!$B:$B,Expenses_FY26B!V:V)/1000</f>
        <v>0.12299520803494063</v>
      </c>
      <c r="U47" s="255">
        <v>-0.1036924999999993</v>
      </c>
      <c r="V47" s="257">
        <f t="shared" si="82"/>
        <v>0.22668770803493993</v>
      </c>
      <c r="W47" s="28">
        <f t="shared" si="109"/>
        <v>1.8430613001649805</v>
      </c>
      <c r="Y47" s="256">
        <f>+_xlfn.XLOOKUP($B47,Expenses_FY26B!$B:$B,Expenses_FY26B!W:W)/1000</f>
        <v>0.12299520803494063</v>
      </c>
      <c r="Z47" s="255">
        <v>2.2690860000000868E-2</v>
      </c>
      <c r="AA47" s="257">
        <f t="shared" si="83"/>
        <v>0.10030434803493976</v>
      </c>
      <c r="AB47" s="28">
        <f t="shared" si="110"/>
        <v>0.81551427602321858</v>
      </c>
      <c r="AD47" s="256">
        <f>+_xlfn.XLOOKUP($B47,Expenses_FY26B!$B:$B,Expenses_FY26B!X:X)/1000</f>
        <v>0.12299520803494063</v>
      </c>
      <c r="AE47" s="255">
        <v>8.0850399999999212E-2</v>
      </c>
      <c r="AF47" s="257">
        <f t="shared" si="84"/>
        <v>4.2144808034941417E-2</v>
      </c>
      <c r="AG47" s="28">
        <f t="shared" si="111"/>
        <v>0.34265406521340952</v>
      </c>
      <c r="AI47" s="256">
        <f>+_xlfn.XLOOKUP($B47,Expenses_FY26B!$B:$B,Expenses_FY26B!Y:Y)/1000</f>
        <v>5.5995208034940999E-2</v>
      </c>
      <c r="AJ47" s="347">
        <v>3.0497150000000001E-2</v>
      </c>
      <c r="AK47" s="257">
        <f t="shared" si="126"/>
        <v>2.5498058034940999E-2</v>
      </c>
      <c r="AL47" s="28">
        <f t="shared" si="127"/>
        <v>0.45536143055366834</v>
      </c>
      <c r="AN47" s="256">
        <f>+_xlfn.XLOOKUP($B47,Expenses_FY26B!$B:$B,Expenses_FY26B!Z:Z)/1000</f>
        <v>5.5995208034940999E-2</v>
      </c>
      <c r="AO47" s="255">
        <v>2.2568920000000003E-2</v>
      </c>
      <c r="AP47" s="257">
        <f t="shared" si="128"/>
        <v>3.3426288034940993E-2</v>
      </c>
      <c r="AQ47" s="28">
        <f t="shared" si="129"/>
        <v>0.59694908203721642</v>
      </c>
      <c r="AS47" s="256">
        <f>+_xlfn.XLOOKUP($B47,Expenses_FY26B!$B:$B,Expenses_FY26B!AA:AA)/1000</f>
        <v>5.5995208034940999E-2</v>
      </c>
      <c r="AT47" s="255">
        <v>3.136601E-2</v>
      </c>
      <c r="AU47" s="257">
        <f t="shared" si="130"/>
        <v>2.4629198034940999E-2</v>
      </c>
      <c r="AV47" s="28">
        <f t="shared" si="131"/>
        <v>0.43984474563559767</v>
      </c>
      <c r="AX47" s="256">
        <f>+_xlfn.XLOOKUP($B47,Expenses_FY26B!$B:$B,Expenses_FY26B!AB:AB)/1000</f>
        <v>5.5995208034940999E-2</v>
      </c>
      <c r="AY47" s="255">
        <v>2.3226750000000001E-2</v>
      </c>
      <c r="AZ47" s="257">
        <f t="shared" si="132"/>
        <v>3.2768458034940995E-2</v>
      </c>
      <c r="BA47" s="28">
        <f t="shared" si="133"/>
        <v>0.58520111246829343</v>
      </c>
      <c r="BC47" s="256">
        <f>+_xlfn.XLOOKUP($B47,Expenses_FY26B!$B:$B,Expenses_FY26B!AC:AC)/1000</f>
        <v>5.5995208034940999E-2</v>
      </c>
      <c r="BD47" s="255">
        <v>3.3270000000000001E-2</v>
      </c>
      <c r="BE47" s="257">
        <f t="shared" si="134"/>
        <v>2.2725208034940998E-2</v>
      </c>
      <c r="BF47" s="28">
        <f t="shared" si="135"/>
        <v>0.40584201456596913</v>
      </c>
      <c r="BH47" s="256">
        <f>+_xlfn.XLOOKUP($B47,Expenses_FY26B!$B:$B,Expenses_FY26B!AD:AD)/1000</f>
        <v>5.5995208034940999E-2</v>
      </c>
      <c r="BI47" s="255"/>
      <c r="BJ47" s="257">
        <f t="shared" si="136"/>
        <v>5.5995208034940999E-2</v>
      </c>
      <c r="BK47" s="28">
        <f t="shared" si="137"/>
        <v>1</v>
      </c>
      <c r="BM47" s="260">
        <f t="shared" si="91"/>
        <v>0.98600479196506041</v>
      </c>
      <c r="BN47" s="260">
        <f t="shared" si="92"/>
        <v>0.53912219000000128</v>
      </c>
      <c r="BO47" s="257">
        <f t="shared" si="118"/>
        <v>0.44688260196505913</v>
      </c>
      <c r="BP47" s="28">
        <f t="shared" si="119"/>
        <v>0.45322558836092824</v>
      </c>
      <c r="BQ47" s="292"/>
      <c r="BR47" s="309"/>
    </row>
    <row r="48" spans="2:72" s="38" customFormat="1" x14ac:dyDescent="0.3">
      <c r="C48" s="90" t="s">
        <v>93</v>
      </c>
      <c r="D48" s="65"/>
      <c r="E48" s="243">
        <f>SUM(E37:E47)</f>
        <v>1.7021767191837738</v>
      </c>
      <c r="F48" s="243">
        <f>SUM(F37:F47)</f>
        <v>0.69372429000000035</v>
      </c>
      <c r="G48" s="243">
        <f t="shared" si="78"/>
        <v>1.0084524291837735</v>
      </c>
      <c r="H48" s="29">
        <f>IFERROR(G48/E48,"")</f>
        <v>0.59244872627992806</v>
      </c>
      <c r="J48" s="243">
        <f>SUM(J37:J47)</f>
        <v>1.7021767191837738</v>
      </c>
      <c r="K48" s="243">
        <f>SUM(K37:K47)</f>
        <v>0.86424616232394369</v>
      </c>
      <c r="L48" s="243">
        <f t="shared" si="122"/>
        <v>0.83793055685983009</v>
      </c>
      <c r="M48" s="29">
        <f>IFERROR(L48/J48,"")</f>
        <v>0.4922700136926052</v>
      </c>
      <c r="O48" s="243">
        <f>SUM(O37:O47)</f>
        <v>1.7021767191837738</v>
      </c>
      <c r="P48" s="243">
        <f>SUM(P37:P47)</f>
        <v>1.41830513</v>
      </c>
      <c r="Q48" s="243">
        <f t="shared" si="81"/>
        <v>0.28387158918377375</v>
      </c>
      <c r="R48" s="29">
        <f>IFERROR(Q48/O48,"")</f>
        <v>0.16676975192087906</v>
      </c>
      <c r="T48" s="243">
        <f>SUM(T37:T47)</f>
        <v>1.8634966491609632</v>
      </c>
      <c r="U48" s="243">
        <f>SUM(U37:U47)</f>
        <v>0.9259192400000007</v>
      </c>
      <c r="V48" s="243">
        <f t="shared" si="82"/>
        <v>0.93757740916096255</v>
      </c>
      <c r="W48" s="29">
        <f>IFERROR(V48/T48,"")</f>
        <v>0.50312803598713496</v>
      </c>
      <c r="Y48" s="243">
        <f>SUM(Y37:Y47)</f>
        <v>1.8634966491609632</v>
      </c>
      <c r="Z48" s="243">
        <f>SUM(Z37:Z47)</f>
        <v>1.050924310000001</v>
      </c>
      <c r="AA48" s="243">
        <f t="shared" si="83"/>
        <v>0.81257233916096228</v>
      </c>
      <c r="AB48" s="29">
        <f>IFERROR(AA48/Y48,"")</f>
        <v>0.43604711579536343</v>
      </c>
      <c r="AD48" s="243">
        <f>SUM(AD37:AD47)</f>
        <v>1.8634966491609632</v>
      </c>
      <c r="AE48" s="243">
        <f>SUM(AE37:AE47)</f>
        <v>1.3922853994736835</v>
      </c>
      <c r="AF48" s="243">
        <f t="shared" si="84"/>
        <v>0.47121124968727979</v>
      </c>
      <c r="AG48" s="29">
        <f>IFERROR(AF48/AD48,"")</f>
        <v>0.25286401770534012</v>
      </c>
      <c r="AI48" s="243">
        <f>SUM(AI37:AI47)</f>
        <v>1.8634966491609644</v>
      </c>
      <c r="AJ48" s="266">
        <f>SUM(AJ37:AJ47)</f>
        <v>0.75301866999999989</v>
      </c>
      <c r="AK48" s="243">
        <f t="shared" si="85"/>
        <v>1.1104779791609645</v>
      </c>
      <c r="AL48" s="29">
        <f>IFERROR(AK48/AI48,"")</f>
        <v>0.59591090741212493</v>
      </c>
      <c r="AN48" s="243">
        <f>SUM(AN37:AN47)</f>
        <v>1.8634966491609644</v>
      </c>
      <c r="AO48" s="243">
        <f>SUM(AO37:AO47)</f>
        <v>2.1845924036842104</v>
      </c>
      <c r="AP48" s="243">
        <f t="shared" si="86"/>
        <v>-0.32109575452324601</v>
      </c>
      <c r="AQ48" s="29">
        <f>IFERROR(AP48/AN48,"")</f>
        <v>-0.17230820064410565</v>
      </c>
      <c r="AS48" s="243">
        <f>SUM(AS37:AS47)</f>
        <v>1.8634966491609644</v>
      </c>
      <c r="AT48" s="243">
        <f>SUM(AT37:AT47)</f>
        <v>2.27216228631579</v>
      </c>
      <c r="AU48" s="243">
        <f t="shared" si="87"/>
        <v>-0.40866563715482562</v>
      </c>
      <c r="AV48" s="29">
        <f>IFERROR(AU48/AS48,"")</f>
        <v>-0.21930044110292685</v>
      </c>
      <c r="AX48" s="243">
        <f>SUM(AX37:AX47)</f>
        <v>1.8634966491609644</v>
      </c>
      <c r="AY48" s="243">
        <f>SUM(AY37:AY47)</f>
        <v>1.3063114499999999</v>
      </c>
      <c r="AZ48" s="243">
        <f t="shared" si="88"/>
        <v>0.55718519916096443</v>
      </c>
      <c r="BA48" s="29">
        <f>IFERROR(AZ48/AX48,"")</f>
        <v>0.29899983958212961</v>
      </c>
      <c r="BC48" s="243">
        <f>SUM(BC37:BC47)</f>
        <v>1.8634966491609644</v>
      </c>
      <c r="BD48" s="243">
        <f>SUM(BD37:BD47)</f>
        <v>1.3513078257894737</v>
      </c>
      <c r="BE48" s="243">
        <f t="shared" si="89"/>
        <v>0.51218882337149063</v>
      </c>
      <c r="BF48" s="29">
        <f>IFERROR(BE48/BC48,"")</f>
        <v>0.27485363260626339</v>
      </c>
      <c r="BH48" s="243">
        <f>SUM(BH37:BH47)</f>
        <v>1.8634966491609644</v>
      </c>
      <c r="BI48" s="243">
        <f>SUM(BI37:BI47)</f>
        <v>0</v>
      </c>
      <c r="BJ48" s="243">
        <f t="shared" si="90"/>
        <v>1.8634966491609644</v>
      </c>
      <c r="BK48" s="29">
        <f>IFERROR(BJ48/BH48,"")</f>
        <v>1</v>
      </c>
      <c r="BM48" s="243">
        <f>SUM(BM37:BM47)</f>
        <v>20.014503350839036</v>
      </c>
      <c r="BN48" s="265">
        <f>SUM(BN37:BN47)</f>
        <v>14.212797167587102</v>
      </c>
      <c r="BO48" s="243">
        <f t="shared" si="93"/>
        <v>5.8017061832519339</v>
      </c>
      <c r="BP48" s="29">
        <f>IFERROR(BO48/BM48,"")</f>
        <v>0.28987510114802417</v>
      </c>
      <c r="BR48" s="309"/>
    </row>
    <row r="49" spans="2:70" s="38" customFormat="1" x14ac:dyDescent="0.3">
      <c r="C49" s="90"/>
      <c r="D49" s="65"/>
      <c r="E49" s="207"/>
      <c r="F49" s="96"/>
      <c r="G49" s="96"/>
      <c r="H49" s="94"/>
      <c r="J49" s="207"/>
      <c r="K49" s="96"/>
      <c r="L49" s="96"/>
      <c r="M49" s="94"/>
      <c r="O49" s="207"/>
      <c r="P49" s="96"/>
      <c r="Q49" s="96"/>
      <c r="R49" s="94"/>
      <c r="T49" s="207"/>
      <c r="U49" s="96"/>
      <c r="V49" s="96"/>
      <c r="W49" s="94"/>
      <c r="Y49" s="207"/>
      <c r="Z49" s="96"/>
      <c r="AA49" s="96"/>
      <c r="AB49" s="94"/>
      <c r="AD49" s="207"/>
      <c r="AE49" s="96"/>
      <c r="AF49" s="96"/>
      <c r="AG49" s="94"/>
      <c r="AI49" s="207"/>
      <c r="AJ49" s="96"/>
      <c r="AK49" s="96"/>
      <c r="AL49" s="94"/>
      <c r="AN49" s="207"/>
      <c r="AO49" s="96"/>
      <c r="AP49" s="96"/>
      <c r="AQ49" s="94"/>
      <c r="AS49" s="207"/>
      <c r="AT49" s="96"/>
      <c r="AU49" s="96"/>
      <c r="AV49" s="94"/>
      <c r="AX49" s="207"/>
      <c r="AY49" s="96"/>
      <c r="AZ49" s="96"/>
      <c r="BA49" s="94"/>
      <c r="BC49" s="207"/>
      <c r="BD49" s="96"/>
      <c r="BE49" s="96"/>
      <c r="BF49" s="94"/>
      <c r="BH49" s="207"/>
      <c r="BI49" s="96"/>
      <c r="BJ49" s="96"/>
      <c r="BK49" s="94"/>
      <c r="BM49" s="266"/>
      <c r="BN49" s="267"/>
      <c r="BO49" s="266"/>
      <c r="BP49" s="94"/>
      <c r="BR49" s="292"/>
    </row>
    <row r="50" spans="2:70" s="38" customFormat="1" x14ac:dyDescent="0.3">
      <c r="B50">
        <f>+MAX($B$1:B48)+1</f>
        <v>63</v>
      </c>
      <c r="C50" s="350" t="s">
        <v>36</v>
      </c>
      <c r="D50" s="66"/>
      <c r="E50" s="256">
        <f>+_xlfn.XLOOKUP($B50,Expenses_FY26B!$B:$B,Expenses_FY26B!S:S)/1000</f>
        <v>0.29604088200449125</v>
      </c>
      <c r="F50" s="255">
        <v>0.47942613000000001</v>
      </c>
      <c r="G50" s="257">
        <f t="shared" si="78"/>
        <v>-0.18338524799550876</v>
      </c>
      <c r="H50" s="28">
        <f t="shared" ref="H50:H51" si="138">IFERROR(G50/E50,"n.a.")</f>
        <v>-0.61945920020845846</v>
      </c>
      <c r="J50" s="256">
        <f>+_xlfn.XLOOKUP($B50,Expenses_FY26B!$B:$B,Expenses_FY26B!T:T)/1000</f>
        <v>0.29604088200449125</v>
      </c>
      <c r="K50" s="255">
        <v>0.27403706</v>
      </c>
      <c r="L50" s="257">
        <f t="shared" si="80"/>
        <v>2.2003822004491247E-2</v>
      </c>
      <c r="M50" s="28">
        <f t="shared" ref="M50:M53" si="139">IFERROR(L50/J50,"n.a.")</f>
        <v>7.4326970840998333E-2</v>
      </c>
      <c r="O50" s="256">
        <f>+_xlfn.XLOOKUP($B50,Expenses_FY26B!$B:$B,Expenses_FY26B!U:U)/1000</f>
        <v>0.29604088200449125</v>
      </c>
      <c r="P50" s="255">
        <f>-957748.2/10^6</f>
        <v>-0.95774819999999994</v>
      </c>
      <c r="Q50" s="257">
        <f t="shared" si="81"/>
        <v>1.2537890820044912</v>
      </c>
      <c r="R50" s="28">
        <f t="shared" ref="R50:R51" si="140">IFERROR(Q50/O50,"n.a.")</f>
        <v>4.2351889830725131</v>
      </c>
      <c r="T50" s="256">
        <f>+_xlfn.XLOOKUP($B50,Expenses_FY26B!$B:$B,Expenses_FY26B!V:V)/1000</f>
        <v>0.32409748377628056</v>
      </c>
      <c r="U50" s="255">
        <v>0.84279029999999999</v>
      </c>
      <c r="V50" s="257">
        <f t="shared" ref="V50:V52" si="141">T50-U50</f>
        <v>-0.51869281622371943</v>
      </c>
      <c r="W50" s="28">
        <f t="shared" ref="W50:W51" si="142">IFERROR(V50/T50,"n.a.")</f>
        <v>-1.6004222253751437</v>
      </c>
      <c r="Y50" s="256">
        <f>+_xlfn.XLOOKUP($B50,Expenses_FY26B!$B:$B,Expenses_FY26B!W:W)/1000</f>
        <v>0.32409748377628056</v>
      </c>
      <c r="Z50" s="255">
        <v>-0.19557992999999999</v>
      </c>
      <c r="AA50" s="257">
        <f t="shared" ref="AA50:AA52" si="143">Y50-Z50</f>
        <v>0.51967741377628052</v>
      </c>
      <c r="AB50" s="28">
        <f t="shared" ref="AB50:AB51" si="144">IFERROR(AA50/Y50,"n.a.")</f>
        <v>1.6034601926592116</v>
      </c>
      <c r="AD50" s="256">
        <f>+_xlfn.XLOOKUP($B50,Expenses_FY26B!$B:$B,Expenses_FY26B!X:X)/1000</f>
        <v>0.32409748377628056</v>
      </c>
      <c r="AE50" s="255">
        <v>0.16611823000000001</v>
      </c>
      <c r="AF50" s="257">
        <f t="shared" ref="AF50:AF52" si="145">AD50-AE50</f>
        <v>0.15797925377628055</v>
      </c>
      <c r="AG50" s="28">
        <f t="shared" ref="AG50:AG51" si="146">IFERROR(AF50/AD50,"n.a.")</f>
        <v>0.4874436294153125</v>
      </c>
      <c r="AI50" s="256">
        <f>+_xlfn.XLOOKUP($B50,Expenses_FY26B!$B:$B,Expenses_FY26B!Y:Y)/1000</f>
        <v>0.32409748377628056</v>
      </c>
      <c r="AJ50" s="255">
        <v>0.10124163000000003</v>
      </c>
      <c r="AK50" s="257">
        <f t="shared" si="85"/>
        <v>0.22285585377628053</v>
      </c>
      <c r="AL50" s="28">
        <f t="shared" ref="AL50:AL51" si="147">IFERROR(AK50/AI50,"n.a.")</f>
        <v>0.68761982098606622</v>
      </c>
      <c r="AN50" s="256">
        <f>+_xlfn.XLOOKUP($B50,Expenses_FY26B!$B:$B,Expenses_FY26B!Z:Z)/1000</f>
        <v>0.32409748377628056</v>
      </c>
      <c r="AO50" s="255">
        <v>0.25253635999999996</v>
      </c>
      <c r="AP50" s="257">
        <f t="shared" si="86"/>
        <v>7.15611237762806E-2</v>
      </c>
      <c r="AQ50" s="28">
        <f t="shared" ref="AQ50:AQ51" si="148">IFERROR(AP50/AN50,"n.a.")</f>
        <v>0.22080123221715023</v>
      </c>
      <c r="AS50" s="256">
        <f>+_xlfn.XLOOKUP($B50,Expenses_FY26B!$B:$B,Expenses_FY26B!AA:AA)/1000</f>
        <v>0.32409748377628056</v>
      </c>
      <c r="AT50" s="255">
        <v>0.69752409000000004</v>
      </c>
      <c r="AU50" s="257">
        <f t="shared" si="87"/>
        <v>-0.37342660622371948</v>
      </c>
      <c r="AV50" s="28">
        <f t="shared" ref="AV50:AV51" si="149">IFERROR(AU50/AS50,"n.a.")</f>
        <v>-1.1522045832404242</v>
      </c>
      <c r="AX50" s="256">
        <f>+_xlfn.XLOOKUP($B50,Expenses_FY26B!$B:$B,Expenses_FY26B!AB:AB)/1000</f>
        <v>0.32409748377628056</v>
      </c>
      <c r="AY50" s="255">
        <v>0.68526874999999998</v>
      </c>
      <c r="AZ50" s="257">
        <f t="shared" si="88"/>
        <v>-0.36117126622371942</v>
      </c>
      <c r="BA50" s="28">
        <f t="shared" ref="BA50:BA51" si="150">IFERROR(AZ50/AX50,"n.a.")</f>
        <v>-1.1143908370267703</v>
      </c>
      <c r="BC50" s="256">
        <f>+_xlfn.XLOOKUP($B50,Expenses_FY26B!$B:$B,Expenses_FY26B!AC:AC)/1000</f>
        <v>0.32409748377628056</v>
      </c>
      <c r="BD50" s="255">
        <v>6.9943359999999982E-2</v>
      </c>
      <c r="BE50" s="257">
        <f t="shared" si="89"/>
        <v>0.25415412377628055</v>
      </c>
      <c r="BF50" s="28">
        <f t="shared" ref="BF50:BF51" si="151">IFERROR(BE50/BC50,"n.a.")</f>
        <v>0.78419036400701947</v>
      </c>
      <c r="BH50" s="256">
        <f>+_xlfn.XLOOKUP($B50,Expenses_FY26B!$B:$B,Expenses_FY26B!AD:AD)/1000</f>
        <v>0.32409748377628056</v>
      </c>
      <c r="BI50" s="255"/>
      <c r="BJ50" s="257">
        <f t="shared" si="90"/>
        <v>0.32409748377628056</v>
      </c>
      <c r="BK50" s="28">
        <f t="shared" ref="BK50:BK51" si="152">IFERROR(BJ50/BH50,"n.a.")</f>
        <v>1</v>
      </c>
      <c r="BM50" s="260">
        <f t="shared" ref="BM50:BM51" si="153">SUM(E50,J50,O50,T50,Y50,AD50,AI50,AN50,AS50,AX50,BC50)</f>
        <v>3.4809025162237175</v>
      </c>
      <c r="BN50" s="260">
        <f t="shared" ref="BN50:BN51" si="154">SUM(F50,K50,P50,U50,Z50,AE50,AJ50,AO50,AT50,AY50,BD50)</f>
        <v>2.4155577799999999</v>
      </c>
      <c r="BO50" s="257">
        <f t="shared" ref="BO50:BO51" si="155">BM50-BN50</f>
        <v>1.0653447362237176</v>
      </c>
      <c r="BP50" s="28">
        <f t="shared" ref="BP50:BP51" si="156">IFERROR(BO50/BM50,"n.a.")</f>
        <v>0.30605417165760351</v>
      </c>
    </row>
    <row r="51" spans="2:70" s="38" customFormat="1" x14ac:dyDescent="0.3">
      <c r="B51">
        <f>+MAX($B$1:B50)+1</f>
        <v>64</v>
      </c>
      <c r="C51" s="202" t="s">
        <v>74</v>
      </c>
      <c r="D51" s="66"/>
      <c r="E51" s="256">
        <f>+_xlfn.XLOOKUP($B51,Expenses_FY26B!$B:$B,Expenses_FY26B!S:S)/1000</f>
        <v>5.0183014163704825E-2</v>
      </c>
      <c r="F51" s="255">
        <v>0</v>
      </c>
      <c r="G51" s="257">
        <f t="shared" si="78"/>
        <v>5.0183014163704825E-2</v>
      </c>
      <c r="H51" s="28">
        <f t="shared" si="138"/>
        <v>1</v>
      </c>
      <c r="J51" s="256">
        <f>+_xlfn.XLOOKUP($B51,Expenses_FY26B!$B:$B,Expenses_FY26B!T:T)/1000</f>
        <v>5.0183014163704825E-2</v>
      </c>
      <c r="K51" s="255">
        <v>0</v>
      </c>
      <c r="L51" s="257">
        <f t="shared" si="80"/>
        <v>5.0183014163704825E-2</v>
      </c>
      <c r="M51" s="28">
        <f t="shared" si="139"/>
        <v>1</v>
      </c>
      <c r="O51" s="256">
        <f>+_xlfn.XLOOKUP($B51,Expenses_FY26B!$B:$B,Expenses_FY26B!U:U)/1000</f>
        <v>5.0183014163704825E-2</v>
      </c>
      <c r="P51" s="255">
        <v>5.5350000000000003E-2</v>
      </c>
      <c r="Q51" s="257">
        <f t="shared" si="81"/>
        <v>-5.1669858362951779E-3</v>
      </c>
      <c r="R51" s="28">
        <f t="shared" si="140"/>
        <v>-0.10296284355179749</v>
      </c>
      <c r="T51" s="256">
        <f>+_xlfn.XLOOKUP($B51,Expenses_FY26B!$B:$B,Expenses_FY26B!V:V)/1000</f>
        <v>5.4938995278765036E-2</v>
      </c>
      <c r="U51" s="255">
        <v>8.1802391996477555E-2</v>
      </c>
      <c r="V51" s="257">
        <f t="shared" si="141"/>
        <v>-2.6863396717712519E-2</v>
      </c>
      <c r="W51" s="28">
        <f t="shared" si="142"/>
        <v>-0.48896774652331021</v>
      </c>
      <c r="Y51" s="256">
        <f>+_xlfn.XLOOKUP($B51,Expenses_FY26B!$B:$B,Expenses_FY26B!W:W)/1000</f>
        <v>5.4938995278765036E-2</v>
      </c>
      <c r="Z51" s="255">
        <v>1.95E-2</v>
      </c>
      <c r="AA51" s="257">
        <f t="shared" si="143"/>
        <v>3.543899527876504E-2</v>
      </c>
      <c r="AB51" s="28">
        <f t="shared" si="144"/>
        <v>0.64506085520757395</v>
      </c>
      <c r="AD51" s="256">
        <f>+_xlfn.XLOOKUP($B51,Expenses_FY26B!$B:$B,Expenses_FY26B!X:X)/1000</f>
        <v>5.4938995278765036E-2</v>
      </c>
      <c r="AE51" s="255">
        <v>1.9852130000000003E-2</v>
      </c>
      <c r="AF51" s="257">
        <f t="shared" si="145"/>
        <v>3.5086865278765034E-2</v>
      </c>
      <c r="AG51" s="28">
        <f t="shared" si="146"/>
        <v>0.63865138233291963</v>
      </c>
      <c r="AI51" s="256">
        <f>+_xlfn.XLOOKUP($B51,Expenses_FY26B!$B:$B,Expenses_FY26B!Y:Y)/1000</f>
        <v>5.4938995278765036E-2</v>
      </c>
      <c r="AJ51" s="255">
        <v>0</v>
      </c>
      <c r="AK51" s="257">
        <f t="shared" si="85"/>
        <v>5.4938995278765036E-2</v>
      </c>
      <c r="AL51" s="28">
        <f t="shared" si="147"/>
        <v>1</v>
      </c>
      <c r="AN51" s="256">
        <f>+_xlfn.XLOOKUP($B51,Expenses_FY26B!$B:$B,Expenses_FY26B!Z:Z)/1000</f>
        <v>5.4938995278765036E-2</v>
      </c>
      <c r="AO51" s="255">
        <v>0</v>
      </c>
      <c r="AP51" s="257">
        <f t="shared" si="86"/>
        <v>5.4938995278765036E-2</v>
      </c>
      <c r="AQ51" s="28">
        <f t="shared" si="148"/>
        <v>1</v>
      </c>
      <c r="AS51" s="256">
        <f>+_xlfn.XLOOKUP($B51,Expenses_FY26B!$B:$B,Expenses_FY26B!AA:AA)/1000</f>
        <v>5.4938995278765036E-2</v>
      </c>
      <c r="AT51" s="255">
        <v>2.5496216513909074E-2</v>
      </c>
      <c r="AU51" s="257">
        <f t="shared" si="87"/>
        <v>2.9442778764855963E-2</v>
      </c>
      <c r="AV51" s="28">
        <f t="shared" si="149"/>
        <v>0.53591767769797849</v>
      </c>
      <c r="AX51" s="256">
        <f>+_xlfn.XLOOKUP($B51,Expenses_FY26B!$B:$B,Expenses_FY26B!AB:AB)/1000</f>
        <v>5.4938995278765036E-2</v>
      </c>
      <c r="AY51" s="255">
        <v>9.1600000000000001E-2</v>
      </c>
      <c r="AZ51" s="257">
        <f t="shared" si="88"/>
        <v>-3.6661004721234965E-2</v>
      </c>
      <c r="BA51" s="28">
        <f t="shared" si="150"/>
        <v>-0.66730388015314035</v>
      </c>
      <c r="BC51" s="256">
        <f>+_xlfn.XLOOKUP($B51,Expenses_FY26B!$B:$B,Expenses_FY26B!AC:AC)/1000</f>
        <v>5.4938995278765036E-2</v>
      </c>
      <c r="BD51" s="255">
        <v>0</v>
      </c>
      <c r="BE51" s="257">
        <f t="shared" si="89"/>
        <v>5.4938995278765036E-2</v>
      </c>
      <c r="BF51" s="28">
        <f t="shared" si="151"/>
        <v>1</v>
      </c>
      <c r="BH51" s="256">
        <f>+_xlfn.XLOOKUP($B51,Expenses_FY26B!$B:$B,Expenses_FY26B!AD:AD)/1000</f>
        <v>5.4938995278765036E-2</v>
      </c>
      <c r="BI51" s="255"/>
      <c r="BJ51" s="257">
        <f t="shared" si="90"/>
        <v>5.4938995278765036E-2</v>
      </c>
      <c r="BK51" s="28">
        <f t="shared" si="152"/>
        <v>1</v>
      </c>
      <c r="BM51" s="260">
        <f t="shared" si="153"/>
        <v>0.59006100472123479</v>
      </c>
      <c r="BN51" s="260">
        <f t="shared" si="154"/>
        <v>0.29360073851038659</v>
      </c>
      <c r="BO51" s="257">
        <f t="shared" si="155"/>
        <v>0.2964602662108482</v>
      </c>
      <c r="BP51" s="28">
        <f t="shared" si="156"/>
        <v>0.5024230780186979</v>
      </c>
    </row>
    <row r="52" spans="2:70" s="38" customFormat="1" x14ac:dyDescent="0.3">
      <c r="C52" s="68" t="s">
        <v>294</v>
      </c>
      <c r="D52" s="66"/>
      <c r="E52" s="243">
        <f>SUM(E34,E48,E50:E51)</f>
        <v>2.6624228599720605</v>
      </c>
      <c r="F52" s="243">
        <f>SUM(F34,F48,F50:F51)</f>
        <v>1.7664843700000004</v>
      </c>
      <c r="G52" s="243">
        <f t="shared" ref="G52:G53" si="157">E52-F52</f>
        <v>0.89593848997206016</v>
      </c>
      <c r="H52" s="29">
        <f>IFERROR(G52/E52,"")</f>
        <v>0.33651246894021264</v>
      </c>
      <c r="J52" s="243">
        <f>SUM(J34,J48,J50:J51)</f>
        <v>2.6624228599720605</v>
      </c>
      <c r="K52" s="243">
        <f>SUM(K34,K48,K50:K51)</f>
        <v>2.0247496223239438</v>
      </c>
      <c r="L52" s="243">
        <f t="shared" si="80"/>
        <v>0.63767323764811668</v>
      </c>
      <c r="M52" s="29">
        <f>IFERROR(L52/J52,"")</f>
        <v>0.23950862473243953</v>
      </c>
      <c r="O52" s="243">
        <f>SUM(O34,O48,O50:O51)</f>
        <v>2.6624228599720605</v>
      </c>
      <c r="P52" s="243">
        <f>SUM(P34,P48,P50:P51)</f>
        <v>1.1330368700000002</v>
      </c>
      <c r="Q52" s="243">
        <f t="shared" si="81"/>
        <v>1.5293859899720603</v>
      </c>
      <c r="R52" s="29">
        <f>IFERROR(Q52/O52,"")</f>
        <v>0.57443391617667738</v>
      </c>
      <c r="T52" s="243">
        <f>SUM(T34,T48,T50:T51)</f>
        <v>2.9147479355648671</v>
      </c>
      <c r="U52" s="243">
        <f>SUM(U34,U48,U50:U51)</f>
        <v>2.4569741019964781</v>
      </c>
      <c r="V52" s="243">
        <f t="shared" si="141"/>
        <v>0.45777383356838897</v>
      </c>
      <c r="W52" s="29">
        <f>IFERROR(V52/T52,"")</f>
        <v>0.15705434695836712</v>
      </c>
      <c r="Y52" s="243">
        <f>SUM(Y34,Y48,Y50:Y51)</f>
        <v>2.9147479355648671</v>
      </c>
      <c r="Z52" s="243">
        <f>SUM(Z34,Z48,Z50:Z51)</f>
        <v>1.4767495300000013</v>
      </c>
      <c r="AA52" s="243">
        <f t="shared" si="143"/>
        <v>1.4379984055648658</v>
      </c>
      <c r="AB52" s="29">
        <f>IFERROR(AA52/Y52,"")</f>
        <v>0.49335257708525904</v>
      </c>
      <c r="AD52" s="243">
        <f>SUM(AD34,AD48,AD50:AD51)</f>
        <v>2.9147479355648671</v>
      </c>
      <c r="AE52" s="243">
        <f>SUM(AE34,AE48,AE50:AE51)</f>
        <v>2.1855374594736832</v>
      </c>
      <c r="AF52" s="243">
        <f t="shared" si="145"/>
        <v>0.72921047609118395</v>
      </c>
      <c r="AG52" s="29">
        <f>IFERROR(AF52/AD52,"")</f>
        <v>0.25017960119075122</v>
      </c>
      <c r="AI52" s="243">
        <f>SUM(AI34,AI48,AI50:AI51)</f>
        <v>2.9147479355648684</v>
      </c>
      <c r="AJ52" s="243">
        <f>SUM(AJ34,AJ48,AJ50:AJ51)</f>
        <v>1.7896915099999999</v>
      </c>
      <c r="AK52" s="243">
        <f t="shared" si="85"/>
        <v>1.1250564255648685</v>
      </c>
      <c r="AL52" s="29">
        <f>IFERROR(AK52/AI52,"")</f>
        <v>0.38598755379059435</v>
      </c>
      <c r="AN52" s="243">
        <f>SUM(AN34,AN48,AN50:AN51)</f>
        <v>2.9147479355648684</v>
      </c>
      <c r="AO52" s="243">
        <f>SUM(AO34,AO48,AO50:AO51)</f>
        <v>3.0616382136842106</v>
      </c>
      <c r="AP52" s="243">
        <f t="shared" si="86"/>
        <v>-0.14689027811934219</v>
      </c>
      <c r="AQ52" s="29">
        <f>IFERROR(AP52/AN52,"")</f>
        <v>-5.0395533804838376E-2</v>
      </c>
      <c r="AS52" s="243">
        <f>SUM(AS34,AS48,AS50:AS51)</f>
        <v>2.9147479355648684</v>
      </c>
      <c r="AT52" s="243">
        <f>SUM(AT34,AT48,AT50:AT51)</f>
        <v>3.6114981328296989</v>
      </c>
      <c r="AU52" s="243">
        <f t="shared" si="87"/>
        <v>-0.69675019726483045</v>
      </c>
      <c r="AV52" s="29">
        <f>IFERROR(AU52/AS52,"")</f>
        <v>-0.23904303653955675</v>
      </c>
      <c r="AX52" s="243">
        <f>SUM(AX34,AX48,AX50:AX51)</f>
        <v>2.9147479355648684</v>
      </c>
      <c r="AY52" s="243">
        <f>SUM(AY34,AY48,AY50:AY51)</f>
        <v>2.7201082800000003</v>
      </c>
      <c r="AZ52" s="243">
        <f t="shared" si="88"/>
        <v>0.19463965556486817</v>
      </c>
      <c r="BA52" s="29">
        <f>IFERROR(AZ52/AX52,"")</f>
        <v>6.677752583334369E-2</v>
      </c>
      <c r="BC52" s="243">
        <f>SUM(BC34,BC48,BC50:BC51)</f>
        <v>2.9147479355648684</v>
      </c>
      <c r="BD52" s="243">
        <f>SUM(BD34,BD48,BD50:BD51)</f>
        <v>2.0260689757894736</v>
      </c>
      <c r="BE52" s="243">
        <f t="shared" ref="BE52" si="158">BC52-BD52</f>
        <v>0.88867895977539479</v>
      </c>
      <c r="BF52" s="29">
        <f t="shared" ref="BF52" si="159">IFERROR(BE52/BC52,"n.a.")</f>
        <v>0.30489050148453806</v>
      </c>
      <c r="BH52" s="243">
        <f>SUM(BH34,BH48,BH50:BH51)</f>
        <v>2.9147479355648684</v>
      </c>
      <c r="BI52" s="243">
        <f>SUM(BI34,BI48,BI50:BI51)</f>
        <v>0</v>
      </c>
      <c r="BJ52" s="243">
        <f t="shared" si="90"/>
        <v>2.9147479355648684</v>
      </c>
      <c r="BK52" s="29">
        <f>IFERROR(BJ52/BH52,"")</f>
        <v>1</v>
      </c>
      <c r="BM52" s="243">
        <f>SUM(BM34,BM48,BM50:BM51)</f>
        <v>31.30525206443513</v>
      </c>
      <c r="BN52" s="265">
        <f>SUM(BN34+BN48,BN50:BN51)</f>
        <v>24.252537066097489</v>
      </c>
      <c r="BO52" s="243">
        <f t="shared" ref="BO52" si="160">BM52-BN52</f>
        <v>7.0527149983376418</v>
      </c>
      <c r="BP52" s="29">
        <f t="shared" ref="BP52:BP53" si="161">IFERROR(BO52/BM52,"n.a.")</f>
        <v>0.22528855489874813</v>
      </c>
    </row>
    <row r="53" spans="2:70" s="38" customFormat="1" x14ac:dyDescent="0.3">
      <c r="B53">
        <f>+MAX($B$1:B52)+1</f>
        <v>65</v>
      </c>
      <c r="C53" s="68" t="s">
        <v>174</v>
      </c>
      <c r="D53" s="66"/>
      <c r="E53" s="256">
        <f>+_xlfn.XLOOKUP($B53,Expenses_FY26B!$B:$B,Expenses_FY26B!S:S)/1000</f>
        <v>25</v>
      </c>
      <c r="F53" s="255">
        <v>21.50187</v>
      </c>
      <c r="G53" s="257">
        <f t="shared" si="157"/>
        <v>3.4981299999999997</v>
      </c>
      <c r="H53" s="28">
        <f t="shared" ref="H53" si="162">IFERROR(G53/E53,"n.a.")</f>
        <v>0.1399252</v>
      </c>
      <c r="I53" s="5"/>
      <c r="J53" s="256">
        <f>+_xlfn.XLOOKUP($B53,Expenses_FY26B!$B:$B,Expenses_FY26B!T:T)/1000</f>
        <v>0</v>
      </c>
      <c r="K53" s="255">
        <v>0</v>
      </c>
      <c r="L53" s="257">
        <f t="shared" si="80"/>
        <v>0</v>
      </c>
      <c r="M53" s="28" t="str">
        <f t="shared" si="139"/>
        <v>n.a.</v>
      </c>
      <c r="N53" s="5"/>
      <c r="O53" s="256">
        <v>0</v>
      </c>
      <c r="P53" s="255">
        <v>0</v>
      </c>
      <c r="Q53" s="96">
        <f t="shared" ref="Q53" si="163">O53-P53</f>
        <v>0</v>
      </c>
      <c r="R53" s="28" t="str">
        <f t="shared" ref="R53" si="164">IFERROR(Q53/O53,"n.a.")</f>
        <v>n.a.</v>
      </c>
      <c r="S53" s="5"/>
      <c r="T53" s="256">
        <v>0</v>
      </c>
      <c r="U53" s="255">
        <v>0</v>
      </c>
      <c r="V53" s="96">
        <f t="shared" ref="V53" si="165">T53-U53</f>
        <v>0</v>
      </c>
      <c r="W53" s="28" t="str">
        <f t="shared" ref="W53" si="166">IFERROR(V53/T53,"n.a.")</f>
        <v>n.a.</v>
      </c>
      <c r="X53" s="5"/>
      <c r="Y53" s="256">
        <f>+_xlfn.XLOOKUP($B53,Expenses_FY26B!$B:$B,Expenses_FY26B!W:W)/1000</f>
        <v>0</v>
      </c>
      <c r="Z53" s="255">
        <v>0</v>
      </c>
      <c r="AA53" s="257">
        <f t="shared" ref="AA53" si="167">Y53-Z53</f>
        <v>0</v>
      </c>
      <c r="AB53" s="28" t="str">
        <f t="shared" ref="AB53" si="168">IFERROR(AA53/Y53,"n.a.")</f>
        <v>n.a.</v>
      </c>
      <c r="AC53" s="5"/>
      <c r="AD53" s="256">
        <f>+_xlfn.XLOOKUP($B53,Expenses_FY26B!$B:$B,Expenses_FY26B!X:X)/1000</f>
        <v>0</v>
      </c>
      <c r="AE53" s="255">
        <v>0</v>
      </c>
      <c r="AF53" s="96">
        <f t="shared" ref="AF53" si="169">AD53-AE53</f>
        <v>0</v>
      </c>
      <c r="AG53" s="28" t="str">
        <f t="shared" ref="AG53" si="170">IFERROR(AF53/AD53,"n.a.")</f>
        <v>n.a.</v>
      </c>
      <c r="AH53" s="5"/>
      <c r="AI53" s="256">
        <f>+_xlfn.XLOOKUP($B53,Expenses_FY26B!$B:$B,Expenses_FY26B!Y:Y)/1000</f>
        <v>0</v>
      </c>
      <c r="AJ53" s="255">
        <v>0</v>
      </c>
      <c r="AK53" s="257">
        <f t="shared" ref="AK53" si="171">AI53-AJ53</f>
        <v>0</v>
      </c>
      <c r="AL53" s="28" t="str">
        <f t="shared" ref="AL53" si="172">IFERROR(AK53/AI53,"n.a.")</f>
        <v>n.a.</v>
      </c>
      <c r="AM53" s="5"/>
      <c r="AN53" s="256">
        <f>+_xlfn.XLOOKUP($B53,Expenses_FY26B!$B:$B,Expenses_FY26B!Z:Z)/1000</f>
        <v>0</v>
      </c>
      <c r="AO53" s="255">
        <v>0</v>
      </c>
      <c r="AP53" s="96">
        <f t="shared" ref="AP53" si="173">AN53-AO53</f>
        <v>0</v>
      </c>
      <c r="AQ53" s="28" t="str">
        <f t="shared" ref="AQ53" si="174">IFERROR(AP53/AN53,"n.a.")</f>
        <v>n.a.</v>
      </c>
      <c r="AR53" s="5"/>
      <c r="AS53" s="256">
        <f>+_xlfn.XLOOKUP($B53,Expenses_FY26B!$B:$B,Expenses_FY26B!AA:AA)/1000</f>
        <v>0</v>
      </c>
      <c r="AT53" s="255">
        <v>0</v>
      </c>
      <c r="AU53" s="96">
        <f t="shared" ref="AU53" si="175">AS53-AT53</f>
        <v>0</v>
      </c>
      <c r="AV53" s="28" t="str">
        <f t="shared" ref="AV53" si="176">IFERROR(AU53/AS53,"n.a.")</f>
        <v>n.a.</v>
      </c>
      <c r="AW53" s="5"/>
      <c r="AX53" s="256">
        <f>+_xlfn.XLOOKUP($B53,Expenses_FY26B!$B:$B,Expenses_FY26B!AB:AB)/1000</f>
        <v>0</v>
      </c>
      <c r="AY53" s="255">
        <v>0</v>
      </c>
      <c r="AZ53" s="266">
        <f t="shared" ref="AZ53" si="177">AX53-AY53</f>
        <v>0</v>
      </c>
      <c r="BA53" s="28" t="str">
        <f t="shared" ref="BA53" si="178">IFERROR(AZ53/AX53,"n.a.")</f>
        <v>n.a.</v>
      </c>
      <c r="BB53" s="5"/>
      <c r="BC53" s="256">
        <f>+_xlfn.XLOOKUP($B53,Expenses_FY26B!$B:$B,Expenses_FY26B!AC:AC)/1000</f>
        <v>0</v>
      </c>
      <c r="BD53" s="255">
        <v>0</v>
      </c>
      <c r="BE53" s="96">
        <f t="shared" ref="BE53" si="179">BC53-BD53</f>
        <v>0</v>
      </c>
      <c r="BF53" s="28" t="str">
        <f t="shared" ref="BF53" si="180">IFERROR(BE53/BC53,"n.a.")</f>
        <v>n.a.</v>
      </c>
      <c r="BG53" s="5"/>
      <c r="BH53" s="256">
        <f>+_xlfn.XLOOKUP($B53,Expenses_FY26B!$B:$B,Expenses_FY26B!AD:AD)/1000</f>
        <v>0</v>
      </c>
      <c r="BI53" s="255"/>
      <c r="BJ53" s="96">
        <f t="shared" ref="BJ53" si="181">BH53-BI53</f>
        <v>0</v>
      </c>
      <c r="BK53" s="28" t="str">
        <f t="shared" ref="BK53" si="182">IFERROR(BJ53/BH53,"n.a.")</f>
        <v>n.a.</v>
      </c>
      <c r="BL53" s="5"/>
      <c r="BM53" s="260">
        <f t="shared" ref="BM53:BM54" si="183">SUM(E53,J53,O53,T53,Y53,AD53,AI53,AN53,AS53,AX53,BC53)</f>
        <v>25</v>
      </c>
      <c r="BN53" s="260">
        <f t="shared" ref="BN53:BN54" si="184">SUM(F53,K53,P53,U53,Z53,AE53,AJ53,AO53,AT53,AY53,BD53)</f>
        <v>21.50187</v>
      </c>
      <c r="BO53" s="257">
        <f t="shared" si="93"/>
        <v>3.4981299999999997</v>
      </c>
      <c r="BP53" s="28">
        <f t="shared" si="161"/>
        <v>0.1399252</v>
      </c>
    </row>
    <row r="54" spans="2:70" s="38" customFormat="1" x14ac:dyDescent="0.3">
      <c r="B54">
        <f>+MAX($B$1:B53)+1</f>
        <v>66</v>
      </c>
      <c r="C54" s="68" t="s">
        <v>303</v>
      </c>
      <c r="D54" s="66"/>
      <c r="E54" s="256"/>
      <c r="F54" s="255"/>
      <c r="G54" s="257"/>
      <c r="H54" s="28"/>
      <c r="I54" s="5"/>
      <c r="J54" s="256"/>
      <c r="K54" s="255"/>
      <c r="L54" s="257"/>
      <c r="M54" s="28"/>
      <c r="N54" s="5"/>
      <c r="O54" s="256"/>
      <c r="P54" s="255"/>
      <c r="Q54" s="96"/>
      <c r="R54" s="28"/>
      <c r="S54" s="5"/>
      <c r="T54" s="256"/>
      <c r="U54" s="255"/>
      <c r="V54" s="96"/>
      <c r="W54" s="28"/>
      <c r="X54" s="5"/>
      <c r="Y54" s="256"/>
      <c r="Z54" s="255"/>
      <c r="AA54" s="257"/>
      <c r="AB54" s="28"/>
      <c r="AC54" s="5"/>
      <c r="AD54" s="256">
        <v>0</v>
      </c>
      <c r="AE54" s="255"/>
      <c r="AF54" s="96"/>
      <c r="AG54" s="28"/>
      <c r="AH54" s="5"/>
      <c r="AI54" s="256">
        <f>+_xlfn.XLOOKUP($B54,Expenses_FY26B!$B:$B,Expenses_FY26B!Y:Y)/1000</f>
        <v>0.66666666666666663</v>
      </c>
      <c r="AJ54" s="255">
        <v>0</v>
      </c>
      <c r="AK54" s="257">
        <f t="shared" ref="AK54" si="185">AI54-AJ54</f>
        <v>0.66666666666666663</v>
      </c>
      <c r="AL54" s="28">
        <f t="shared" ref="AL54" si="186">IFERROR(AK54/AI54,"n.a.")</f>
        <v>1</v>
      </c>
      <c r="AM54" s="5"/>
      <c r="AN54" s="256">
        <f>+_xlfn.XLOOKUP($B54,Expenses_FY26B!$B:$B,Expenses_FY26B!Z:Z)/1000</f>
        <v>0.66666666666666663</v>
      </c>
      <c r="AO54" s="255">
        <v>0</v>
      </c>
      <c r="AP54" s="96"/>
      <c r="AQ54" s="28"/>
      <c r="AR54" s="5"/>
      <c r="AS54" s="256">
        <f>+_xlfn.XLOOKUP($B54,Expenses_FY26B!$B:$B,Expenses_FY26B!AA:AA)/1000</f>
        <v>0.66666666666666663</v>
      </c>
      <c r="AT54" s="255">
        <v>0</v>
      </c>
      <c r="AU54" s="96">
        <f t="shared" ref="AU54" si="187">AS54-AT54</f>
        <v>0.66666666666666663</v>
      </c>
      <c r="AV54" s="28">
        <f t="shared" ref="AV54" si="188">IFERROR(AU54/AS54,"n.a.")</f>
        <v>1</v>
      </c>
      <c r="AW54" s="5"/>
      <c r="AX54" s="256">
        <f>+_xlfn.XLOOKUP($B54,Expenses_FY26B!$B:$B,Expenses_FY26B!AB:AB)/1000</f>
        <v>0.66666666666666663</v>
      </c>
      <c r="AY54" s="255">
        <v>0</v>
      </c>
      <c r="AZ54" s="266">
        <f t="shared" ref="AZ54" si="189">AX54-AY54</f>
        <v>0.66666666666666663</v>
      </c>
      <c r="BA54" s="28">
        <f t="shared" ref="BA54" si="190">IFERROR(AZ54/AX54,"n.a.")</f>
        <v>1</v>
      </c>
      <c r="BB54" s="5"/>
      <c r="BC54" s="256">
        <f>+_xlfn.XLOOKUP($B54,Expenses_FY26B!$B:$B,Expenses_FY26B!AC:AC)/1000</f>
        <v>0.66666666666666663</v>
      </c>
      <c r="BD54" s="255">
        <v>0</v>
      </c>
      <c r="BE54" s="96"/>
      <c r="BF54" s="28"/>
      <c r="BG54" s="5"/>
      <c r="BH54" s="256"/>
      <c r="BI54" s="255"/>
      <c r="BJ54" s="96"/>
      <c r="BK54" s="28"/>
      <c r="BL54" s="5"/>
      <c r="BM54" s="260">
        <f t="shared" si="183"/>
        <v>3.333333333333333</v>
      </c>
      <c r="BN54" s="260">
        <f t="shared" si="184"/>
        <v>0</v>
      </c>
      <c r="BO54" s="257">
        <f t="shared" ref="BO54" si="191">BM54-BN54</f>
        <v>3.333333333333333</v>
      </c>
      <c r="BP54" s="28">
        <f t="shared" ref="BP54" si="192">IFERROR(BO54/BM54,"n.a.")</f>
        <v>1</v>
      </c>
    </row>
    <row r="55" spans="2:70" s="38" customFormat="1" ht="15" thickBot="1" x14ac:dyDescent="0.35">
      <c r="C55" s="68" t="s">
        <v>175</v>
      </c>
      <c r="D55" s="66"/>
      <c r="E55" s="258">
        <f>SUM(E52:E53)</f>
        <v>27.662422859972061</v>
      </c>
      <c r="F55" s="258">
        <f>SUM(F52:F53)</f>
        <v>23.268354370000001</v>
      </c>
      <c r="G55" s="258">
        <f t="shared" ref="G55" si="193">E55-F55</f>
        <v>4.3940684899720601</v>
      </c>
      <c r="H55" s="32">
        <f>IFERROR(G55/E55,"")</f>
        <v>0.15884611815150665</v>
      </c>
      <c r="I55" s="5"/>
      <c r="J55" s="258">
        <f>SUM(J52:J53)</f>
        <v>2.6624228599720605</v>
      </c>
      <c r="K55" s="258">
        <f>SUM(K52:K53)</f>
        <v>2.0247496223239438</v>
      </c>
      <c r="L55" s="258">
        <f t="shared" si="80"/>
        <v>0.63767323764811668</v>
      </c>
      <c r="M55" s="32">
        <f>IFERROR(L55/J55,"")</f>
        <v>0.23950862473243953</v>
      </c>
      <c r="N55" s="5"/>
      <c r="O55" s="258">
        <f>SUM(O52:O53)</f>
        <v>2.6624228599720605</v>
      </c>
      <c r="P55" s="258">
        <f>SUM(P52:P53)</f>
        <v>1.1330368700000002</v>
      </c>
      <c r="Q55" s="258">
        <f t="shared" ref="Q55" si="194">O55-P55</f>
        <v>1.5293859899720603</v>
      </c>
      <c r="R55" s="32">
        <f>IFERROR(Q55/O55,"")</f>
        <v>0.57443391617667738</v>
      </c>
      <c r="S55" s="5"/>
      <c r="T55" s="258">
        <f>SUM(T52:T53)</f>
        <v>2.9147479355648671</v>
      </c>
      <c r="U55" s="258">
        <f>SUM(U52:U53)</f>
        <v>2.4569741019964781</v>
      </c>
      <c r="V55" s="258">
        <f t="shared" ref="V55" si="195">T55-U55</f>
        <v>0.45777383356838897</v>
      </c>
      <c r="W55" s="32">
        <f>IFERROR(V55/T55,"")</f>
        <v>0.15705434695836712</v>
      </c>
      <c r="X55" s="5"/>
      <c r="Y55" s="258">
        <f>SUM(Y52:Y53)</f>
        <v>2.9147479355648671</v>
      </c>
      <c r="Z55" s="258">
        <f>SUM(Z52:Z53)</f>
        <v>1.4767495300000013</v>
      </c>
      <c r="AA55" s="258">
        <f t="shared" ref="AA55" si="196">Y55-Z55</f>
        <v>1.4379984055648658</v>
      </c>
      <c r="AB55" s="32">
        <f>IFERROR(AA55/Y55,"")</f>
        <v>0.49335257708525904</v>
      </c>
      <c r="AC55" s="5"/>
      <c r="AD55" s="258">
        <f>SUM(AD52:AD53)</f>
        <v>2.9147479355648671</v>
      </c>
      <c r="AE55" s="258">
        <f>SUM(AE52:AE53)</f>
        <v>2.1855374594736832</v>
      </c>
      <c r="AF55" s="258">
        <f t="shared" ref="AF55" si="197">AD55-AE55</f>
        <v>0.72921047609118395</v>
      </c>
      <c r="AG55" s="32">
        <f>IFERROR(AF55/AD55,"")</f>
        <v>0.25017960119075122</v>
      </c>
      <c r="AH55" s="5"/>
      <c r="AI55" s="258">
        <f>SUM(AI52:AI53)</f>
        <v>2.9147479355648684</v>
      </c>
      <c r="AJ55" s="258">
        <f>SUM(AJ52:AJ53)</f>
        <v>1.7896915099999999</v>
      </c>
      <c r="AK55" s="258">
        <f t="shared" ref="AK55" si="198">AI55-AJ55</f>
        <v>1.1250564255648685</v>
      </c>
      <c r="AL55" s="32">
        <f>IFERROR(AK55/AI55,"")</f>
        <v>0.38598755379059435</v>
      </c>
      <c r="AM55" s="5"/>
      <c r="AN55" s="258">
        <f>SUM(AN52:AN53)</f>
        <v>2.9147479355648684</v>
      </c>
      <c r="AO55" s="258">
        <f>SUM(AO52:AO53)</f>
        <v>3.0616382136842106</v>
      </c>
      <c r="AP55" s="258">
        <f t="shared" ref="AP55" si="199">AN55-AO55</f>
        <v>-0.14689027811934219</v>
      </c>
      <c r="AQ55" s="32">
        <f>IFERROR(AP55/AN55,"")</f>
        <v>-5.0395533804838376E-2</v>
      </c>
      <c r="AR55" s="5"/>
      <c r="AS55" s="258">
        <f>SUM(AS52:AS54)</f>
        <v>3.581414602231535</v>
      </c>
      <c r="AT55" s="258">
        <f>SUM(AT52:AT54)</f>
        <v>3.6114981328296989</v>
      </c>
      <c r="AU55" s="258">
        <f t="shared" ref="AU55" si="200">AS55-AT55</f>
        <v>-3.0083530598163932E-2</v>
      </c>
      <c r="AV55" s="32">
        <f>IFERROR(AU55/AS55,"")</f>
        <v>-8.3999016978987175E-3</v>
      </c>
      <c r="AW55" s="5"/>
      <c r="AX55" s="258">
        <f>SUM(AX52:AX54)</f>
        <v>3.581414602231535</v>
      </c>
      <c r="AY55" s="258">
        <f>SUM(AY52:AY53)</f>
        <v>2.7201082800000003</v>
      </c>
      <c r="AZ55" s="258">
        <f t="shared" ref="AZ55" si="201">AX55-AY55</f>
        <v>0.86130632223153469</v>
      </c>
      <c r="BA55" s="32">
        <f>IFERROR(AZ55/AX55,"")</f>
        <v>0.24049332956169481</v>
      </c>
      <c r="BB55" s="5"/>
      <c r="BC55" s="258">
        <f>SUM(BC52:BC54)</f>
        <v>3.581414602231535</v>
      </c>
      <c r="BD55" s="258">
        <f>SUM(BD52:BD54)</f>
        <v>2.0260689757894736</v>
      </c>
      <c r="BE55" s="258">
        <f t="shared" ref="BE55" si="202">BC55-BD55</f>
        <v>1.5553456264420613</v>
      </c>
      <c r="BF55" s="32">
        <f>IFERROR(BE55/BC55,"")</f>
        <v>0.43428248309283846</v>
      </c>
      <c r="BG55" s="5"/>
      <c r="BH55" s="258">
        <f>SUM(BH52:BH53)</f>
        <v>2.9147479355648684</v>
      </c>
      <c r="BI55" s="258">
        <f>SUM(BI52:BI53)</f>
        <v>0</v>
      </c>
      <c r="BJ55" s="258">
        <f t="shared" ref="BJ55" si="203">BH55-BI55</f>
        <v>2.9147479355648684</v>
      </c>
      <c r="BK55" s="32">
        <f>IFERROR(BJ55/BH55,"")</f>
        <v>1</v>
      </c>
      <c r="BL55" s="5"/>
      <c r="BM55" s="258">
        <f>SUM(BM52:BM54)</f>
        <v>59.638585397768466</v>
      </c>
      <c r="BN55" s="258">
        <f>SUM(BN52:BN54)</f>
        <v>45.754407066097485</v>
      </c>
      <c r="BO55" s="258">
        <f t="shared" ref="BO55" si="204">BM55-BN55</f>
        <v>13.884178331670981</v>
      </c>
      <c r="BP55" s="32">
        <f>IFERROR(BO55/BM55,"")</f>
        <v>0.23280529273235401</v>
      </c>
    </row>
    <row r="56" spans="2:70" s="38" customFormat="1" ht="15" thickTop="1" x14ac:dyDescent="0.3">
      <c r="C56" s="68"/>
      <c r="D56" s="66"/>
      <c r="E56" s="207"/>
      <c r="F56" s="96"/>
      <c r="G56" s="96"/>
      <c r="H56" s="94"/>
      <c r="I56" s="5"/>
      <c r="J56" s="207"/>
      <c r="K56" s="96"/>
      <c r="L56" s="96"/>
      <c r="M56" s="94"/>
      <c r="N56" s="5"/>
      <c r="O56" s="207"/>
      <c r="P56" s="96"/>
      <c r="Q56" s="96"/>
      <c r="R56" s="94"/>
      <c r="S56" s="5"/>
      <c r="T56" s="207"/>
      <c r="U56" s="96"/>
      <c r="V56" s="96"/>
      <c r="W56" s="94"/>
      <c r="X56" s="5"/>
      <c r="Y56" s="207"/>
      <c r="Z56" s="96"/>
      <c r="AA56" s="96"/>
      <c r="AB56" s="94"/>
      <c r="AC56" s="5"/>
      <c r="AD56" s="207"/>
      <c r="AE56" s="96"/>
      <c r="AF56" s="96"/>
      <c r="AG56" s="94"/>
      <c r="AH56" s="5"/>
      <c r="AI56" s="207"/>
      <c r="AJ56" s="96"/>
      <c r="AK56" s="96"/>
      <c r="AL56" s="94"/>
      <c r="AM56" s="5"/>
      <c r="AN56" s="207"/>
      <c r="AO56" s="96"/>
      <c r="AP56" s="96"/>
      <c r="AQ56" s="94"/>
      <c r="AR56" s="5"/>
      <c r="AS56" s="207"/>
      <c r="AT56" s="96"/>
      <c r="AU56" s="96"/>
      <c r="AV56" s="94"/>
      <c r="AW56" s="5"/>
      <c r="AX56" s="207"/>
      <c r="AY56" s="96"/>
      <c r="AZ56" s="96"/>
      <c r="BA56" s="94"/>
      <c r="BB56" s="5"/>
      <c r="BC56" s="207"/>
      <c r="BD56" s="96"/>
      <c r="BE56" s="96"/>
      <c r="BF56" s="94"/>
      <c r="BG56" s="5"/>
      <c r="BH56" s="207"/>
      <c r="BI56" s="96"/>
      <c r="BJ56" s="96"/>
      <c r="BK56" s="94"/>
      <c r="BL56" s="5"/>
      <c r="BM56" s="207"/>
      <c r="BN56" s="201"/>
      <c r="BO56" s="96"/>
      <c r="BP56" s="94"/>
    </row>
    <row r="57" spans="2:70" s="38" customFormat="1" x14ac:dyDescent="0.3">
      <c r="B57" s="63" t="s">
        <v>95</v>
      </c>
      <c r="C57" s="90" t="s">
        <v>96</v>
      </c>
      <c r="D57" s="64"/>
      <c r="E57"/>
      <c r="F57"/>
      <c r="G57"/>
      <c r="H57"/>
      <c r="J57"/>
      <c r="K57"/>
      <c r="L57"/>
      <c r="M57"/>
      <c r="O57"/>
      <c r="P57"/>
      <c r="Q57"/>
      <c r="R57"/>
      <c r="T57"/>
      <c r="U57"/>
      <c r="V57"/>
      <c r="W57"/>
      <c r="Y57"/>
      <c r="Z57"/>
      <c r="AA57"/>
      <c r="AB57"/>
      <c r="AD57"/>
      <c r="AE57"/>
      <c r="AF57"/>
      <c r="AG57"/>
      <c r="AI57"/>
      <c r="AJ57"/>
      <c r="AK57"/>
      <c r="AL57"/>
      <c r="AN57"/>
      <c r="AO57"/>
      <c r="AP57"/>
      <c r="AQ57"/>
      <c r="AS57"/>
      <c r="AT57"/>
      <c r="AU57"/>
      <c r="AV57"/>
      <c r="AX57"/>
      <c r="AY57"/>
      <c r="AZ57"/>
      <c r="BA57"/>
      <c r="BC57"/>
      <c r="BD57"/>
      <c r="BE57"/>
      <c r="BF57"/>
      <c r="BH57"/>
      <c r="BI57"/>
      <c r="BJ57"/>
      <c r="BK57"/>
      <c r="BM57" s="93"/>
      <c r="BN57"/>
      <c r="BO57"/>
      <c r="BP57"/>
    </row>
    <row r="58" spans="2:70" s="38" customFormat="1" x14ac:dyDescent="0.3">
      <c r="B58">
        <f>+MAX($B$1:B57)+1</f>
        <v>67</v>
      </c>
      <c r="C58" s="14" t="s">
        <v>76</v>
      </c>
      <c r="D58" s="64"/>
      <c r="E58" s="256">
        <f>+_xlfn.XLOOKUP($B58,Expenses_FY26B!$B:$B,Expenses_FY26B!S:S)/1000</f>
        <v>0.19785334111364555</v>
      </c>
      <c r="F58" s="255">
        <v>0.14440387000000002</v>
      </c>
      <c r="G58" s="257">
        <f t="shared" ref="G58:G76" si="205">E58-F58</f>
        <v>5.3449471113645536E-2</v>
      </c>
      <c r="H58" s="28">
        <f t="shared" ref="H58:H70" si="206">IFERROR(G58/E58,"n.a.")</f>
        <v>0.2701469220221282</v>
      </c>
      <c r="J58" s="256">
        <f>+_xlfn.XLOOKUP($B58,Expenses_FY26B!$B:$B,Expenses_FY26B!T:T)/1000</f>
        <v>0.19785334111364555</v>
      </c>
      <c r="K58" s="255">
        <v>0.22059226000000001</v>
      </c>
      <c r="L58" s="257">
        <f t="shared" ref="L58:L70" si="207">J58-K58</f>
        <v>-2.2738918886354459E-2</v>
      </c>
      <c r="M58" s="28">
        <f t="shared" ref="M58:M70" si="208">IFERROR(L58/J58,"n.a.")</f>
        <v>-0.11492815212705144</v>
      </c>
      <c r="O58" s="256">
        <f>+_xlfn.XLOOKUP($B58,Expenses_FY26B!$B:$B,Expenses_FY26B!U:U)/1000</f>
        <v>0.19785334111364555</v>
      </c>
      <c r="P58" s="255">
        <v>0.15159814000000002</v>
      </c>
      <c r="Q58" s="257">
        <f t="shared" ref="Q58:Q76" si="209">O58-P58</f>
        <v>4.6255201113645533E-2</v>
      </c>
      <c r="R58" s="28">
        <f t="shared" ref="R58:R70" si="210">IFERROR(Q58/O58,"n.a.")</f>
        <v>0.23378529194044226</v>
      </c>
      <c r="T58" s="256">
        <f>+_xlfn.XLOOKUP($B58,Expenses_FY26B!$B:$B,Expenses_FY26B!V:V)/1000</f>
        <v>0.21660444185100694</v>
      </c>
      <c r="U58" s="255">
        <v>0.15064992000000002</v>
      </c>
      <c r="V58" s="257">
        <f t="shared" ref="V58:V76" si="211">T58-U58</f>
        <v>6.595452185100692E-2</v>
      </c>
      <c r="W58" s="28">
        <f t="shared" ref="W58:W70" si="212">IFERROR(V58/T58,"n.a.")</f>
        <v>0.30449293323529464</v>
      </c>
      <c r="Y58" s="256">
        <f>+_xlfn.XLOOKUP($B58,Expenses_FY26B!$B:$B,Expenses_FY26B!W:W)/1000</f>
        <v>0.21660444185100694</v>
      </c>
      <c r="Z58" s="255">
        <v>0.15028529999999998</v>
      </c>
      <c r="AA58" s="257">
        <f t="shared" ref="AA58:AA76" si="213">Y58-Z58</f>
        <v>6.6319141851006957E-2</v>
      </c>
      <c r="AB58" s="28">
        <f t="shared" ref="AB58:AB70" si="214">IFERROR(AA58/Y58,"n.a.")</f>
        <v>0.30617627821605387</v>
      </c>
      <c r="AD58" s="256">
        <f>+_xlfn.XLOOKUP($B58,Expenses_FY26B!$B:$B,Expenses_FY26B!X:X)/1000</f>
        <v>0.21660444185100694</v>
      </c>
      <c r="AE58" s="255">
        <v>0.14883977000000001</v>
      </c>
      <c r="AF58" s="257">
        <f t="shared" ref="AF58:AF76" si="215">AD58-AE58</f>
        <v>6.776467185100693E-2</v>
      </c>
      <c r="AG58" s="28">
        <f t="shared" ref="AG58:AG70" si="216">IFERROR(AF58/AD58,"n.a.")</f>
        <v>0.31284987173817697</v>
      </c>
      <c r="AI58" s="256">
        <f>+_xlfn.XLOOKUP($B58,Expenses_FY26B!$B:$B,Expenses_FY26B!Y:Y)/1000</f>
        <v>0.21660444185100694</v>
      </c>
      <c r="AJ58" s="255">
        <v>0.21761673000000001</v>
      </c>
      <c r="AK58" s="257">
        <f t="shared" ref="AK58:AK76" si="217">AI58-AJ58</f>
        <v>-1.012288148993068E-3</v>
      </c>
      <c r="AL58" s="28">
        <f t="shared" ref="AL58:AL70" si="218">IFERROR(AK58/AI58,"n.a.")</f>
        <v>-4.6734413216206264E-3</v>
      </c>
      <c r="AN58" s="256">
        <f>+_xlfn.XLOOKUP($B58,Expenses_FY26B!$B:$B,Expenses_FY26B!Z:Z)/1000</f>
        <v>0.21660444185100694</v>
      </c>
      <c r="AO58" s="255">
        <v>0.14792927000000003</v>
      </c>
      <c r="AP58" s="257">
        <f t="shared" ref="AP58:AP76" si="219">AN58-AO58</f>
        <v>6.8675171851006911E-2</v>
      </c>
      <c r="AQ58" s="28">
        <f t="shared" ref="AQ58:AQ70" si="220">IFERROR(AP58/AN58,"n.a.")</f>
        <v>0.31705338664405447</v>
      </c>
      <c r="AS58" s="256">
        <f>+_xlfn.XLOOKUP($B58,Expenses_FY26B!$B:$B,Expenses_FY26B!AA:AA)/1000</f>
        <v>0.21660444185100694</v>
      </c>
      <c r="AT58" s="255">
        <v>0.14100438999999998</v>
      </c>
      <c r="AU58" s="257">
        <f t="shared" ref="AU58:AU76" si="221">AS58-AT58</f>
        <v>7.5600051851006961E-2</v>
      </c>
      <c r="AV58" s="28">
        <f t="shared" ref="AV58:AV70" si="222">IFERROR(AU58/AS58,"n.a.")</f>
        <v>0.34902355281803982</v>
      </c>
      <c r="AX58" s="256">
        <f>+_xlfn.XLOOKUP($B58,Expenses_FY26B!$B:$B,Expenses_FY26B!AB:AB)/1000</f>
        <v>0.21660444185100694</v>
      </c>
      <c r="AY58" s="255">
        <v>0.14153115000000002</v>
      </c>
      <c r="AZ58" s="257">
        <f t="shared" ref="AZ58:AZ76" si="223">AX58-AY58</f>
        <v>7.5073291851006918E-2</v>
      </c>
      <c r="BA58" s="28">
        <f t="shared" ref="BA58:BA70" si="224">IFERROR(AZ58/AX58,"n.a.")</f>
        <v>0.34659165439758927</v>
      </c>
      <c r="BC58" s="256">
        <f>+_xlfn.XLOOKUP($B58,Expenses_FY26B!$B:$B,Expenses_FY26B!AC:AC)/1000</f>
        <v>0.21660444185100694</v>
      </c>
      <c r="BD58" s="255">
        <v>0.13813567000000002</v>
      </c>
      <c r="BE58" s="257">
        <f t="shared" ref="BE58:BE76" si="225">BC58-BD58</f>
        <v>7.8468771851006924E-2</v>
      </c>
      <c r="BF58" s="28">
        <f t="shared" ref="BF58:BF70" si="226">IFERROR(BE58/BC58,"n.a.")</f>
        <v>0.36226760254982343</v>
      </c>
      <c r="BH58" s="256">
        <f>+_xlfn.XLOOKUP($B58,Expenses_FY26B!$B:$B,Expenses_FY26B!AD:AD)/1000</f>
        <v>0.21660444185100694</v>
      </c>
      <c r="BI58" s="255"/>
      <c r="BJ58" s="257">
        <f t="shared" ref="BJ58:BJ76" si="227">BH58-BI58</f>
        <v>0.21660444185100694</v>
      </c>
      <c r="BK58" s="28">
        <f t="shared" ref="BK58:BK70" si="228">IFERROR(BJ58/BH58,"n.a.")</f>
        <v>1</v>
      </c>
      <c r="BM58" s="260">
        <f t="shared" ref="BM58:BM61" si="229">SUM(E58,J58,O58,T58,Y58,AD58,AI58,AN58,AS58,AX58,BC58)</f>
        <v>2.3263955581489921</v>
      </c>
      <c r="BN58" s="260">
        <f t="shared" ref="BN58:BN61" si="230">SUM(F58,K58,P58,U58,Z58,AE58,AJ58,AO58,AT58,AY58,BD58)</f>
        <v>1.7525864700000002</v>
      </c>
      <c r="BO58" s="257">
        <f t="shared" ref="BO58:BO76" si="231">BM58-BN58</f>
        <v>0.5738090881489919</v>
      </c>
      <c r="BP58" s="28">
        <f t="shared" ref="BP58:BP70" si="232">IFERROR(BO58/BM58,"n.a.")</f>
        <v>0.24665155765924254</v>
      </c>
      <c r="BR58" s="352"/>
    </row>
    <row r="59" spans="2:70" s="38" customFormat="1" x14ac:dyDescent="0.3">
      <c r="B59">
        <f>+MAX($B$1:B58)+1</f>
        <v>68</v>
      </c>
      <c r="C59" s="14" t="s">
        <v>77</v>
      </c>
      <c r="D59" s="64"/>
      <c r="E59" s="256">
        <f>+_xlfn.XLOOKUP($B59,Expenses_FY26B!$B:$B,Expenses_FY26B!S:S)/1000</f>
        <v>0.11919438402914077</v>
      </c>
      <c r="F59" s="255">
        <v>3.409703E-2</v>
      </c>
      <c r="G59" s="257">
        <f t="shared" si="205"/>
        <v>8.5097354029140773E-2</v>
      </c>
      <c r="H59" s="28">
        <f t="shared" si="206"/>
        <v>0.71393761310378578</v>
      </c>
      <c r="J59" s="256">
        <f>+_xlfn.XLOOKUP($B59,Expenses_FY26B!$B:$B,Expenses_FY26B!T:T)/1000</f>
        <v>0.11919438402914077</v>
      </c>
      <c r="K59" s="255">
        <v>5.1696840000000001E-2</v>
      </c>
      <c r="L59" s="257">
        <f t="shared" si="207"/>
        <v>6.7497544029140766E-2</v>
      </c>
      <c r="M59" s="28">
        <f t="shared" si="208"/>
        <v>0.56628124369214317</v>
      </c>
      <c r="O59" s="256">
        <f>+_xlfn.XLOOKUP($B59,Expenses_FY26B!$B:$B,Expenses_FY26B!U:U)/1000</f>
        <v>0.11919438402914077</v>
      </c>
      <c r="P59" s="255">
        <v>3.5663489999999999E-2</v>
      </c>
      <c r="Q59" s="257">
        <f t="shared" si="209"/>
        <v>8.3530894029140768E-2</v>
      </c>
      <c r="R59" s="28">
        <f t="shared" si="210"/>
        <v>0.70079555097762869</v>
      </c>
      <c r="T59" s="256">
        <f>+_xlfn.XLOOKUP($B59,Expenses_FY26B!$B:$B,Expenses_FY26B!V:V)/1000</f>
        <v>0.13049076087917524</v>
      </c>
      <c r="U59" s="255">
        <v>3.5106839999999993E-2</v>
      </c>
      <c r="V59" s="257">
        <f t="shared" si="211"/>
        <v>9.5383920879175244E-2</v>
      </c>
      <c r="W59" s="28">
        <f t="shared" si="212"/>
        <v>0.73096302172299898</v>
      </c>
      <c r="Y59" s="256">
        <f>+_xlfn.XLOOKUP($B59,Expenses_FY26B!$B:$B,Expenses_FY26B!W:W)/1000</f>
        <v>0.13049076087917524</v>
      </c>
      <c r="Z59" s="255">
        <v>3.7209649999999997E-2</v>
      </c>
      <c r="AA59" s="257">
        <f t="shared" si="213"/>
        <v>9.3281110879175247E-2</v>
      </c>
      <c r="AB59" s="28">
        <f t="shared" si="214"/>
        <v>0.71484839425180935</v>
      </c>
      <c r="AD59" s="256">
        <f>+_xlfn.XLOOKUP($B59,Expenses_FY26B!$B:$B,Expenses_FY26B!X:X)/1000</f>
        <v>0.13049076087917524</v>
      </c>
      <c r="AE59" s="255">
        <v>3.4071160000000003E-2</v>
      </c>
      <c r="AF59" s="257">
        <f t="shared" si="215"/>
        <v>9.6419600879175241E-2</v>
      </c>
      <c r="AG59" s="28">
        <f t="shared" si="216"/>
        <v>0.73889982884269201</v>
      </c>
      <c r="AI59" s="256">
        <f>+_xlfn.XLOOKUP($B59,Expenses_FY26B!$B:$B,Expenses_FY26B!Y:Y)/1000</f>
        <v>0.13049076087917524</v>
      </c>
      <c r="AJ59" s="255">
        <v>4.9510419999999992E-2</v>
      </c>
      <c r="AK59" s="257">
        <f t="shared" si="217"/>
        <v>8.0980340879175244E-2</v>
      </c>
      <c r="AL59" s="28">
        <f t="shared" si="218"/>
        <v>0.62058294651340895</v>
      </c>
      <c r="AN59" s="256">
        <f>+_xlfn.XLOOKUP($B59,Expenses_FY26B!$B:$B,Expenses_FY26B!Z:Z)/1000</f>
        <v>0.13049076087917524</v>
      </c>
      <c r="AO59" s="255">
        <v>3.4717459999999999E-2</v>
      </c>
      <c r="AP59" s="257">
        <f t="shared" si="219"/>
        <v>9.5773300879175238E-2</v>
      </c>
      <c r="AQ59" s="28">
        <f t="shared" si="220"/>
        <v>0.73394698777068368</v>
      </c>
      <c r="AS59" s="256">
        <f>+_xlfn.XLOOKUP($B59,Expenses_FY26B!$B:$B,Expenses_FY26B!AA:AA)/1000</f>
        <v>0.13049076087917524</v>
      </c>
      <c r="AT59" s="255">
        <v>3.3774779999999997E-2</v>
      </c>
      <c r="AU59" s="257">
        <f t="shared" si="221"/>
        <v>9.671598087917524E-2</v>
      </c>
      <c r="AV59" s="28">
        <f t="shared" si="222"/>
        <v>0.7411711007549957</v>
      </c>
      <c r="AX59" s="256">
        <f>+_xlfn.XLOOKUP($B59,Expenses_FY26B!$B:$B,Expenses_FY26B!AB:AB)/1000</f>
        <v>0.13049076087917524</v>
      </c>
      <c r="AY59" s="255">
        <v>3.2280280000000001E-2</v>
      </c>
      <c r="AZ59" s="257">
        <f t="shared" si="223"/>
        <v>9.8210480879175249E-2</v>
      </c>
      <c r="BA59" s="28">
        <f t="shared" si="224"/>
        <v>0.75262401887679131</v>
      </c>
      <c r="BC59" s="256">
        <f>+_xlfn.XLOOKUP($B59,Expenses_FY26B!$B:$B,Expenses_FY26B!AC:AC)/1000</f>
        <v>0.13049076087917524</v>
      </c>
      <c r="BD59" s="255">
        <v>3.1932870000000002E-2</v>
      </c>
      <c r="BE59" s="257">
        <f t="shared" si="225"/>
        <v>9.8557890879175242E-2</v>
      </c>
      <c r="BF59" s="28">
        <f t="shared" si="226"/>
        <v>0.75528635295821844</v>
      </c>
      <c r="BH59" s="256">
        <f>+_xlfn.XLOOKUP($B59,Expenses_FY26B!$B:$B,Expenses_FY26B!AD:AD)/1000</f>
        <v>0.13049076087917524</v>
      </c>
      <c r="BI59" s="255"/>
      <c r="BJ59" s="257">
        <f t="shared" si="227"/>
        <v>0.13049076087917524</v>
      </c>
      <c r="BK59" s="28">
        <f t="shared" si="228"/>
        <v>1</v>
      </c>
      <c r="BM59" s="260">
        <f t="shared" si="229"/>
        <v>1.4015092391208241</v>
      </c>
      <c r="BN59" s="260">
        <f t="shared" si="230"/>
        <v>0.41006081999999994</v>
      </c>
      <c r="BO59" s="257">
        <f t="shared" si="231"/>
        <v>0.99144841912082415</v>
      </c>
      <c r="BP59" s="28">
        <f t="shared" si="232"/>
        <v>0.70741482927559307</v>
      </c>
      <c r="BR59" s="351"/>
    </row>
    <row r="60" spans="2:70" s="38" customFormat="1" x14ac:dyDescent="0.3">
      <c r="B60">
        <f>+MAX($B$1:B59)+1</f>
        <v>69</v>
      </c>
      <c r="C60" s="14" t="s">
        <v>78</v>
      </c>
      <c r="D60" s="64"/>
      <c r="E60" s="256">
        <f>+_xlfn.XLOOKUP($B60,Expenses_FY26B!$B:$B,Expenses_FY26B!S:S)/1000</f>
        <v>2.2407299347514717E-2</v>
      </c>
      <c r="F60" s="255">
        <v>3.9256520000000003E-2</v>
      </c>
      <c r="G60" s="257">
        <f t="shared" si="205"/>
        <v>-1.6849220652485286E-2</v>
      </c>
      <c r="H60" s="28">
        <f t="shared" si="206"/>
        <v>-0.75195231657197015</v>
      </c>
      <c r="J60" s="256">
        <f>+_xlfn.XLOOKUP($B60,Expenses_FY26B!$B:$B,Expenses_FY26B!T:T)/1000</f>
        <v>2.2407299347514717E-2</v>
      </c>
      <c r="K60" s="255">
        <v>5.4897910000000001E-2</v>
      </c>
      <c r="L60" s="257">
        <f t="shared" si="207"/>
        <v>-3.2490610652485284E-2</v>
      </c>
      <c r="M60" s="28">
        <f t="shared" si="208"/>
        <v>-1.4500011870501899</v>
      </c>
      <c r="O60" s="256">
        <f>+_xlfn.XLOOKUP($B60,Expenses_FY26B!$B:$B,Expenses_FY26B!U:U)/1000</f>
        <v>2.2407299347514717E-2</v>
      </c>
      <c r="P60" s="255">
        <v>3.9626620000000001E-2</v>
      </c>
      <c r="Q60" s="257">
        <f t="shared" si="209"/>
        <v>-1.7219320652485284E-2</v>
      </c>
      <c r="R60" s="28">
        <f t="shared" si="210"/>
        <v>-0.76846925572916702</v>
      </c>
      <c r="T60" s="256">
        <f>+_xlfn.XLOOKUP($B60,Expenses_FY26B!$B:$B,Expenses_FY26B!V:V)/1000</f>
        <v>2.4530900217495086E-2</v>
      </c>
      <c r="U60" s="255">
        <v>3.358241E-2</v>
      </c>
      <c r="V60" s="257">
        <f t="shared" si="211"/>
        <v>-9.0515097825049143E-3</v>
      </c>
      <c r="W60" s="28">
        <f t="shared" si="212"/>
        <v>-0.36898400394003916</v>
      </c>
      <c r="Y60" s="256">
        <f>+_xlfn.XLOOKUP($B60,Expenses_FY26B!$B:$B,Expenses_FY26B!W:W)/1000</f>
        <v>2.4530900217495086E-2</v>
      </c>
      <c r="Z60" s="255">
        <v>2.9888510000000004E-2</v>
      </c>
      <c r="AA60" s="257">
        <f t="shared" si="213"/>
        <v>-5.3576097825049178E-3</v>
      </c>
      <c r="AB60" s="28">
        <f t="shared" si="214"/>
        <v>-0.21840249379368259</v>
      </c>
      <c r="AD60" s="256">
        <f>+_xlfn.XLOOKUP($B60,Expenses_FY26B!$B:$B,Expenses_FY26B!X:X)/1000</f>
        <v>2.4530900217495086E-2</v>
      </c>
      <c r="AE60" s="255">
        <v>2.5563260000000001E-2</v>
      </c>
      <c r="AF60" s="257">
        <f t="shared" si="215"/>
        <v>-1.0323597825049151E-3</v>
      </c>
      <c r="AG60" s="28">
        <f t="shared" si="216"/>
        <v>-4.2084056163933639E-2</v>
      </c>
      <c r="AI60" s="256">
        <f>+_xlfn.XLOOKUP($B60,Expenses_FY26B!$B:$B,Expenses_FY26B!Y:Y)/1000</f>
        <v>2.4530900217495086E-2</v>
      </c>
      <c r="AJ60" s="255">
        <v>3.2114879999999991E-2</v>
      </c>
      <c r="AK60" s="257">
        <f t="shared" si="217"/>
        <v>-7.5839797825049057E-3</v>
      </c>
      <c r="AL60" s="28">
        <f t="shared" si="218"/>
        <v>-0.3091602719534981</v>
      </c>
      <c r="AN60" s="256">
        <f>+_xlfn.XLOOKUP($B60,Expenses_FY26B!$B:$B,Expenses_FY26B!Z:Z)/1000</f>
        <v>2.4530900217495086E-2</v>
      </c>
      <c r="AO60" s="255">
        <v>2.7833789999999994E-2</v>
      </c>
      <c r="AP60" s="257">
        <f t="shared" si="219"/>
        <v>-3.3028897825049079E-3</v>
      </c>
      <c r="AQ60" s="28">
        <f t="shared" si="220"/>
        <v>-0.13464201285810679</v>
      </c>
      <c r="AS60" s="256">
        <f>+_xlfn.XLOOKUP($B60,Expenses_FY26B!$B:$B,Expenses_FY26B!AA:AA)/1000</f>
        <v>2.4530900217495086E-2</v>
      </c>
      <c r="AT60" s="255">
        <v>2.9759870000000004E-2</v>
      </c>
      <c r="AU60" s="257">
        <f t="shared" si="221"/>
        <v>-5.2289697825049185E-3</v>
      </c>
      <c r="AV60" s="28">
        <f t="shared" si="222"/>
        <v>-0.21315849545446736</v>
      </c>
      <c r="AX60" s="256">
        <f>+_xlfn.XLOOKUP($B60,Expenses_FY26B!$B:$B,Expenses_FY26B!AB:AB)/1000</f>
        <v>2.4530900217495086E-2</v>
      </c>
      <c r="AY60" s="255">
        <v>2.4159720000000003E-2</v>
      </c>
      <c r="AZ60" s="257">
        <f t="shared" si="223"/>
        <v>3.7118021749508318E-4</v>
      </c>
      <c r="BA60" s="28">
        <f t="shared" si="224"/>
        <v>1.5131129074112118E-2</v>
      </c>
      <c r="BC60" s="256">
        <f>+_xlfn.XLOOKUP($B60,Expenses_FY26B!$B:$B,Expenses_FY26B!AC:AC)/1000</f>
        <v>2.4530900217495086E-2</v>
      </c>
      <c r="BD60" s="255">
        <v>2.9082380000000001E-2</v>
      </c>
      <c r="BE60" s="257">
        <f t="shared" si="225"/>
        <v>-4.5514797825049157E-3</v>
      </c>
      <c r="BF60" s="28">
        <f t="shared" si="226"/>
        <v>-0.18554067491004125</v>
      </c>
      <c r="BH60" s="256">
        <f>+_xlfn.XLOOKUP($B60,Expenses_FY26B!$B:$B,Expenses_FY26B!AD:AD)/1000</f>
        <v>2.4530900217495086E-2</v>
      </c>
      <c r="BI60" s="255"/>
      <c r="BJ60" s="257">
        <f t="shared" si="227"/>
        <v>2.4530900217495086E-2</v>
      </c>
      <c r="BK60" s="28">
        <f t="shared" si="228"/>
        <v>1</v>
      </c>
      <c r="BM60" s="260">
        <f t="shared" si="229"/>
        <v>0.26346909978250488</v>
      </c>
      <c r="BN60" s="260">
        <f t="shared" si="230"/>
        <v>0.36576587000000005</v>
      </c>
      <c r="BO60" s="257">
        <f t="shared" si="231"/>
        <v>-0.10229677021749517</v>
      </c>
      <c r="BP60" s="28">
        <f t="shared" si="232"/>
        <v>-0.38826856850363739</v>
      </c>
      <c r="BR60" s="351"/>
    </row>
    <row r="61" spans="2:70" s="38" customFormat="1" x14ac:dyDescent="0.3">
      <c r="B61">
        <f>+MAX($B$1:B60)+1</f>
        <v>70</v>
      </c>
      <c r="C61" s="14" t="s">
        <v>79</v>
      </c>
      <c r="D61" s="64"/>
      <c r="E61" s="256">
        <f>+_xlfn.XLOOKUP($B61,Expenses_FY26B!$B:$B,Expenses_FY26B!S:S)/1000</f>
        <v>2.7231092957049128E-3</v>
      </c>
      <c r="F61" s="255">
        <v>4.5191199999999997E-3</v>
      </c>
      <c r="G61" s="257">
        <f t="shared" si="205"/>
        <v>-1.7960107042950869E-3</v>
      </c>
      <c r="H61" s="28">
        <f t="shared" si="206"/>
        <v>-0.65954411272727331</v>
      </c>
      <c r="J61" s="256">
        <f>+_xlfn.XLOOKUP($B61,Expenses_FY26B!$B:$B,Expenses_FY26B!T:T)/1000</f>
        <v>2.7231092957049128E-3</v>
      </c>
      <c r="K61" s="255">
        <v>6.3411900000000018E-3</v>
      </c>
      <c r="L61" s="257">
        <f t="shared" si="207"/>
        <v>-3.6180807042950889E-3</v>
      </c>
      <c r="M61" s="28">
        <f t="shared" si="208"/>
        <v>-1.3286579095454563</v>
      </c>
      <c r="O61" s="256">
        <f>+_xlfn.XLOOKUP($B61,Expenses_FY26B!$B:$B,Expenses_FY26B!U:U)/1000</f>
        <v>2.7231092957049128E-3</v>
      </c>
      <c r="P61" s="255">
        <v>4.5610099999999999E-3</v>
      </c>
      <c r="Q61" s="257">
        <f t="shared" si="209"/>
        <v>-1.837900704295087E-3</v>
      </c>
      <c r="R61" s="28">
        <f t="shared" si="210"/>
        <v>-0.67492726318181884</v>
      </c>
      <c r="T61" s="256">
        <f>+_xlfn.XLOOKUP($B61,Expenses_FY26B!$B:$B,Expenses_FY26B!V:V)/1000</f>
        <v>2.9811857903205832E-3</v>
      </c>
      <c r="U61" s="255">
        <v>3.8653400000000001E-3</v>
      </c>
      <c r="V61" s="257">
        <f t="shared" si="211"/>
        <v>-8.841542096794169E-4</v>
      </c>
      <c r="W61" s="28">
        <f t="shared" si="212"/>
        <v>-0.29657803030932162</v>
      </c>
      <c r="Y61" s="256">
        <f>+_xlfn.XLOOKUP($B61,Expenses_FY26B!$B:$B,Expenses_FY26B!W:W)/1000</f>
        <v>2.9811857903205832E-3</v>
      </c>
      <c r="Z61" s="255">
        <v>3.4401900000000001E-3</v>
      </c>
      <c r="AA61" s="257">
        <f t="shared" si="213"/>
        <v>-4.5900420967941689E-4</v>
      </c>
      <c r="AB61" s="28">
        <f t="shared" si="214"/>
        <v>-0.15396699231887109</v>
      </c>
      <c r="AD61" s="256">
        <f>+_xlfn.XLOOKUP($B61,Expenses_FY26B!$B:$B,Expenses_FY26B!X:X)/1000</f>
        <v>2.9811857903205832E-3</v>
      </c>
      <c r="AE61" s="255">
        <v>2.9310399999999998E-3</v>
      </c>
      <c r="AF61" s="257">
        <f t="shared" si="215"/>
        <v>5.014579032058342E-5</v>
      </c>
      <c r="AG61" s="28">
        <f t="shared" si="216"/>
        <v>1.6820753165870606E-2</v>
      </c>
      <c r="AI61" s="256">
        <f>+_xlfn.XLOOKUP($B61,Expenses_FY26B!$B:$B,Expenses_FY26B!Y:Y)/1000</f>
        <v>2.9811857903205832E-3</v>
      </c>
      <c r="AJ61" s="255">
        <v>3.6706199999999999E-3</v>
      </c>
      <c r="AK61" s="257">
        <f t="shared" si="217"/>
        <v>-6.8943420967941668E-4</v>
      </c>
      <c r="AL61" s="28">
        <f t="shared" si="218"/>
        <v>-0.23126173884160303</v>
      </c>
      <c r="AN61" s="256">
        <f>+_xlfn.XLOOKUP($B61,Expenses_FY26B!$B:$B,Expenses_FY26B!Z:Z)/1000</f>
        <v>2.9811857903205832E-3</v>
      </c>
      <c r="AO61" s="255">
        <v>3.1955900000000003E-3</v>
      </c>
      <c r="AP61" s="257">
        <f t="shared" si="219"/>
        <v>-2.1440420967941713E-4</v>
      </c>
      <c r="AQ61" s="28">
        <f t="shared" si="220"/>
        <v>-7.1919103591447445E-2</v>
      </c>
      <c r="AS61" s="256">
        <f>+_xlfn.XLOOKUP($B61,Expenses_FY26B!$B:$B,Expenses_FY26B!AA:AA)/1000</f>
        <v>2.9811857903205832E-3</v>
      </c>
      <c r="AT61" s="255">
        <v>3.4253799999999996E-3</v>
      </c>
      <c r="AU61" s="257">
        <f t="shared" si="221"/>
        <v>-4.4419420967941638E-4</v>
      </c>
      <c r="AV61" s="28">
        <f t="shared" si="222"/>
        <v>-0.14899917043803224</v>
      </c>
      <c r="AX61" s="256">
        <f>+_xlfn.XLOOKUP($B61,Expenses_FY26B!$B:$B,Expenses_FY26B!AB:AB)/1000</f>
        <v>2.9811857903205832E-3</v>
      </c>
      <c r="AY61" s="255">
        <v>2.7815099999999996E-3</v>
      </c>
      <c r="AZ61" s="257">
        <f t="shared" si="223"/>
        <v>1.9967579032058357E-4</v>
      </c>
      <c r="BA61" s="28">
        <f t="shared" si="224"/>
        <v>6.6978646875648543E-2</v>
      </c>
      <c r="BC61" s="256">
        <f>+_xlfn.XLOOKUP($B61,Expenses_FY26B!$B:$B,Expenses_FY26B!AC:AC)/1000</f>
        <v>2.9811857903205832E-3</v>
      </c>
      <c r="BD61" s="255">
        <v>3.3473800000000001E-3</v>
      </c>
      <c r="BE61" s="257">
        <f t="shared" si="225"/>
        <v>-3.6619420967941687E-4</v>
      </c>
      <c r="BF61" s="28">
        <f t="shared" si="226"/>
        <v>-0.12283508490761925</v>
      </c>
      <c r="BH61" s="256">
        <f>+_xlfn.XLOOKUP($B61,Expenses_FY26B!$B:$B,Expenses_FY26B!AD:AD)/1000</f>
        <v>2.9811857903205832E-3</v>
      </c>
      <c r="BI61" s="255"/>
      <c r="BJ61" s="257">
        <f t="shared" si="227"/>
        <v>2.9811857903205832E-3</v>
      </c>
      <c r="BK61" s="28">
        <f t="shared" si="228"/>
        <v>1</v>
      </c>
      <c r="BM61" s="260">
        <f t="shared" si="229"/>
        <v>3.2018814209679405E-2</v>
      </c>
      <c r="BN61" s="260">
        <f t="shared" si="230"/>
        <v>4.2078369999999997E-2</v>
      </c>
      <c r="BO61" s="257">
        <f t="shared" si="231"/>
        <v>-1.0059555790320591E-2</v>
      </c>
      <c r="BP61" s="28">
        <f t="shared" si="232"/>
        <v>-0.31417640030153116</v>
      </c>
      <c r="BR61" s="351"/>
    </row>
    <row r="62" spans="2:70" s="38" customFormat="1" x14ac:dyDescent="0.3">
      <c r="C62" s="90" t="s">
        <v>97</v>
      </c>
      <c r="D62" s="65"/>
      <c r="E62" s="243">
        <f>SUM(E58:E61)</f>
        <v>0.34217813378600598</v>
      </c>
      <c r="F62" s="243">
        <f>SUM(F58:F61)</f>
        <v>0.22227654000000002</v>
      </c>
      <c r="G62" s="243">
        <f>E62-F62</f>
        <v>0.11990159378600596</v>
      </c>
      <c r="H62" s="29">
        <f>IFERROR(G62/E62,"")</f>
        <v>0.35040694289656438</v>
      </c>
      <c r="I62"/>
      <c r="J62" s="243">
        <f>SUM(J58:J61)</f>
        <v>0.34217813378600598</v>
      </c>
      <c r="K62" s="243">
        <f>SUM(K58:K61)</f>
        <v>0.3335282</v>
      </c>
      <c r="L62" s="243">
        <f>J62-K62</f>
        <v>8.6499337860059811E-3</v>
      </c>
      <c r="M62" s="29">
        <f>IFERROR(L62/J62,"")</f>
        <v>2.5279037238000554E-2</v>
      </c>
      <c r="O62" s="243">
        <f>SUM(O58:O61)</f>
        <v>0.34217813378600598</v>
      </c>
      <c r="P62" s="243">
        <f>SUM(P58:P61)</f>
        <v>0.23144926000000002</v>
      </c>
      <c r="Q62" s="243">
        <f>O62-P62</f>
        <v>0.11072887378600596</v>
      </c>
      <c r="R62" s="29">
        <f>IFERROR(Q62/O62,"")</f>
        <v>0.32360008677601371</v>
      </c>
      <c r="T62" s="243">
        <f>SUM(T58:T61)</f>
        <v>0.37460728873799787</v>
      </c>
      <c r="U62" s="243">
        <f>SUM(U58:U61)</f>
        <v>0.22320451000000002</v>
      </c>
      <c r="V62" s="243">
        <f>T62-U62</f>
        <v>0.15140277873799785</v>
      </c>
      <c r="W62" s="29">
        <f>IFERROR(V62/T62,"")</f>
        <v>0.40416399597576885</v>
      </c>
      <c r="Y62" s="243">
        <f>SUM(Y58:Y61)</f>
        <v>0.37460728873799787</v>
      </c>
      <c r="Z62" s="243">
        <f>SUM(Z58:Z61)</f>
        <v>0.22082365000000001</v>
      </c>
      <c r="AA62" s="243">
        <f>Y62-Z62</f>
        <v>0.15378363873799786</v>
      </c>
      <c r="AB62" s="29">
        <f>IFERROR(AA62/Y62,"")</f>
        <v>0.41051961176749785</v>
      </c>
      <c r="AD62" s="243">
        <f>SUM(AD58:AD61)</f>
        <v>0.37460728873799787</v>
      </c>
      <c r="AE62" s="243">
        <f>SUM(AE58:AE61)</f>
        <v>0.21140523000000003</v>
      </c>
      <c r="AF62" s="243">
        <f>AD62-AE62</f>
        <v>0.16320205873799784</v>
      </c>
      <c r="AG62" s="29">
        <f>IFERROR(AF62/AD62,"")</f>
        <v>0.43566172801336533</v>
      </c>
      <c r="AI62" s="243">
        <f>SUM(AI58:AI61)</f>
        <v>0.37460728873799787</v>
      </c>
      <c r="AJ62" s="243">
        <f>SUM(AJ58:AJ61)</f>
        <v>0.30291265000000001</v>
      </c>
      <c r="AK62" s="243">
        <f>AI62-AJ62</f>
        <v>7.1694638737997862E-2</v>
      </c>
      <c r="AL62" s="29">
        <f>IFERROR(AK62/AI62,"")</f>
        <v>0.19138612860290991</v>
      </c>
      <c r="AN62" s="243">
        <f>SUM(AN58:AN61)</f>
        <v>0.37460728873799787</v>
      </c>
      <c r="AO62" s="243">
        <f>SUM(AO58:AO61)</f>
        <v>0.21367611000000003</v>
      </c>
      <c r="AP62" s="243">
        <f>AN62-AO62</f>
        <v>0.16093117873799784</v>
      </c>
      <c r="AQ62" s="29">
        <f>IFERROR(AP62/AN62,"")</f>
        <v>0.42959969967523476</v>
      </c>
      <c r="AS62" s="243">
        <f>SUM(AS58:AS61)</f>
        <v>0.37460728873799787</v>
      </c>
      <c r="AT62" s="243">
        <f>SUM(AT58:AT61)</f>
        <v>0.20796441999999998</v>
      </c>
      <c r="AU62" s="243">
        <f>AS62-AT62</f>
        <v>0.16664286873799788</v>
      </c>
      <c r="AV62" s="29">
        <f>IFERROR(AU62/AS62,"")</f>
        <v>0.44484684027210347</v>
      </c>
      <c r="AX62" s="243">
        <f>SUM(AX58:AX61)</f>
        <v>0.37460728873799787</v>
      </c>
      <c r="AY62" s="243">
        <f>SUM(AY58:AY61)</f>
        <v>0.20075266</v>
      </c>
      <c r="AZ62" s="243">
        <f>AX62-AY62</f>
        <v>0.17385462873799787</v>
      </c>
      <c r="BA62" s="29">
        <f>IFERROR(AZ62/AX62,"")</f>
        <v>0.46409836104281632</v>
      </c>
      <c r="BC62" s="243">
        <f>SUM(BC58:BC61)</f>
        <v>0.37460728873799787</v>
      </c>
      <c r="BD62" s="243">
        <f>SUM(BD58:BD61)</f>
        <v>0.20249830000000002</v>
      </c>
      <c r="BE62" s="243">
        <f>BC62-BD62</f>
        <v>0.17210898873799785</v>
      </c>
      <c r="BF62" s="29">
        <f>IFERROR(BE62/BC62,"")</f>
        <v>0.45943844103463694</v>
      </c>
      <c r="BH62" s="243">
        <f>SUM(BH58:BH61)</f>
        <v>0.37460728873799787</v>
      </c>
      <c r="BI62" s="243">
        <f>SUM(BI58:BI61)</f>
        <v>0</v>
      </c>
      <c r="BJ62" s="243">
        <f>BH62-BI62</f>
        <v>0.37460728873799787</v>
      </c>
      <c r="BK62" s="29">
        <f>IFERROR(BJ62/BH62,"")</f>
        <v>1</v>
      </c>
      <c r="BM62" s="243">
        <f>SUM(BM58:BM61)</f>
        <v>4.0233927112619998</v>
      </c>
      <c r="BN62" s="243">
        <f>SUM(BN58:BN61)</f>
        <v>2.5704915300000004</v>
      </c>
      <c r="BO62" s="243">
        <f t="shared" ref="BO62" si="233">BM62-BN62</f>
        <v>1.4529011812619994</v>
      </c>
      <c r="BP62" s="29">
        <f>IFERROR(BO62/BM62,"")</f>
        <v>0.36111343970851761</v>
      </c>
      <c r="BR62" s="170"/>
    </row>
    <row r="63" spans="2:70" s="38" customFormat="1" x14ac:dyDescent="0.3">
      <c r="C63" s="68"/>
      <c r="D63" s="64"/>
      <c r="E63"/>
      <c r="G63"/>
      <c r="H63"/>
      <c r="I63"/>
      <c r="J63"/>
      <c r="L63"/>
      <c r="M63"/>
      <c r="O63"/>
      <c r="Q63"/>
      <c r="R63"/>
      <c r="T63"/>
      <c r="V63"/>
      <c r="W63"/>
      <c r="Y63"/>
      <c r="AA63"/>
      <c r="AB63"/>
      <c r="AD63"/>
      <c r="AF63"/>
      <c r="AG63"/>
      <c r="AI63"/>
      <c r="AK63"/>
      <c r="AL63"/>
      <c r="AN63"/>
      <c r="AP63"/>
      <c r="AQ63"/>
      <c r="AS63"/>
      <c r="AU63"/>
      <c r="AV63"/>
      <c r="AX63"/>
      <c r="AZ63"/>
      <c r="BA63"/>
      <c r="BC63"/>
      <c r="BE63"/>
      <c r="BF63"/>
      <c r="BH63"/>
      <c r="BJ63"/>
      <c r="BK63"/>
      <c r="BM63" s="93"/>
      <c r="BN63"/>
      <c r="BO63"/>
      <c r="BP63"/>
    </row>
    <row r="64" spans="2:70" s="38" customFormat="1" x14ac:dyDescent="0.3">
      <c r="B64"/>
      <c r="C64" s="90" t="s">
        <v>80</v>
      </c>
      <c r="D64" s="64"/>
      <c r="E64" s="22"/>
      <c r="F64"/>
      <c r="G64" s="8"/>
      <c r="H64" s="28"/>
      <c r="J64" s="22"/>
      <c r="K64"/>
      <c r="L64" s="8"/>
      <c r="M64" s="28"/>
      <c r="O64" s="22"/>
      <c r="P64"/>
      <c r="Q64" s="8"/>
      <c r="R64" s="28"/>
      <c r="T64" s="22"/>
      <c r="U64"/>
      <c r="V64" s="8"/>
      <c r="W64" s="28"/>
      <c r="Y64" s="22"/>
      <c r="Z64"/>
      <c r="AA64" s="8"/>
      <c r="AB64" s="28"/>
      <c r="AD64" s="22"/>
      <c r="AE64"/>
      <c r="AF64" s="8"/>
      <c r="AG64" s="28"/>
      <c r="AI64" s="22"/>
      <c r="AJ64"/>
      <c r="AK64" s="8"/>
      <c r="AL64" s="28"/>
      <c r="AN64" s="22"/>
      <c r="AO64"/>
      <c r="AP64" s="8"/>
      <c r="AQ64" s="28"/>
      <c r="AS64" s="22"/>
      <c r="AT64"/>
      <c r="AU64" s="8"/>
      <c r="AV64" s="28"/>
      <c r="AX64" s="22"/>
      <c r="AY64"/>
      <c r="AZ64" s="8"/>
      <c r="BA64" s="28"/>
      <c r="BC64" s="22"/>
      <c r="BD64"/>
      <c r="BE64" s="8"/>
      <c r="BF64" s="28"/>
      <c r="BH64" s="22"/>
      <c r="BI64"/>
      <c r="BJ64" s="8"/>
      <c r="BK64" s="28"/>
      <c r="BM64" s="260"/>
      <c r="BN64" s="260"/>
      <c r="BO64" s="257"/>
      <c r="BP64" s="28"/>
    </row>
    <row r="65" spans="2:71" s="38" customFormat="1" x14ac:dyDescent="0.3">
      <c r="B65">
        <f>+MAX($B$1:B61)+1</f>
        <v>71</v>
      </c>
      <c r="C65" s="14" t="s">
        <v>81</v>
      </c>
      <c r="D65" s="64"/>
      <c r="E65" s="256">
        <f>+_xlfn.XLOOKUP($B65,Expenses_FY26B!$B:$B,Expenses_FY26B!S:S)/1000</f>
        <v>5.6329460859724491E-2</v>
      </c>
      <c r="F65" s="255">
        <v>5.0055200000000003E-3</v>
      </c>
      <c r="G65" s="257">
        <f t="shared" si="205"/>
        <v>5.1323940859724491E-2</v>
      </c>
      <c r="H65" s="28">
        <f t="shared" si="206"/>
        <v>0.91113850685585129</v>
      </c>
      <c r="J65" s="256">
        <f>+_xlfn.XLOOKUP($B65,Expenses_FY26B!$B:$B,Expenses_FY26B!T:T)/1000</f>
        <v>5.6329460859724491E-2</v>
      </c>
      <c r="K65" s="255">
        <v>2.9709779999999998E-2</v>
      </c>
      <c r="L65" s="257">
        <f t="shared" si="207"/>
        <v>2.6619680859724493E-2</v>
      </c>
      <c r="M65" s="28">
        <f t="shared" si="208"/>
        <v>0.47257119903942729</v>
      </c>
      <c r="O65" s="256">
        <f>+_xlfn.XLOOKUP($B65,Expenses_FY26B!$B:$B,Expenses_FY26B!U:U)/1000</f>
        <v>5.6329460859724491E-2</v>
      </c>
      <c r="P65" s="255">
        <v>1.32923E-2</v>
      </c>
      <c r="Q65" s="257">
        <f t="shared" si="209"/>
        <v>4.3037160859724491E-2</v>
      </c>
      <c r="R65" s="28">
        <f t="shared" si="210"/>
        <v>0.76402579046333496</v>
      </c>
      <c r="T65" s="256">
        <f>+_xlfn.XLOOKUP($B65,Expenses_FY26B!$B:$B,Expenses_FY26B!V:V)/1000</f>
        <v>6.1667957491202921E-2</v>
      </c>
      <c r="U65" s="255">
        <v>2.1707190000000001E-2</v>
      </c>
      <c r="V65" s="257">
        <f t="shared" si="211"/>
        <v>3.996076749120292E-2</v>
      </c>
      <c r="W65" s="28">
        <f t="shared" si="212"/>
        <v>0.64799888170292352</v>
      </c>
      <c r="Y65" s="256">
        <f>+_xlfn.XLOOKUP($B65,Expenses_FY26B!$B:$B,Expenses_FY26B!W:W)/1000</f>
        <v>6.1667957491202921E-2</v>
      </c>
      <c r="Z65" s="255">
        <v>4.9311000000000008E-3</v>
      </c>
      <c r="AA65" s="257">
        <f t="shared" si="213"/>
        <v>5.673685749120292E-2</v>
      </c>
      <c r="AB65" s="28">
        <f t="shared" si="214"/>
        <v>0.92003789000627378</v>
      </c>
      <c r="AD65" s="256">
        <f>+_xlfn.XLOOKUP($B65,Expenses_FY26B!$B:$B,Expenses_FY26B!X:X)/1000</f>
        <v>6.1667957491202921E-2</v>
      </c>
      <c r="AE65" s="255">
        <v>6.6499999999999997E-3</v>
      </c>
      <c r="AF65" s="257">
        <f t="shared" si="215"/>
        <v>5.5017957491202918E-2</v>
      </c>
      <c r="AG65" s="28">
        <f t="shared" si="216"/>
        <v>0.89216441940778335</v>
      </c>
      <c r="AI65" s="256">
        <f>+_xlfn.XLOOKUP($B65,Expenses_FY26B!$B:$B,Expenses_FY26B!Y:Y)/1000</f>
        <v>6.1667957491202921E-2</v>
      </c>
      <c r="AJ65" s="255">
        <v>5.692710000000001E-3</v>
      </c>
      <c r="AK65" s="257">
        <f t="shared" si="217"/>
        <v>5.5975247491202917E-2</v>
      </c>
      <c r="AL65" s="28">
        <f t="shared" si="218"/>
        <v>0.90768771609126053</v>
      </c>
      <c r="AN65" s="256">
        <f>+_xlfn.XLOOKUP($B65,Expenses_FY26B!$B:$B,Expenses_FY26B!Z:Z)/1000</f>
        <v>6.1667957491202921E-2</v>
      </c>
      <c r="AO65" s="255">
        <v>3.5039699999999999E-3</v>
      </c>
      <c r="AP65" s="257">
        <f t="shared" si="219"/>
        <v>5.8163987491202919E-2</v>
      </c>
      <c r="AQ65" s="28">
        <f t="shared" si="220"/>
        <v>0.9431800542364347</v>
      </c>
      <c r="AS65" s="256">
        <f>+_xlfn.XLOOKUP($B65,Expenses_FY26B!$B:$B,Expenses_FY26B!AA:AA)/1000</f>
        <v>6.1667957491202921E-2</v>
      </c>
      <c r="AT65" s="255">
        <v>1.525018E-2</v>
      </c>
      <c r="AU65" s="257">
        <f t="shared" si="221"/>
        <v>4.6417777491202919E-2</v>
      </c>
      <c r="AV65" s="28">
        <f t="shared" si="222"/>
        <v>0.75270496023521649</v>
      </c>
      <c r="AX65" s="256">
        <f>+_xlfn.XLOOKUP($B65,Expenses_FY26B!$B:$B,Expenses_FY26B!AB:AB)/1000</f>
        <v>6.1667957491202921E-2</v>
      </c>
      <c r="AY65" s="255">
        <v>1.603883E-2</v>
      </c>
      <c r="AZ65" s="257">
        <f t="shared" si="223"/>
        <v>4.5629127491202917E-2</v>
      </c>
      <c r="BA65" s="28">
        <f t="shared" si="224"/>
        <v>0.73991630901205085</v>
      </c>
      <c r="BC65" s="256">
        <f>+_xlfn.XLOOKUP($B65,Expenses_FY26B!$B:$B,Expenses_FY26B!AC:AC)/1000</f>
        <v>6.1667957491202921E-2</v>
      </c>
      <c r="BD65" s="255">
        <v>5.7714509999999997E-2</v>
      </c>
      <c r="BE65" s="257">
        <f t="shared" si="225"/>
        <v>3.9534474912029244E-3</v>
      </c>
      <c r="BF65" s="28">
        <f t="shared" si="226"/>
        <v>6.4108617376648039E-2</v>
      </c>
      <c r="BH65" s="256">
        <f>+_xlfn.XLOOKUP($B65,Expenses_FY26B!$B:$B,Expenses_FY26B!AD:AD)/1000</f>
        <v>6.1667957491202921E-2</v>
      </c>
      <c r="BI65" s="255"/>
      <c r="BJ65" s="257">
        <f t="shared" si="227"/>
        <v>6.1667957491202921E-2</v>
      </c>
      <c r="BK65" s="28">
        <f t="shared" si="228"/>
        <v>1</v>
      </c>
      <c r="BM65" s="260">
        <f t="shared" ref="BM65:BM71" si="234">SUM(E65,J65,O65,T65,Y65,AD65,AI65,AN65,AS65,AX65,BC65)</f>
        <v>0.66233204250879674</v>
      </c>
      <c r="BN65" s="260">
        <f t="shared" ref="BN65:BN71" si="235">SUM(F65,K65,P65,U65,Z65,AE65,AJ65,AO65,AT65,AY65,BD65)</f>
        <v>0.17949609</v>
      </c>
      <c r="BO65" s="257">
        <f t="shared" si="231"/>
        <v>0.48283595250879674</v>
      </c>
      <c r="BP65" s="28">
        <f t="shared" si="232"/>
        <v>0.7289937999676106</v>
      </c>
    </row>
    <row r="66" spans="2:71" s="38" customFormat="1" x14ac:dyDescent="0.3">
      <c r="B66">
        <f>+MAX($B$1:B65)+1</f>
        <v>72</v>
      </c>
      <c r="C66" s="14" t="s">
        <v>82</v>
      </c>
      <c r="D66" s="64"/>
      <c r="E66" s="256">
        <f>+_xlfn.XLOOKUP($B66,Expenses_FY26B!$B:$B,Expenses_FY26B!S:S)/1000</f>
        <v>1.8983961947199965E-2</v>
      </c>
      <c r="F66" s="255">
        <v>1.493162E-2</v>
      </c>
      <c r="G66" s="257">
        <f t="shared" si="205"/>
        <v>4.0523419471999653E-3</v>
      </c>
      <c r="H66" s="28">
        <f t="shared" si="206"/>
        <v>0.21346133954918006</v>
      </c>
      <c r="J66" s="256">
        <f>+_xlfn.XLOOKUP($B66,Expenses_FY26B!$B:$B,Expenses_FY26B!T:T)/1000</f>
        <v>1.8983961947199965E-2</v>
      </c>
      <c r="K66" s="255">
        <v>7.9632200000000018E-3</v>
      </c>
      <c r="L66" s="257">
        <f t="shared" si="207"/>
        <v>1.1020741947199963E-2</v>
      </c>
      <c r="M66" s="28">
        <f t="shared" si="208"/>
        <v>0.58052907911698937</v>
      </c>
      <c r="O66" s="256">
        <f>+_xlfn.XLOOKUP($B66,Expenses_FY26B!$B:$B,Expenses_FY26B!U:U)/1000</f>
        <v>1.8983961947199965E-2</v>
      </c>
      <c r="P66" s="255">
        <v>7.617829999999999E-3</v>
      </c>
      <c r="Q66" s="257">
        <f t="shared" si="209"/>
        <v>1.1366131947199966E-2</v>
      </c>
      <c r="R66" s="28">
        <f t="shared" si="210"/>
        <v>0.59872285768442612</v>
      </c>
      <c r="T66" s="256">
        <f>+_xlfn.XLOOKUP($B66,Expenses_FY26B!$B:$B,Expenses_FY26B!V:V)/1000</f>
        <v>2.0783123795377778E-2</v>
      </c>
      <c r="U66" s="255">
        <v>6.5977999999999989E-4</v>
      </c>
      <c r="V66" s="257">
        <f t="shared" si="211"/>
        <v>2.0123343795377779E-2</v>
      </c>
      <c r="W66" s="28">
        <f t="shared" si="212"/>
        <v>0.9682540504259165</v>
      </c>
      <c r="Y66" s="256">
        <f>+_xlfn.XLOOKUP($B66,Expenses_FY26B!$B:$B,Expenses_FY26B!W:W)/1000</f>
        <v>2.0783123795377778E-2</v>
      </c>
      <c r="Z66" s="255">
        <v>0</v>
      </c>
      <c r="AA66" s="257">
        <f t="shared" si="213"/>
        <v>2.0783123795377778E-2</v>
      </c>
      <c r="AB66" s="28">
        <f t="shared" si="214"/>
        <v>1</v>
      </c>
      <c r="AD66" s="256">
        <f>+_xlfn.XLOOKUP($B66,Expenses_FY26B!$B:$B,Expenses_FY26B!X:X)/1000</f>
        <v>2.0783123795377778E-2</v>
      </c>
      <c r="AE66" s="255">
        <v>-2.3846000000000002E-4</v>
      </c>
      <c r="AF66" s="257">
        <f t="shared" si="215"/>
        <v>2.1021583795377777E-2</v>
      </c>
      <c r="AG66" s="28">
        <f t="shared" si="216"/>
        <v>1.0114737323584164</v>
      </c>
      <c r="AI66" s="256">
        <f>+_xlfn.XLOOKUP($B66,Expenses_FY26B!$B:$B,Expenses_FY26B!Y:Y)/1000</f>
        <v>2.0783123795377778E-2</v>
      </c>
      <c r="AJ66" s="255">
        <v>8.7668200000000033E-3</v>
      </c>
      <c r="AK66" s="257">
        <f t="shared" si="217"/>
        <v>1.2016303795377775E-2</v>
      </c>
      <c r="AL66" s="28">
        <f t="shared" si="218"/>
        <v>0.57817601981710909</v>
      </c>
      <c r="AN66" s="256">
        <f>+_xlfn.XLOOKUP($B66,Expenses_FY26B!$B:$B,Expenses_FY26B!Z:Z)/1000</f>
        <v>2.0783123795377778E-2</v>
      </c>
      <c r="AO66" s="255">
        <v>1.624826E-2</v>
      </c>
      <c r="AP66" s="257">
        <f t="shared" si="219"/>
        <v>4.5348637953777776E-3</v>
      </c>
      <c r="AQ66" s="28">
        <f t="shared" si="220"/>
        <v>0.21819933519264045</v>
      </c>
      <c r="AS66" s="256">
        <f>+_xlfn.XLOOKUP($B66,Expenses_FY26B!$B:$B,Expenses_FY26B!AA:AA)/1000</f>
        <v>2.0783123795377778E-2</v>
      </c>
      <c r="AT66" s="255">
        <v>1.4203440000000003E-2</v>
      </c>
      <c r="AU66" s="257">
        <f t="shared" si="221"/>
        <v>6.5796837953777752E-3</v>
      </c>
      <c r="AV66" s="28">
        <f t="shared" si="222"/>
        <v>0.31658781712309841</v>
      </c>
      <c r="AX66" s="256">
        <f>+_xlfn.XLOOKUP($B66,Expenses_FY26B!$B:$B,Expenses_FY26B!AB:AB)/1000</f>
        <v>2.0783123795377778E-2</v>
      </c>
      <c r="AY66" s="255">
        <v>1.5816690000000001E-2</v>
      </c>
      <c r="AZ66" s="257">
        <f t="shared" si="223"/>
        <v>4.9664337953777768E-3</v>
      </c>
      <c r="BA66" s="28">
        <f t="shared" si="224"/>
        <v>0.23896474102138221</v>
      </c>
      <c r="BC66" s="256">
        <f>+_xlfn.XLOOKUP($B66,Expenses_FY26B!$B:$B,Expenses_FY26B!AC:AC)/1000</f>
        <v>2.0783123795377778E-2</v>
      </c>
      <c r="BD66" s="255">
        <v>3.4481739999999997E-2</v>
      </c>
      <c r="BE66" s="257">
        <f t="shared" si="225"/>
        <v>-1.3698616204622219E-2</v>
      </c>
      <c r="BF66" s="28">
        <f t="shared" si="226"/>
        <v>-0.65912210019500661</v>
      </c>
      <c r="BH66" s="256">
        <f>+_xlfn.XLOOKUP($B66,Expenses_FY26B!$B:$B,Expenses_FY26B!AD:AD)/1000</f>
        <v>2.0783123795377778E-2</v>
      </c>
      <c r="BI66" s="255"/>
      <c r="BJ66" s="257">
        <f t="shared" si="227"/>
        <v>2.0783123795377778E-2</v>
      </c>
      <c r="BK66" s="28">
        <f t="shared" si="228"/>
        <v>1</v>
      </c>
      <c r="BM66" s="260">
        <f t="shared" si="234"/>
        <v>0.22321687620462211</v>
      </c>
      <c r="BN66" s="260">
        <f t="shared" si="235"/>
        <v>0.12045093999999999</v>
      </c>
      <c r="BO66" s="257">
        <f t="shared" si="231"/>
        <v>0.10276593620462211</v>
      </c>
      <c r="BP66" s="28">
        <f t="shared" si="232"/>
        <v>0.4603860512339441</v>
      </c>
    </row>
    <row r="67" spans="2:71" s="38" customFormat="1" x14ac:dyDescent="0.3">
      <c r="B67">
        <f>+MAX($B$1:B66)+1</f>
        <v>73</v>
      </c>
      <c r="C67" s="14" t="s">
        <v>84</v>
      </c>
      <c r="D67" s="64"/>
      <c r="E67" s="256">
        <f>+_xlfn.XLOOKUP($B67,Expenses_FY26B!$B:$B,Expenses_FY26B!S:S)/1000</f>
        <v>0.13319894612133745</v>
      </c>
      <c r="F67" s="255">
        <v>7.1973740000000008E-2</v>
      </c>
      <c r="G67" s="257">
        <f t="shared" si="205"/>
        <v>6.1225206121337444E-2</v>
      </c>
      <c r="H67" s="28">
        <f t="shared" si="206"/>
        <v>0.45965233137478734</v>
      </c>
      <c r="J67" s="256">
        <f>+_xlfn.XLOOKUP($B67,Expenses_FY26B!$B:$B,Expenses_FY26B!T:T)/1000</f>
        <v>0.13319894612133745</v>
      </c>
      <c r="K67" s="255">
        <v>0.12012632000000001</v>
      </c>
      <c r="L67" s="257">
        <f t="shared" si="207"/>
        <v>1.3072626121337444E-2</v>
      </c>
      <c r="M67" s="28">
        <f t="shared" si="208"/>
        <v>9.8143615261257006E-2</v>
      </c>
      <c r="O67" s="256">
        <f>+_xlfn.XLOOKUP($B67,Expenses_FY26B!$B:$B,Expenses_FY26B!U:U)/1000</f>
        <v>0.13319894612133745</v>
      </c>
      <c r="P67" s="255">
        <v>0.11821055</v>
      </c>
      <c r="Q67" s="257">
        <f t="shared" si="209"/>
        <v>1.4988396121337455E-2</v>
      </c>
      <c r="R67" s="28">
        <f t="shared" si="210"/>
        <v>0.11252638671543085</v>
      </c>
      <c r="T67" s="256">
        <f>+_xlfn.XLOOKUP($B67,Expenses_FY26B!$B:$B,Expenses_FY26B!V:V)/1000</f>
        <v>0.14582257351510966</v>
      </c>
      <c r="U67" s="255">
        <v>0.1223252</v>
      </c>
      <c r="V67" s="257">
        <f t="shared" si="211"/>
        <v>2.3497373515109665E-2</v>
      </c>
      <c r="W67" s="28">
        <f t="shared" si="212"/>
        <v>0.16113673588866503</v>
      </c>
      <c r="Y67" s="256">
        <f>+_xlfn.XLOOKUP($B67,Expenses_FY26B!$B:$B,Expenses_FY26B!W:W)/1000</f>
        <v>0.14582257351510966</v>
      </c>
      <c r="Z67" s="255">
        <v>0.1186068</v>
      </c>
      <c r="AA67" s="257">
        <f t="shared" si="213"/>
        <v>2.7215773515109662E-2</v>
      </c>
      <c r="AB67" s="28">
        <f t="shared" si="214"/>
        <v>0.18663621728147359</v>
      </c>
      <c r="AD67" s="256">
        <f>+_xlfn.XLOOKUP($B67,Expenses_FY26B!$B:$B,Expenses_FY26B!X:X)/1000</f>
        <v>0.14582257351510966</v>
      </c>
      <c r="AE67" s="255">
        <v>0.1223252</v>
      </c>
      <c r="AF67" s="257">
        <f t="shared" si="215"/>
        <v>2.3497373515109665E-2</v>
      </c>
      <c r="AG67" s="28">
        <f t="shared" si="216"/>
        <v>0.16113673588866503</v>
      </c>
      <c r="AI67" s="256">
        <f>+_xlfn.XLOOKUP($B67,Expenses_FY26B!$B:$B,Expenses_FY26B!Y:Y)/1000</f>
        <v>0.21132257351511</v>
      </c>
      <c r="AJ67" s="255">
        <v>0.12284455999999999</v>
      </c>
      <c r="AK67" s="257">
        <f t="shared" si="217"/>
        <v>8.8478013515110004E-2</v>
      </c>
      <c r="AL67" s="28">
        <f t="shared" si="218"/>
        <v>0.41868699610921428</v>
      </c>
      <c r="AN67" s="256">
        <f>+_xlfn.XLOOKUP($B67,Expenses_FY26B!$B:$B,Expenses_FY26B!Z:Z)/1000</f>
        <v>0.21132257351511</v>
      </c>
      <c r="AO67" s="255">
        <v>0.10982599999999999</v>
      </c>
      <c r="AP67" s="257">
        <f t="shared" si="219"/>
        <v>0.10149657351511</v>
      </c>
      <c r="AQ67" s="28">
        <f t="shared" si="220"/>
        <v>0.48029215159947308</v>
      </c>
      <c r="AS67" s="256">
        <f>+_xlfn.XLOOKUP($B67,Expenses_FY26B!$B:$B,Expenses_FY26B!AA:AA)/1000</f>
        <v>0.21132257351511</v>
      </c>
      <c r="AT67" s="255">
        <v>0.11378239999999999</v>
      </c>
      <c r="AU67" s="257">
        <f t="shared" si="221"/>
        <v>9.7540173515110004E-2</v>
      </c>
      <c r="AV67" s="28">
        <f t="shared" si="222"/>
        <v>0.46157006273698292</v>
      </c>
      <c r="AX67" s="256">
        <f>+_xlfn.XLOOKUP($B67,Expenses_FY26B!$B:$B,Expenses_FY26B!AB:AB)/1000</f>
        <v>0.21132257351511</v>
      </c>
      <c r="AY67" s="255">
        <v>0.110112</v>
      </c>
      <c r="AZ67" s="257">
        <f t="shared" si="223"/>
        <v>0.10121057351510999</v>
      </c>
      <c r="BA67" s="28">
        <f t="shared" si="224"/>
        <v>0.4789387703906286</v>
      </c>
      <c r="BC67" s="256">
        <f>+_xlfn.XLOOKUP($B67,Expenses_FY26B!$B:$B,Expenses_FY26B!AC:AC)/1000</f>
        <v>0.21132257351511</v>
      </c>
      <c r="BD67" s="255">
        <v>0.1210976</v>
      </c>
      <c r="BE67" s="257">
        <f t="shared" si="225"/>
        <v>9.0224973515109996E-2</v>
      </c>
      <c r="BF67" s="28">
        <f t="shared" si="226"/>
        <v>0.42695378924418942</v>
      </c>
      <c r="BH67" s="256">
        <f>+_xlfn.XLOOKUP($B67,Expenses_FY26B!$B:$B,Expenses_FY26B!AD:AD)/1000</f>
        <v>0.21132257351511</v>
      </c>
      <c r="BI67" s="255"/>
      <c r="BJ67" s="257">
        <f t="shared" si="227"/>
        <v>0.21132257351511</v>
      </c>
      <c r="BK67" s="28">
        <f t="shared" si="228"/>
        <v>1</v>
      </c>
      <c r="BM67" s="260">
        <f t="shared" si="234"/>
        <v>1.8936774264848917</v>
      </c>
      <c r="BN67" s="260">
        <f t="shared" si="235"/>
        <v>1.25123037</v>
      </c>
      <c r="BO67" s="257">
        <f t="shared" si="231"/>
        <v>0.64244705648489164</v>
      </c>
      <c r="BP67" s="28">
        <f t="shared" si="232"/>
        <v>0.33925897172330122</v>
      </c>
      <c r="BR67" s="169"/>
      <c r="BS67" s="169"/>
    </row>
    <row r="68" spans="2:71" s="38" customFormat="1" x14ac:dyDescent="0.3">
      <c r="B68">
        <f>+MAX($B$1:B67)+1</f>
        <v>74</v>
      </c>
      <c r="C68" s="14" t="s">
        <v>85</v>
      </c>
      <c r="D68" s="64"/>
      <c r="E68" s="256">
        <f>+_xlfn.XLOOKUP($B68,Expenses_FY26B!$B:$B,Expenses_FY26B!S:S)/1000</f>
        <v>6.2242498187540874E-3</v>
      </c>
      <c r="F68" s="255">
        <v>0</v>
      </c>
      <c r="G68" s="257">
        <f t="shared" si="205"/>
        <v>6.2242498187540874E-3</v>
      </c>
      <c r="H68" s="28">
        <f t="shared" si="206"/>
        <v>1</v>
      </c>
      <c r="J68" s="256">
        <f>+_xlfn.XLOOKUP($B68,Expenses_FY26B!$B:$B,Expenses_FY26B!T:T)/1000</f>
        <v>6.2242498187540874E-3</v>
      </c>
      <c r="K68" s="255">
        <v>4.629987676056338E-3</v>
      </c>
      <c r="L68" s="257">
        <f t="shared" si="207"/>
        <v>1.5942621426977494E-3</v>
      </c>
      <c r="M68" s="28">
        <f t="shared" si="208"/>
        <v>0.25613723567041435</v>
      </c>
      <c r="O68" s="256">
        <f>+_xlfn.XLOOKUP($B68,Expenses_FY26B!$B:$B,Expenses_FY26B!U:U)/1000</f>
        <v>6.2242498187540874E-3</v>
      </c>
      <c r="P68" s="255">
        <v>0</v>
      </c>
      <c r="Q68" s="257">
        <f t="shared" si="209"/>
        <v>6.2242498187540874E-3</v>
      </c>
      <c r="R68" s="28">
        <f t="shared" si="210"/>
        <v>1</v>
      </c>
      <c r="T68" s="256">
        <f>+_xlfn.XLOOKUP($B68,Expenses_FY26B!$B:$B,Expenses_FY26B!V:V)/1000</f>
        <v>6.8141389493041908E-3</v>
      </c>
      <c r="U68" s="255">
        <v>0</v>
      </c>
      <c r="V68" s="257">
        <f t="shared" si="211"/>
        <v>6.8141389493041908E-3</v>
      </c>
      <c r="W68" s="28">
        <f t="shared" si="212"/>
        <v>1</v>
      </c>
      <c r="Y68" s="256">
        <f>+_xlfn.XLOOKUP($B68,Expenses_FY26B!$B:$B,Expenses_FY26B!W:W)/1000</f>
        <v>6.8141389493041908E-3</v>
      </c>
      <c r="Z68" s="255">
        <v>9.2222999999999992E-3</v>
      </c>
      <c r="AA68" s="257">
        <f t="shared" si="213"/>
        <v>-2.4081610506958085E-3</v>
      </c>
      <c r="AB68" s="28">
        <f t="shared" si="214"/>
        <v>-0.35340650794062717</v>
      </c>
      <c r="AD68" s="256">
        <f>+_xlfn.XLOOKUP($B68,Expenses_FY26B!$B:$B,Expenses_FY26B!X:X)/1000</f>
        <v>6.8141389493041908E-3</v>
      </c>
      <c r="AE68" s="255">
        <v>3.2049105263157896E-3</v>
      </c>
      <c r="AF68" s="257">
        <f t="shared" si="215"/>
        <v>3.6092284229884012E-3</v>
      </c>
      <c r="AG68" s="28">
        <f t="shared" si="216"/>
        <v>0.52966757059700831</v>
      </c>
      <c r="AI68" s="256">
        <f>+_xlfn.XLOOKUP($B68,Expenses_FY26B!$B:$B,Expenses_FY26B!Y:Y)/1000</f>
        <v>6.8141389493041908E-3</v>
      </c>
      <c r="AJ68" s="255">
        <v>0</v>
      </c>
      <c r="AK68" s="257">
        <f t="shared" si="217"/>
        <v>6.8141389493041908E-3</v>
      </c>
      <c r="AL68" s="28">
        <f t="shared" si="218"/>
        <v>1</v>
      </c>
      <c r="AN68" s="256">
        <f>+_xlfn.XLOOKUP($B68,Expenses_FY26B!$B:$B,Expenses_FY26B!Z:Z)/1000</f>
        <v>6.8141389493041908E-3</v>
      </c>
      <c r="AO68" s="255">
        <v>6.9989263157894726E-3</v>
      </c>
      <c r="AP68" s="257">
        <f t="shared" si="219"/>
        <v>-1.8478736648528185E-4</v>
      </c>
      <c r="AQ68" s="28">
        <f t="shared" si="220"/>
        <v>-2.7118226948417447E-2</v>
      </c>
      <c r="AS68" s="256">
        <f>+_xlfn.XLOOKUP($B68,Expenses_FY26B!$B:$B,Expenses_FY26B!AA:AA)/1000</f>
        <v>6.8141389493041908E-3</v>
      </c>
      <c r="AT68" s="255">
        <v>3.4533736842105259E-3</v>
      </c>
      <c r="AU68" s="257">
        <f t="shared" si="221"/>
        <v>3.3607652650936648E-3</v>
      </c>
      <c r="AV68" s="28">
        <f t="shared" si="222"/>
        <v>0.49320468662248829</v>
      </c>
      <c r="AX68" s="256">
        <f>+_xlfn.XLOOKUP($B68,Expenses_FY26B!$B:$B,Expenses_FY26B!AB:AB)/1000</f>
        <v>6.8141389493041908E-3</v>
      </c>
      <c r="AY68" s="255">
        <v>0</v>
      </c>
      <c r="AZ68" s="257">
        <f t="shared" si="223"/>
        <v>6.8141389493041908E-3</v>
      </c>
      <c r="BA68" s="28">
        <f t="shared" si="224"/>
        <v>1</v>
      </c>
      <c r="BC68" s="256">
        <f>+_xlfn.XLOOKUP($B68,Expenses_FY26B!$B:$B,Expenses_FY26B!AC:AC)/1000</f>
        <v>6.8141389493041908E-3</v>
      </c>
      <c r="BD68" s="255">
        <v>6.2169842105263161E-3</v>
      </c>
      <c r="BE68" s="257">
        <f t="shared" si="225"/>
        <v>5.9715473877787473E-4</v>
      </c>
      <c r="BF68" s="28">
        <f t="shared" si="226"/>
        <v>8.7634658350906058E-2</v>
      </c>
      <c r="BH68" s="256">
        <f>+_xlfn.XLOOKUP($B68,Expenses_FY26B!$B:$B,Expenses_FY26B!AD:AD)/1000</f>
        <v>6.8141389493041908E-3</v>
      </c>
      <c r="BI68" s="255"/>
      <c r="BJ68" s="257">
        <f t="shared" si="227"/>
        <v>6.8141389493041908E-3</v>
      </c>
      <c r="BK68" s="28">
        <f t="shared" si="228"/>
        <v>1</v>
      </c>
      <c r="BM68" s="260">
        <f t="shared" si="234"/>
        <v>7.3185861050695772E-2</v>
      </c>
      <c r="BN68" s="260">
        <f t="shared" si="235"/>
        <v>3.372648241289844E-2</v>
      </c>
      <c r="BO68" s="257">
        <f t="shared" si="231"/>
        <v>3.9459378637797332E-2</v>
      </c>
      <c r="BP68" s="28">
        <f t="shared" si="232"/>
        <v>0.53916669246350546</v>
      </c>
      <c r="BR68" s="169"/>
      <c r="BS68" s="169"/>
    </row>
    <row r="69" spans="2:71" s="38" customFormat="1" x14ac:dyDescent="0.3">
      <c r="B69">
        <f>+MAX($B$1:B68)+1</f>
        <v>75</v>
      </c>
      <c r="C69" s="14" t="s">
        <v>87</v>
      </c>
      <c r="D69" s="64"/>
      <c r="E69" s="256">
        <f>+_xlfn.XLOOKUP($B69,Expenses_FY26B!$B:$B,Expenses_FY26B!S:S)/1000</f>
        <v>1.4549183951337681E-2</v>
      </c>
      <c r="F69" s="255">
        <v>0</v>
      </c>
      <c r="G69" s="257">
        <f t="shared" si="205"/>
        <v>1.4549183951337681E-2</v>
      </c>
      <c r="H69" s="28">
        <f t="shared" si="206"/>
        <v>1</v>
      </c>
      <c r="J69" s="256">
        <f>+_xlfn.XLOOKUP($B69,Expenses_FY26B!$B:$B,Expenses_FY26B!T:T)/1000</f>
        <v>1.4549183951337681E-2</v>
      </c>
      <c r="K69" s="255">
        <v>0</v>
      </c>
      <c r="L69" s="257">
        <f t="shared" si="207"/>
        <v>1.4549183951337681E-2</v>
      </c>
      <c r="M69" s="28">
        <f t="shared" si="208"/>
        <v>1</v>
      </c>
      <c r="O69" s="256">
        <f>+_xlfn.XLOOKUP($B69,Expenses_FY26B!$B:$B,Expenses_FY26B!U:U)/1000</f>
        <v>1.4549183951337681E-2</v>
      </c>
      <c r="P69" s="255">
        <v>0</v>
      </c>
      <c r="Q69" s="257">
        <f t="shared" si="209"/>
        <v>1.4549183951337681E-2</v>
      </c>
      <c r="R69" s="28">
        <f t="shared" si="210"/>
        <v>1</v>
      </c>
      <c r="T69" s="256">
        <f>+_xlfn.XLOOKUP($B69,Expenses_FY26B!$B:$B,Expenses_FY26B!V:V)/1000</f>
        <v>1.5928049793998544E-2</v>
      </c>
      <c r="U69" s="255">
        <v>0</v>
      </c>
      <c r="V69" s="257">
        <f t="shared" si="211"/>
        <v>1.5928049793998544E-2</v>
      </c>
      <c r="W69" s="28">
        <f t="shared" si="212"/>
        <v>1</v>
      </c>
      <c r="Y69" s="256">
        <f>+_xlfn.XLOOKUP($B69,Expenses_FY26B!$B:$B,Expenses_FY26B!W:W)/1000</f>
        <v>1.5928049793998544E-2</v>
      </c>
      <c r="Z69" s="255">
        <v>0</v>
      </c>
      <c r="AA69" s="257">
        <f t="shared" si="213"/>
        <v>1.5928049793998544E-2</v>
      </c>
      <c r="AB69" s="28">
        <f t="shared" si="214"/>
        <v>1</v>
      </c>
      <c r="AD69" s="256">
        <f>+_xlfn.XLOOKUP($B69,Expenses_FY26B!$B:$B,Expenses_FY26B!X:X)/1000</f>
        <v>1.5928049793998544E-2</v>
      </c>
      <c r="AE69" s="255">
        <v>1.8860000000000001E-3</v>
      </c>
      <c r="AF69" s="257">
        <f t="shared" si="215"/>
        <v>1.4042049793998543E-2</v>
      </c>
      <c r="AG69" s="28">
        <f t="shared" si="216"/>
        <v>0.88159253490589806</v>
      </c>
      <c r="AI69" s="256">
        <f>+_xlfn.XLOOKUP($B69,Expenses_FY26B!$B:$B,Expenses_FY26B!Y:Y)/1000</f>
        <v>1.5928049793998544E-2</v>
      </c>
      <c r="AJ69" s="255">
        <v>0</v>
      </c>
      <c r="AK69" s="257">
        <f t="shared" si="217"/>
        <v>1.5928049793998544E-2</v>
      </c>
      <c r="AL69" s="28">
        <f t="shared" si="218"/>
        <v>1</v>
      </c>
      <c r="AN69" s="256">
        <f>+_xlfn.XLOOKUP($B69,Expenses_FY26B!$B:$B,Expenses_FY26B!Z:Z)/1000</f>
        <v>1.5928049793998544E-2</v>
      </c>
      <c r="AO69" s="255">
        <v>0</v>
      </c>
      <c r="AP69" s="257">
        <f t="shared" si="219"/>
        <v>1.5928049793998544E-2</v>
      </c>
      <c r="AQ69" s="28">
        <f t="shared" si="220"/>
        <v>1</v>
      </c>
      <c r="AS69" s="256">
        <f>+_xlfn.XLOOKUP($B69,Expenses_FY26B!$B:$B,Expenses_FY26B!AA:AA)/1000</f>
        <v>1.5928049793998544E-2</v>
      </c>
      <c r="AT69" s="255">
        <v>0</v>
      </c>
      <c r="AU69" s="257">
        <f t="shared" si="221"/>
        <v>1.5928049793998544E-2</v>
      </c>
      <c r="AV69" s="28">
        <f t="shared" si="222"/>
        <v>1</v>
      </c>
      <c r="AX69" s="256">
        <f>+_xlfn.XLOOKUP($B69,Expenses_FY26B!$B:$B,Expenses_FY26B!AB:AB)/1000</f>
        <v>1.5928049793998544E-2</v>
      </c>
      <c r="AY69" s="255">
        <v>0</v>
      </c>
      <c r="AZ69" s="257">
        <f t="shared" si="223"/>
        <v>1.5928049793998544E-2</v>
      </c>
      <c r="BA69" s="28">
        <f t="shared" si="224"/>
        <v>1</v>
      </c>
      <c r="BC69" s="256">
        <f>+_xlfn.XLOOKUP($B69,Expenses_FY26B!$B:$B,Expenses_FY26B!AC:AC)/1000</f>
        <v>1.5928049793998544E-2</v>
      </c>
      <c r="BD69" s="255">
        <v>0</v>
      </c>
      <c r="BE69" s="257">
        <f t="shared" si="225"/>
        <v>1.5928049793998544E-2</v>
      </c>
      <c r="BF69" s="28">
        <f t="shared" si="226"/>
        <v>1</v>
      </c>
      <c r="BH69" s="256">
        <f>+_xlfn.XLOOKUP($B69,Expenses_FY26B!$B:$B,Expenses_FY26B!AD:AD)/1000</f>
        <v>1.5928049793998544E-2</v>
      </c>
      <c r="BI69" s="255"/>
      <c r="BJ69" s="257">
        <f t="shared" si="227"/>
        <v>1.5928049793998544E-2</v>
      </c>
      <c r="BK69" s="28">
        <f t="shared" si="228"/>
        <v>1</v>
      </c>
      <c r="BM69" s="260">
        <f t="shared" si="234"/>
        <v>0.17107195020600138</v>
      </c>
      <c r="BN69" s="260">
        <f t="shared" si="235"/>
        <v>1.8860000000000001E-3</v>
      </c>
      <c r="BO69" s="257">
        <f t="shared" si="231"/>
        <v>0.16918595020600138</v>
      </c>
      <c r="BP69" s="28">
        <f t="shared" si="232"/>
        <v>0.98897539896091136</v>
      </c>
    </row>
    <row r="70" spans="2:71" s="38" customFormat="1" x14ac:dyDescent="0.3">
      <c r="B70">
        <f>+MAX($B$1:B69)+1</f>
        <v>76</v>
      </c>
      <c r="C70" s="14" t="s">
        <v>88</v>
      </c>
      <c r="D70" s="64"/>
      <c r="E70" s="256">
        <f>+_xlfn.XLOOKUP($B70,Expenses_FY26B!$B:$B,Expenses_FY26B!S:S)/1000</f>
        <v>5.6874082718865474E-2</v>
      </c>
      <c r="F70" s="255">
        <v>1.98387E-3</v>
      </c>
      <c r="G70" s="257">
        <f t="shared" si="205"/>
        <v>5.4890212718865475E-2</v>
      </c>
      <c r="H70" s="28">
        <f t="shared" si="206"/>
        <v>0.96511820665651038</v>
      </c>
      <c r="J70" s="256">
        <f>+_xlfn.XLOOKUP($B70,Expenses_FY26B!$B:$B,Expenses_FY26B!T:T)/1000</f>
        <v>5.6874082718865474E-2</v>
      </c>
      <c r="K70" s="255">
        <v>7.5000000000000002E-4</v>
      </c>
      <c r="L70" s="257">
        <f t="shared" si="207"/>
        <v>5.6124082718865473E-2</v>
      </c>
      <c r="M70" s="28">
        <f t="shared" si="208"/>
        <v>0.98681297413257052</v>
      </c>
      <c r="O70" s="256">
        <f>+_xlfn.XLOOKUP($B70,Expenses_FY26B!$B:$B,Expenses_FY26B!U:U)/1000</f>
        <v>5.6874082718865474E-2</v>
      </c>
      <c r="P70" s="255">
        <v>1.34E-3</v>
      </c>
      <c r="Q70" s="257">
        <f t="shared" si="209"/>
        <v>5.5534082718865473E-2</v>
      </c>
      <c r="R70" s="28">
        <f t="shared" si="210"/>
        <v>0.97643918045019273</v>
      </c>
      <c r="T70" s="256">
        <f>+_xlfn.XLOOKUP($B70,Expenses_FY26B!$B:$B,Expenses_FY26B!V:V)/1000</f>
        <v>6.2264194649267038E-2</v>
      </c>
      <c r="U70" s="255">
        <v>7.5000000000000002E-4</v>
      </c>
      <c r="V70" s="257">
        <f t="shared" si="211"/>
        <v>6.1514194649267037E-2</v>
      </c>
      <c r="W70" s="28">
        <f t="shared" si="212"/>
        <v>0.98795455390975928</v>
      </c>
      <c r="Y70" s="256">
        <f>+_xlfn.XLOOKUP($B70,Expenses_FY26B!$B:$B,Expenses_FY26B!W:W)/1000</f>
        <v>6.2264194649267038E-2</v>
      </c>
      <c r="Z70" s="255">
        <v>1.7979999999999999E-2</v>
      </c>
      <c r="AA70" s="257">
        <f t="shared" si="213"/>
        <v>4.4284194649267042E-2</v>
      </c>
      <c r="AB70" s="28">
        <f t="shared" si="214"/>
        <v>0.71123050572996283</v>
      </c>
      <c r="AD70" s="256">
        <f>+_xlfn.XLOOKUP($B70,Expenses_FY26B!$B:$B,Expenses_FY26B!X:X)/1000</f>
        <v>6.2264194649267038E-2</v>
      </c>
      <c r="AE70" s="255">
        <v>1.329759E-2</v>
      </c>
      <c r="AF70" s="257">
        <f t="shared" si="215"/>
        <v>4.896660464926704E-2</v>
      </c>
      <c r="AG70" s="28">
        <f t="shared" si="216"/>
        <v>0.78643279536650146</v>
      </c>
      <c r="AI70" s="256">
        <f>+_xlfn.XLOOKUP($B70,Expenses_FY26B!$B:$B,Expenses_FY26B!Y:Y)/1000</f>
        <v>6.2264194649267038E-2</v>
      </c>
      <c r="AJ70" s="255">
        <v>4.0800000000000003E-2</v>
      </c>
      <c r="AK70" s="257">
        <f t="shared" si="217"/>
        <v>2.1464194649267035E-2</v>
      </c>
      <c r="AL70" s="28">
        <f t="shared" si="218"/>
        <v>0.34472773269090551</v>
      </c>
      <c r="AN70" s="256">
        <f>+_xlfn.XLOOKUP($B70,Expenses_FY26B!$B:$B,Expenses_FY26B!Z:Z)/1000</f>
        <v>6.2264194649267038E-2</v>
      </c>
      <c r="AO70" s="255">
        <v>0</v>
      </c>
      <c r="AP70" s="257">
        <f t="shared" si="219"/>
        <v>6.2264194649267038E-2</v>
      </c>
      <c r="AQ70" s="28">
        <f t="shared" si="220"/>
        <v>1</v>
      </c>
      <c r="AS70" s="256">
        <f>+_xlfn.XLOOKUP($B70,Expenses_FY26B!$B:$B,Expenses_FY26B!AA:AA)/1000</f>
        <v>6.2264194649267038E-2</v>
      </c>
      <c r="AT70" s="255">
        <v>3.0059300000000001E-2</v>
      </c>
      <c r="AU70" s="257">
        <f t="shared" si="221"/>
        <v>3.2204894649267041E-2</v>
      </c>
      <c r="AV70" s="28">
        <f t="shared" si="222"/>
        <v>0.51722976311950342</v>
      </c>
      <c r="AX70" s="256">
        <f>+_xlfn.XLOOKUP($B70,Expenses_FY26B!$B:$B,Expenses_FY26B!AB:AB)/1000</f>
        <v>6.2264194649267038E-2</v>
      </c>
      <c r="AY70" s="255">
        <v>1.12675E-2</v>
      </c>
      <c r="AZ70" s="257">
        <f t="shared" si="223"/>
        <v>5.0996694649267038E-2</v>
      </c>
      <c r="BA70" s="28">
        <f t="shared" si="224"/>
        <v>0.81903724823761714</v>
      </c>
      <c r="BC70" s="256">
        <f>+_xlfn.XLOOKUP($B70,Expenses_FY26B!$B:$B,Expenses_FY26B!AC:AC)/1000</f>
        <v>6.2264194649267038E-2</v>
      </c>
      <c r="BD70" s="255">
        <v>5.7365000000000003E-3</v>
      </c>
      <c r="BE70" s="257">
        <f t="shared" si="225"/>
        <v>5.6527694649267039E-2</v>
      </c>
      <c r="BF70" s="28">
        <f t="shared" si="226"/>
        <v>0.90786839800444563</v>
      </c>
      <c r="BH70" s="256">
        <f>+_xlfn.XLOOKUP($B70,Expenses_FY26B!$B:$B,Expenses_FY26B!AD:AD)/1000</f>
        <v>6.2264194649267038E-2</v>
      </c>
      <c r="BI70" s="255"/>
      <c r="BJ70" s="257">
        <f t="shared" si="227"/>
        <v>6.2264194649267038E-2</v>
      </c>
      <c r="BK70" s="28">
        <f t="shared" si="228"/>
        <v>1</v>
      </c>
      <c r="BM70" s="260">
        <f t="shared" si="234"/>
        <v>0.66873580535073263</v>
      </c>
      <c r="BN70" s="260">
        <f t="shared" si="235"/>
        <v>0.12396476000000001</v>
      </c>
      <c r="BO70" s="257">
        <f t="shared" si="231"/>
        <v>0.54477104535073262</v>
      </c>
      <c r="BP70" s="28">
        <f t="shared" si="232"/>
        <v>0.81462819994364732</v>
      </c>
      <c r="BQ70" s="292"/>
    </row>
    <row r="71" spans="2:71" s="38" customFormat="1" x14ac:dyDescent="0.3">
      <c r="B71">
        <f>+MAX($B$1:B70)+1</f>
        <v>77</v>
      </c>
      <c r="C71" s="14" t="s">
        <v>90</v>
      </c>
      <c r="D71" s="64"/>
      <c r="E71" s="256">
        <f>+_xlfn.XLOOKUP($B71,Expenses_FY26B!$B:$B,Expenses_FY26B!S:S)/1000</f>
        <v>0.13942319594009153</v>
      </c>
      <c r="F71" s="255">
        <v>1.5950000000000001E-3</v>
      </c>
      <c r="G71" s="257">
        <f t="shared" ref="G71" si="236">E71-F71</f>
        <v>0.13782819594009152</v>
      </c>
      <c r="H71" s="28">
        <f t="shared" ref="H71" si="237">IFERROR(G71/E71,"n.a.")</f>
        <v>0.98856000976562486</v>
      </c>
      <c r="J71" s="256">
        <f>+_xlfn.XLOOKUP($B71,Expenses_FY26B!$B:$B,Expenses_FY26B!T:T)/1000</f>
        <v>0.13942319594009153</v>
      </c>
      <c r="K71" s="255">
        <v>2.3845499999999999E-2</v>
      </c>
      <c r="L71" s="257">
        <f t="shared" ref="L71" si="238">J71-K71</f>
        <v>0.11557769594009154</v>
      </c>
      <c r="M71" s="28">
        <f t="shared" ref="M71" si="239">IFERROR(L71/J71,"n.a.")</f>
        <v>0.82897035289417609</v>
      </c>
      <c r="O71" s="256">
        <f>+_xlfn.XLOOKUP($B71,Expenses_FY26B!$B:$B,Expenses_FY26B!U:U)/1000</f>
        <v>0.13942319594009153</v>
      </c>
      <c r="P71" s="255">
        <v>2.9537000000000001E-2</v>
      </c>
      <c r="Q71" s="257">
        <f t="shared" ref="Q71" si="240">O71-P71</f>
        <v>0.10988619594009152</v>
      </c>
      <c r="R71" s="28">
        <f t="shared" ref="R71" si="241">IFERROR(Q71/O71,"n.a.")</f>
        <v>0.78814859463778397</v>
      </c>
      <c r="T71" s="256">
        <f>+_xlfn.XLOOKUP($B71,Expenses_FY26B!$B:$B,Expenses_FY26B!V:V)/1000</f>
        <v>0.15263671246441388</v>
      </c>
      <c r="U71" s="255">
        <v>4.744E-3</v>
      </c>
      <c r="V71" s="257">
        <f t="shared" ref="V71" si="242">T71-U71</f>
        <v>0.14789271246441388</v>
      </c>
      <c r="W71" s="28">
        <f t="shared" ref="W71" si="243">IFERROR(V71/T71,"n.a.")</f>
        <v>0.96891966602657253</v>
      </c>
      <c r="Y71" s="256">
        <f>+_xlfn.XLOOKUP($B71,Expenses_FY26B!$B:$B,Expenses_FY26B!W:W)/1000</f>
        <v>0.15263671246441388</v>
      </c>
      <c r="Z71" s="255">
        <v>3.1900000000000001E-3</v>
      </c>
      <c r="AA71" s="257">
        <f t="shared" ref="AA71" si="244">Y71-Z71</f>
        <v>0.14944671246441388</v>
      </c>
      <c r="AB71" s="28">
        <f t="shared" ref="AB71" si="245">IFERROR(AA71/Y71,"n.a.")</f>
        <v>0.97910070291415818</v>
      </c>
      <c r="AD71" s="256">
        <f>+_xlfn.XLOOKUP($B71,Expenses_FY26B!$B:$B,Expenses_FY26B!X:X)/1000</f>
        <v>0.15263671246441388</v>
      </c>
      <c r="AE71" s="255">
        <v>1.9949999999999998E-3</v>
      </c>
      <c r="AF71" s="257">
        <f t="shared" ref="AF71" si="246">AD71-AE71</f>
        <v>0.15064171246441388</v>
      </c>
      <c r="AG71" s="28">
        <f t="shared" ref="AG71" si="247">IFERROR(AF71/AD71,"n.a.")</f>
        <v>0.98692974994161309</v>
      </c>
      <c r="AI71" s="256">
        <f>+_xlfn.XLOOKUP($B71,Expenses_FY26B!$B:$B,Expenses_FY26B!Y:Y)/1000</f>
        <v>8.7136712464413985E-2</v>
      </c>
      <c r="AJ71" s="255">
        <v>7.5630000000000003E-3</v>
      </c>
      <c r="AK71" s="257">
        <f t="shared" ref="AK71" si="248">AI71-AJ71</f>
        <v>7.9573712464413984E-2</v>
      </c>
      <c r="AL71" s="28">
        <f t="shared" ref="AL71" si="249">IFERROR(AK71/AI71,"n.a.")</f>
        <v>0.91320535528479252</v>
      </c>
      <c r="AN71" s="256">
        <f>+_xlfn.XLOOKUP($B71,Expenses_FY26B!$B:$B,Expenses_FY26B!Z:Z)/1000</f>
        <v>8.7136712464413985E-2</v>
      </c>
      <c r="AO71" s="255">
        <v>1.7575E-2</v>
      </c>
      <c r="AP71" s="257">
        <f t="shared" ref="AP71" si="250">AN71-AO71</f>
        <v>6.9561712464413977E-2</v>
      </c>
      <c r="AQ71" s="28">
        <f t="shared" ref="AQ71" si="251">IFERROR(AP71/AN71,"n.a.")</f>
        <v>0.79830545010316389</v>
      </c>
      <c r="AS71" s="256">
        <f>+_xlfn.XLOOKUP($B71,Expenses_FY26B!$B:$B,Expenses_FY26B!AA:AA)/1000</f>
        <v>8.7136712464413985E-2</v>
      </c>
      <c r="AT71" s="255">
        <v>9.1392000000000001E-2</v>
      </c>
      <c r="AU71" s="257">
        <f t="shared" ref="AU71" si="252">AS71-AT71</f>
        <v>-4.2552875355860165E-3</v>
      </c>
      <c r="AV71" s="28">
        <f t="shared" ref="AV71" si="253">IFERROR(AU71/AS71,"n.a.")</f>
        <v>-4.8834611901657936E-2</v>
      </c>
      <c r="AX71" s="256">
        <f>+_xlfn.XLOOKUP($B71,Expenses_FY26B!$B:$B,Expenses_FY26B!AB:AB)/1000</f>
        <v>8.7136712464413985E-2</v>
      </c>
      <c r="AY71" s="255">
        <v>2.3538549999999998E-2</v>
      </c>
      <c r="AZ71" s="257">
        <f t="shared" ref="AZ71" si="254">AX71-AY71</f>
        <v>6.3598162464413993E-2</v>
      </c>
      <c r="BA71" s="28">
        <f t="shared" ref="BA71" si="255">IFERROR(AZ71/AX71,"n.a.")</f>
        <v>0.72986644395595057</v>
      </c>
      <c r="BC71" s="256">
        <f>+_xlfn.XLOOKUP($B71,Expenses_FY26B!$B:$B,Expenses_FY26B!AC:AC)/1000</f>
        <v>8.7136712464413985E-2</v>
      </c>
      <c r="BD71" s="255">
        <v>0</v>
      </c>
      <c r="BE71" s="257">
        <f t="shared" ref="BE71" si="256">BC71-BD71</f>
        <v>8.7136712464413985E-2</v>
      </c>
      <c r="BF71" s="28">
        <f t="shared" ref="BF71" si="257">IFERROR(BE71/BC71,"n.a.")</f>
        <v>1</v>
      </c>
      <c r="BH71" s="256">
        <f>+_xlfn.XLOOKUP($B71,Expenses_FY26B!$B:$B,Expenses_FY26B!AD:AD)/1000</f>
        <v>8.7136712464413985E-2</v>
      </c>
      <c r="BI71" s="255"/>
      <c r="BJ71" s="257">
        <f t="shared" ref="BJ71" si="258">BH71-BI71</f>
        <v>8.7136712464413985E-2</v>
      </c>
      <c r="BK71" s="28">
        <f t="shared" ref="BK71" si="259">IFERROR(BJ71/BH71,"n.a.")</f>
        <v>1</v>
      </c>
      <c r="BM71" s="260">
        <f t="shared" si="234"/>
        <v>1.3118632875355862</v>
      </c>
      <c r="BN71" s="260">
        <f t="shared" si="235"/>
        <v>0.20497504999999999</v>
      </c>
      <c r="BO71" s="257">
        <f t="shared" ref="BO71" si="260">BM71-BN71</f>
        <v>1.1068882375355862</v>
      </c>
      <c r="BP71" s="28">
        <f t="shared" ref="BP71" si="261">IFERROR(BO71/BM71,"n.a.")</f>
        <v>0.84375273555748487</v>
      </c>
    </row>
    <row r="72" spans="2:71" s="38" customFormat="1" x14ac:dyDescent="0.3">
      <c r="B72"/>
      <c r="C72" s="90" t="s">
        <v>98</v>
      </c>
      <c r="D72" s="64"/>
      <c r="E72" s="243">
        <f>SUM(E65:E71)</f>
        <v>0.42558308135731071</v>
      </c>
      <c r="F72" s="243">
        <f>SUM(F65:F71)</f>
        <v>9.5489749999999998E-2</v>
      </c>
      <c r="G72" s="243">
        <f>E72-F72</f>
        <v>0.33009333135731073</v>
      </c>
      <c r="H72" s="29">
        <f>IFERROR(G72/E72,"")</f>
        <v>0.7756260664886987</v>
      </c>
      <c r="I72"/>
      <c r="J72" s="243">
        <f>SUM(J65:J71)</f>
        <v>0.42558308135731071</v>
      </c>
      <c r="K72" s="243">
        <f>SUM(K65:K71)</f>
        <v>0.18702480767605634</v>
      </c>
      <c r="L72" s="243">
        <f>J72-K72</f>
        <v>0.23855827368125437</v>
      </c>
      <c r="M72" s="29">
        <f>IFERROR(L72/J72,"")</f>
        <v>0.5605445426082758</v>
      </c>
      <c r="O72" s="243">
        <f>SUM(O65:O71)</f>
        <v>0.42558308135731071</v>
      </c>
      <c r="P72" s="243">
        <f>SUM(P65:P71)</f>
        <v>0.16999768000000001</v>
      </c>
      <c r="Q72" s="243">
        <f>O72-P72</f>
        <v>0.25558540135731067</v>
      </c>
      <c r="R72" s="29">
        <f>IFERROR(Q72/O72,"")</f>
        <v>0.60055348192454694</v>
      </c>
      <c r="T72" s="243">
        <f>SUM(T65:T71)</f>
        <v>0.46591675065867399</v>
      </c>
      <c r="U72" s="243">
        <f>SUM(U65:U71)</f>
        <v>0.15018617000000001</v>
      </c>
      <c r="V72" s="243">
        <f>T72-U72</f>
        <v>0.31573058065867399</v>
      </c>
      <c r="W72" s="29">
        <f>IFERROR(V72/T72,"")</f>
        <v>0.67765449559888236</v>
      </c>
      <c r="Y72" s="243">
        <f>SUM(Y65:Y71)</f>
        <v>0.46591675065867399</v>
      </c>
      <c r="Z72" s="243">
        <f>SUM(Z65:Z71)</f>
        <v>0.15393019999999999</v>
      </c>
      <c r="AA72" s="243">
        <f>Y72-Z72</f>
        <v>0.31198655065867398</v>
      </c>
      <c r="AB72" s="29">
        <f>IFERROR(AA72/Y72,"")</f>
        <v>0.66961866088225752</v>
      </c>
      <c r="AD72" s="243">
        <f>SUM(AD65:AD71)</f>
        <v>0.46591675065867399</v>
      </c>
      <c r="AE72" s="243">
        <f>SUM(AE65:AE71)</f>
        <v>0.14912024052631578</v>
      </c>
      <c r="AF72" s="243">
        <f>AD72-AE72</f>
        <v>0.31679651013235821</v>
      </c>
      <c r="AG72" s="29">
        <f>IFERROR(AF72/AD72,"")</f>
        <v>0.67994230661271116</v>
      </c>
      <c r="AI72" s="243">
        <f>SUM(AI65:AI71)</f>
        <v>0.46591675065867444</v>
      </c>
      <c r="AJ72" s="243">
        <f>SUM(AJ65:AJ71)</f>
        <v>0.18566708999999998</v>
      </c>
      <c r="AK72" s="243">
        <f>AI72-AJ72</f>
        <v>0.28024966065867446</v>
      </c>
      <c r="AL72" s="29">
        <f>IFERROR(AK72/AI72,"")</f>
        <v>0.60150157783011826</v>
      </c>
      <c r="AN72" s="243">
        <f>SUM(AN65:AN71)</f>
        <v>0.46591675065867444</v>
      </c>
      <c r="AO72" s="243">
        <f>SUM(AO65:AO71)</f>
        <v>0.15415215631578946</v>
      </c>
      <c r="AP72" s="243">
        <f>AN72-AO72</f>
        <v>0.31176459434288495</v>
      </c>
      <c r="AQ72" s="29">
        <f>IFERROR(AP72/AN72,"")</f>
        <v>0.66914227467061027</v>
      </c>
      <c r="AS72" s="243">
        <f>SUM(AS65:AS71)</f>
        <v>0.46591675065867444</v>
      </c>
      <c r="AT72" s="243">
        <f>SUM(AT65:AT71)</f>
        <v>0.26814069368421056</v>
      </c>
      <c r="AU72" s="243">
        <f>AS72-AT72</f>
        <v>0.19777605697446388</v>
      </c>
      <c r="AV72" s="29">
        <f>IFERROR(AU72/AS72,"")</f>
        <v>0.42448797278669309</v>
      </c>
      <c r="AX72" s="243">
        <f>SUM(AX65:AX71)</f>
        <v>0.46591675065867444</v>
      </c>
      <c r="AY72" s="243">
        <f>SUM(AY65:AY71)</f>
        <v>0.17677356999999999</v>
      </c>
      <c r="AZ72" s="243">
        <f>AX72-AY72</f>
        <v>0.28914318065867445</v>
      </c>
      <c r="BA72" s="29">
        <f>IFERROR(AZ72/AX72,"")</f>
        <v>0.62058979474317633</v>
      </c>
      <c r="BC72" s="243">
        <f>SUM(BC65:BC71)</f>
        <v>0.46591675065867444</v>
      </c>
      <c r="BD72" s="243">
        <f>SUM(BD65:BD71)</f>
        <v>0.22524733421052634</v>
      </c>
      <c r="BE72" s="243">
        <f>BC72-BD72</f>
        <v>0.2406694164481481</v>
      </c>
      <c r="BF72" s="29">
        <f>IFERROR(BE72/BC72,"")</f>
        <v>0.51655025518595254</v>
      </c>
      <c r="BH72" s="243">
        <f>SUM(BH65:BH71)</f>
        <v>0.46591675065867444</v>
      </c>
      <c r="BI72" s="243">
        <f>SUM(BI65:BI71)</f>
        <v>0</v>
      </c>
      <c r="BJ72" s="243">
        <f>BH72-BI72</f>
        <v>0.46591675065867444</v>
      </c>
      <c r="BK72" s="29">
        <f>IFERROR(BJ72/BH72,"")</f>
        <v>1</v>
      </c>
      <c r="BM72" s="243">
        <f>SUM(BM65:BM71)</f>
        <v>5.0040832493413259</v>
      </c>
      <c r="BN72" s="265">
        <f>SUM(BN65:BN71)</f>
        <v>1.9157296924128986</v>
      </c>
      <c r="BO72" s="243">
        <f t="shared" ref="BO72" si="262">BM72-BN72</f>
        <v>3.0883535569284275</v>
      </c>
      <c r="BP72" s="29">
        <f>IFERROR(BO72/BM72,"")</f>
        <v>0.61716670227957127</v>
      </c>
    </row>
    <row r="73" spans="2:71" s="38" customFormat="1" x14ac:dyDescent="0.3">
      <c r="B73"/>
      <c r="C73" s="90"/>
      <c r="D73" s="64"/>
      <c r="E73" s="96"/>
      <c r="F73" s="96"/>
      <c r="G73" s="96"/>
      <c r="H73" s="94"/>
      <c r="I73"/>
      <c r="J73" s="96"/>
      <c r="K73" s="96"/>
      <c r="L73" s="96"/>
      <c r="M73" s="94"/>
      <c r="O73" s="96"/>
      <c r="P73" s="96"/>
      <c r="Q73" s="96"/>
      <c r="R73" s="94"/>
      <c r="T73" s="96"/>
      <c r="U73" s="96"/>
      <c r="V73" s="96"/>
      <c r="W73" s="94"/>
      <c r="Y73" s="96"/>
      <c r="Z73" s="96"/>
      <c r="AA73" s="96"/>
      <c r="AB73" s="94"/>
      <c r="AD73" s="96"/>
      <c r="AE73" s="96"/>
      <c r="AF73" s="96"/>
      <c r="AG73" s="94"/>
      <c r="AI73" s="96"/>
      <c r="AJ73" s="96"/>
      <c r="AK73" s="96"/>
      <c r="AL73" s="94"/>
      <c r="AN73" s="96"/>
      <c r="AO73" s="96"/>
      <c r="AP73" s="96"/>
      <c r="AQ73" s="94"/>
      <c r="AS73" s="96"/>
      <c r="AT73" s="96"/>
      <c r="AU73" s="96"/>
      <c r="AV73" s="94"/>
      <c r="AX73" s="96"/>
      <c r="AY73" s="96"/>
      <c r="AZ73" s="96"/>
      <c r="BA73" s="94"/>
      <c r="BC73" s="96"/>
      <c r="BD73" s="96"/>
      <c r="BE73" s="96"/>
      <c r="BF73" s="94"/>
      <c r="BH73" s="96"/>
      <c r="BI73" s="96"/>
      <c r="BJ73" s="96"/>
      <c r="BK73" s="94"/>
      <c r="BM73" s="207"/>
      <c r="BN73" s="201"/>
      <c r="BO73" s="96"/>
      <c r="BP73" s="94"/>
    </row>
    <row r="74" spans="2:71" s="38" customFormat="1" x14ac:dyDescent="0.3">
      <c r="B74">
        <f>+MAX($B$1:B72)+1</f>
        <v>78</v>
      </c>
      <c r="C74" s="14" t="s">
        <v>36</v>
      </c>
      <c r="D74" s="64"/>
      <c r="E74" s="256">
        <f>+_xlfn.XLOOKUP($B74,Expenses_FY26B!$B:$B,Expenses_FY26B!S:S)/1000</f>
        <v>0.197386522377239</v>
      </c>
      <c r="F74" s="255">
        <v>0.31961742999999998</v>
      </c>
      <c r="G74" s="257">
        <f t="shared" ref="G74" si="263">E74-F74</f>
        <v>-0.12223090762276098</v>
      </c>
      <c r="H74" s="28">
        <f t="shared" ref="H74" si="264">IFERROR(G74/E74,"n.a.")</f>
        <v>-0.61924647210287775</v>
      </c>
      <c r="J74" s="256">
        <f>+_xlfn.XLOOKUP($B74,Expenses_FY26B!$B:$B,Expenses_FY26B!T:T)/1000</f>
        <v>0.197386522377239</v>
      </c>
      <c r="K74" s="255">
        <v>0.18269136999999999</v>
      </c>
      <c r="L74" s="257">
        <f t="shared" ref="L74" si="265">J74-K74</f>
        <v>1.4695152377239007E-2</v>
      </c>
      <c r="M74" s="28">
        <f t="shared" ref="M74" si="266">IFERROR(L74/J74,"n.a.")</f>
        <v>7.4448610777761659E-2</v>
      </c>
      <c r="O74" s="256">
        <f>+_xlfn.XLOOKUP($B74,Expenses_FY26B!$B:$B,Expenses_FY26B!U:U)/1000</f>
        <v>0.197386522377239</v>
      </c>
      <c r="P74" s="255">
        <f>-638498.74/10^6</f>
        <v>-0.63849873999999995</v>
      </c>
      <c r="Q74" s="257">
        <f t="shared" ref="Q74" si="267">O74-P74</f>
        <v>0.83588526237723892</v>
      </c>
      <c r="R74" s="28">
        <f t="shared" ref="R74" si="268">IFERROR(Q74/O74,"n.a.")</f>
        <v>4.2347636115687823</v>
      </c>
      <c r="T74" s="256">
        <f>+_xlfn.XLOOKUP($B74,Expenses_FY26B!$B:$B,Expenses_FY26B!V:V)/1000</f>
        <v>0.21609338142980913</v>
      </c>
      <c r="U74" s="255">
        <v>0.56186019999999992</v>
      </c>
      <c r="V74" s="257">
        <f t="shared" ref="V74" si="269">T74-U74</f>
        <v>-0.34576681857019076</v>
      </c>
      <c r="W74" s="28">
        <f t="shared" ref="W74" si="270">IFERROR(V74/T74,"n.a.")</f>
        <v>-1.6000805590730312</v>
      </c>
      <c r="Y74" s="256">
        <f>+_xlfn.XLOOKUP($B74,Expenses_FY26B!$B:$B,Expenses_FY26B!W:W)/1000</f>
        <v>0.21609338142980913</v>
      </c>
      <c r="Z74" s="255">
        <v>-0.13038662000000001</v>
      </c>
      <c r="AA74" s="257">
        <f t="shared" ref="AA74" si="271">Y74-Z74</f>
        <v>0.34648000142980917</v>
      </c>
      <c r="AB74" s="28">
        <f t="shared" ref="AB74" si="272">IFERROR(AA74/Y74,"n.a.")</f>
        <v>1.603380904761083</v>
      </c>
      <c r="AD74" s="256">
        <f>+_xlfn.XLOOKUP($B74,Expenses_FY26B!$B:$B,Expenses_FY26B!X:X)/1000</f>
        <v>0.21609338142980913</v>
      </c>
      <c r="AE74" s="255">
        <v>0.11074547999999998</v>
      </c>
      <c r="AF74" s="257">
        <f t="shared" ref="AF74" si="273">AD74-AE74</f>
        <v>0.10534790142980915</v>
      </c>
      <c r="AG74" s="28">
        <f t="shared" ref="AG74" si="274">IFERROR(AF74/AD74,"n.a.")</f>
        <v>0.48751100442207657</v>
      </c>
      <c r="AI74" s="256">
        <f>+_xlfn.XLOOKUP($B74,Expenses_FY26B!$B:$B,Expenses_FY26B!Y:Y)/1000</f>
        <v>0.21609338142980913</v>
      </c>
      <c r="AJ74" s="255">
        <v>6.7494409999999991E-2</v>
      </c>
      <c r="AK74" s="257">
        <f t="shared" ref="AK74" si="275">AI74-AJ74</f>
        <v>0.14859897142980916</v>
      </c>
      <c r="AL74" s="28">
        <f t="shared" ref="AL74" si="276">IFERROR(AK74/AI74,"n.a.")</f>
        <v>0.68766091051278533</v>
      </c>
      <c r="AN74" s="256">
        <f>+_xlfn.XLOOKUP($B74,Expenses_FY26B!$B:$B,Expenses_FY26B!Z:Z)/1000</f>
        <v>0.21609338142980913</v>
      </c>
      <c r="AO74" s="255">
        <v>0.16835757999999998</v>
      </c>
      <c r="AP74" s="257">
        <f t="shared" ref="AP74" si="277">AN74-AO74</f>
        <v>4.7735801429809155E-2</v>
      </c>
      <c r="AQ74" s="28">
        <f t="shared" ref="AQ74" si="278">IFERROR(AP74/AN74,"n.a.")</f>
        <v>0.22090357934129773</v>
      </c>
      <c r="AS74" s="256">
        <f>+_xlfn.XLOOKUP($B74,Expenses_FY26B!$B:$B,Expenses_FY26B!AA:AA)/1000</f>
        <v>0.21609338142980913</v>
      </c>
      <c r="AT74" s="255">
        <v>0.46501606999999995</v>
      </c>
      <c r="AU74" s="257">
        <f t="shared" ref="AU74" si="279">AS74-AT74</f>
        <v>-0.24892268857019081</v>
      </c>
      <c r="AV74" s="28">
        <f t="shared" ref="AV74" si="280">IFERROR(AU74/AS74,"n.a.")</f>
        <v>-1.1519218539835068</v>
      </c>
      <c r="AX74" s="256">
        <f>+_xlfn.XLOOKUP($B74,Expenses_FY26B!$B:$B,Expenses_FY26B!AB:AB)/1000</f>
        <v>0.21609338142980913</v>
      </c>
      <c r="AY74" s="255">
        <v>0.45684582999999995</v>
      </c>
      <c r="AZ74" s="257">
        <f t="shared" ref="AZ74" si="281">AX74-AY74</f>
        <v>-0.24075244857019082</v>
      </c>
      <c r="BA74" s="28">
        <f t="shared" ref="BA74" si="282">IFERROR(AZ74/AX74,"n.a.")</f>
        <v>-1.1141130143700926</v>
      </c>
      <c r="BC74" s="256">
        <f>+_xlfn.XLOOKUP($B74,Expenses_FY26B!$B:$B,Expenses_FY26B!AC:AC)/1000</f>
        <v>0.21609338142980913</v>
      </c>
      <c r="BD74" s="255">
        <v>4.6628899999999994E-2</v>
      </c>
      <c r="BE74" s="257">
        <f t="shared" ref="BE74" si="283">BC74-BD74</f>
        <v>0.16946448142980913</v>
      </c>
      <c r="BF74" s="28">
        <f t="shared" ref="BF74" si="284">IFERROR(BE74/BC74,"n.a.")</f>
        <v>0.78421874982253503</v>
      </c>
      <c r="BH74" s="256">
        <f>+_xlfn.XLOOKUP($B74,Expenses_FY26B!$B:$B,Expenses_FY26B!AD:AD)/1000</f>
        <v>0.21609338142980913</v>
      </c>
      <c r="BI74" s="255"/>
      <c r="BJ74" s="257">
        <f t="shared" ref="BJ74" si="285">BH74-BI74</f>
        <v>0.21609338142980913</v>
      </c>
      <c r="BK74" s="28">
        <f t="shared" ref="BK74" si="286">IFERROR(BJ74/BH74,"n.a.")</f>
        <v>1</v>
      </c>
      <c r="BM74" s="260">
        <f t="shared" ref="BM74:BM75" si="287">SUM(E74,J74,O74,T74,Y74,AD74,AI74,AN74,AS74,AX74,BC74)</f>
        <v>2.3209066185701901</v>
      </c>
      <c r="BN74" s="260">
        <f t="shared" ref="BN74:BN75" si="288">SUM(F74,K74,P74,U74,Z74,AE74,AJ74,AO74,AT74,AY74,BD74)</f>
        <v>1.6103719099999998</v>
      </c>
      <c r="BO74" s="257">
        <f t="shared" ref="BO74" si="289">BM74-BN74</f>
        <v>0.7105347085701903</v>
      </c>
      <c r="BP74" s="28">
        <f t="shared" ref="BP74" si="290">IFERROR(BO74/BM74,"n.a.")</f>
        <v>0.30614532393721205</v>
      </c>
    </row>
    <row r="75" spans="2:71" s="38" customFormat="1" x14ac:dyDescent="0.3">
      <c r="B75">
        <f>+MAX($B$1:B74)+1</f>
        <v>79</v>
      </c>
      <c r="C75" s="14" t="s">
        <v>74</v>
      </c>
      <c r="D75" s="64"/>
      <c r="E75" s="256">
        <f>+_xlfn.XLOOKUP($B75,Expenses_FY26B!$B:$B,Expenses_FY26B!S:S)/1000</f>
        <v>9.6009053454281804E-2</v>
      </c>
      <c r="F75" s="255">
        <v>3.0236249999999999E-2</v>
      </c>
      <c r="G75" s="257">
        <f t="shared" ref="G75" si="291">E75-F75</f>
        <v>6.5772803454281797E-2</v>
      </c>
      <c r="H75" s="28">
        <f t="shared" ref="H75" si="292">IFERROR(G75/E75,"n.a.")</f>
        <v>0.68506876266207439</v>
      </c>
      <c r="J75" s="256">
        <f>+_xlfn.XLOOKUP($B75,Expenses_FY26B!$B:$B,Expenses_FY26B!T:T)/1000</f>
        <v>9.6009053454281804E-2</v>
      </c>
      <c r="K75" s="255">
        <v>1.673796E-2</v>
      </c>
      <c r="L75" s="257">
        <f t="shared" ref="L75:L76" si="293">J75-K75</f>
        <v>7.9271093454281807E-2</v>
      </c>
      <c r="M75" s="28">
        <f t="shared" ref="M75" si="294">IFERROR(L75/J75,"n.a.")</f>
        <v>0.8256626911964049</v>
      </c>
      <c r="O75" s="256">
        <f>+_xlfn.XLOOKUP($B75,Expenses_FY26B!$B:$B,Expenses_FY26B!U:U)/1000</f>
        <v>9.6009053454281804E-2</v>
      </c>
      <c r="P75" s="255">
        <v>0</v>
      </c>
      <c r="Q75" s="257">
        <f t="shared" ref="Q75" si="295">O75-P75</f>
        <v>9.6009053454281804E-2</v>
      </c>
      <c r="R75" s="28">
        <f t="shared" ref="R75" si="296">IFERROR(Q75/O75,"n.a.")</f>
        <v>1</v>
      </c>
      <c r="T75" s="256">
        <f>+_xlfn.XLOOKUP($B75,Expenses_FY26B!$B:$B,Expenses_FY26B!V:V)/1000</f>
        <v>0.10510809329301714</v>
      </c>
      <c r="U75" s="255">
        <v>2.3193888003522442E-2</v>
      </c>
      <c r="V75" s="257">
        <f t="shared" ref="V75" si="297">T75-U75</f>
        <v>8.1914205289494696E-2</v>
      </c>
      <c r="W75" s="28">
        <f t="shared" ref="W75" si="298">IFERROR(V75/T75,"n.a.")</f>
        <v>0.77933299637675635</v>
      </c>
      <c r="Y75" s="256">
        <f>+_xlfn.XLOOKUP($B75,Expenses_FY26B!$B:$B,Expenses_FY26B!W:W)/1000</f>
        <v>0.10510809329301714</v>
      </c>
      <c r="Z75" s="255">
        <v>0</v>
      </c>
      <c r="AA75" s="257">
        <f t="shared" ref="AA75" si="299">Y75-Z75</f>
        <v>0.10510809329301714</v>
      </c>
      <c r="AB75" s="28">
        <f t="shared" ref="AB75" si="300">IFERROR(AA75/Y75,"n.a.")</f>
        <v>1</v>
      </c>
      <c r="AD75" s="256">
        <f>+_xlfn.XLOOKUP($B75,Expenses_FY26B!$B:$B,Expenses_FY26B!X:X)/1000</f>
        <v>0.10510809329301714</v>
      </c>
      <c r="AE75" s="255">
        <v>0</v>
      </c>
      <c r="AF75" s="257">
        <f t="shared" ref="AF75" si="301">AD75-AE75</f>
        <v>0.10510809329301714</v>
      </c>
      <c r="AG75" s="28">
        <f t="shared" ref="AG75" si="302">IFERROR(AF75/AD75,"n.a.")</f>
        <v>1</v>
      </c>
      <c r="AI75" s="256">
        <f>+_xlfn.XLOOKUP($B75,Expenses_FY26B!$B:$B,Expenses_FY26B!Y:Y)/1000</f>
        <v>0.10510809329301714</v>
      </c>
      <c r="AJ75" s="255">
        <v>0</v>
      </c>
      <c r="AK75" s="257">
        <f t="shared" ref="AK75" si="303">AI75-AJ75</f>
        <v>0.10510809329301714</v>
      </c>
      <c r="AL75" s="28">
        <f t="shared" ref="AL75" si="304">IFERROR(AK75/AI75,"n.a.")</f>
        <v>1</v>
      </c>
      <c r="AN75" s="256">
        <f>+_xlfn.XLOOKUP($B75,Expenses_FY26B!$B:$B,Expenses_FY26B!Z:Z)/1000</f>
        <v>0.10510809329301714</v>
      </c>
      <c r="AO75" s="255">
        <v>0</v>
      </c>
      <c r="AP75" s="257">
        <f t="shared" ref="AP75" si="305">AN75-AO75</f>
        <v>0.10510809329301714</v>
      </c>
      <c r="AQ75" s="28">
        <f t="shared" ref="AQ75" si="306">IFERROR(AP75/AN75,"n.a.")</f>
        <v>1</v>
      </c>
      <c r="AS75" s="256">
        <f>+_xlfn.XLOOKUP($B75,Expenses_FY26B!$B:$B,Expenses_FY26B!AA:AA)/1000</f>
        <v>0.10510809329301714</v>
      </c>
      <c r="AT75" s="255">
        <v>7.3897453486090919E-2</v>
      </c>
      <c r="AU75" s="257">
        <f t="shared" ref="AU75" si="307">AS75-AT75</f>
        <v>3.1210639806926219E-2</v>
      </c>
      <c r="AV75" s="28">
        <f t="shared" ref="AV75" si="308">IFERROR(AU75/AS75,"n.a.")</f>
        <v>0.29693850234651437</v>
      </c>
      <c r="AX75" s="256">
        <f>+_xlfn.XLOOKUP($B75,Expenses_FY26B!$B:$B,Expenses_FY26B!AB:AB)/1000</f>
        <v>0.10510809329301714</v>
      </c>
      <c r="AY75" s="255">
        <v>9.2499999999999995E-3</v>
      </c>
      <c r="AZ75" s="257">
        <f t="shared" ref="AZ75" si="309">AX75-AY75</f>
        <v>9.5858093293017144E-2</v>
      </c>
      <c r="BA75" s="28">
        <f t="shared" ref="BA75" si="310">IFERROR(AZ75/AX75,"n.a.")</f>
        <v>0.91199535915647212</v>
      </c>
      <c r="BC75" s="256">
        <f>+_xlfn.XLOOKUP($B75,Expenses_FY26B!$B:$B,Expenses_FY26B!AC:AC)/1000</f>
        <v>0.10510809329301714</v>
      </c>
      <c r="BD75" s="255">
        <v>3.1980000000000001E-2</v>
      </c>
      <c r="BE75" s="257">
        <f t="shared" ref="BE75" si="311">BC75-BD75</f>
        <v>7.3128093293017143E-2</v>
      </c>
      <c r="BF75" s="28">
        <f t="shared" ref="BF75" si="312">IFERROR(BE75/BC75,"n.a.")</f>
        <v>0.69574179306205164</v>
      </c>
      <c r="BH75" s="256">
        <f>+_xlfn.XLOOKUP($B75,Expenses_FY26B!$B:$B,Expenses_FY26B!AD:AD)/1000</f>
        <v>0.10510809329301714</v>
      </c>
      <c r="BI75" s="255"/>
      <c r="BJ75" s="257">
        <f t="shared" ref="BJ75" si="313">BH75-BI75</f>
        <v>0.10510809329301714</v>
      </c>
      <c r="BK75" s="28">
        <f t="shared" ref="BK75" si="314">IFERROR(BJ75/BH75,"n.a.")</f>
        <v>1</v>
      </c>
      <c r="BM75" s="260">
        <f t="shared" si="287"/>
        <v>1.1288919067069825</v>
      </c>
      <c r="BN75" s="260">
        <f t="shared" si="288"/>
        <v>0.18529555148961338</v>
      </c>
      <c r="BO75" s="257">
        <f t="shared" ref="BO75" si="315">BM75-BN75</f>
        <v>0.94359635521736906</v>
      </c>
      <c r="BP75" s="28">
        <f t="shared" ref="BP75" si="316">IFERROR(BO75/BM75,"n.a.")</f>
        <v>0.8358606786099414</v>
      </c>
      <c r="BR75" s="292"/>
    </row>
    <row r="76" spans="2:71" s="38" customFormat="1" ht="15" thickBot="1" x14ac:dyDescent="0.35">
      <c r="C76" s="90" t="s">
        <v>99</v>
      </c>
      <c r="D76" s="65"/>
      <c r="E76" s="258">
        <f>SUM(E62,E72,E74:E75)</f>
        <v>1.0611567909748374</v>
      </c>
      <c r="F76" s="258">
        <f>SUM(F62,F72,F74:F75)</f>
        <v>0.66761996999999995</v>
      </c>
      <c r="G76" s="258">
        <f t="shared" si="205"/>
        <v>0.39353682097483744</v>
      </c>
      <c r="H76" s="32">
        <f>IFERROR(G76/E76,"")</f>
        <v>0.37085643169970456</v>
      </c>
      <c r="I76"/>
      <c r="J76" s="258">
        <f>SUM(J62,J72,J74:J75)</f>
        <v>1.0611567909748374</v>
      </c>
      <c r="K76" s="258">
        <f>SUM(K62,K72,K74:K75)</f>
        <v>0.71998233767605635</v>
      </c>
      <c r="L76" s="258">
        <f t="shared" si="293"/>
        <v>0.34117445329878104</v>
      </c>
      <c r="M76" s="32">
        <f>IFERROR(L76/J76,"")</f>
        <v>0.321511822004512</v>
      </c>
      <c r="O76" s="258">
        <f>SUM(O62,O72,O74:O75)</f>
        <v>1.0611567909748374</v>
      </c>
      <c r="P76" s="258">
        <f>SUM(P62,P72,P74:P75)</f>
        <v>-0.23705179999999992</v>
      </c>
      <c r="Q76" s="258">
        <f t="shared" si="209"/>
        <v>1.2982085909748373</v>
      </c>
      <c r="R76" s="32">
        <f>IFERROR(Q76/O76,"")</f>
        <v>1.2233899853594972</v>
      </c>
      <c r="T76" s="258">
        <f>SUM(T62,T72,T74:T75)</f>
        <v>1.161725514119498</v>
      </c>
      <c r="U76" s="258">
        <f>SUM(U62,U72,U74:U75)</f>
        <v>0.9584447680035223</v>
      </c>
      <c r="V76" s="258">
        <f t="shared" si="211"/>
        <v>0.20328074611597569</v>
      </c>
      <c r="W76" s="32">
        <f>IFERROR(V76/T76,"")</f>
        <v>0.17498173505300643</v>
      </c>
      <c r="Y76" s="258">
        <f>SUM(Y62,Y72,Y74:Y75)</f>
        <v>1.161725514119498</v>
      </c>
      <c r="Z76" s="258">
        <f>SUM(Z62,Z72,Z74:Z75)</f>
        <v>0.24436722999999999</v>
      </c>
      <c r="AA76" s="258">
        <f t="shared" si="213"/>
        <v>0.91735828411949805</v>
      </c>
      <c r="AB76" s="32">
        <f>IFERROR(AA76/Y76,"")</f>
        <v>0.78965149079538621</v>
      </c>
      <c r="AD76" s="258">
        <f>SUM(AD62,AD72,AD74:AD75)</f>
        <v>1.161725514119498</v>
      </c>
      <c r="AE76" s="258">
        <f>SUM(AE62,AE72,AE74:AE75)</f>
        <v>0.47127095052631574</v>
      </c>
      <c r="AF76" s="258">
        <f t="shared" si="215"/>
        <v>0.69045456359318225</v>
      </c>
      <c r="AG76" s="32">
        <f>IFERROR(AF76/AD76,"")</f>
        <v>0.59433537027590866</v>
      </c>
      <c r="AI76" s="258">
        <f>SUM(AI62,AI72,AI74:AI75)</f>
        <v>1.1617255141194984</v>
      </c>
      <c r="AJ76" s="258">
        <f>SUM(AJ62,AJ72,AJ74:AJ75)</f>
        <v>0.55607414999999993</v>
      </c>
      <c r="AK76" s="258">
        <f t="shared" si="217"/>
        <v>0.60565136411949849</v>
      </c>
      <c r="AL76" s="32">
        <f>IFERROR(AK76/AI76,"")</f>
        <v>0.52133774868372174</v>
      </c>
      <c r="AN76" s="258">
        <f>SUM(AN62,AN72,AN74:AN75)</f>
        <v>1.1617255141194984</v>
      </c>
      <c r="AO76" s="258">
        <f>SUM(AO62,AO72,AO74:AO75)</f>
        <v>0.53618584631578947</v>
      </c>
      <c r="AP76" s="258">
        <f t="shared" si="219"/>
        <v>0.62553966780370895</v>
      </c>
      <c r="AQ76" s="32">
        <f>IFERROR(AP76/AN76,"")</f>
        <v>0.53845737241797731</v>
      </c>
      <c r="AS76" s="258">
        <f>SUM(AS62,AS72,AS74:AS75)</f>
        <v>1.1617255141194984</v>
      </c>
      <c r="AT76" s="258">
        <f>SUM(AT62,AT72,AT74:AT75)</f>
        <v>1.0150186371703014</v>
      </c>
      <c r="AU76" s="258">
        <f t="shared" si="221"/>
        <v>0.14670687694919704</v>
      </c>
      <c r="AV76" s="32">
        <f>IFERROR(AU76/AS76,"")</f>
        <v>0.1262835972578169</v>
      </c>
      <c r="AX76" s="258">
        <f>SUM(AX62,AX72,AX74:AX75)</f>
        <v>1.1617255141194984</v>
      </c>
      <c r="AY76" s="258">
        <f>SUM(AY62,AY72,AY74:AY75)</f>
        <v>0.84362205999999995</v>
      </c>
      <c r="AZ76" s="258">
        <f t="shared" si="223"/>
        <v>0.31810345411949847</v>
      </c>
      <c r="BA76" s="32">
        <f>IFERROR(AZ76/AX76,"")</f>
        <v>0.27381980532690398</v>
      </c>
      <c r="BC76" s="258">
        <f>SUM(BC62,BC72,BC74:BC75)</f>
        <v>1.1617255141194984</v>
      </c>
      <c r="BD76" s="258">
        <f>SUM(BD62,BD72,BD74:BD75)</f>
        <v>0.50635453421052634</v>
      </c>
      <c r="BE76" s="258">
        <f t="shared" si="225"/>
        <v>0.65537097990897208</v>
      </c>
      <c r="BF76" s="32">
        <f>IFERROR(BE76/BC76,"")</f>
        <v>0.56413582377563132</v>
      </c>
      <c r="BH76" s="258">
        <f>SUM(BH62,BH72,BH74:BH75)</f>
        <v>1.1617255141194984</v>
      </c>
      <c r="BI76" s="258">
        <f>SUM(BI62,BI72,BI74:BI75)</f>
        <v>0</v>
      </c>
      <c r="BJ76" s="258">
        <f t="shared" si="227"/>
        <v>1.1617255141194984</v>
      </c>
      <c r="BK76" s="32">
        <f>IFERROR(BJ76/BH76,"")</f>
        <v>1</v>
      </c>
      <c r="BM76" s="258">
        <f>SUM(BM62,BM72,BM74:BM75)</f>
        <v>12.477274485880498</v>
      </c>
      <c r="BN76" s="258">
        <f>SUM(BN62,BN72,BN74:BN75)</f>
        <v>6.2818886839025119</v>
      </c>
      <c r="BO76" s="258">
        <f t="shared" si="231"/>
        <v>6.1953858019779862</v>
      </c>
      <c r="BP76" s="32">
        <f>IFERROR(BO76/BM76,"")</f>
        <v>0.49653358263367475</v>
      </c>
      <c r="BR76" s="170"/>
    </row>
    <row r="77" spans="2:71" s="38" customFormat="1" ht="15" thickTop="1" x14ac:dyDescent="0.3">
      <c r="C77" s="68"/>
      <c r="D77" s="64"/>
      <c r="E77"/>
      <c r="F77"/>
      <c r="G77"/>
      <c r="H77"/>
      <c r="I77"/>
      <c r="J77"/>
      <c r="K77"/>
      <c r="L77"/>
      <c r="M77"/>
      <c r="O77"/>
      <c r="P77"/>
      <c r="Q77"/>
      <c r="R77"/>
      <c r="T77"/>
      <c r="U77"/>
      <c r="V77"/>
      <c r="W77"/>
      <c r="Y77"/>
      <c r="Z77"/>
      <c r="AA77"/>
      <c r="AB77"/>
      <c r="AD77"/>
      <c r="AE77"/>
      <c r="AF77"/>
      <c r="AG77"/>
      <c r="AI77"/>
      <c r="AJ77" s="279"/>
      <c r="AK77"/>
      <c r="AL77"/>
      <c r="AN77"/>
      <c r="AO77"/>
      <c r="AP77"/>
      <c r="AQ77"/>
      <c r="AS77"/>
      <c r="AT77"/>
      <c r="AU77"/>
      <c r="AV77"/>
      <c r="AX77"/>
      <c r="AY77"/>
      <c r="AZ77"/>
      <c r="BA77"/>
      <c r="BC77"/>
      <c r="BD77"/>
      <c r="BE77"/>
      <c r="BF77"/>
      <c r="BH77"/>
      <c r="BI77"/>
      <c r="BJ77"/>
      <c r="BK77"/>
      <c r="BM77" s="261"/>
      <c r="BN77" s="261"/>
      <c r="BO77" s="261"/>
      <c r="BP77"/>
    </row>
    <row r="78" spans="2:71" hidden="1" outlineLevel="1" x14ac:dyDescent="0.3">
      <c r="B78" s="63" t="s">
        <v>100</v>
      </c>
      <c r="C78" s="89" t="s">
        <v>101</v>
      </c>
      <c r="D78" s="36"/>
      <c r="BM78" s="261"/>
      <c r="BN78" s="261"/>
      <c r="BO78" s="261"/>
    </row>
    <row r="79" spans="2:71" hidden="1" outlineLevel="1" x14ac:dyDescent="0.3">
      <c r="B79">
        <f>+MAX($B$1:B78)+1</f>
        <v>80</v>
      </c>
      <c r="C79" s="14" t="s">
        <v>102</v>
      </c>
      <c r="D79" s="36"/>
      <c r="E79" s="22">
        <f>+_xlfn.XLOOKUP($B79,Expenses_FY26B!$B:$B,Expenses_FY26B!S:S)/1000</f>
        <v>18.844140844267478</v>
      </c>
      <c r="F79" s="23"/>
      <c r="G79" s="8">
        <f t="shared" ref="G79:G83" si="317">E79-F79</f>
        <v>18.844140844267478</v>
      </c>
      <c r="H79" s="28">
        <f t="shared" ref="H79:H82" si="318">IFERROR(G79/E79,"n.a.")</f>
        <v>1</v>
      </c>
      <c r="J79" s="22">
        <f>+_xlfn.XLOOKUP($B79,Expenses_FY26B!$B:$B,Expenses_FY26B!T:T)/1000</f>
        <v>19.509219465379324</v>
      </c>
      <c r="K79" s="23"/>
      <c r="L79" s="8">
        <f t="shared" ref="L79:L83" si="319">J79-K79</f>
        <v>19.509219465379324</v>
      </c>
      <c r="M79" s="28">
        <f t="shared" ref="M79:M82" si="320">IFERROR(L79/J79,"n.a.")</f>
        <v>1</v>
      </c>
      <c r="O79" s="22">
        <f>+_xlfn.XLOOKUP($B79,Expenses_FY26B!$B:$B,Expenses_FY26B!U:U)/1000</f>
        <v>20.174298273454085</v>
      </c>
      <c r="P79" s="23"/>
      <c r="Q79" s="8">
        <f t="shared" ref="Q79:Q83" si="321">O79-P79</f>
        <v>20.174298273454085</v>
      </c>
      <c r="R79" s="28">
        <f t="shared" ref="R79:R82" si="322">IFERROR(Q79/O79,"n.a.")</f>
        <v>1</v>
      </c>
      <c r="T79" s="22">
        <f>+_xlfn.XLOOKUP($B79,Expenses_FY26B!$B:$B,Expenses_FY26B!V:V)/1000</f>
        <v>20.839733811716453</v>
      </c>
      <c r="U79" s="23"/>
      <c r="V79" s="8">
        <f t="shared" ref="V79:V83" si="323">T79-U79</f>
        <v>20.839733811716453</v>
      </c>
      <c r="W79" s="28">
        <f t="shared" ref="W79:W82" si="324">IFERROR(V79/T79,"n.a.")</f>
        <v>1</v>
      </c>
      <c r="Y79" s="22">
        <f>+_xlfn.XLOOKUP($B79,Expenses_FY26B!$B:$B,Expenses_FY26B!W:W)/1000</f>
        <v>21.504931641191003</v>
      </c>
      <c r="Z79" s="23"/>
      <c r="AA79" s="8">
        <f t="shared" ref="AA79:AA83" si="325">Y79-Z79</f>
        <v>21.504931641191003</v>
      </c>
      <c r="AB79" s="28">
        <f t="shared" ref="AB79:AB82" si="326">IFERROR(AA79/Y79,"n.a.")</f>
        <v>1</v>
      </c>
      <c r="AD79" s="22">
        <f>+_xlfn.XLOOKUP($B79,Expenses_FY26B!$B:$B,Expenses_FY26B!X:X)/1000</f>
        <v>23.729948955222163</v>
      </c>
      <c r="AE79" s="23"/>
      <c r="AF79" s="8">
        <f t="shared" ref="AF79:AF83" si="327">AD79-AE79</f>
        <v>23.729948955222163</v>
      </c>
      <c r="AG79" s="28">
        <f t="shared" ref="AG79:AG82" si="328">IFERROR(AF79/AD79,"n.a.")</f>
        <v>1</v>
      </c>
      <c r="AI79" s="22">
        <f>+_xlfn.XLOOKUP($B79,Expenses_FY26B!$B:$B,Expenses_FY26B!Y:Y)/1000</f>
        <v>23.003290882135957</v>
      </c>
      <c r="AJ79" s="23"/>
      <c r="AK79" s="8">
        <f t="shared" ref="AK79:AK83" si="329">AI79-AJ79</f>
        <v>23.003290882135957</v>
      </c>
      <c r="AL79" s="28">
        <f t="shared" ref="AL79:AL82" si="330">IFERROR(AK79/AI79,"n.a.")</f>
        <v>1</v>
      </c>
      <c r="AN79" s="22">
        <f>+_xlfn.XLOOKUP($B79,Expenses_FY26B!$B:$B,Expenses_FY26B!Z:Z)/1000</f>
        <v>23.372830404261524</v>
      </c>
      <c r="AO79" s="23"/>
      <c r="AP79" s="8">
        <f t="shared" ref="AP79:AP83" si="331">AN79-AO79</f>
        <v>23.372830404261524</v>
      </c>
      <c r="AQ79" s="28">
        <f t="shared" ref="AQ79:AQ82" si="332">IFERROR(AP79/AN79,"n.a.")</f>
        <v>1</v>
      </c>
      <c r="AS79" s="22">
        <f>+_xlfn.XLOOKUP($B79,Expenses_FY26B!$B:$B,Expenses_FY26B!AA:AA)/1000</f>
        <v>24.058880503425275</v>
      </c>
      <c r="AT79" s="23"/>
      <c r="AU79" s="8">
        <f t="shared" ref="AU79:AU83" si="333">AS79-AT79</f>
        <v>24.058880503425275</v>
      </c>
      <c r="AV79" s="28">
        <f t="shared" ref="AV79:AV82" si="334">IFERROR(AU79/AS79,"n.a.")</f>
        <v>1</v>
      </c>
      <c r="AX79" s="22">
        <f>+_xlfn.XLOOKUP($B79,Expenses_FY26B!$B:$B,Expenses_FY26B!AB:AB)/1000</f>
        <v>24.203035439534553</v>
      </c>
      <c r="AY79" s="23"/>
      <c r="AZ79" s="8">
        <f t="shared" ref="AZ79:AZ83" si="335">AX79-AY79</f>
        <v>24.203035439534553</v>
      </c>
      <c r="BA79" s="28">
        <f t="shared" ref="BA79:BA82" si="336">IFERROR(AZ79/AX79,"n.a.")</f>
        <v>1</v>
      </c>
      <c r="BC79" s="22">
        <f>+_xlfn.XLOOKUP($B79,Expenses_FY26B!$B:$B,Expenses_FY26B!AC:AC)/1000</f>
        <v>24.572574929396431</v>
      </c>
      <c r="BD79" s="23"/>
      <c r="BE79" s="8">
        <f t="shared" ref="BE79:BE83" si="337">BC79-BD79</f>
        <v>24.572574929396431</v>
      </c>
      <c r="BF79" s="28">
        <f t="shared" ref="BF79:BF82" si="338">IFERROR(BE79/BC79,"n.a.")</f>
        <v>1</v>
      </c>
      <c r="BH79" s="22">
        <f>+_xlfn.XLOOKUP($B79,Expenses_FY26B!$B:$B,Expenses_FY26B!AD:AD)/1000</f>
        <v>24.94211485001577</v>
      </c>
      <c r="BI79" s="23"/>
      <c r="BJ79" s="8">
        <f t="shared" ref="BJ79:BJ83" si="339">BH79-BI79</f>
        <v>24.94211485001577</v>
      </c>
      <c r="BK79" s="28">
        <f t="shared" ref="BK79:BK82" si="340">IFERROR(BJ79/BH79,"n.a.")</f>
        <v>1</v>
      </c>
      <c r="BM79" s="262">
        <f t="shared" ref="BM79:BM82" si="341">+E79+J79+O79+T79+Y79+AD79+AI79+AN79+AS79+AX79+BC79+BH79</f>
        <v>268.755</v>
      </c>
      <c r="BN79" s="262">
        <f t="shared" ref="BN79:BN82" si="342">+F79+K79+P79+U79+Z79+AE79+AJ79+AO79+AT79+AY79+BD79+BI79</f>
        <v>0</v>
      </c>
      <c r="BO79" s="263">
        <f t="shared" ref="BO79:BO83" si="343">BM79-BN79</f>
        <v>268.755</v>
      </c>
      <c r="BP79" s="28">
        <f t="shared" ref="BP79:BP82" si="344">IFERROR(BO79/BM79,"n.a.")</f>
        <v>1</v>
      </c>
    </row>
    <row r="80" spans="2:71" hidden="1" outlineLevel="1" x14ac:dyDescent="0.3">
      <c r="B80">
        <f>+MAX($B$1:B79)+1</f>
        <v>81</v>
      </c>
      <c r="C80" s="14" t="s">
        <v>103</v>
      </c>
      <c r="E80" s="22">
        <f>+_xlfn.XLOOKUP($B80,Expenses_FY26B!$B:$B,Expenses_FY26B!S:S)/1000</f>
        <v>26.240594071787175</v>
      </c>
      <c r="F80" s="23"/>
      <c r="G80" s="8">
        <f t="shared" si="317"/>
        <v>26.240594071787175</v>
      </c>
      <c r="H80" s="28">
        <f t="shared" si="318"/>
        <v>1</v>
      </c>
      <c r="J80" s="22">
        <f>+_xlfn.XLOOKUP($B80,Expenses_FY26B!$B:$B,Expenses_FY26B!T:T)/1000</f>
        <v>26.240594071787175</v>
      </c>
      <c r="K80" s="23"/>
      <c r="L80" s="8">
        <f t="shared" si="319"/>
        <v>26.240594071787175</v>
      </c>
      <c r="M80" s="28">
        <f t="shared" si="320"/>
        <v>1</v>
      </c>
      <c r="O80" s="22">
        <f>+_xlfn.XLOOKUP($B80,Expenses_FY26B!$B:$B,Expenses_FY26B!U:U)/1000</f>
        <v>26.240594071787175</v>
      </c>
      <c r="P80" s="23"/>
      <c r="Q80" s="8">
        <f t="shared" si="321"/>
        <v>26.240594071787175</v>
      </c>
      <c r="R80" s="28">
        <f t="shared" si="322"/>
        <v>1</v>
      </c>
      <c r="T80" s="22">
        <f>+_xlfn.XLOOKUP($B80,Expenses_FY26B!$B:$B,Expenses_FY26B!V:V)/1000</f>
        <v>26.19183118248397</v>
      </c>
      <c r="U80" s="23"/>
      <c r="V80" s="8">
        <f t="shared" si="323"/>
        <v>26.19183118248397</v>
      </c>
      <c r="W80" s="28">
        <f t="shared" si="324"/>
        <v>1</v>
      </c>
      <c r="Y80" s="22">
        <f>+_xlfn.XLOOKUP($B80,Expenses_FY26B!$B:$B,Expenses_FY26B!W:W)/1000</f>
        <v>26.19183118248397</v>
      </c>
      <c r="Z80" s="23"/>
      <c r="AA80" s="8">
        <f t="shared" si="325"/>
        <v>26.19183118248397</v>
      </c>
      <c r="AB80" s="28">
        <f t="shared" si="326"/>
        <v>1</v>
      </c>
      <c r="AD80" s="22">
        <f>+_xlfn.XLOOKUP($B80,Expenses_FY26B!$B:$B,Expenses_FY26B!X:X)/1000</f>
        <v>26.19183118248397</v>
      </c>
      <c r="AE80" s="23"/>
      <c r="AF80" s="8">
        <f t="shared" si="327"/>
        <v>26.19183118248397</v>
      </c>
      <c r="AG80" s="28">
        <f t="shared" si="328"/>
        <v>1</v>
      </c>
      <c r="AI80" s="22">
        <f>+_xlfn.XLOOKUP($B80,Expenses_FY26B!$B:$B,Expenses_FY26B!Y:Y)/1000</f>
        <v>26.19183118248397</v>
      </c>
      <c r="AJ80" s="23"/>
      <c r="AK80" s="8">
        <f t="shared" si="329"/>
        <v>26.19183118248397</v>
      </c>
      <c r="AL80" s="28">
        <f t="shared" si="330"/>
        <v>1</v>
      </c>
      <c r="AN80" s="22">
        <f>+_xlfn.XLOOKUP($B80,Expenses_FY26B!$B:$B,Expenses_FY26B!Z:Z)/1000</f>
        <v>26.19183118248397</v>
      </c>
      <c r="AO80" s="23"/>
      <c r="AP80" s="8">
        <f t="shared" si="331"/>
        <v>26.19183118248397</v>
      </c>
      <c r="AQ80" s="28">
        <f t="shared" si="332"/>
        <v>1</v>
      </c>
      <c r="AS80" s="22">
        <f>+_xlfn.XLOOKUP($B80,Expenses_FY26B!$B:$B,Expenses_FY26B!AA:AA)/1000</f>
        <v>27.764568324766763</v>
      </c>
      <c r="AT80" s="23"/>
      <c r="AU80" s="8">
        <f t="shared" si="333"/>
        <v>27.764568324766763</v>
      </c>
      <c r="AV80" s="28">
        <f t="shared" si="334"/>
        <v>1</v>
      </c>
      <c r="AX80" s="22">
        <f>+_xlfn.XLOOKUP($B80,Expenses_FY26B!$B:$B,Expenses_FY26B!AB:AB)/1000</f>
        <v>26.19183118248397</v>
      </c>
      <c r="AY80" s="23"/>
      <c r="AZ80" s="8">
        <f t="shared" si="335"/>
        <v>26.19183118248397</v>
      </c>
      <c r="BA80" s="28">
        <f t="shared" si="336"/>
        <v>1</v>
      </c>
      <c r="BC80" s="22">
        <f>+_xlfn.XLOOKUP($B80,Expenses_FY26B!$B:$B,Expenses_FY26B!AC:AC)/1000</f>
        <v>26.19183118248397</v>
      </c>
      <c r="BD80" s="23"/>
      <c r="BE80" s="8">
        <f t="shared" si="337"/>
        <v>26.19183118248397</v>
      </c>
      <c r="BF80" s="28">
        <f t="shared" si="338"/>
        <v>1</v>
      </c>
      <c r="BH80" s="22">
        <f>+_xlfn.XLOOKUP($B80,Expenses_FY26B!$B:$B,Expenses_FY26B!AD:AD)/1000</f>
        <v>26.19183118248397</v>
      </c>
      <c r="BI80" s="23"/>
      <c r="BJ80" s="8">
        <f t="shared" si="339"/>
        <v>26.19183118248397</v>
      </c>
      <c r="BK80" s="28">
        <f t="shared" si="340"/>
        <v>1</v>
      </c>
      <c r="BM80" s="262">
        <f t="shared" si="341"/>
        <v>316.02100000000007</v>
      </c>
      <c r="BN80" s="262">
        <f t="shared" si="342"/>
        <v>0</v>
      </c>
      <c r="BO80" s="263">
        <f t="shared" si="343"/>
        <v>316.02100000000007</v>
      </c>
      <c r="BP80" s="28">
        <f t="shared" si="344"/>
        <v>1</v>
      </c>
    </row>
    <row r="81" spans="1:72" hidden="1" outlineLevel="1" x14ac:dyDescent="0.3">
      <c r="B81">
        <f>+MAX($B$1:B80)+1</f>
        <v>82</v>
      </c>
      <c r="C81" s="14" t="s">
        <v>104</v>
      </c>
      <c r="E81" s="22">
        <f>+_xlfn.XLOOKUP($B81,Expenses_FY26B!$B:$B,Expenses_FY26B!S:S)/1000</f>
        <v>1.1751823953237084</v>
      </c>
      <c r="F81" s="23"/>
      <c r="G81" s="8">
        <f t="shared" si="317"/>
        <v>1.1751823953237084</v>
      </c>
      <c r="H81" s="28">
        <f t="shared" si="318"/>
        <v>1</v>
      </c>
      <c r="J81" s="22">
        <f>+_xlfn.XLOOKUP($B81,Expenses_FY26B!$B:$B,Expenses_FY26B!T:T)/1000</f>
        <v>1.1941321884231666</v>
      </c>
      <c r="K81" s="23"/>
      <c r="L81" s="8">
        <f t="shared" si="319"/>
        <v>1.1941321884231666</v>
      </c>
      <c r="M81" s="28">
        <f t="shared" si="320"/>
        <v>1</v>
      </c>
      <c r="O81" s="22">
        <f>+_xlfn.XLOOKUP($B81,Expenses_FY26B!$B:$B,Expenses_FY26B!U:U)/1000</f>
        <v>1.2130819868496776</v>
      </c>
      <c r="P81" s="23"/>
      <c r="Q81" s="8">
        <f t="shared" si="321"/>
        <v>1.2130819868496776</v>
      </c>
      <c r="R81" s="28">
        <f t="shared" si="322"/>
        <v>1</v>
      </c>
      <c r="T81" s="22">
        <f>+_xlfn.XLOOKUP($B81,Expenses_FY26B!$B:$B,Expenses_FY26B!V:V)/1000</f>
        <v>1.2308558625533434</v>
      </c>
      <c r="U81" s="23"/>
      <c r="V81" s="8">
        <f t="shared" si="323"/>
        <v>1.2308558625533434</v>
      </c>
      <c r="W81" s="28">
        <f t="shared" si="324"/>
        <v>1</v>
      </c>
      <c r="Y81" s="22">
        <f>+_xlfn.XLOOKUP($B81,Expenses_FY26B!$B:$B,Expenses_FY26B!W:W)/1000</f>
        <v>1.2498090522043335</v>
      </c>
      <c r="Z81" s="23"/>
      <c r="AA81" s="8">
        <f t="shared" si="325"/>
        <v>1.2498090522043335</v>
      </c>
      <c r="AB81" s="28">
        <f t="shared" si="326"/>
        <v>1</v>
      </c>
      <c r="AD81" s="22">
        <f>+_xlfn.XLOOKUP($B81,Expenses_FY26B!$B:$B,Expenses_FY26B!X:X)/1000</f>
        <v>1.3132054934748658</v>
      </c>
      <c r="AE81" s="23"/>
      <c r="AF81" s="8">
        <f t="shared" si="327"/>
        <v>1.3132054934748658</v>
      </c>
      <c r="AG81" s="28">
        <f t="shared" si="328"/>
        <v>1</v>
      </c>
      <c r="AI81" s="22">
        <f>+_xlfn.XLOOKUP($B81,Expenses_FY26B!$B:$B,Expenses_FY26B!Y:Y)/1000</f>
        <v>1.2925011440913072</v>
      </c>
      <c r="AJ81" s="23"/>
      <c r="AK81" s="8">
        <f t="shared" si="329"/>
        <v>1.2925011440913072</v>
      </c>
      <c r="AL81" s="28">
        <f t="shared" si="330"/>
        <v>1</v>
      </c>
      <c r="AN81" s="22">
        <f>+_xlfn.XLOOKUP($B81,Expenses_FY26B!$B:$B,Expenses_FY26B!Z:Z)/1000</f>
        <v>1.3030302714216155</v>
      </c>
      <c r="AO81" s="23"/>
      <c r="AP81" s="8">
        <f t="shared" si="331"/>
        <v>1.3030302714216155</v>
      </c>
      <c r="AQ81" s="28">
        <f t="shared" si="332"/>
        <v>1</v>
      </c>
      <c r="AS81" s="22">
        <f>+_xlfn.XLOOKUP($B81,Expenses_FY26B!$B:$B,Expenses_FY26B!AA:AA)/1000</f>
        <v>1.3135593973650366</v>
      </c>
      <c r="AT81" s="23"/>
      <c r="AU81" s="8">
        <f t="shared" si="333"/>
        <v>1.3135593973650366</v>
      </c>
      <c r="AV81" s="28">
        <f t="shared" si="334"/>
        <v>1</v>
      </c>
      <c r="AX81" s="22">
        <f>+_xlfn.XLOOKUP($B81,Expenses_FY26B!$B:$B,Expenses_FY26B!AB:AB)/1000</f>
        <v>1.3266849389288227</v>
      </c>
      <c r="AY81" s="23"/>
      <c r="AZ81" s="8">
        <f t="shared" si="335"/>
        <v>1.3266849389288227</v>
      </c>
      <c r="BA81" s="28">
        <f t="shared" si="336"/>
        <v>1</v>
      </c>
      <c r="BC81" s="22">
        <f>+_xlfn.XLOOKUP($B81,Expenses_FY26B!$B:$B,Expenses_FY26B!AC:AC)/1000</f>
        <v>1.3372140653398559</v>
      </c>
      <c r="BD81" s="23"/>
      <c r="BE81" s="8">
        <f t="shared" si="337"/>
        <v>1.3372140653398559</v>
      </c>
      <c r="BF81" s="28">
        <f t="shared" si="338"/>
        <v>1</v>
      </c>
      <c r="BH81" s="22">
        <f>+_xlfn.XLOOKUP($B81,Expenses_FY26B!$B:$B,Expenses_FY26B!AD:AD)/1000</f>
        <v>1.3477432040242718</v>
      </c>
      <c r="BI81" s="23"/>
      <c r="BJ81" s="8">
        <f t="shared" si="339"/>
        <v>1.3477432040242718</v>
      </c>
      <c r="BK81" s="28">
        <f t="shared" si="340"/>
        <v>1</v>
      </c>
      <c r="BM81" s="262">
        <f t="shared" si="341"/>
        <v>15.297000000000006</v>
      </c>
      <c r="BN81" s="262">
        <f t="shared" si="342"/>
        <v>0</v>
      </c>
      <c r="BO81" s="263">
        <f t="shared" si="343"/>
        <v>15.297000000000006</v>
      </c>
      <c r="BP81" s="28">
        <f t="shared" si="344"/>
        <v>1</v>
      </c>
    </row>
    <row r="82" spans="1:72" hidden="1" outlineLevel="1" x14ac:dyDescent="0.3">
      <c r="B82">
        <f>+MAX($B$1:B81)+1</f>
        <v>83</v>
      </c>
      <c r="C82" s="14" t="s">
        <v>176</v>
      </c>
      <c r="E82" s="22">
        <f>+_xlfn.XLOOKUP($B82,Expenses_FY26B!$B:$B,Expenses_FY26B!S:S)/1000</f>
        <v>5.7270341185626004</v>
      </c>
      <c r="F82" s="23"/>
      <c r="G82" s="8">
        <f t="shared" si="317"/>
        <v>5.7270341185626004</v>
      </c>
      <c r="H82" s="28">
        <f t="shared" si="318"/>
        <v>1</v>
      </c>
      <c r="J82" s="22">
        <f>+_xlfn.XLOOKUP($B82,Expenses_FY26B!$B:$B,Expenses_FY26B!T:T)/1000</f>
        <v>5.7270341185626004</v>
      </c>
      <c r="K82" s="23"/>
      <c r="L82" s="8">
        <f t="shared" si="319"/>
        <v>5.7270341185626004</v>
      </c>
      <c r="M82" s="28">
        <f t="shared" si="320"/>
        <v>1</v>
      </c>
      <c r="O82" s="22">
        <f>+_xlfn.XLOOKUP($B82,Expenses_FY26B!$B:$B,Expenses_FY26B!U:U)/1000</f>
        <v>5.7270341185626004</v>
      </c>
      <c r="P82" s="23"/>
      <c r="Q82" s="8">
        <f t="shared" si="321"/>
        <v>5.7270341185626004</v>
      </c>
      <c r="R82" s="28">
        <f t="shared" si="322"/>
        <v>1</v>
      </c>
      <c r="T82" s="22">
        <f>+_xlfn.XLOOKUP($B82,Expenses_FY26B!$B:$B,Expenses_FY26B!V:V)/1000</f>
        <v>10.376946982364421</v>
      </c>
      <c r="U82" s="23"/>
      <c r="V82" s="8">
        <f t="shared" si="323"/>
        <v>10.376946982364421</v>
      </c>
      <c r="W82" s="28">
        <f t="shared" si="324"/>
        <v>1</v>
      </c>
      <c r="Y82" s="22">
        <f>+_xlfn.XLOOKUP($B82,Expenses_FY26B!$B:$B,Expenses_FY26B!W:W)/1000</f>
        <v>10.376946982364421</v>
      </c>
      <c r="Z82" s="23"/>
      <c r="AA82" s="8">
        <f t="shared" si="325"/>
        <v>10.376946982364421</v>
      </c>
      <c r="AB82" s="28">
        <f t="shared" si="326"/>
        <v>1</v>
      </c>
      <c r="AD82" s="22">
        <f>+_xlfn.XLOOKUP($B82,Expenses_FY26B!$B:$B,Expenses_FY26B!X:X)/1000</f>
        <v>10.376946982364421</v>
      </c>
      <c r="AE82" s="23"/>
      <c r="AF82" s="8">
        <f t="shared" si="327"/>
        <v>10.376946982364421</v>
      </c>
      <c r="AG82" s="28">
        <f t="shared" si="328"/>
        <v>1</v>
      </c>
      <c r="AI82" s="22">
        <f>+_xlfn.XLOOKUP($B82,Expenses_FY26B!$B:$B,Expenses_FY26B!Y:Y)/1000</f>
        <v>17.326113581898898</v>
      </c>
      <c r="AJ82" s="23"/>
      <c r="AK82" s="8">
        <f t="shared" si="329"/>
        <v>17.326113581898898</v>
      </c>
      <c r="AL82" s="28">
        <f t="shared" si="330"/>
        <v>1</v>
      </c>
      <c r="AN82" s="22">
        <f>+_xlfn.XLOOKUP($B82,Expenses_FY26B!$B:$B,Expenses_FY26B!Z:Z)/1000</f>
        <v>17.326113581898898</v>
      </c>
      <c r="AO82" s="23"/>
      <c r="AP82" s="8">
        <f t="shared" si="331"/>
        <v>17.326113581898898</v>
      </c>
      <c r="AQ82" s="28">
        <f t="shared" si="332"/>
        <v>1</v>
      </c>
      <c r="AS82" s="22">
        <f>+_xlfn.XLOOKUP($B82,Expenses_FY26B!$B:$B,Expenses_FY26B!AA:AA)/1000</f>
        <v>17.326113581898898</v>
      </c>
      <c r="AT82" s="23"/>
      <c r="AU82" s="8">
        <f t="shared" si="333"/>
        <v>17.326113581898898</v>
      </c>
      <c r="AV82" s="28">
        <f t="shared" si="334"/>
        <v>1</v>
      </c>
      <c r="AX82" s="22">
        <f>+_xlfn.XLOOKUP($B82,Expenses_FY26B!$B:$B,Expenses_FY26B!AB:AB)/1000</f>
        <v>26.588905317174085</v>
      </c>
      <c r="AY82" s="23"/>
      <c r="AZ82" s="8">
        <f t="shared" si="335"/>
        <v>26.588905317174085</v>
      </c>
      <c r="BA82" s="28">
        <f t="shared" si="336"/>
        <v>1</v>
      </c>
      <c r="BC82" s="22">
        <f>+_xlfn.XLOOKUP($B82,Expenses_FY26B!$B:$B,Expenses_FY26B!AC:AC)/1000</f>
        <v>26.588905317174085</v>
      </c>
      <c r="BD82" s="23"/>
      <c r="BE82" s="8">
        <f t="shared" si="337"/>
        <v>26.588905317174085</v>
      </c>
      <c r="BF82" s="28">
        <f t="shared" si="338"/>
        <v>1</v>
      </c>
      <c r="BH82" s="22">
        <f>+_xlfn.XLOOKUP($B82,Expenses_FY26B!$B:$B,Expenses_FY26B!AD:AD)/1000</f>
        <v>26.588905317174085</v>
      </c>
      <c r="BI82" s="23"/>
      <c r="BJ82" s="8">
        <f t="shared" si="339"/>
        <v>26.588905317174085</v>
      </c>
      <c r="BK82" s="28">
        <f t="shared" si="340"/>
        <v>1</v>
      </c>
      <c r="BM82" s="262">
        <f t="shared" si="341"/>
        <v>180.05700000000002</v>
      </c>
      <c r="BN82" s="262">
        <f t="shared" si="342"/>
        <v>0</v>
      </c>
      <c r="BO82" s="263">
        <f t="shared" si="343"/>
        <v>180.05700000000002</v>
      </c>
      <c r="BP82" s="28">
        <f t="shared" si="344"/>
        <v>1</v>
      </c>
    </row>
    <row r="83" spans="1:72" ht="15" hidden="1" outlineLevel="1" thickBot="1" x14ac:dyDescent="0.35">
      <c r="B83" s="38"/>
      <c r="C83" s="90" t="s">
        <v>105</v>
      </c>
      <c r="E83" s="25">
        <f>SUM(E79:E82)</f>
        <v>51.986951429940966</v>
      </c>
      <c r="F83" s="25">
        <f>SUM(F79:F82)</f>
        <v>0</v>
      </c>
      <c r="G83" s="25">
        <f t="shared" si="317"/>
        <v>51.986951429940966</v>
      </c>
      <c r="H83" s="32">
        <f>IFERROR(G83/E83,"")</f>
        <v>1</v>
      </c>
      <c r="J83" s="25">
        <f>SUM(J79:J82)</f>
        <v>52.670979844152271</v>
      </c>
      <c r="K83" s="25">
        <f>SUM(K79:K82)</f>
        <v>0</v>
      </c>
      <c r="L83" s="25">
        <f t="shared" si="319"/>
        <v>52.670979844152271</v>
      </c>
      <c r="M83" s="32">
        <f>IFERROR(L83/J83,"")</f>
        <v>1</v>
      </c>
      <c r="O83" s="25">
        <f>SUM(O79:O82)</f>
        <v>53.355008450653536</v>
      </c>
      <c r="P83" s="25">
        <f>SUM(P79:P82)</f>
        <v>0</v>
      </c>
      <c r="Q83" s="25">
        <f t="shared" si="321"/>
        <v>53.355008450653536</v>
      </c>
      <c r="R83" s="32">
        <f>IFERROR(Q83/O83,"")</f>
        <v>1</v>
      </c>
      <c r="T83" s="25">
        <f>SUM(T79:T82)</f>
        <v>58.639367839118187</v>
      </c>
      <c r="U83" s="25">
        <f>SUM(U79:U82)</f>
        <v>0</v>
      </c>
      <c r="V83" s="25">
        <f t="shared" si="323"/>
        <v>58.639367839118187</v>
      </c>
      <c r="W83" s="32">
        <f>IFERROR(V83/T83,"")</f>
        <v>1</v>
      </c>
      <c r="Y83" s="25">
        <f>SUM(Y79:Y82)</f>
        <v>59.32351885824373</v>
      </c>
      <c r="Z83" s="25">
        <f>SUM(Z79:Z82)</f>
        <v>0</v>
      </c>
      <c r="AA83" s="25">
        <f t="shared" si="325"/>
        <v>59.32351885824373</v>
      </c>
      <c r="AB83" s="32">
        <f>IFERROR(AA83/Y83,"")</f>
        <v>1</v>
      </c>
      <c r="AD83" s="25">
        <f>SUM(AD79:AD82)</f>
        <v>61.611932613545427</v>
      </c>
      <c r="AE83" s="25">
        <f>SUM(AE79:AE82)</f>
        <v>0</v>
      </c>
      <c r="AF83" s="25">
        <f t="shared" si="327"/>
        <v>61.611932613545427</v>
      </c>
      <c r="AG83" s="32">
        <f>IFERROR(AF83/AD83,"")</f>
        <v>1</v>
      </c>
      <c r="AI83" s="25">
        <f>SUM(AI79:AI82)</f>
        <v>67.813736790610122</v>
      </c>
      <c r="AJ83" s="25">
        <f>SUM(AJ79:AJ82)</f>
        <v>0</v>
      </c>
      <c r="AK83" s="25">
        <f t="shared" si="329"/>
        <v>67.813736790610122</v>
      </c>
      <c r="AL83" s="32">
        <f>IFERROR(AK83/AI83,"")</f>
        <v>1</v>
      </c>
      <c r="AN83" s="25">
        <f>SUM(AN79:AN82)</f>
        <v>68.193805440066001</v>
      </c>
      <c r="AO83" s="25">
        <f>SUM(AO79:AO82)</f>
        <v>0</v>
      </c>
      <c r="AP83" s="25">
        <f t="shared" si="331"/>
        <v>68.193805440066001</v>
      </c>
      <c r="AQ83" s="32">
        <f>IFERROR(AP83/AN83,"")</f>
        <v>1</v>
      </c>
      <c r="AS83" s="25">
        <f>SUM(AS79:AS82)</f>
        <v>70.463121807455977</v>
      </c>
      <c r="AT83" s="25">
        <f>SUM(AT79:AT82)</f>
        <v>0</v>
      </c>
      <c r="AU83" s="25">
        <f t="shared" si="333"/>
        <v>70.463121807455977</v>
      </c>
      <c r="AV83" s="32">
        <f>IFERROR(AU83/AS83,"")</f>
        <v>1</v>
      </c>
      <c r="AX83" s="25">
        <f>SUM(AX79:AX82)</f>
        <v>78.310456878121428</v>
      </c>
      <c r="AY83" s="25">
        <f>SUM(AY79:AY82)</f>
        <v>0</v>
      </c>
      <c r="AZ83" s="25">
        <f t="shared" si="335"/>
        <v>78.310456878121428</v>
      </c>
      <c r="BA83" s="32">
        <f>IFERROR(AZ83/AX83,"")</f>
        <v>1</v>
      </c>
      <c r="BC83" s="25">
        <f>SUM(BC79:BC82)</f>
        <v>78.69052549439435</v>
      </c>
      <c r="BD83" s="25">
        <f>SUM(BD79:BD82)</f>
        <v>0</v>
      </c>
      <c r="BE83" s="25">
        <f t="shared" si="337"/>
        <v>78.69052549439435</v>
      </c>
      <c r="BF83" s="32">
        <f>IFERROR(BE83/BC83,"")</f>
        <v>1</v>
      </c>
      <c r="BH83" s="25">
        <f>SUM(BH79:BH82)</f>
        <v>79.070594553698086</v>
      </c>
      <c r="BI83" s="25">
        <f>SUM(BI79:BI82)</f>
        <v>0</v>
      </c>
      <c r="BJ83" s="25">
        <f t="shared" si="339"/>
        <v>79.070594553698086</v>
      </c>
      <c r="BK83" s="32">
        <f>IFERROR(BJ83/BH83,"")</f>
        <v>1</v>
      </c>
      <c r="BM83" s="258">
        <f>SUM(BM79:BM82)</f>
        <v>780.13000000000011</v>
      </c>
      <c r="BN83" s="264">
        <f>SUM(BN79:BN82)</f>
        <v>0</v>
      </c>
      <c r="BO83" s="258">
        <f t="shared" si="343"/>
        <v>780.13000000000011</v>
      </c>
      <c r="BP83" s="32">
        <f>IFERROR(BO83/BM83,"")</f>
        <v>1</v>
      </c>
    </row>
    <row r="84" spans="1:72" ht="15" hidden="1" outlineLevel="1" thickTop="1" x14ac:dyDescent="0.3">
      <c r="B84" s="38"/>
      <c r="C84" s="90"/>
      <c r="E84" s="27"/>
      <c r="F84" s="27"/>
      <c r="G84" s="27"/>
      <c r="H84" s="29"/>
      <c r="J84" s="27"/>
      <c r="K84" s="27"/>
      <c r="L84" s="27"/>
      <c r="M84" s="29"/>
      <c r="O84" s="27"/>
      <c r="P84" s="27"/>
      <c r="Q84" s="27"/>
      <c r="R84" s="29"/>
      <c r="T84" s="27"/>
      <c r="U84" s="27"/>
      <c r="V84" s="27"/>
      <c r="W84" s="29"/>
      <c r="Y84" s="27"/>
      <c r="Z84" s="27"/>
      <c r="AA84" s="27"/>
      <c r="AB84" s="29"/>
      <c r="AD84" s="27"/>
      <c r="AE84" s="27"/>
      <c r="AF84" s="27"/>
      <c r="AG84" s="29"/>
      <c r="AI84" s="27"/>
      <c r="AJ84" s="27"/>
      <c r="AK84" s="27"/>
      <c r="AL84" s="29"/>
      <c r="AN84" s="27"/>
      <c r="AO84" s="27"/>
      <c r="AP84" s="27"/>
      <c r="AQ84" s="29"/>
      <c r="AS84" s="27"/>
      <c r="AT84" s="27"/>
      <c r="AU84" s="27"/>
      <c r="AV84" s="29"/>
      <c r="AX84" s="27"/>
      <c r="AY84" s="27"/>
      <c r="AZ84" s="27"/>
      <c r="BA84" s="29"/>
      <c r="BC84" s="27"/>
      <c r="BD84" s="27"/>
      <c r="BE84" s="27"/>
      <c r="BF84" s="29"/>
      <c r="BH84" s="27"/>
      <c r="BI84" s="27"/>
      <c r="BJ84" s="27"/>
      <c r="BK84" s="29"/>
      <c r="BM84" s="243"/>
      <c r="BN84" s="265"/>
      <c r="BO84" s="243"/>
      <c r="BP84" s="29"/>
    </row>
    <row r="85" spans="1:72" s="5" customFormat="1" ht="15" collapsed="1" thickBot="1" x14ac:dyDescent="0.35">
      <c r="C85" s="5" t="s">
        <v>329</v>
      </c>
      <c r="E85" s="259">
        <f>E55+E76</f>
        <v>28.723579650946899</v>
      </c>
      <c r="F85" s="259">
        <f>F55+F76</f>
        <v>23.935974340000001</v>
      </c>
      <c r="G85" s="259">
        <f>E85-F85</f>
        <v>4.7876053109468977</v>
      </c>
      <c r="H85" s="24">
        <f>IFERROR(G85/E85,"")</f>
        <v>0.16667857450660994</v>
      </c>
      <c r="J85" s="259">
        <f>J55+J76</f>
        <v>3.7235796509468981</v>
      </c>
      <c r="K85" s="259">
        <f>K55+K76</f>
        <v>2.7447319600000002</v>
      </c>
      <c r="L85" s="259">
        <f>J85-K85</f>
        <v>0.97884769094689794</v>
      </c>
      <c r="M85" s="24">
        <f>IFERROR(L85/J85,"")</f>
        <v>0.26287813950696048</v>
      </c>
      <c r="O85" s="259">
        <f>O55+O76</f>
        <v>3.7235796509468981</v>
      </c>
      <c r="P85" s="259">
        <f>P55+P76</f>
        <v>0.89598507000000027</v>
      </c>
      <c r="Q85" s="259">
        <f>O85-P85</f>
        <v>2.8275945809468981</v>
      </c>
      <c r="R85" s="24">
        <f>IFERROR(Q85/O85,"")</f>
        <v>0.75937534469763446</v>
      </c>
      <c r="T85" s="259">
        <f>T55+T76</f>
        <v>4.0764734496843653</v>
      </c>
      <c r="U85" s="259">
        <f>U55+U76</f>
        <v>3.4154188700000003</v>
      </c>
      <c r="V85" s="259">
        <f>T85-U85</f>
        <v>0.66105457968436498</v>
      </c>
      <c r="W85" s="24">
        <f>IFERROR(V85/T85,"")</f>
        <v>0.16216334727644291</v>
      </c>
      <c r="Y85" s="259">
        <f>Y55+Y76</f>
        <v>4.0764734496843653</v>
      </c>
      <c r="Z85" s="259">
        <f>Z55+Z76</f>
        <v>1.7211167600000012</v>
      </c>
      <c r="AA85" s="259">
        <f>Y85-Z85</f>
        <v>2.3553566896843643</v>
      </c>
      <c r="AB85" s="24">
        <f>IFERROR(AA85/Y85,"")</f>
        <v>0.57779272176217311</v>
      </c>
      <c r="AD85" s="259">
        <f>AD55+AD76</f>
        <v>4.0764734496843653</v>
      </c>
      <c r="AE85" s="259">
        <f>AE55+AE76</f>
        <v>2.6568084099999991</v>
      </c>
      <c r="AF85" s="259">
        <f>AD85-AE85</f>
        <v>1.4196650396843662</v>
      </c>
      <c r="AG85" s="24">
        <f>IFERROR(AF85/AD85,"")</f>
        <v>0.34825813468607003</v>
      </c>
      <c r="AI85" s="259">
        <f>AI55+AI76</f>
        <v>4.0764734496843671</v>
      </c>
      <c r="AJ85" s="259">
        <f>AJ55+AJ76</f>
        <v>2.3457656599999996</v>
      </c>
      <c r="AK85" s="259">
        <f>AI85-AJ85</f>
        <v>1.7307077896843674</v>
      </c>
      <c r="AL85" s="24">
        <f>IFERROR(AK85/AI85,"")</f>
        <v>0.42456005443096229</v>
      </c>
      <c r="AN85" s="259">
        <f>AN55+AN76</f>
        <v>4.0764734496843671</v>
      </c>
      <c r="AO85" s="259">
        <f>AO55+AO76</f>
        <v>3.5978240600000002</v>
      </c>
      <c r="AP85" s="259">
        <f>AN85-AO85</f>
        <v>0.47864938968436688</v>
      </c>
      <c r="AQ85" s="24">
        <f>IFERROR(AP85/AN85,"")</f>
        <v>0.11741751678069379</v>
      </c>
      <c r="AS85" s="259">
        <f>AS55+AS76</f>
        <v>4.7431401163510332</v>
      </c>
      <c r="AT85" s="259">
        <f>AT55+AT76</f>
        <v>4.6265167700000003</v>
      </c>
      <c r="AU85" s="259">
        <f>AS85-AT85</f>
        <v>0.11662334635103289</v>
      </c>
      <c r="AV85" s="24">
        <f>IFERROR(AU85/AS85,"")</f>
        <v>2.4587792789210902E-2</v>
      </c>
      <c r="AX85" s="259">
        <f>AX55+AX76</f>
        <v>4.7431401163510332</v>
      </c>
      <c r="AY85" s="259">
        <f>AY55+AY76</f>
        <v>3.5637303400000002</v>
      </c>
      <c r="AZ85" s="259">
        <f>AX85-AY85</f>
        <v>1.1794097763510329</v>
      </c>
      <c r="BA85" s="24">
        <f>IFERROR(AZ85/AX85,"")</f>
        <v>0.24865590039924229</v>
      </c>
      <c r="BC85" s="259">
        <f>BC55+BC76</f>
        <v>4.7431401163510332</v>
      </c>
      <c r="BD85" s="259">
        <f>BD55+BD76</f>
        <v>2.5324235100000001</v>
      </c>
      <c r="BE85" s="259">
        <f>BC85-BD85</f>
        <v>2.2107166063510331</v>
      </c>
      <c r="BF85" s="24">
        <f>IFERROR(BE85/BC85,"")</f>
        <v>0.46608713892512404</v>
      </c>
      <c r="BH85" s="259">
        <f>BH55+BH76</f>
        <v>4.0764734496843671</v>
      </c>
      <c r="BI85" s="259">
        <f>BI55+BI76</f>
        <v>0</v>
      </c>
      <c r="BJ85" s="259">
        <f>BH85-BI85</f>
        <v>4.0764734496843671</v>
      </c>
      <c r="BK85" s="24">
        <f>IFERROR(BJ85/BH85,"")</f>
        <v>1</v>
      </c>
      <c r="BM85" s="259">
        <f>BM55+BM76</f>
        <v>72.115859883648966</v>
      </c>
      <c r="BN85" s="259">
        <f>BN55+BN76</f>
        <v>52.036295749999994</v>
      </c>
      <c r="BO85" s="259">
        <f>BM85-BN85</f>
        <v>20.079564133648972</v>
      </c>
      <c r="BP85" s="24">
        <f>IFERROR(BO85/BM85,"")</f>
        <v>0.27843478766037244</v>
      </c>
    </row>
    <row r="86" spans="1:72" x14ac:dyDescent="0.3">
      <c r="C86" s="15"/>
      <c r="D86" s="15"/>
      <c r="E86" s="92"/>
      <c r="F86" s="15"/>
      <c r="G86" s="15"/>
      <c r="H86" s="15"/>
      <c r="I86" s="15"/>
      <c r="J86" s="15"/>
      <c r="K86" s="15"/>
      <c r="L86" s="15"/>
      <c r="M86" s="15"/>
      <c r="O86" s="15"/>
      <c r="P86" s="15"/>
      <c r="Q86" s="15"/>
      <c r="R86" s="15"/>
      <c r="S86" s="15"/>
      <c r="T86" s="15"/>
      <c r="U86" s="15"/>
      <c r="V86" s="15"/>
      <c r="W86" s="15"/>
      <c r="X86" s="15"/>
      <c r="Y86" s="15"/>
      <c r="Z86" s="15"/>
      <c r="AA86" s="15"/>
      <c r="AB86" s="15"/>
      <c r="AC86" s="15"/>
      <c r="AD86" s="15"/>
      <c r="AE86" s="15"/>
      <c r="AF86" s="15"/>
      <c r="AG86" s="15"/>
      <c r="AH86" s="15"/>
      <c r="AI86" s="15"/>
      <c r="AJ86" s="15"/>
      <c r="AK86" s="15"/>
      <c r="AL86" s="15"/>
      <c r="AM86" s="15"/>
      <c r="AN86" s="15"/>
      <c r="AO86" s="15"/>
      <c r="AP86" s="15"/>
      <c r="AQ86" s="15"/>
      <c r="AR86" s="15"/>
      <c r="AS86" s="15"/>
      <c r="AT86" s="15"/>
      <c r="AU86" s="15"/>
      <c r="AV86" s="15"/>
      <c r="AW86" s="15"/>
      <c r="AX86" s="15"/>
      <c r="AY86" s="15"/>
      <c r="AZ86" s="15"/>
      <c r="BA86" s="15"/>
      <c r="BB86" s="15"/>
      <c r="BC86" s="15"/>
      <c r="BD86" s="15"/>
      <c r="BE86" s="15"/>
      <c r="BF86" s="15"/>
      <c r="BG86" s="15"/>
      <c r="BH86" s="15"/>
      <c r="BI86" s="15"/>
      <c r="BJ86" s="15"/>
      <c r="BK86" s="15"/>
      <c r="BM86" s="93"/>
      <c r="BN86" s="15"/>
      <c r="BO86" s="15"/>
      <c r="BP86" s="15"/>
    </row>
    <row r="87" spans="1:72" s="5" customFormat="1" ht="15" collapsed="1" thickBot="1" x14ac:dyDescent="0.35">
      <c r="C87" s="5" t="s">
        <v>326</v>
      </c>
      <c r="E87" s="295">
        <f>SUM(E52,E76)</f>
        <v>3.7235796509468981</v>
      </c>
      <c r="F87" s="295">
        <f>SUM(F52,F76)</f>
        <v>2.4341043400000002</v>
      </c>
      <c r="G87" s="295">
        <f>E87-F87</f>
        <v>1.2894753109468979</v>
      </c>
      <c r="H87" s="296">
        <f>IFERROR(G87/E87,"")</f>
        <v>0.34629991347680378</v>
      </c>
      <c r="J87" s="295">
        <f>SUM(J52,J76)</f>
        <v>3.7235796509468981</v>
      </c>
      <c r="K87" s="295">
        <f>SUM(K52,K76)</f>
        <v>2.7447319600000002</v>
      </c>
      <c r="L87" s="295">
        <f>J87-K87</f>
        <v>0.97884769094689794</v>
      </c>
      <c r="M87" s="296">
        <f>IFERROR(L87/J87,"")</f>
        <v>0.26287813950696048</v>
      </c>
      <c r="O87" s="295">
        <f>SUM(O52,O76)</f>
        <v>3.7235796509468981</v>
      </c>
      <c r="P87" s="295">
        <f>SUM(P52,P76)</f>
        <v>0.89598507000000027</v>
      </c>
      <c r="Q87" s="295">
        <f>O87-P87</f>
        <v>2.8275945809468981</v>
      </c>
      <c r="R87" s="296">
        <f>IFERROR(Q87/O87,"")</f>
        <v>0.75937534469763446</v>
      </c>
      <c r="T87" s="295">
        <f>SUM(T52,T76)</f>
        <v>4.0764734496843653</v>
      </c>
      <c r="U87" s="295">
        <f>SUM(U52,U76)</f>
        <v>3.4154188700000003</v>
      </c>
      <c r="V87" s="295">
        <f>T87-U87</f>
        <v>0.66105457968436498</v>
      </c>
      <c r="W87" s="296">
        <f>IFERROR(V87/T87,"")</f>
        <v>0.16216334727644291</v>
      </c>
      <c r="Y87" s="295">
        <f>SUM(Y52,Y76)</f>
        <v>4.0764734496843653</v>
      </c>
      <c r="Z87" s="295">
        <f>SUM(Z52,Z76)</f>
        <v>1.7211167600000012</v>
      </c>
      <c r="AA87" s="295">
        <f>Y87-Z87</f>
        <v>2.3553566896843643</v>
      </c>
      <c r="AB87" s="296">
        <f>IFERROR(AA87/Y87,"")</f>
        <v>0.57779272176217311</v>
      </c>
      <c r="AD87" s="295">
        <f>SUM(AD52,AD76)</f>
        <v>4.0764734496843653</v>
      </c>
      <c r="AE87" s="295">
        <f>SUM(AE52,AE76)</f>
        <v>2.6568084099999991</v>
      </c>
      <c r="AF87" s="295">
        <f>AD87-AE87</f>
        <v>1.4196650396843662</v>
      </c>
      <c r="AG87" s="296">
        <f>IFERROR(AF87/AD87,"")</f>
        <v>0.34825813468607003</v>
      </c>
      <c r="AI87" s="295">
        <f>SUM(AI52,AI76)</f>
        <v>4.0764734496843671</v>
      </c>
      <c r="AJ87" s="295">
        <f>SUM(AJ52,AJ76)</f>
        <v>2.3457656599999996</v>
      </c>
      <c r="AK87" s="295">
        <f>AI87-AJ87</f>
        <v>1.7307077896843674</v>
      </c>
      <c r="AL87" s="296">
        <f>IFERROR(AK87/AI87,"")</f>
        <v>0.42456005443096229</v>
      </c>
      <c r="AN87" s="295">
        <f>SUM(AN52,AN76)</f>
        <v>4.0764734496843671</v>
      </c>
      <c r="AO87" s="295">
        <f>SUM(AO52,AO76)</f>
        <v>3.5978240600000002</v>
      </c>
      <c r="AP87" s="295">
        <f>AN87-AO87</f>
        <v>0.47864938968436688</v>
      </c>
      <c r="AQ87" s="296">
        <f>IFERROR(AP87/AN87,"")</f>
        <v>0.11741751678069379</v>
      </c>
      <c r="AS87" s="295">
        <f>SUM(AS52,AS76)</f>
        <v>4.0764734496843671</v>
      </c>
      <c r="AT87" s="295">
        <f>SUM(AT52,AT76)</f>
        <v>4.6265167700000003</v>
      </c>
      <c r="AU87" s="295">
        <f>AS87-AT87</f>
        <v>-0.55004332031563319</v>
      </c>
      <c r="AV87" s="296">
        <f>IFERROR(AU87/AS87,"")</f>
        <v>-0.13493116712393205</v>
      </c>
      <c r="AX87" s="295">
        <f>SUM(AX52,AX76)</f>
        <v>4.0764734496843671</v>
      </c>
      <c r="AY87" s="295">
        <f>SUM(AY52,AY76)</f>
        <v>3.5637303400000002</v>
      </c>
      <c r="AZ87" s="295">
        <f>AX87-AY87</f>
        <v>0.51274310968436687</v>
      </c>
      <c r="BA87" s="296">
        <f>IFERROR(AZ87/AX87,"")</f>
        <v>0.12578104972671109</v>
      </c>
      <c r="BC87" s="295">
        <f>SUM(BC52,BC76)</f>
        <v>4.0764734496843671</v>
      </c>
      <c r="BD87" s="295">
        <f>SUM(BD52,BD76)</f>
        <v>2.5324235100000001</v>
      </c>
      <c r="BE87" s="295">
        <f>BC87-BD87</f>
        <v>1.544049939684367</v>
      </c>
      <c r="BF87" s="296">
        <f>IFERROR(BE87/BC87,"")</f>
        <v>0.37877100359967253</v>
      </c>
      <c r="BH87" s="295">
        <f>SUM(BH52,BH76)</f>
        <v>4.0764734496843671</v>
      </c>
      <c r="BI87" s="295">
        <f>SUM(BI52,BI76)</f>
        <v>0</v>
      </c>
      <c r="BJ87" s="295">
        <f>BH87-BI87</f>
        <v>4.0764734496843671</v>
      </c>
      <c r="BK87" s="296">
        <f>IFERROR(BJ87/BH87,"")</f>
        <v>1</v>
      </c>
      <c r="BM87" s="295">
        <f>SUM(BM52,BM76)</f>
        <v>43.78252655031563</v>
      </c>
      <c r="BN87" s="295">
        <f>SUM(BN52,BN76)</f>
        <v>30.53442575</v>
      </c>
      <c r="BO87" s="295">
        <f>BM87-BN87</f>
        <v>13.24810080031563</v>
      </c>
      <c r="BP87" s="296">
        <f>IFERROR(BO87/BM87,"")</f>
        <v>0.30258876872011226</v>
      </c>
      <c r="BQ87" s="297"/>
      <c r="BR87" s="297"/>
      <c r="BS87" s="297"/>
      <c r="BT87" s="297"/>
    </row>
    <row r="88" spans="1:72" x14ac:dyDescent="0.3">
      <c r="C88" s="15"/>
      <c r="D88" s="15"/>
      <c r="E88" s="92"/>
      <c r="F88" s="15"/>
      <c r="G88" s="15"/>
      <c r="H88" s="15"/>
      <c r="I88" s="15"/>
      <c r="J88" s="15"/>
      <c r="K88" s="15"/>
      <c r="L88" s="15"/>
      <c r="M88" s="15"/>
      <c r="O88" s="15"/>
      <c r="P88" s="15"/>
      <c r="Q88" s="15"/>
      <c r="R88" s="15"/>
      <c r="S88" s="15"/>
      <c r="T88" s="15"/>
      <c r="U88" s="15"/>
      <c r="V88" s="15"/>
      <c r="W88" s="15"/>
      <c r="X88" s="15"/>
      <c r="Y88" s="15"/>
      <c r="Z88" s="15"/>
      <c r="AA88" s="15"/>
      <c r="AB88" s="15"/>
      <c r="AC88" s="15"/>
      <c r="AD88" s="15"/>
      <c r="AE88" s="15"/>
      <c r="AF88" s="15"/>
      <c r="AG88" s="15"/>
      <c r="AH88" s="15"/>
      <c r="AI88" s="15"/>
      <c r="AJ88" s="345"/>
      <c r="AK88" s="15"/>
      <c r="AL88" s="15"/>
      <c r="AM88" s="15"/>
      <c r="AN88" s="15"/>
      <c r="AO88" s="15"/>
      <c r="AP88" s="15"/>
      <c r="AQ88" s="15"/>
      <c r="AR88" s="15"/>
      <c r="AS88" s="15"/>
      <c r="AT88" s="15"/>
      <c r="AU88" s="15"/>
      <c r="AV88" s="15"/>
      <c r="AW88" s="15"/>
      <c r="AX88" s="15"/>
      <c r="AY88" s="15"/>
      <c r="AZ88" s="15"/>
      <c r="BA88" s="15"/>
      <c r="BB88" s="15"/>
      <c r="BC88" s="15"/>
      <c r="BD88" s="15"/>
      <c r="BE88" s="15"/>
      <c r="BF88" s="15"/>
      <c r="BG88" s="15"/>
      <c r="BH88" s="15"/>
      <c r="BI88" s="15"/>
      <c r="BJ88" s="15"/>
      <c r="BK88" s="15"/>
      <c r="BM88" s="93"/>
      <c r="BN88" s="15"/>
      <c r="BO88" s="15"/>
      <c r="BP88" s="15"/>
      <c r="BR88" s="342"/>
    </row>
    <row r="89" spans="1:72" ht="14.4" customHeight="1" x14ac:dyDescent="0.3">
      <c r="B89" s="63"/>
      <c r="C89" s="89" t="s">
        <v>341</v>
      </c>
      <c r="E89" s="93"/>
      <c r="F89" s="16"/>
      <c r="G89" s="17"/>
      <c r="H89" s="11"/>
      <c r="J89" s="93"/>
      <c r="K89" s="16"/>
      <c r="L89" s="17"/>
      <c r="M89" s="11"/>
      <c r="O89" s="93"/>
      <c r="P89" s="16"/>
      <c r="Q89" s="17"/>
      <c r="R89" s="11"/>
      <c r="T89" s="93"/>
      <c r="U89" s="16"/>
      <c r="V89" s="17"/>
      <c r="W89" s="11"/>
      <c r="Y89" s="93"/>
      <c r="Z89" s="16"/>
      <c r="AA89" s="17"/>
      <c r="AB89" s="11"/>
      <c r="AD89" s="93"/>
      <c r="AE89" s="16"/>
      <c r="AF89" s="17"/>
      <c r="AG89" s="11"/>
      <c r="AI89" s="93"/>
      <c r="AJ89" s="349"/>
      <c r="AK89" s="17"/>
      <c r="AL89" s="11"/>
      <c r="AN89" s="93"/>
      <c r="AO89" s="16"/>
      <c r="AP89" s="17"/>
      <c r="AQ89" s="11"/>
      <c r="AS89" s="93"/>
      <c r="AT89" s="16"/>
      <c r="AU89" s="17"/>
      <c r="AV89" s="11"/>
      <c r="AX89" s="93"/>
      <c r="AY89" s="16"/>
      <c r="AZ89" s="17"/>
      <c r="BA89" s="11"/>
      <c r="BC89" s="93"/>
      <c r="BD89" s="16"/>
      <c r="BE89" s="17"/>
      <c r="BF89" s="11"/>
      <c r="BH89" s="93"/>
      <c r="BI89" s="16"/>
      <c r="BJ89" s="17"/>
      <c r="BK89" s="11"/>
      <c r="BM89" s="93"/>
      <c r="BN89" s="16"/>
      <c r="BO89" s="17"/>
      <c r="BP89" s="11"/>
    </row>
    <row r="90" spans="1:72" s="38" customFormat="1" x14ac:dyDescent="0.3">
      <c r="B90" t="s">
        <v>340</v>
      </c>
      <c r="C90" s="383" t="s">
        <v>174</v>
      </c>
      <c r="D90" s="377"/>
      <c r="E90" s="378">
        <f>+_xlfn.XLOOKUP($B90,Revenue_FY26B!$B:$B,Revenue_FY26B!F:F,0)/1000</f>
        <v>-25.622916666666669</v>
      </c>
      <c r="F90" s="255">
        <v>0</v>
      </c>
      <c r="G90" s="294">
        <f>E90-F90</f>
        <v>-25.622916666666669</v>
      </c>
      <c r="H90" s="379">
        <f>IFERROR(G90/E90,"n.a.")</f>
        <v>1</v>
      </c>
      <c r="I90" s="5"/>
      <c r="J90" s="378">
        <f>+_xlfn.XLOOKUP($B90,Revenue_FY26B!$B:$B,Revenue_FY26B!G:G,0)/1000</f>
        <v>-25.622916666666669</v>
      </c>
      <c r="K90" s="255">
        <v>0</v>
      </c>
      <c r="L90" s="294">
        <f>J90-K90</f>
        <v>-25.622916666666669</v>
      </c>
      <c r="M90" s="379">
        <f>IFERROR(L90/J90,"n.a.")</f>
        <v>1</v>
      </c>
      <c r="N90" s="5"/>
      <c r="O90" s="378">
        <f>+_xlfn.XLOOKUP($B90,Revenue_FY26B!$B:$B,Revenue_FY26B!H:H,0)/1000</f>
        <v>-25.622916666666669</v>
      </c>
      <c r="P90" s="255">
        <v>0</v>
      </c>
      <c r="Q90" s="380">
        <f>O90-P90</f>
        <v>-25.622916666666669</v>
      </c>
      <c r="R90" s="379">
        <f>IFERROR(Q90/O90,"n.a.")</f>
        <v>1</v>
      </c>
      <c r="S90" s="5"/>
      <c r="T90" s="378">
        <f>+_xlfn.XLOOKUP($B90,Revenue_FY26B!$B:$B,Revenue_FY26B!I:I,0)/1000</f>
        <v>-25.622916666666669</v>
      </c>
      <c r="U90" s="255">
        <v>13.56935363</v>
      </c>
      <c r="V90" s="380">
        <f>T90-U90</f>
        <v>-39.192270296666671</v>
      </c>
      <c r="W90" s="379">
        <f>IFERROR(V90/T90,"n.a.")</f>
        <v>1.5295788066021627</v>
      </c>
      <c r="X90" s="5"/>
      <c r="Y90" s="378">
        <f>+_xlfn.XLOOKUP($B90,Revenue_FY26B!$B:$B,Revenue_FY26B!J:J,0)/1000</f>
        <v>-25.622916666666669</v>
      </c>
      <c r="Z90" s="255">
        <v>25.199303</v>
      </c>
      <c r="AA90" s="294">
        <f>Y90-Z90</f>
        <v>-50.822219666666669</v>
      </c>
      <c r="AB90" s="379">
        <f>IFERROR(AA90/Y90,"n.a.")</f>
        <v>1.9834673908447842</v>
      </c>
      <c r="AC90" s="5"/>
      <c r="AD90" s="378">
        <f>+_xlfn.XLOOKUP($B90,Revenue_FY26B!$B:$B,Revenue_FY26B!O:O,0)/1000</f>
        <v>-25.622916666666669</v>
      </c>
      <c r="AE90" s="255">
        <v>21.599988</v>
      </c>
      <c r="AF90" s="380">
        <f>AD90-AE90</f>
        <v>-47.222904666666665</v>
      </c>
      <c r="AG90" s="379">
        <f>IFERROR(AF90/AD90,"n.a.")</f>
        <v>1.8429948971461092</v>
      </c>
      <c r="AH90" s="5"/>
      <c r="AI90" s="378">
        <f>+_xlfn.XLOOKUP($B90,Revenue_FY26B!$B:$B,Revenue_FY26B!L:L,0)/1000</f>
        <v>-25.622916666666669</v>
      </c>
      <c r="AJ90" s="255">
        <v>22.345824</v>
      </c>
      <c r="AK90" s="294">
        <f>AI90-AJ90</f>
        <v>-47.968740666666669</v>
      </c>
      <c r="AL90" s="379">
        <f>IFERROR(AK90/AI90,"n.a.")</f>
        <v>1.8721030587852669</v>
      </c>
      <c r="AM90" s="5"/>
      <c r="AN90" s="378">
        <f>+_xlfn.XLOOKUP($B90,Revenue_FY26B!$B:$B,Revenue_FY26B!M:M,0)/1000</f>
        <v>-25.622916666666669</v>
      </c>
      <c r="AO90" s="255">
        <v>22.834</v>
      </c>
      <c r="AP90" s="380">
        <f>AN90-AO90</f>
        <v>-48.456916666666672</v>
      </c>
      <c r="AQ90" s="379">
        <f>IFERROR(AP90/AN90,"n.a.")</f>
        <v>1.8911553784860557</v>
      </c>
      <c r="AR90" s="5"/>
      <c r="AS90" s="378">
        <f>+_xlfn.XLOOKUP($B90,Revenue_FY26B!$B:$B,Revenue_FY26B!N:N,0)/1000</f>
        <v>-25.622916666666669</v>
      </c>
      <c r="AT90" s="255">
        <v>23.110662999999999</v>
      </c>
      <c r="AU90" s="380">
        <f>AS90-AT90</f>
        <v>-48.733579666666671</v>
      </c>
      <c r="AV90" s="379">
        <f>IFERROR(AU90/AS90,"n.a.")</f>
        <v>1.9019528612082284</v>
      </c>
      <c r="AW90" s="5"/>
      <c r="AX90" s="378">
        <f>+_xlfn.XLOOKUP($B90,Revenue_FY26B!$B:$B,Revenue_FY26B!O:O,0)/1000</f>
        <v>-25.622916666666669</v>
      </c>
      <c r="AY90" s="255">
        <v>21.099978</v>
      </c>
      <c r="AZ90" s="381">
        <f>AX90-AY90</f>
        <v>-46.722894666666669</v>
      </c>
      <c r="BA90" s="379">
        <f>IFERROR(AZ90/AX90,"n.a.")</f>
        <v>1.8234807252622165</v>
      </c>
      <c r="BB90" s="5"/>
      <c r="BC90" s="378">
        <f>+_xlfn.XLOOKUP($B90,Revenue_FY26B!$B:$B,Revenue_FY26B!P:P,0)/1000</f>
        <v>-25.622916666666669</v>
      </c>
      <c r="BD90" s="255">
        <v>21.5</v>
      </c>
      <c r="BE90" s="380">
        <f>BC90-BD90</f>
        <v>-47.122916666666669</v>
      </c>
      <c r="BF90" s="379">
        <f>IFERROR(BE90/BC90,"n.a.")</f>
        <v>1.8390926091552158</v>
      </c>
      <c r="BG90" s="5"/>
      <c r="BH90" s="378">
        <f>+_xlfn.XLOOKUP($B90,Revenue_FY26B!$B:$B,Revenue_FY26B!Q:Q,0)/1000</f>
        <v>-25.622916666666669</v>
      </c>
      <c r="BI90" s="255"/>
      <c r="BJ90" s="380">
        <f>BH90-BI90</f>
        <v>-25.622916666666669</v>
      </c>
      <c r="BK90" s="379">
        <f>IFERROR(BJ90/BH90,"n.a.")</f>
        <v>1</v>
      </c>
      <c r="BL90" s="5"/>
      <c r="BM90" s="382">
        <f>SUM(E90,J90,O90,T90,Y90,AD90,AI90,AN90,AS90,AX90,BC90)</f>
        <v>-281.85208333333333</v>
      </c>
      <c r="BN90" s="382">
        <f>SUM(F90,K90,P90,U90,Z90,AE90,AJ90,AO90,AT90,AY90,BD90)</f>
        <v>171.25910962999998</v>
      </c>
      <c r="BO90" s="294">
        <f>BM90-BN90</f>
        <v>-453.11119296333334</v>
      </c>
      <c r="BP90" s="379">
        <f>IFERROR(BO90/BM90,"n.a.")</f>
        <v>1.6076205206809129</v>
      </c>
    </row>
    <row r="92" spans="1:72" ht="15.6" x14ac:dyDescent="0.3">
      <c r="A92" s="191"/>
      <c r="C92" s="199" t="s">
        <v>189</v>
      </c>
      <c r="E92" s="93"/>
      <c r="BM92" s="291"/>
      <c r="BR92" s="279"/>
    </row>
    <row r="93" spans="1:72" ht="15.6" x14ac:dyDescent="0.3">
      <c r="A93" s="191"/>
      <c r="C93" s="199" t="s">
        <v>190</v>
      </c>
      <c r="BR93" s="343"/>
    </row>
    <row r="94" spans="1:72" ht="15.6" x14ac:dyDescent="0.3">
      <c r="A94" s="191"/>
      <c r="C94" s="199" t="s">
        <v>290</v>
      </c>
      <c r="BR94" s="340"/>
    </row>
    <row r="95" spans="1:72" ht="15.6" x14ac:dyDescent="0.3">
      <c r="A95" s="191"/>
      <c r="C95" s="199" t="s">
        <v>293</v>
      </c>
    </row>
    <row r="96" spans="1:72" ht="15.6" x14ac:dyDescent="0.3">
      <c r="A96" s="191"/>
      <c r="C96" s="199" t="s">
        <v>295</v>
      </c>
    </row>
    <row r="97" spans="1:3" ht="15.6" x14ac:dyDescent="0.3">
      <c r="A97" s="191"/>
      <c r="C97" s="199" t="s">
        <v>320</v>
      </c>
    </row>
  </sheetData>
  <mergeCells count="3">
    <mergeCell ref="B2:E2"/>
    <mergeCell ref="B3:E3"/>
    <mergeCell ref="B4:E4"/>
  </mergeCells>
  <pageMargins left="0.7" right="0.7" top="0.75" bottom="0.75" header="0.3" footer="0.3"/>
  <pageSetup scale="44" orientation="landscape" r:id="rId1"/>
  <ignoredErrors>
    <ignoredError sqref="BM52:BN52 E52" 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2A6E76-B46A-4B8B-AC44-066189026947}">
  <sheetPr>
    <tabColor rgb="FF0070C0"/>
  </sheetPr>
  <dimension ref="B2:I277"/>
  <sheetViews>
    <sheetView showGridLines="0" view="pageBreakPreview" topLeftCell="A15" zoomScale="99" zoomScaleNormal="100" zoomScaleSheetLayoutView="100" workbookViewId="0"/>
  </sheetViews>
  <sheetFormatPr defaultColWidth="8.88671875" defaultRowHeight="14.4" x14ac:dyDescent="0.3"/>
  <cols>
    <col min="1" max="1" width="3" customWidth="1"/>
    <col min="2" max="2" width="63.5546875" bestFit="1" customWidth="1"/>
    <col min="3" max="3" width="1.44140625" customWidth="1"/>
    <col min="4" max="7" width="15.88671875" customWidth="1"/>
    <col min="8" max="8" width="2.5546875" customWidth="1"/>
    <col min="9" max="9" width="21.44140625" customWidth="1"/>
    <col min="10" max="10" width="10.88671875" customWidth="1"/>
    <col min="11" max="11" width="13.109375" customWidth="1"/>
    <col min="12" max="12" width="13" customWidth="1"/>
    <col min="13" max="13" width="2.5546875" customWidth="1"/>
    <col min="14" max="14" width="22.44140625" customWidth="1"/>
    <col min="15" max="15" width="11.109375" customWidth="1"/>
    <col min="16" max="17" width="13.44140625" customWidth="1"/>
    <col min="18" max="18" width="2.5546875" customWidth="1"/>
    <col min="20" max="20" width="7.5546875" customWidth="1"/>
    <col min="30" max="30" width="10.88671875" customWidth="1"/>
    <col min="35" max="35" width="10.88671875" customWidth="1"/>
    <col min="40" max="40" width="10.88671875" customWidth="1"/>
  </cols>
  <sheetData>
    <row r="2" spans="2:7" ht="15.6" x14ac:dyDescent="0.3">
      <c r="B2" s="361" t="s">
        <v>1</v>
      </c>
      <c r="C2" s="361"/>
      <c r="D2" s="361"/>
    </row>
    <row r="3" spans="2:7" ht="15.6" x14ac:dyDescent="0.3">
      <c r="B3" s="147" t="s">
        <v>107</v>
      </c>
      <c r="C3" s="147"/>
      <c r="D3" s="147"/>
      <c r="F3" s="69"/>
      <c r="G3" s="69"/>
    </row>
    <row r="4" spans="2:7" ht="15.6" x14ac:dyDescent="0.3">
      <c r="B4" s="362" t="s">
        <v>185</v>
      </c>
      <c r="C4" s="362"/>
      <c r="D4" s="362"/>
      <c r="F4" s="69"/>
      <c r="G4" s="69"/>
    </row>
    <row r="5" spans="2:7" ht="15.6" x14ac:dyDescent="0.3">
      <c r="B5" s="114">
        <f>Cover!L4</f>
        <v>46218</v>
      </c>
      <c r="C5" s="114">
        <v>45000</v>
      </c>
      <c r="D5" s="116"/>
    </row>
    <row r="6" spans="2:7" x14ac:dyDescent="0.3">
      <c r="B6" s="177"/>
    </row>
    <row r="7" spans="2:7" x14ac:dyDescent="0.3">
      <c r="B7" s="178" t="s">
        <v>108</v>
      </c>
      <c r="C7" s="179"/>
      <c r="D7" s="179"/>
      <c r="E7" s="179"/>
      <c r="F7" s="179"/>
      <c r="G7" s="180"/>
    </row>
    <row r="8" spans="2:7" x14ac:dyDescent="0.3">
      <c r="B8" s="181" t="s">
        <v>199</v>
      </c>
      <c r="G8" s="182"/>
    </row>
    <row r="9" spans="2:7" x14ac:dyDescent="0.3">
      <c r="B9" s="183" t="s">
        <v>200</v>
      </c>
      <c r="C9" s="184"/>
      <c r="D9" s="184"/>
      <c r="E9" s="184"/>
      <c r="F9" s="184"/>
      <c r="G9" s="185"/>
    </row>
    <row r="10" spans="2:7" x14ac:dyDescent="0.3">
      <c r="B10" s="177"/>
    </row>
    <row r="11" spans="2:7" ht="20.399999999999999" x14ac:dyDescent="0.3">
      <c r="B11" s="186" t="s">
        <v>31</v>
      </c>
      <c r="C11" s="187"/>
      <c r="D11" s="186" t="s">
        <v>109</v>
      </c>
      <c r="E11" s="186" t="s">
        <v>110</v>
      </c>
      <c r="F11" s="186" t="s">
        <v>111</v>
      </c>
      <c r="G11" s="186" t="s">
        <v>112</v>
      </c>
    </row>
    <row r="12" spans="2:7" x14ac:dyDescent="0.3">
      <c r="B12" s="203" t="s">
        <v>201</v>
      </c>
      <c r="D12" s="261">
        <f>'Monthly Expenses'!BM43</f>
        <v>1.9796775414213217</v>
      </c>
      <c r="E12" s="261">
        <f>'Monthly Expenses'!BN43</f>
        <v>0.49769667000000001</v>
      </c>
      <c r="F12" s="261">
        <f>'Monthly Expenses'!BO43</f>
        <v>1.4819808714213216</v>
      </c>
      <c r="G12" s="11">
        <f>F12/D12</f>
        <v>0.74859710251464706</v>
      </c>
    </row>
    <row r="14" spans="2:7" x14ac:dyDescent="0.3">
      <c r="B14" s="188" t="s">
        <v>113</v>
      </c>
      <c r="C14" s="18"/>
      <c r="D14" s="18"/>
      <c r="E14" s="18"/>
      <c r="F14" s="18"/>
      <c r="G14" s="18"/>
    </row>
    <row r="15" spans="2:7" ht="39" customHeight="1" x14ac:dyDescent="0.3">
      <c r="B15" s="364" t="s">
        <v>331</v>
      </c>
      <c r="C15" s="365"/>
      <c r="D15" s="365"/>
      <c r="E15" s="365"/>
      <c r="F15" s="365"/>
      <c r="G15" s="366"/>
    </row>
    <row r="17" spans="2:7" x14ac:dyDescent="0.3">
      <c r="B17" s="188" t="s">
        <v>114</v>
      </c>
      <c r="C17" s="18"/>
      <c r="D17" s="18"/>
      <c r="E17" s="18"/>
      <c r="F17" s="18"/>
      <c r="G17" s="18"/>
    </row>
    <row r="18" spans="2:7" x14ac:dyDescent="0.3">
      <c r="B18" s="367" t="s">
        <v>275</v>
      </c>
      <c r="C18" s="368"/>
      <c r="D18" s="368"/>
      <c r="E18" s="368"/>
      <c r="F18" s="368"/>
      <c r="G18" s="369"/>
    </row>
    <row r="19" spans="2:7" x14ac:dyDescent="0.3">
      <c r="B19" s="189"/>
    </row>
    <row r="20" spans="2:7" x14ac:dyDescent="0.3">
      <c r="B20" s="188" t="s">
        <v>115</v>
      </c>
      <c r="C20" s="18"/>
      <c r="D20" s="18"/>
      <c r="E20" s="18"/>
      <c r="F20" s="18"/>
      <c r="G20" s="18"/>
    </row>
    <row r="21" spans="2:7" ht="14.4" customHeight="1" x14ac:dyDescent="0.3">
      <c r="B21" s="367"/>
      <c r="C21" s="368"/>
      <c r="D21" s="368"/>
      <c r="E21" s="368"/>
      <c r="F21" s="368"/>
      <c r="G21" s="369"/>
    </row>
    <row r="23" spans="2:7" x14ac:dyDescent="0.3">
      <c r="B23" s="178" t="s">
        <v>116</v>
      </c>
      <c r="C23" s="179"/>
      <c r="D23" s="179"/>
      <c r="E23" s="179"/>
      <c r="F23" s="179"/>
      <c r="G23" s="180"/>
    </row>
    <row r="24" spans="2:7" x14ac:dyDescent="0.3">
      <c r="B24" s="181" t="s">
        <v>223</v>
      </c>
      <c r="G24" s="182"/>
    </row>
    <row r="25" spans="2:7" x14ac:dyDescent="0.3">
      <c r="B25" s="183" t="s">
        <v>224</v>
      </c>
      <c r="C25" s="184"/>
      <c r="D25" s="184"/>
      <c r="E25" s="184"/>
      <c r="F25" s="184"/>
      <c r="G25" s="185"/>
    </row>
    <row r="26" spans="2:7" x14ac:dyDescent="0.3">
      <c r="B26" s="177"/>
    </row>
    <row r="27" spans="2:7" ht="20.399999999999999" x14ac:dyDescent="0.3">
      <c r="B27" s="186" t="s">
        <v>31</v>
      </c>
      <c r="C27" s="187"/>
      <c r="D27" s="186" t="s">
        <v>109</v>
      </c>
      <c r="E27" s="186" t="s">
        <v>110</v>
      </c>
      <c r="F27" s="186" t="s">
        <v>111</v>
      </c>
      <c r="G27" s="186" t="s">
        <v>112</v>
      </c>
    </row>
    <row r="28" spans="2:7" x14ac:dyDescent="0.3">
      <c r="B28" s="203" t="s">
        <v>225</v>
      </c>
      <c r="D28" s="261">
        <f>'Monthly Expenses'!BM39</f>
        <v>7.2728449419128935</v>
      </c>
      <c r="E28" s="261">
        <f>'Monthly Expenses'!BN39</f>
        <v>5.8143328600000004</v>
      </c>
      <c r="F28" s="261">
        <f>'Monthly Expenses'!BO39</f>
        <v>1.4585120819128932</v>
      </c>
      <c r="G28" s="11">
        <f>F28/D28</f>
        <v>0.20054216658842686</v>
      </c>
    </row>
    <row r="30" spans="2:7" x14ac:dyDescent="0.3">
      <c r="B30" s="188" t="s">
        <v>113</v>
      </c>
      <c r="C30" s="18"/>
      <c r="D30" s="18"/>
      <c r="E30" s="18"/>
      <c r="F30" s="18"/>
      <c r="G30" s="18"/>
    </row>
    <row r="31" spans="2:7" ht="31.8" customHeight="1" x14ac:dyDescent="0.3">
      <c r="B31" s="364" t="s">
        <v>251</v>
      </c>
      <c r="C31" s="365"/>
      <c r="D31" s="365"/>
      <c r="E31" s="365"/>
      <c r="F31" s="365"/>
      <c r="G31" s="366"/>
    </row>
    <row r="33" spans="2:7" x14ac:dyDescent="0.3">
      <c r="B33" s="188" t="s">
        <v>114</v>
      </c>
      <c r="C33" s="18"/>
      <c r="D33" s="18"/>
      <c r="E33" s="18"/>
      <c r="F33" s="18"/>
      <c r="G33" s="18"/>
    </row>
    <row r="34" spans="2:7" ht="14.4" customHeight="1" x14ac:dyDescent="0.3">
      <c r="B34" s="367" t="s">
        <v>250</v>
      </c>
      <c r="C34" s="368"/>
      <c r="D34" s="368"/>
      <c r="E34" s="368"/>
      <c r="F34" s="368"/>
      <c r="G34" s="369"/>
    </row>
    <row r="35" spans="2:7" x14ac:dyDescent="0.3">
      <c r="B35" s="189"/>
    </row>
    <row r="36" spans="2:7" x14ac:dyDescent="0.3">
      <c r="B36" s="188" t="s">
        <v>115</v>
      </c>
      <c r="C36" s="18"/>
      <c r="D36" s="18"/>
      <c r="E36" s="18"/>
      <c r="F36" s="18"/>
      <c r="G36" s="18"/>
    </row>
    <row r="37" spans="2:7" ht="14.4" customHeight="1" x14ac:dyDescent="0.3">
      <c r="B37" s="364" t="s">
        <v>269</v>
      </c>
      <c r="C37" s="365"/>
      <c r="D37" s="365"/>
      <c r="E37" s="365"/>
      <c r="F37" s="365"/>
      <c r="G37" s="366"/>
    </row>
    <row r="39" spans="2:7" x14ac:dyDescent="0.3">
      <c r="B39" s="178" t="s">
        <v>117</v>
      </c>
      <c r="C39" s="179"/>
      <c r="D39" s="179"/>
      <c r="E39" s="179"/>
      <c r="F39" s="179"/>
      <c r="G39" s="180"/>
    </row>
    <row r="40" spans="2:7" x14ac:dyDescent="0.3">
      <c r="B40" s="181" t="s">
        <v>211</v>
      </c>
      <c r="G40" s="182"/>
    </row>
    <row r="41" spans="2:7" x14ac:dyDescent="0.3">
      <c r="B41" s="183" t="s">
        <v>212</v>
      </c>
      <c r="C41" s="184"/>
      <c r="D41" s="184"/>
      <c r="E41" s="184"/>
      <c r="F41" s="184"/>
      <c r="G41" s="185"/>
    </row>
    <row r="42" spans="2:7" x14ac:dyDescent="0.3">
      <c r="B42" s="177"/>
    </row>
    <row r="43" spans="2:7" ht="20.399999999999999" x14ac:dyDescent="0.3">
      <c r="B43" s="186" t="s">
        <v>31</v>
      </c>
      <c r="C43" s="187"/>
      <c r="D43" s="186" t="s">
        <v>109</v>
      </c>
      <c r="E43" s="186" t="s">
        <v>110</v>
      </c>
      <c r="F43" s="186" t="s">
        <v>111</v>
      </c>
      <c r="G43" s="186" t="s">
        <v>112</v>
      </c>
    </row>
    <row r="44" spans="2:7" x14ac:dyDescent="0.3">
      <c r="B44" s="203" t="s">
        <v>213</v>
      </c>
      <c r="D44" s="261">
        <f>'Monthly Expenses'!BM71</f>
        <v>1.3118632875355862</v>
      </c>
      <c r="E44" s="261">
        <f>'Monthly Expenses'!BN71</f>
        <v>0.20497504999999999</v>
      </c>
      <c r="F44" s="261">
        <f>'Monthly Expenses'!BO71</f>
        <v>1.1068882375355862</v>
      </c>
      <c r="G44" s="11">
        <f>F44/D44</f>
        <v>0.84375273555748487</v>
      </c>
    </row>
    <row r="46" spans="2:7" x14ac:dyDescent="0.3">
      <c r="B46" s="188" t="s">
        <v>113</v>
      </c>
      <c r="C46" s="18"/>
      <c r="D46" s="18"/>
      <c r="E46" s="18"/>
      <c r="F46" s="18"/>
      <c r="G46" s="18"/>
    </row>
    <row r="47" spans="2:7" ht="31.2" customHeight="1" x14ac:dyDescent="0.3">
      <c r="B47" s="370" t="s">
        <v>286</v>
      </c>
      <c r="C47" s="371"/>
      <c r="D47" s="371"/>
      <c r="E47" s="371"/>
      <c r="F47" s="371"/>
      <c r="G47" s="372"/>
    </row>
    <row r="49" spans="2:7" x14ac:dyDescent="0.3">
      <c r="B49" s="188" t="s">
        <v>114</v>
      </c>
      <c r="C49" s="18"/>
      <c r="D49" s="18"/>
      <c r="E49" s="18"/>
      <c r="F49" s="18"/>
      <c r="G49" s="18"/>
    </row>
    <row r="50" spans="2:7" x14ac:dyDescent="0.3">
      <c r="B50" s="367" t="s">
        <v>287</v>
      </c>
      <c r="C50" s="368"/>
      <c r="D50" s="368"/>
      <c r="E50" s="368"/>
      <c r="F50" s="368"/>
      <c r="G50" s="369"/>
    </row>
    <row r="51" spans="2:7" ht="14.4" customHeight="1" x14ac:dyDescent="0.3">
      <c r="B51" s="189"/>
    </row>
    <row r="52" spans="2:7" x14ac:dyDescent="0.3">
      <c r="B52" s="188" t="s">
        <v>115</v>
      </c>
      <c r="C52" s="18"/>
      <c r="D52" s="18"/>
      <c r="E52" s="18"/>
      <c r="F52" s="18"/>
      <c r="G52" s="18"/>
    </row>
    <row r="53" spans="2:7" x14ac:dyDescent="0.3">
      <c r="B53" s="367" t="s">
        <v>270</v>
      </c>
      <c r="C53" s="368"/>
      <c r="D53" s="368"/>
      <c r="E53" s="368"/>
      <c r="F53" s="368"/>
      <c r="G53" s="369"/>
    </row>
    <row r="55" spans="2:7" x14ac:dyDescent="0.3">
      <c r="B55" s="178" t="s">
        <v>118</v>
      </c>
      <c r="C55" s="179"/>
      <c r="D55" s="179"/>
      <c r="E55" s="179"/>
      <c r="F55" s="179"/>
      <c r="G55" s="180"/>
    </row>
    <row r="56" spans="2:7" x14ac:dyDescent="0.3">
      <c r="B56" s="181" t="s">
        <v>196</v>
      </c>
      <c r="G56" s="182"/>
    </row>
    <row r="57" spans="2:7" x14ac:dyDescent="0.3">
      <c r="B57" s="183" t="s">
        <v>197</v>
      </c>
      <c r="C57" s="184"/>
      <c r="D57" s="184"/>
      <c r="E57" s="184"/>
      <c r="F57" s="184"/>
      <c r="G57" s="185"/>
    </row>
    <row r="58" spans="2:7" x14ac:dyDescent="0.3">
      <c r="B58" s="177"/>
    </row>
    <row r="59" spans="2:7" ht="20.399999999999999" x14ac:dyDescent="0.3">
      <c r="B59" s="186" t="s">
        <v>31</v>
      </c>
      <c r="C59" s="187"/>
      <c r="D59" s="186" t="s">
        <v>109</v>
      </c>
      <c r="E59" s="186" t="s">
        <v>110</v>
      </c>
      <c r="F59" s="186" t="s">
        <v>111</v>
      </c>
      <c r="G59" s="186" t="s">
        <v>112</v>
      </c>
    </row>
    <row r="60" spans="2:7" x14ac:dyDescent="0.3">
      <c r="B60" s="7" t="s">
        <v>198</v>
      </c>
      <c r="D60" s="261">
        <f>'Monthly Expenses'!BM46</f>
        <v>2.0126111788941339</v>
      </c>
      <c r="E60" s="261">
        <f>'Monthly Expenses'!BN46</f>
        <v>0.93265750000000003</v>
      </c>
      <c r="F60" s="261">
        <f>'Monthly Expenses'!BO46</f>
        <v>1.079953678894134</v>
      </c>
      <c r="G60" s="11">
        <f>F60/D60</f>
        <v>0.53659330238219893</v>
      </c>
    </row>
    <row r="62" spans="2:7" x14ac:dyDescent="0.3">
      <c r="B62" s="188" t="s">
        <v>113</v>
      </c>
      <c r="C62" s="18"/>
      <c r="D62" s="18"/>
      <c r="E62" s="18"/>
      <c r="F62" s="18"/>
      <c r="G62" s="18"/>
    </row>
    <row r="63" spans="2:7" ht="45.6" customHeight="1" x14ac:dyDescent="0.3">
      <c r="B63" s="364" t="s">
        <v>317</v>
      </c>
      <c r="C63" s="365"/>
      <c r="D63" s="365"/>
      <c r="E63" s="365"/>
      <c r="F63" s="365"/>
      <c r="G63" s="366"/>
    </row>
    <row r="65" spans="2:9" s="31" customFormat="1" x14ac:dyDescent="0.3">
      <c r="B65" s="188" t="s">
        <v>114</v>
      </c>
      <c r="C65" s="18"/>
      <c r="D65" s="18"/>
      <c r="E65" s="18"/>
      <c r="F65" s="18"/>
      <c r="G65" s="18"/>
    </row>
    <row r="66" spans="2:9" s="31" customFormat="1" x14ac:dyDescent="0.3">
      <c r="B66" s="364" t="s">
        <v>319</v>
      </c>
      <c r="C66" s="365"/>
      <c r="D66" s="365"/>
      <c r="E66" s="365"/>
      <c r="F66" s="365"/>
      <c r="G66" s="366"/>
    </row>
    <row r="67" spans="2:9" s="31" customFormat="1" x14ac:dyDescent="0.3">
      <c r="B67" s="189"/>
      <c r="C67"/>
      <c r="D67"/>
      <c r="E67"/>
      <c r="F67"/>
      <c r="G67"/>
    </row>
    <row r="68" spans="2:9" s="31" customFormat="1" x14ac:dyDescent="0.3">
      <c r="B68" s="188" t="s">
        <v>115</v>
      </c>
      <c r="C68" s="18"/>
      <c r="D68" s="18"/>
      <c r="E68" s="18"/>
      <c r="F68" s="18"/>
      <c r="G68" s="18"/>
    </row>
    <row r="69" spans="2:9" s="31" customFormat="1" x14ac:dyDescent="0.3">
      <c r="B69" s="364" t="s">
        <v>275</v>
      </c>
      <c r="C69" s="365"/>
      <c r="D69" s="365"/>
      <c r="E69" s="365"/>
      <c r="F69" s="365"/>
      <c r="G69" s="366"/>
    </row>
    <row r="71" spans="2:9" x14ac:dyDescent="0.3">
      <c r="B71" s="178" t="s">
        <v>206</v>
      </c>
      <c r="C71" s="179"/>
      <c r="D71" s="179"/>
      <c r="E71" s="179"/>
      <c r="F71" s="179"/>
      <c r="G71" s="180"/>
    </row>
    <row r="72" spans="2:9" x14ac:dyDescent="0.3">
      <c r="B72" s="181" t="s">
        <v>203</v>
      </c>
      <c r="G72" s="182"/>
    </row>
    <row r="73" spans="2:9" x14ac:dyDescent="0.3">
      <c r="B73" s="183" t="s">
        <v>204</v>
      </c>
      <c r="C73" s="184"/>
      <c r="D73" s="184"/>
      <c r="E73" s="184"/>
      <c r="F73" s="184"/>
      <c r="G73" s="185"/>
    </row>
    <row r="74" spans="2:9" x14ac:dyDescent="0.3">
      <c r="B74" s="177"/>
    </row>
    <row r="75" spans="2:9" ht="20.399999999999999" x14ac:dyDescent="0.3">
      <c r="B75" s="186" t="s">
        <v>31</v>
      </c>
      <c r="C75" s="187"/>
      <c r="D75" s="186" t="s">
        <v>109</v>
      </c>
      <c r="E75" s="186" t="s">
        <v>110</v>
      </c>
      <c r="F75" s="186" t="s">
        <v>111</v>
      </c>
      <c r="G75" s="186" t="s">
        <v>112</v>
      </c>
    </row>
    <row r="76" spans="2:9" x14ac:dyDescent="0.3">
      <c r="B76" s="203" t="s">
        <v>205</v>
      </c>
      <c r="D76" s="261">
        <f>'Monthly Expenses'!BM50</f>
        <v>3.4809025162237175</v>
      </c>
      <c r="E76" s="261">
        <f>'Monthly Expenses'!BN50</f>
        <v>2.4155577799999999</v>
      </c>
      <c r="F76" s="261">
        <f>'Monthly Expenses'!BO50</f>
        <v>1.0653447362237176</v>
      </c>
      <c r="G76" s="11">
        <f>F76/D76</f>
        <v>0.30605417165760351</v>
      </c>
    </row>
    <row r="78" spans="2:9" x14ac:dyDescent="0.3">
      <c r="B78" s="188" t="s">
        <v>113</v>
      </c>
      <c r="C78" s="18"/>
      <c r="D78" s="18"/>
      <c r="E78" s="18"/>
      <c r="F78" s="18"/>
      <c r="G78" s="18"/>
    </row>
    <row r="79" spans="2:9" ht="66.599999999999994" customHeight="1" x14ac:dyDescent="0.3">
      <c r="B79" s="370" t="s">
        <v>332</v>
      </c>
      <c r="C79" s="371"/>
      <c r="D79" s="371"/>
      <c r="E79" s="371"/>
      <c r="F79" s="371"/>
      <c r="G79" s="372"/>
      <c r="I79" s="360"/>
    </row>
    <row r="81" spans="2:8" x14ac:dyDescent="0.3">
      <c r="B81" s="188" t="s">
        <v>114</v>
      </c>
      <c r="C81" s="18"/>
      <c r="D81" s="18"/>
      <c r="E81" s="18"/>
      <c r="F81" s="18"/>
      <c r="G81" s="18"/>
    </row>
    <row r="82" spans="2:8" ht="14.4" customHeight="1" x14ac:dyDescent="0.3">
      <c r="B82" s="370" t="s">
        <v>325</v>
      </c>
      <c r="C82" s="371"/>
      <c r="D82" s="371"/>
      <c r="E82" s="371"/>
      <c r="F82" s="371"/>
      <c r="G82" s="372"/>
    </row>
    <row r="83" spans="2:8" x14ac:dyDescent="0.3">
      <c r="B83" s="189"/>
    </row>
    <row r="84" spans="2:8" x14ac:dyDescent="0.3">
      <c r="B84" s="188" t="s">
        <v>115</v>
      </c>
      <c r="C84" s="18"/>
      <c r="D84" s="18"/>
      <c r="E84" s="18"/>
      <c r="F84" s="18"/>
      <c r="G84" s="18"/>
    </row>
    <row r="85" spans="2:8" x14ac:dyDescent="0.3">
      <c r="B85" s="370" t="s">
        <v>275</v>
      </c>
      <c r="C85" s="371"/>
      <c r="D85" s="371"/>
      <c r="E85" s="371"/>
      <c r="F85" s="371"/>
      <c r="G85" s="372"/>
    </row>
    <row r="87" spans="2:8" x14ac:dyDescent="0.3">
      <c r="B87" s="178" t="s">
        <v>210</v>
      </c>
      <c r="C87" s="179"/>
      <c r="D87" s="179"/>
      <c r="E87" s="179"/>
      <c r="F87" s="179"/>
      <c r="G87" s="180"/>
    </row>
    <row r="88" spans="2:8" x14ac:dyDescent="0.3">
      <c r="B88" s="181" t="s">
        <v>229</v>
      </c>
      <c r="G88" s="182"/>
    </row>
    <row r="89" spans="2:8" x14ac:dyDescent="0.3">
      <c r="B89" s="183" t="s">
        <v>230</v>
      </c>
      <c r="C89" s="184"/>
      <c r="D89" s="184"/>
      <c r="E89" s="184"/>
      <c r="F89" s="184"/>
      <c r="G89" s="185"/>
    </row>
    <row r="90" spans="2:8" x14ac:dyDescent="0.3">
      <c r="B90" s="177"/>
    </row>
    <row r="91" spans="2:8" ht="20.399999999999999" x14ac:dyDescent="0.3">
      <c r="B91" s="186" t="s">
        <v>31</v>
      </c>
      <c r="C91" s="187"/>
      <c r="D91" s="186" t="s">
        <v>109</v>
      </c>
      <c r="E91" s="186" t="s">
        <v>110</v>
      </c>
      <c r="F91" s="186" t="s">
        <v>111</v>
      </c>
      <c r="G91" s="186" t="s">
        <v>112</v>
      </c>
    </row>
    <row r="92" spans="2:8" x14ac:dyDescent="0.3">
      <c r="B92" s="203" t="s">
        <v>231</v>
      </c>
      <c r="D92" s="263">
        <f>'Monthly Expenses'!BM44</f>
        <v>1.0317459551217452</v>
      </c>
      <c r="E92" s="263">
        <f>'Monthly Expenses'!BN44</f>
        <v>1.9525476399999999</v>
      </c>
      <c r="F92" s="263">
        <f>'Monthly Expenses'!BO44</f>
        <v>-0.92080168487825476</v>
      </c>
      <c r="G92" s="34">
        <f>F92/D92</f>
        <v>-0.89246939162422101</v>
      </c>
    </row>
    <row r="94" spans="2:8" x14ac:dyDescent="0.3">
      <c r="B94" s="188" t="s">
        <v>113</v>
      </c>
      <c r="C94" s="18"/>
      <c r="D94" s="18"/>
      <c r="E94" s="18"/>
      <c r="F94" s="18"/>
      <c r="G94" s="18"/>
    </row>
    <row r="95" spans="2:8" ht="51" customHeight="1" x14ac:dyDescent="0.3">
      <c r="B95" s="370" t="s">
        <v>316</v>
      </c>
      <c r="C95" s="371"/>
      <c r="D95" s="371"/>
      <c r="E95" s="371"/>
      <c r="F95" s="371"/>
      <c r="G95" s="372"/>
      <c r="H95" s="31"/>
    </row>
    <row r="96" spans="2:8" x14ac:dyDescent="0.3">
      <c r="H96" s="31"/>
    </row>
    <row r="97" spans="2:8" x14ac:dyDescent="0.3">
      <c r="B97" s="188" t="s">
        <v>114</v>
      </c>
      <c r="C97" s="18"/>
      <c r="D97" s="18"/>
      <c r="E97" s="18"/>
      <c r="F97" s="18"/>
      <c r="G97" s="18"/>
      <c r="H97" s="31"/>
    </row>
    <row r="98" spans="2:8" ht="14.4" customHeight="1" x14ac:dyDescent="0.3">
      <c r="B98" s="370" t="s">
        <v>276</v>
      </c>
      <c r="C98" s="371"/>
      <c r="D98" s="371"/>
      <c r="E98" s="371"/>
      <c r="F98" s="371"/>
      <c r="G98" s="372"/>
      <c r="H98" s="31"/>
    </row>
    <row r="99" spans="2:8" x14ac:dyDescent="0.3">
      <c r="B99" s="189"/>
      <c r="H99" s="31"/>
    </row>
    <row r="100" spans="2:8" x14ac:dyDescent="0.3">
      <c r="B100" s="188" t="s">
        <v>115</v>
      </c>
      <c r="C100" s="18"/>
      <c r="D100" s="18"/>
      <c r="E100" s="18"/>
      <c r="F100" s="18"/>
      <c r="G100" s="18"/>
      <c r="H100" s="31"/>
    </row>
    <row r="101" spans="2:8" ht="47.4" customHeight="1" x14ac:dyDescent="0.3">
      <c r="B101" s="370" t="s">
        <v>315</v>
      </c>
      <c r="C101" s="371"/>
      <c r="D101" s="371"/>
      <c r="E101" s="371"/>
      <c r="F101" s="371"/>
      <c r="G101" s="372"/>
      <c r="H101" s="31"/>
    </row>
    <row r="103" spans="2:8" x14ac:dyDescent="0.3">
      <c r="B103" s="178" t="s">
        <v>214</v>
      </c>
      <c r="C103" s="179"/>
      <c r="D103" s="179"/>
      <c r="E103" s="179"/>
      <c r="F103" s="179"/>
      <c r="G103" s="180"/>
    </row>
    <row r="104" spans="2:8" x14ac:dyDescent="0.3">
      <c r="B104" s="181" t="s">
        <v>232</v>
      </c>
      <c r="G104" s="182"/>
    </row>
    <row r="105" spans="2:8" x14ac:dyDescent="0.3">
      <c r="B105" s="183" t="s">
        <v>233</v>
      </c>
      <c r="C105" s="184"/>
      <c r="D105" s="184"/>
      <c r="E105" s="184"/>
      <c r="F105" s="184"/>
      <c r="G105" s="185"/>
    </row>
    <row r="107" spans="2:8" ht="20.399999999999999" x14ac:dyDescent="0.3">
      <c r="B107" s="186" t="s">
        <v>31</v>
      </c>
      <c r="C107" s="187"/>
      <c r="D107" s="186" t="s">
        <v>109</v>
      </c>
      <c r="E107" s="186" t="s">
        <v>110</v>
      </c>
      <c r="F107" s="186" t="s">
        <v>111</v>
      </c>
      <c r="G107" s="186" t="s">
        <v>112</v>
      </c>
    </row>
    <row r="108" spans="2:8" x14ac:dyDescent="0.3">
      <c r="B108" s="203" t="s">
        <v>234</v>
      </c>
      <c r="D108" s="263">
        <f>'Monthly Expenses'!BM75</f>
        <v>1.1288919067069825</v>
      </c>
      <c r="E108" s="263">
        <f>'Monthly Expenses'!BN75</f>
        <v>0.18529555148961338</v>
      </c>
      <c r="F108" s="263">
        <f>'Monthly Expenses'!BO75</f>
        <v>0.94359635521736906</v>
      </c>
      <c r="G108" s="34">
        <f>F108/D108</f>
        <v>0.8358606786099414</v>
      </c>
    </row>
    <row r="110" spans="2:8" ht="14.4" customHeight="1" x14ac:dyDescent="0.3">
      <c r="B110" s="188" t="s">
        <v>113</v>
      </c>
      <c r="C110" s="18"/>
      <c r="D110" s="18"/>
      <c r="E110" s="18"/>
      <c r="F110" s="18"/>
      <c r="G110" s="18"/>
    </row>
    <row r="111" spans="2:8" ht="14.4" customHeight="1" x14ac:dyDescent="0.3">
      <c r="B111" s="364" t="s">
        <v>195</v>
      </c>
      <c r="C111" s="365"/>
      <c r="D111" s="365"/>
      <c r="E111" s="365"/>
      <c r="F111" s="365"/>
      <c r="G111" s="366"/>
    </row>
    <row r="113" spans="2:7" x14ac:dyDescent="0.3">
      <c r="B113" s="188" t="s">
        <v>114</v>
      </c>
      <c r="C113" s="18"/>
      <c r="D113" s="18"/>
      <c r="E113" s="18"/>
      <c r="F113" s="18"/>
      <c r="G113" s="18"/>
    </row>
    <row r="114" spans="2:7" ht="14.4" customHeight="1" x14ac:dyDescent="0.3">
      <c r="B114" s="367" t="s">
        <v>195</v>
      </c>
      <c r="C114" s="368"/>
      <c r="D114" s="368"/>
      <c r="E114" s="368"/>
      <c r="F114" s="368"/>
      <c r="G114" s="369"/>
    </row>
    <row r="115" spans="2:7" x14ac:dyDescent="0.3">
      <c r="B115" s="189"/>
    </row>
    <row r="116" spans="2:7" x14ac:dyDescent="0.3">
      <c r="B116" s="188" t="s">
        <v>115</v>
      </c>
      <c r="C116" s="18"/>
      <c r="D116" s="18"/>
      <c r="E116" s="18"/>
      <c r="F116" s="18"/>
      <c r="G116" s="18"/>
    </row>
    <row r="117" spans="2:7" x14ac:dyDescent="0.3">
      <c r="B117" s="364" t="s">
        <v>270</v>
      </c>
      <c r="C117" s="365"/>
      <c r="D117" s="365"/>
      <c r="E117" s="365"/>
      <c r="F117" s="365"/>
      <c r="G117" s="366"/>
    </row>
    <row r="119" spans="2:7" x14ac:dyDescent="0.3">
      <c r="B119" s="178" t="s">
        <v>222</v>
      </c>
      <c r="C119" s="179"/>
      <c r="D119" s="179"/>
      <c r="E119" s="179"/>
      <c r="F119" s="179"/>
      <c r="G119" s="180"/>
    </row>
    <row r="120" spans="2:7" x14ac:dyDescent="0.3">
      <c r="B120" s="181" t="s">
        <v>226</v>
      </c>
      <c r="G120" s="182"/>
    </row>
    <row r="121" spans="2:7" x14ac:dyDescent="0.3">
      <c r="B121" s="183" t="s">
        <v>227</v>
      </c>
      <c r="C121" s="184"/>
      <c r="D121" s="184"/>
      <c r="E121" s="184"/>
      <c r="F121" s="184"/>
      <c r="G121" s="185"/>
    </row>
    <row r="122" spans="2:7" x14ac:dyDescent="0.3">
      <c r="B122" s="177"/>
    </row>
    <row r="123" spans="2:7" ht="20.399999999999999" x14ac:dyDescent="0.3">
      <c r="B123" s="186" t="s">
        <v>31</v>
      </c>
      <c r="C123" s="187"/>
      <c r="D123" s="186" t="s">
        <v>109</v>
      </c>
      <c r="E123" s="186" t="s">
        <v>110</v>
      </c>
      <c r="F123" s="186" t="s">
        <v>111</v>
      </c>
      <c r="G123" s="186" t="s">
        <v>112</v>
      </c>
    </row>
    <row r="124" spans="2:7" x14ac:dyDescent="0.3">
      <c r="B124" s="203" t="s">
        <v>228</v>
      </c>
      <c r="D124" s="261">
        <f>'Monthly Expenses'!BM45</f>
        <v>1.4554838116457121</v>
      </c>
      <c r="E124" s="261">
        <f>'Monthly Expenses'!BN45</f>
        <v>0.71200909999999995</v>
      </c>
      <c r="F124" s="261">
        <f>'Monthly Expenses'!BO45</f>
        <v>0.74347471164571211</v>
      </c>
      <c r="G124" s="11">
        <f>F124/D124</f>
        <v>0.51080933068232959</v>
      </c>
    </row>
    <row r="126" spans="2:7" x14ac:dyDescent="0.3">
      <c r="B126" s="188" t="s">
        <v>113</v>
      </c>
      <c r="C126" s="18"/>
      <c r="D126" s="18"/>
      <c r="E126" s="18"/>
      <c r="F126" s="18"/>
      <c r="G126" s="18"/>
    </row>
    <row r="127" spans="2:7" x14ac:dyDescent="0.3">
      <c r="B127" s="364" t="s">
        <v>333</v>
      </c>
      <c r="C127" s="365"/>
      <c r="D127" s="365"/>
      <c r="E127" s="365"/>
      <c r="F127" s="365"/>
      <c r="G127" s="366"/>
    </row>
    <row r="129" spans="2:7" x14ac:dyDescent="0.3">
      <c r="B129" s="188" t="s">
        <v>114</v>
      </c>
      <c r="C129" s="18"/>
      <c r="D129" s="18"/>
      <c r="E129" s="18"/>
      <c r="F129" s="18"/>
      <c r="G129" s="18"/>
    </row>
    <row r="130" spans="2:7" ht="14.4" customHeight="1" x14ac:dyDescent="0.3">
      <c r="B130" s="364" t="s">
        <v>202</v>
      </c>
      <c r="C130" s="365"/>
      <c r="D130" s="365"/>
      <c r="E130" s="365"/>
      <c r="F130" s="365"/>
      <c r="G130" s="366"/>
    </row>
    <row r="131" spans="2:7" x14ac:dyDescent="0.3">
      <c r="B131" s="189"/>
    </row>
    <row r="132" spans="2:7" x14ac:dyDescent="0.3">
      <c r="B132" s="188" t="s">
        <v>115</v>
      </c>
      <c r="C132" s="18"/>
      <c r="D132" s="18"/>
      <c r="E132" s="18"/>
      <c r="F132" s="18"/>
      <c r="G132" s="18"/>
    </row>
    <row r="133" spans="2:7" ht="14.4" customHeight="1" x14ac:dyDescent="0.3">
      <c r="B133" s="370" t="s">
        <v>275</v>
      </c>
      <c r="C133" s="371"/>
      <c r="D133" s="371"/>
      <c r="E133" s="371"/>
      <c r="F133" s="371"/>
      <c r="G133" s="372"/>
    </row>
    <row r="135" spans="2:7" x14ac:dyDescent="0.3">
      <c r="B135" s="178" t="s">
        <v>221</v>
      </c>
      <c r="C135" s="179"/>
      <c r="D135" s="179"/>
      <c r="E135" s="179"/>
      <c r="F135" s="179"/>
      <c r="G135" s="180"/>
    </row>
    <row r="136" spans="2:7" x14ac:dyDescent="0.3">
      <c r="B136" s="181" t="s">
        <v>207</v>
      </c>
      <c r="G136" s="182"/>
    </row>
    <row r="137" spans="2:7" x14ac:dyDescent="0.3">
      <c r="B137" s="183" t="s">
        <v>208</v>
      </c>
      <c r="C137" s="184"/>
      <c r="D137" s="184"/>
      <c r="E137" s="184"/>
      <c r="F137" s="184"/>
      <c r="G137" s="185"/>
    </row>
    <row r="138" spans="2:7" x14ac:dyDescent="0.3">
      <c r="B138" s="177"/>
    </row>
    <row r="139" spans="2:7" ht="20.399999999999999" x14ac:dyDescent="0.3">
      <c r="B139" s="186" t="s">
        <v>31</v>
      </c>
      <c r="C139" s="187"/>
      <c r="D139" s="186" t="s">
        <v>109</v>
      </c>
      <c r="E139" s="186" t="s">
        <v>110</v>
      </c>
      <c r="F139" s="186" t="s">
        <v>111</v>
      </c>
      <c r="G139" s="186" t="s">
        <v>112</v>
      </c>
    </row>
    <row r="140" spans="2:7" x14ac:dyDescent="0.3">
      <c r="B140" s="203" t="s">
        <v>209</v>
      </c>
      <c r="D140" s="261">
        <f>'Monthly Expenses'!BM74</f>
        <v>2.3209066185701901</v>
      </c>
      <c r="E140" s="261">
        <f>'Monthly Expenses'!BN74</f>
        <v>1.6103719099999998</v>
      </c>
      <c r="F140" s="261">
        <f>'Monthly Expenses'!BO74</f>
        <v>0.7105347085701903</v>
      </c>
      <c r="G140" s="11">
        <f>F140/D140</f>
        <v>0.30614532393721205</v>
      </c>
    </row>
    <row r="142" spans="2:7" x14ac:dyDescent="0.3">
      <c r="B142" s="188" t="s">
        <v>113</v>
      </c>
      <c r="C142" s="18"/>
      <c r="D142" s="18"/>
      <c r="E142" s="18"/>
      <c r="F142" s="18"/>
      <c r="G142" s="18"/>
    </row>
    <row r="143" spans="2:7" ht="60" customHeight="1" x14ac:dyDescent="0.3">
      <c r="B143" s="370" t="s">
        <v>334</v>
      </c>
      <c r="C143" s="371"/>
      <c r="D143" s="371"/>
      <c r="E143" s="371"/>
      <c r="F143" s="371"/>
      <c r="G143" s="372"/>
    </row>
    <row r="145" spans="2:7" x14ac:dyDescent="0.3">
      <c r="B145" s="188" t="s">
        <v>114</v>
      </c>
      <c r="C145" s="18"/>
      <c r="D145" s="18"/>
      <c r="E145" s="18"/>
      <c r="F145" s="18"/>
      <c r="G145" s="18"/>
    </row>
    <row r="146" spans="2:7" ht="14.4" customHeight="1" x14ac:dyDescent="0.3">
      <c r="B146" s="370" t="s">
        <v>325</v>
      </c>
      <c r="C146" s="371"/>
      <c r="D146" s="371"/>
      <c r="E146" s="371"/>
      <c r="F146" s="371"/>
      <c r="G146" s="372"/>
    </row>
    <row r="147" spans="2:7" x14ac:dyDescent="0.3">
      <c r="B147" s="189"/>
    </row>
    <row r="148" spans="2:7" x14ac:dyDescent="0.3">
      <c r="B148" s="188" t="s">
        <v>115</v>
      </c>
      <c r="C148" s="18"/>
      <c r="D148" s="18"/>
      <c r="E148" s="18"/>
      <c r="F148" s="18"/>
      <c r="G148" s="18"/>
    </row>
    <row r="149" spans="2:7" ht="14.4" customHeight="1" x14ac:dyDescent="0.3">
      <c r="B149" s="370" t="s">
        <v>275</v>
      </c>
      <c r="C149" s="371"/>
      <c r="D149" s="371"/>
      <c r="E149" s="371"/>
      <c r="F149" s="371"/>
      <c r="G149" s="372"/>
    </row>
    <row r="151" spans="2:7" x14ac:dyDescent="0.3">
      <c r="B151" s="178" t="s">
        <v>220</v>
      </c>
      <c r="C151" s="179"/>
      <c r="D151" s="179"/>
      <c r="E151" s="179"/>
      <c r="F151" s="179"/>
      <c r="G151" s="180"/>
    </row>
    <row r="152" spans="2:7" x14ac:dyDescent="0.3">
      <c r="B152" s="181" t="s">
        <v>192</v>
      </c>
      <c r="E152" s="340"/>
      <c r="F152" s="340"/>
      <c r="G152" s="341"/>
    </row>
    <row r="153" spans="2:7" x14ac:dyDescent="0.3">
      <c r="B153" s="183" t="s">
        <v>193</v>
      </c>
      <c r="C153" s="184"/>
      <c r="D153" s="184"/>
      <c r="E153" s="184"/>
      <c r="F153" s="184"/>
      <c r="G153" s="185"/>
    </row>
    <row r="154" spans="2:7" x14ac:dyDescent="0.3">
      <c r="B154" s="177"/>
    </row>
    <row r="155" spans="2:7" ht="20.399999999999999" x14ac:dyDescent="0.3">
      <c r="B155" s="186" t="s">
        <v>31</v>
      </c>
      <c r="C155" s="187"/>
      <c r="D155" s="186" t="s">
        <v>109</v>
      </c>
      <c r="E155" s="186" t="s">
        <v>110</v>
      </c>
      <c r="F155" s="186" t="s">
        <v>111</v>
      </c>
      <c r="G155" s="186" t="s">
        <v>112</v>
      </c>
    </row>
    <row r="156" spans="2:7" x14ac:dyDescent="0.3">
      <c r="B156" s="7" t="s">
        <v>194</v>
      </c>
      <c r="D156" s="261">
        <f>'Monthly Expenses'!BM42</f>
        <v>3.519325093275333</v>
      </c>
      <c r="E156" s="261">
        <f>'Monthly Expenses'!BN42</f>
        <v>2.8188333600000002</v>
      </c>
      <c r="F156" s="261">
        <f>'Monthly Expenses'!BO42</f>
        <v>0.70049173327533287</v>
      </c>
      <c r="G156" s="11">
        <f>F156/D156</f>
        <v>0.19904149651131139</v>
      </c>
    </row>
    <row r="158" spans="2:7" x14ac:dyDescent="0.3">
      <c r="B158" s="188" t="s">
        <v>113</v>
      </c>
      <c r="C158" s="18"/>
      <c r="D158" s="18"/>
      <c r="E158" s="18"/>
      <c r="F158" s="18"/>
      <c r="G158" s="18"/>
    </row>
    <row r="159" spans="2:7" ht="45.6" customHeight="1" x14ac:dyDescent="0.3">
      <c r="B159" s="370" t="s">
        <v>335</v>
      </c>
      <c r="C159" s="371"/>
      <c r="D159" s="371"/>
      <c r="E159" s="371"/>
      <c r="F159" s="371"/>
      <c r="G159" s="372"/>
    </row>
    <row r="161" spans="2:7" x14ac:dyDescent="0.3">
      <c r="B161" s="188" t="s">
        <v>114</v>
      </c>
      <c r="C161" s="18"/>
      <c r="D161" s="18"/>
      <c r="E161" s="18"/>
      <c r="F161" s="18"/>
      <c r="G161" s="18"/>
    </row>
    <row r="162" spans="2:7" ht="14.4" customHeight="1" x14ac:dyDescent="0.3">
      <c r="B162" s="370" t="s">
        <v>305</v>
      </c>
      <c r="C162" s="371"/>
      <c r="D162" s="371"/>
      <c r="E162" s="371"/>
      <c r="F162" s="371"/>
      <c r="G162" s="372"/>
    </row>
    <row r="163" spans="2:7" x14ac:dyDescent="0.3">
      <c r="B163" s="189"/>
    </row>
    <row r="164" spans="2:7" x14ac:dyDescent="0.3">
      <c r="B164" s="188" t="s">
        <v>115</v>
      </c>
      <c r="C164" s="18"/>
      <c r="D164" s="18"/>
      <c r="E164" s="18"/>
      <c r="F164" s="18"/>
      <c r="G164" s="18"/>
    </row>
    <row r="165" spans="2:7" x14ac:dyDescent="0.3">
      <c r="B165" s="370" t="s">
        <v>275</v>
      </c>
      <c r="C165" s="371"/>
      <c r="D165" s="371"/>
      <c r="E165" s="371"/>
      <c r="F165" s="371"/>
      <c r="G165" s="372"/>
    </row>
    <row r="167" spans="2:7" x14ac:dyDescent="0.3">
      <c r="B167" s="178" t="s">
        <v>219</v>
      </c>
      <c r="C167" s="179"/>
      <c r="D167" s="179"/>
      <c r="E167" s="179"/>
      <c r="F167" s="179"/>
      <c r="G167" s="180"/>
    </row>
    <row r="168" spans="2:7" x14ac:dyDescent="0.3">
      <c r="B168" s="181" t="s">
        <v>313</v>
      </c>
      <c r="G168" s="182"/>
    </row>
    <row r="169" spans="2:7" x14ac:dyDescent="0.3">
      <c r="B169" s="183" t="s">
        <v>312</v>
      </c>
      <c r="C169" s="184"/>
      <c r="D169" s="184"/>
      <c r="E169" s="184"/>
      <c r="F169" s="184"/>
      <c r="G169" s="185"/>
    </row>
    <row r="170" spans="2:7" x14ac:dyDescent="0.3">
      <c r="B170" s="177"/>
    </row>
    <row r="171" spans="2:7" ht="20.399999999999999" x14ac:dyDescent="0.3">
      <c r="B171" s="186" t="s">
        <v>31</v>
      </c>
      <c r="C171" s="187"/>
      <c r="D171" s="186" t="s">
        <v>109</v>
      </c>
      <c r="E171" s="186" t="s">
        <v>110</v>
      </c>
      <c r="F171" s="186" t="s">
        <v>111</v>
      </c>
      <c r="G171" s="186" t="s">
        <v>112</v>
      </c>
    </row>
    <row r="172" spans="2:7" x14ac:dyDescent="0.3">
      <c r="B172" s="203" t="s">
        <v>311</v>
      </c>
      <c r="D172" s="261">
        <f>'Monthly Expenses'!BM40</f>
        <v>1.3991141407175567</v>
      </c>
      <c r="E172" s="261">
        <f>'Monthly Expenses'!BN40</f>
        <v>0.73914658</v>
      </c>
      <c r="F172" s="261">
        <f>'Monthly Expenses'!BO40</f>
        <v>0.65996756071755669</v>
      </c>
      <c r="G172" s="11">
        <f>F172/D172</f>
        <v>0.47170387426652871</v>
      </c>
    </row>
    <row r="174" spans="2:7" x14ac:dyDescent="0.3">
      <c r="B174" s="188" t="s">
        <v>113</v>
      </c>
      <c r="C174" s="18"/>
      <c r="D174" s="18"/>
      <c r="E174" s="18"/>
      <c r="F174" s="18"/>
      <c r="G174" s="18"/>
    </row>
    <row r="175" spans="2:7" ht="53.4" customHeight="1" x14ac:dyDescent="0.3">
      <c r="B175" s="364" t="s">
        <v>314</v>
      </c>
      <c r="C175" s="365"/>
      <c r="D175" s="365"/>
      <c r="E175" s="365"/>
      <c r="F175" s="365"/>
      <c r="G175" s="366"/>
    </row>
    <row r="177" spans="2:7" x14ac:dyDescent="0.3">
      <c r="B177" s="188" t="s">
        <v>114</v>
      </c>
      <c r="C177" s="18"/>
      <c r="D177" s="18"/>
      <c r="E177" s="18"/>
      <c r="F177" s="18"/>
      <c r="G177" s="18"/>
    </row>
    <row r="178" spans="2:7" ht="14.4" customHeight="1" x14ac:dyDescent="0.3">
      <c r="B178" s="367" t="s">
        <v>267</v>
      </c>
      <c r="C178" s="368"/>
      <c r="D178" s="368"/>
      <c r="E178" s="368"/>
      <c r="F178" s="368"/>
      <c r="G178" s="369"/>
    </row>
    <row r="179" spans="2:7" x14ac:dyDescent="0.3">
      <c r="B179" s="189"/>
    </row>
    <row r="180" spans="2:7" x14ac:dyDescent="0.3">
      <c r="B180" s="188" t="s">
        <v>115</v>
      </c>
      <c r="C180" s="18"/>
      <c r="D180" s="18"/>
      <c r="E180" s="18"/>
      <c r="F180" s="18"/>
      <c r="G180" s="18"/>
    </row>
    <row r="181" spans="2:7" x14ac:dyDescent="0.3">
      <c r="B181" s="367" t="s">
        <v>270</v>
      </c>
      <c r="C181" s="368"/>
      <c r="D181" s="368"/>
      <c r="E181" s="368"/>
      <c r="F181" s="368"/>
      <c r="G181" s="369"/>
    </row>
    <row r="182" spans="2:7" x14ac:dyDescent="0.3">
      <c r="B182" s="301"/>
    </row>
    <row r="183" spans="2:7" x14ac:dyDescent="0.3">
      <c r="B183" s="178" t="s">
        <v>218</v>
      </c>
      <c r="C183" s="179"/>
      <c r="D183" s="179"/>
      <c r="E183" s="179"/>
      <c r="F183" s="179"/>
      <c r="G183" s="180"/>
    </row>
    <row r="184" spans="2:7" x14ac:dyDescent="0.3">
      <c r="B184" s="181" t="s">
        <v>238</v>
      </c>
      <c r="G184" s="182"/>
    </row>
    <row r="185" spans="2:7" x14ac:dyDescent="0.3">
      <c r="B185" s="183" t="s">
        <v>239</v>
      </c>
      <c r="C185" s="184"/>
      <c r="D185" s="184"/>
      <c r="E185" s="184"/>
      <c r="F185" s="184"/>
      <c r="G185" s="185"/>
    </row>
    <row r="186" spans="2:7" x14ac:dyDescent="0.3">
      <c r="B186" s="177"/>
    </row>
    <row r="187" spans="2:7" ht="20.399999999999999" x14ac:dyDescent="0.3">
      <c r="B187" s="186" t="s">
        <v>31</v>
      </c>
      <c r="C187" s="187"/>
      <c r="D187" s="186" t="s">
        <v>109</v>
      </c>
      <c r="E187" s="186" t="s">
        <v>110</v>
      </c>
      <c r="F187" s="186" t="s">
        <v>111</v>
      </c>
      <c r="G187" s="186" t="s">
        <v>112</v>
      </c>
    </row>
    <row r="188" spans="2:7" x14ac:dyDescent="0.3">
      <c r="B188" s="203" t="s">
        <v>240</v>
      </c>
      <c r="D188" s="261">
        <f>'Monthly Expenses'!BM67</f>
        <v>1.8936774264848917</v>
      </c>
      <c r="E188" s="261">
        <f>'Monthly Expenses'!BN67</f>
        <v>1.25123037</v>
      </c>
      <c r="F188" s="261">
        <f>'Monthly Expenses'!BO67</f>
        <v>0.64244705648489164</v>
      </c>
      <c r="G188" s="11">
        <f>F188/D188</f>
        <v>0.33925897172330122</v>
      </c>
    </row>
    <row r="190" spans="2:7" x14ac:dyDescent="0.3">
      <c r="B190" s="188" t="s">
        <v>113</v>
      </c>
      <c r="C190" s="18"/>
      <c r="D190" s="18"/>
      <c r="E190" s="18"/>
      <c r="F190" s="18"/>
      <c r="G190" s="18"/>
    </row>
    <row r="191" spans="2:7" ht="50.4" customHeight="1" x14ac:dyDescent="0.3">
      <c r="B191" s="364" t="s">
        <v>309</v>
      </c>
      <c r="C191" s="365"/>
      <c r="D191" s="365"/>
      <c r="E191" s="365"/>
      <c r="F191" s="365"/>
      <c r="G191" s="366"/>
    </row>
    <row r="193" spans="2:7" x14ac:dyDescent="0.3">
      <c r="B193" s="188" t="s">
        <v>114</v>
      </c>
      <c r="C193" s="18"/>
      <c r="D193" s="18"/>
      <c r="E193" s="18"/>
      <c r="F193" s="18"/>
      <c r="G193" s="18"/>
    </row>
    <row r="194" spans="2:7" ht="14.4" customHeight="1" x14ac:dyDescent="0.3">
      <c r="B194" s="367" t="s">
        <v>267</v>
      </c>
      <c r="C194" s="368"/>
      <c r="D194" s="368"/>
      <c r="E194" s="368"/>
      <c r="F194" s="368"/>
      <c r="G194" s="369"/>
    </row>
    <row r="195" spans="2:7" x14ac:dyDescent="0.3">
      <c r="B195" s="189"/>
    </row>
    <row r="196" spans="2:7" x14ac:dyDescent="0.3">
      <c r="B196" s="188" t="s">
        <v>115</v>
      </c>
      <c r="C196" s="18"/>
      <c r="D196" s="18"/>
      <c r="E196" s="18"/>
      <c r="F196" s="18"/>
      <c r="G196" s="18"/>
    </row>
    <row r="197" spans="2:7" ht="14.4" customHeight="1" x14ac:dyDescent="0.3">
      <c r="B197" s="367" t="s">
        <v>270</v>
      </c>
      <c r="C197" s="368"/>
      <c r="D197" s="368"/>
      <c r="E197" s="368"/>
      <c r="F197" s="368"/>
      <c r="G197" s="369"/>
    </row>
    <row r="199" spans="2:7" x14ac:dyDescent="0.3">
      <c r="B199" s="178" t="s">
        <v>217</v>
      </c>
      <c r="C199" s="179"/>
      <c r="D199" s="179"/>
      <c r="E199" s="179"/>
      <c r="F199" s="179"/>
      <c r="G199" s="180"/>
    </row>
    <row r="200" spans="2:7" x14ac:dyDescent="0.3">
      <c r="B200" s="181" t="s">
        <v>241</v>
      </c>
      <c r="G200" s="182"/>
    </row>
    <row r="201" spans="2:7" x14ac:dyDescent="0.3">
      <c r="B201" s="183" t="s">
        <v>242</v>
      </c>
      <c r="C201" s="184"/>
      <c r="D201" s="184"/>
      <c r="E201" s="184"/>
      <c r="F201" s="184"/>
      <c r="G201" s="185"/>
    </row>
    <row r="202" spans="2:7" x14ac:dyDescent="0.3">
      <c r="B202" s="177"/>
    </row>
    <row r="203" spans="2:7" ht="20.399999999999999" x14ac:dyDescent="0.3">
      <c r="B203" s="186" t="s">
        <v>31</v>
      </c>
      <c r="C203" s="187"/>
      <c r="D203" s="186" t="s">
        <v>109</v>
      </c>
      <c r="E203" s="186" t="s">
        <v>110</v>
      </c>
      <c r="F203" s="186" t="s">
        <v>111</v>
      </c>
      <c r="G203" s="186" t="s">
        <v>112</v>
      </c>
    </row>
    <row r="204" spans="2:7" x14ac:dyDescent="0.3">
      <c r="B204" s="203" t="s">
        <v>243</v>
      </c>
      <c r="D204" s="261">
        <f>'Monthly Expenses'!BM70</f>
        <v>0.66873580535073263</v>
      </c>
      <c r="E204" s="261">
        <f>'Monthly Expenses'!BN70</f>
        <v>0.12396476000000001</v>
      </c>
      <c r="F204" s="261">
        <f>'Monthly Expenses'!BO70</f>
        <v>0.54477104535073262</v>
      </c>
      <c r="G204" s="11">
        <f>F204/D204</f>
        <v>0.81462819994364732</v>
      </c>
    </row>
    <row r="206" spans="2:7" x14ac:dyDescent="0.3">
      <c r="B206" s="188" t="s">
        <v>113</v>
      </c>
      <c r="C206" s="18"/>
      <c r="D206" s="18"/>
      <c r="E206" s="18"/>
      <c r="F206" s="18"/>
      <c r="G206" s="18"/>
    </row>
    <row r="207" spans="2:7" ht="48" customHeight="1" x14ac:dyDescent="0.3">
      <c r="B207" s="364" t="s">
        <v>336</v>
      </c>
      <c r="C207" s="365"/>
      <c r="D207" s="365"/>
      <c r="E207" s="365"/>
      <c r="F207" s="365"/>
      <c r="G207" s="366"/>
    </row>
    <row r="209" spans="2:7" x14ac:dyDescent="0.3">
      <c r="B209" s="188" t="s">
        <v>114</v>
      </c>
      <c r="C209" s="18"/>
      <c r="D209" s="18"/>
      <c r="E209" s="18"/>
      <c r="F209" s="18"/>
      <c r="G209" s="18"/>
    </row>
    <row r="210" spans="2:7" ht="14.4" customHeight="1" x14ac:dyDescent="0.3">
      <c r="B210" s="364" t="s">
        <v>202</v>
      </c>
      <c r="C210" s="365"/>
      <c r="D210" s="365"/>
      <c r="E210" s="365"/>
      <c r="F210" s="365"/>
      <c r="G210" s="366"/>
    </row>
    <row r="211" spans="2:7" x14ac:dyDescent="0.3">
      <c r="B211" s="189"/>
    </row>
    <row r="212" spans="2:7" x14ac:dyDescent="0.3">
      <c r="B212" s="188" t="s">
        <v>115</v>
      </c>
      <c r="C212" s="18"/>
      <c r="D212" s="18"/>
      <c r="E212" s="18"/>
      <c r="F212" s="18"/>
      <c r="G212" s="18"/>
    </row>
    <row r="213" spans="2:7" ht="14.4" customHeight="1" x14ac:dyDescent="0.3">
      <c r="B213" s="370" t="s">
        <v>275</v>
      </c>
      <c r="C213" s="371"/>
      <c r="D213" s="371"/>
      <c r="E213" s="371"/>
      <c r="F213" s="371"/>
      <c r="G213" s="372"/>
    </row>
    <row r="215" spans="2:7" x14ac:dyDescent="0.3">
      <c r="B215" s="178" t="s">
        <v>216</v>
      </c>
      <c r="C215" s="179"/>
      <c r="D215" s="179"/>
      <c r="E215" s="179"/>
      <c r="F215" s="179"/>
      <c r="G215" s="180"/>
    </row>
    <row r="216" spans="2:7" x14ac:dyDescent="0.3">
      <c r="B216" s="181" t="s">
        <v>244</v>
      </c>
      <c r="G216" s="182"/>
    </row>
    <row r="217" spans="2:7" x14ac:dyDescent="0.3">
      <c r="B217" s="183" t="s">
        <v>245</v>
      </c>
      <c r="C217" s="184"/>
      <c r="D217" s="184"/>
      <c r="E217" s="184"/>
      <c r="F217" s="184"/>
      <c r="G217" s="185"/>
    </row>
    <row r="218" spans="2:7" x14ac:dyDescent="0.3">
      <c r="B218" s="177"/>
    </row>
    <row r="219" spans="2:7" ht="20.399999999999999" x14ac:dyDescent="0.3">
      <c r="B219" s="186" t="s">
        <v>31</v>
      </c>
      <c r="C219" s="187"/>
      <c r="D219" s="186" t="s">
        <v>109</v>
      </c>
      <c r="E219" s="186" t="s">
        <v>110</v>
      </c>
      <c r="F219" s="186" t="s">
        <v>111</v>
      </c>
      <c r="G219" s="186" t="s">
        <v>112</v>
      </c>
    </row>
    <row r="220" spans="2:7" x14ac:dyDescent="0.3">
      <c r="B220" s="203" t="s">
        <v>246</v>
      </c>
      <c r="D220" s="261">
        <f>'Monthly Expenses'!BM65</f>
        <v>0.66233204250879674</v>
      </c>
      <c r="E220" s="261">
        <f>'Monthly Expenses'!BN65</f>
        <v>0.17949609</v>
      </c>
      <c r="F220" s="261">
        <f>'Monthly Expenses'!BO65</f>
        <v>0.48283595250879674</v>
      </c>
      <c r="G220" s="11">
        <f>F220/D220</f>
        <v>0.7289937999676106</v>
      </c>
    </row>
    <row r="222" spans="2:7" x14ac:dyDescent="0.3">
      <c r="B222" s="188" t="s">
        <v>113</v>
      </c>
      <c r="C222" s="18"/>
      <c r="D222" s="18"/>
      <c r="E222" s="18"/>
      <c r="F222" s="18"/>
      <c r="G222" s="18"/>
    </row>
    <row r="223" spans="2:7" ht="49.2" customHeight="1" x14ac:dyDescent="0.3">
      <c r="B223" s="370" t="s">
        <v>318</v>
      </c>
      <c r="C223" s="371"/>
      <c r="D223" s="371"/>
      <c r="E223" s="371"/>
      <c r="F223" s="371"/>
      <c r="G223" s="372"/>
    </row>
    <row r="225" spans="2:7" x14ac:dyDescent="0.3">
      <c r="B225" s="188" t="s">
        <v>114</v>
      </c>
      <c r="C225" s="18"/>
      <c r="D225" s="18"/>
      <c r="E225" s="18"/>
      <c r="F225" s="18"/>
      <c r="G225" s="18"/>
    </row>
    <row r="226" spans="2:7" x14ac:dyDescent="0.3">
      <c r="B226" s="364" t="s">
        <v>202</v>
      </c>
      <c r="C226" s="365"/>
      <c r="D226" s="365"/>
      <c r="E226" s="365"/>
      <c r="F226" s="365"/>
      <c r="G226" s="366"/>
    </row>
    <row r="227" spans="2:7" x14ac:dyDescent="0.3">
      <c r="B227" s="189"/>
    </row>
    <row r="228" spans="2:7" x14ac:dyDescent="0.3">
      <c r="B228" s="188" t="s">
        <v>115</v>
      </c>
      <c r="C228" s="18"/>
      <c r="D228" s="18"/>
      <c r="E228" s="18"/>
      <c r="F228" s="18"/>
      <c r="G228" s="18"/>
    </row>
    <row r="229" spans="2:7" ht="14.4" customHeight="1" x14ac:dyDescent="0.3">
      <c r="B229" s="370" t="s">
        <v>275</v>
      </c>
      <c r="C229" s="371"/>
      <c r="D229" s="371"/>
      <c r="E229" s="371"/>
      <c r="F229" s="371"/>
      <c r="G229" s="372"/>
    </row>
    <row r="231" spans="2:7" x14ac:dyDescent="0.3">
      <c r="B231" s="178" t="s">
        <v>215</v>
      </c>
      <c r="C231" s="179"/>
      <c r="D231" s="179"/>
      <c r="E231" s="179"/>
      <c r="F231" s="179"/>
      <c r="G231" s="180"/>
    </row>
    <row r="232" spans="2:7" x14ac:dyDescent="0.3">
      <c r="B232" s="181" t="s">
        <v>247</v>
      </c>
      <c r="G232" s="182"/>
    </row>
    <row r="233" spans="2:7" x14ac:dyDescent="0.3">
      <c r="B233" s="183" t="s">
        <v>248</v>
      </c>
      <c r="C233" s="184"/>
      <c r="D233" s="184"/>
      <c r="E233" s="184"/>
      <c r="F233" s="184"/>
      <c r="G233" s="185"/>
    </row>
    <row r="234" spans="2:7" x14ac:dyDescent="0.3">
      <c r="B234" s="177"/>
    </row>
    <row r="235" spans="2:7" ht="20.399999999999999" x14ac:dyDescent="0.3">
      <c r="B235" s="186" t="s">
        <v>31</v>
      </c>
      <c r="C235" s="187"/>
      <c r="D235" s="186" t="s">
        <v>109</v>
      </c>
      <c r="E235" s="186" t="s">
        <v>110</v>
      </c>
      <c r="F235" s="186" t="s">
        <v>111</v>
      </c>
      <c r="G235" s="186" t="s">
        <v>112</v>
      </c>
    </row>
    <row r="236" spans="2:7" x14ac:dyDescent="0.3">
      <c r="B236" s="203" t="s">
        <v>249</v>
      </c>
      <c r="D236" s="261">
        <f>'Monthly Expenses'!BM47</f>
        <v>0.98600479196506041</v>
      </c>
      <c r="E236" s="261">
        <f>'Monthly Expenses'!BN47</f>
        <v>0.53912219000000128</v>
      </c>
      <c r="F236" s="261">
        <f>'Monthly Expenses'!BO47</f>
        <v>0.44688260196505913</v>
      </c>
      <c r="G236" s="11">
        <f>F236/D236</f>
        <v>0.45322558836092824</v>
      </c>
    </row>
    <row r="238" spans="2:7" x14ac:dyDescent="0.3">
      <c r="B238" s="188" t="s">
        <v>113</v>
      </c>
      <c r="C238" s="18"/>
      <c r="D238" s="18"/>
      <c r="E238" s="18"/>
      <c r="F238" s="18"/>
      <c r="G238" s="18"/>
    </row>
    <row r="239" spans="2:7" ht="45.6" customHeight="1" x14ac:dyDescent="0.3">
      <c r="B239" s="370" t="s">
        <v>306</v>
      </c>
      <c r="C239" s="371"/>
      <c r="D239" s="371"/>
      <c r="E239" s="371"/>
      <c r="F239" s="371"/>
      <c r="G239" s="372"/>
    </row>
    <row r="241" spans="2:7" x14ac:dyDescent="0.3">
      <c r="B241" s="188" t="s">
        <v>114</v>
      </c>
      <c r="C241" s="18"/>
      <c r="D241" s="18"/>
      <c r="E241" s="18"/>
      <c r="F241" s="18"/>
      <c r="G241" s="18"/>
    </row>
    <row r="242" spans="2:7" ht="30.6" customHeight="1" x14ac:dyDescent="0.3">
      <c r="B242" s="367" t="s">
        <v>308</v>
      </c>
      <c r="C242" s="368"/>
      <c r="D242" s="368"/>
      <c r="E242" s="368"/>
      <c r="F242" s="368"/>
      <c r="G242" s="369"/>
    </row>
    <row r="243" spans="2:7" x14ac:dyDescent="0.3">
      <c r="B243" s="189"/>
    </row>
    <row r="244" spans="2:7" x14ac:dyDescent="0.3">
      <c r="B244" s="188" t="s">
        <v>115</v>
      </c>
      <c r="C244" s="18"/>
      <c r="D244" s="18"/>
      <c r="E244" s="18"/>
      <c r="F244" s="18"/>
      <c r="G244" s="18"/>
    </row>
    <row r="245" spans="2:7" ht="29.4" customHeight="1" x14ac:dyDescent="0.3">
      <c r="B245" s="364" t="s">
        <v>307</v>
      </c>
      <c r="C245" s="365"/>
      <c r="D245" s="365"/>
      <c r="E245" s="365"/>
      <c r="F245" s="365"/>
      <c r="G245" s="366"/>
    </row>
    <row r="247" spans="2:7" x14ac:dyDescent="0.3">
      <c r="B247" s="178" t="s">
        <v>271</v>
      </c>
      <c r="C247" s="179"/>
      <c r="D247" s="179"/>
      <c r="E247" s="179"/>
      <c r="F247" s="179"/>
      <c r="G247" s="180"/>
    </row>
    <row r="248" spans="2:7" x14ac:dyDescent="0.3">
      <c r="B248" s="181" t="s">
        <v>235</v>
      </c>
      <c r="G248" s="182"/>
    </row>
    <row r="249" spans="2:7" x14ac:dyDescent="0.3">
      <c r="B249" s="183" t="s">
        <v>236</v>
      </c>
      <c r="C249" s="184"/>
      <c r="D249" s="184"/>
      <c r="E249" s="184"/>
      <c r="F249" s="184"/>
      <c r="G249" s="185"/>
    </row>
    <row r="250" spans="2:7" x14ac:dyDescent="0.3">
      <c r="B250" s="177"/>
    </row>
    <row r="251" spans="2:7" ht="20.399999999999999" x14ac:dyDescent="0.3">
      <c r="B251" s="186" t="s">
        <v>31</v>
      </c>
      <c r="C251" s="187"/>
      <c r="D251" s="186" t="s">
        <v>109</v>
      </c>
      <c r="E251" s="186" t="s">
        <v>110</v>
      </c>
      <c r="F251" s="186" t="s">
        <v>111</v>
      </c>
      <c r="G251" s="186" t="s">
        <v>112</v>
      </c>
    </row>
    <row r="252" spans="2:7" x14ac:dyDescent="0.3">
      <c r="B252" s="203" t="s">
        <v>237</v>
      </c>
      <c r="D252" s="263">
        <f>'Monthly Expenses'!BM51</f>
        <v>0.59006100472123479</v>
      </c>
      <c r="E252" s="263">
        <f>'Monthly Expenses'!BN51</f>
        <v>0.29360073851038659</v>
      </c>
      <c r="F252" s="263">
        <f>'Monthly Expenses'!BO51</f>
        <v>0.2964602662108482</v>
      </c>
      <c r="G252" s="34">
        <f>F252/D252</f>
        <v>0.5024230780186979</v>
      </c>
    </row>
    <row r="254" spans="2:7" x14ac:dyDescent="0.3">
      <c r="B254" s="188" t="s">
        <v>113</v>
      </c>
      <c r="C254" s="18"/>
      <c r="D254" s="18"/>
      <c r="E254" s="18"/>
      <c r="F254" s="18"/>
      <c r="G254" s="18"/>
    </row>
    <row r="255" spans="2:7" ht="14.4" customHeight="1" x14ac:dyDescent="0.3">
      <c r="B255" s="364" t="s">
        <v>195</v>
      </c>
      <c r="C255" s="365"/>
      <c r="D255" s="365"/>
      <c r="E255" s="365"/>
      <c r="F255" s="365"/>
      <c r="G255" s="366"/>
    </row>
    <row r="257" spans="2:7" x14ac:dyDescent="0.3">
      <c r="B257" s="188" t="s">
        <v>114</v>
      </c>
      <c r="C257" s="18"/>
      <c r="D257" s="18"/>
      <c r="E257" s="18"/>
      <c r="F257" s="18"/>
      <c r="G257" s="18"/>
    </row>
    <row r="258" spans="2:7" ht="14.4" customHeight="1" x14ac:dyDescent="0.3">
      <c r="B258" s="367" t="s">
        <v>195</v>
      </c>
      <c r="C258" s="368"/>
      <c r="D258" s="368"/>
      <c r="E258" s="368"/>
      <c r="F258" s="368"/>
      <c r="G258" s="369"/>
    </row>
    <row r="259" spans="2:7" x14ac:dyDescent="0.3">
      <c r="B259" s="189"/>
    </row>
    <row r="260" spans="2:7" x14ac:dyDescent="0.3">
      <c r="B260" s="188" t="s">
        <v>115</v>
      </c>
      <c r="C260" s="18"/>
      <c r="D260" s="18"/>
      <c r="E260" s="18"/>
      <c r="F260" s="18"/>
      <c r="G260" s="18"/>
    </row>
    <row r="261" spans="2:7" ht="14.4" customHeight="1" x14ac:dyDescent="0.3">
      <c r="B261" s="364" t="s">
        <v>270</v>
      </c>
      <c r="C261" s="365"/>
      <c r="D261" s="365"/>
      <c r="E261" s="365"/>
      <c r="F261" s="365"/>
      <c r="G261" s="366"/>
    </row>
    <row r="263" spans="2:7" x14ac:dyDescent="0.3">
      <c r="B263" s="178" t="s">
        <v>310</v>
      </c>
      <c r="C263" s="179"/>
      <c r="D263" s="179"/>
      <c r="E263" s="179"/>
      <c r="F263" s="179"/>
      <c r="G263" s="180"/>
    </row>
    <row r="264" spans="2:7" x14ac:dyDescent="0.3">
      <c r="B264" s="181" t="s">
        <v>272</v>
      </c>
      <c r="G264" s="182"/>
    </row>
    <row r="265" spans="2:7" x14ac:dyDescent="0.3">
      <c r="B265" s="183" t="s">
        <v>273</v>
      </c>
      <c r="C265" s="184"/>
      <c r="D265" s="184"/>
      <c r="E265" s="184"/>
      <c r="F265" s="184"/>
      <c r="G265" s="185"/>
    </row>
    <row r="266" spans="2:7" x14ac:dyDescent="0.3">
      <c r="B266" s="177"/>
    </row>
    <row r="267" spans="2:7" ht="20.399999999999999" x14ac:dyDescent="0.3">
      <c r="B267" s="186" t="s">
        <v>31</v>
      </c>
      <c r="C267" s="187"/>
      <c r="D267" s="186" t="s">
        <v>109</v>
      </c>
      <c r="E267" s="186" t="s">
        <v>110</v>
      </c>
      <c r="F267" s="186" t="s">
        <v>111</v>
      </c>
      <c r="G267" s="186" t="s">
        <v>112</v>
      </c>
    </row>
    <row r="268" spans="2:7" x14ac:dyDescent="0.3">
      <c r="B268" s="203" t="s">
        <v>274</v>
      </c>
      <c r="D268" s="261">
        <f>'Monthly Expenses'!BM69</f>
        <v>0.17107195020600138</v>
      </c>
      <c r="E268" s="261">
        <f>'Monthly Expenses'!BN69</f>
        <v>1.8860000000000001E-3</v>
      </c>
      <c r="F268" s="261">
        <f>'Monthly Expenses'!BO69</f>
        <v>0.16918595020600138</v>
      </c>
      <c r="G268" s="11">
        <f>F268/D268</f>
        <v>0.98897539896091136</v>
      </c>
    </row>
    <row r="270" spans="2:7" x14ac:dyDescent="0.3">
      <c r="B270" s="188" t="s">
        <v>113</v>
      </c>
      <c r="C270" s="18"/>
      <c r="D270" s="18"/>
      <c r="E270" s="18"/>
      <c r="F270" s="18"/>
      <c r="G270" s="18"/>
    </row>
    <row r="271" spans="2:7" ht="46.95" customHeight="1" x14ac:dyDescent="0.3">
      <c r="B271" s="370" t="s">
        <v>330</v>
      </c>
      <c r="C271" s="371"/>
      <c r="D271" s="371"/>
      <c r="E271" s="371"/>
      <c r="F271" s="371"/>
      <c r="G271" s="372"/>
    </row>
    <row r="273" spans="2:7" x14ac:dyDescent="0.3">
      <c r="B273" s="188" t="s">
        <v>114</v>
      </c>
      <c r="C273" s="18"/>
      <c r="D273" s="18"/>
      <c r="E273" s="18"/>
      <c r="F273" s="18"/>
      <c r="G273" s="18"/>
    </row>
    <row r="274" spans="2:7" x14ac:dyDescent="0.3">
      <c r="B274" s="367" t="s">
        <v>202</v>
      </c>
      <c r="C274" s="368"/>
      <c r="D274" s="368"/>
      <c r="E274" s="368"/>
      <c r="F274" s="368"/>
      <c r="G274" s="369"/>
    </row>
    <row r="275" spans="2:7" x14ac:dyDescent="0.3">
      <c r="B275" s="189"/>
    </row>
    <row r="276" spans="2:7" x14ac:dyDescent="0.3">
      <c r="B276" s="188" t="s">
        <v>115</v>
      </c>
      <c r="C276" s="18"/>
      <c r="D276" s="18"/>
      <c r="E276" s="18"/>
      <c r="F276" s="18"/>
      <c r="G276" s="18"/>
    </row>
    <row r="277" spans="2:7" x14ac:dyDescent="0.3">
      <c r="B277" s="367" t="s">
        <v>275</v>
      </c>
      <c r="C277" s="368"/>
      <c r="D277" s="368"/>
      <c r="E277" s="368"/>
      <c r="F277" s="368"/>
      <c r="G277" s="369"/>
    </row>
  </sheetData>
  <mergeCells count="53">
    <mergeCell ref="B207:G207"/>
    <mergeCell ref="B210:G210"/>
    <mergeCell ref="B191:G191"/>
    <mergeCell ref="B194:G194"/>
    <mergeCell ref="B197:G197"/>
    <mergeCell ref="B47:G47"/>
    <mergeCell ref="B2:D2"/>
    <mergeCell ref="B4:D4"/>
    <mergeCell ref="B31:G31"/>
    <mergeCell ref="B34:G34"/>
    <mergeCell ref="B37:G37"/>
    <mergeCell ref="B15:G15"/>
    <mergeCell ref="B18:G18"/>
    <mergeCell ref="B21:G21"/>
    <mergeCell ref="B50:G50"/>
    <mergeCell ref="B53:G53"/>
    <mergeCell ref="B229:G229"/>
    <mergeCell ref="B255:G255"/>
    <mergeCell ref="B245:G245"/>
    <mergeCell ref="B63:G63"/>
    <mergeCell ref="B66:G66"/>
    <mergeCell ref="B69:G69"/>
    <mergeCell ref="B223:G223"/>
    <mergeCell ref="B226:G226"/>
    <mergeCell ref="B98:G98"/>
    <mergeCell ref="B101:G101"/>
    <mergeCell ref="B117:G117"/>
    <mergeCell ref="B79:G79"/>
    <mergeCell ref="B82:G82"/>
    <mergeCell ref="B85:G85"/>
    <mergeCell ref="B277:G277"/>
    <mergeCell ref="B271:G271"/>
    <mergeCell ref="B274:G274"/>
    <mergeCell ref="B258:G258"/>
    <mergeCell ref="B239:G239"/>
    <mergeCell ref="B242:G242"/>
    <mergeCell ref="B261:G261"/>
    <mergeCell ref="B111:G111"/>
    <mergeCell ref="B114:G114"/>
    <mergeCell ref="B95:G95"/>
    <mergeCell ref="B127:G127"/>
    <mergeCell ref="B213:G213"/>
    <mergeCell ref="B175:G175"/>
    <mergeCell ref="B178:G178"/>
    <mergeCell ref="B181:G181"/>
    <mergeCell ref="B130:G130"/>
    <mergeCell ref="B133:G133"/>
    <mergeCell ref="B159:G159"/>
    <mergeCell ref="B162:G162"/>
    <mergeCell ref="B165:G165"/>
    <mergeCell ref="B143:G143"/>
    <mergeCell ref="B146:G146"/>
    <mergeCell ref="B149:G149"/>
  </mergeCells>
  <pageMargins left="0.7" right="0.7" top="0.75" bottom="0.75" header="0.3" footer="0.3"/>
  <pageSetup scale="46" fitToHeight="2" orientation="portrait" r:id="rId1"/>
  <headerFooter>
    <oddHeader>&amp;F</oddHeader>
    <oddFooter>Page &amp;P of &amp;N</oddFooter>
  </headerFooter>
  <rowBreaks count="3" manualBreakCount="3">
    <brk id="86" min="1" max="6" man="1"/>
    <brk id="150" min="1" max="6" man="1"/>
    <brk id="214" min="1" max="6"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sheetPr>
  <dimension ref="A1"/>
  <sheetViews>
    <sheetView showGridLines="0" zoomScaleNormal="100" workbookViewId="0"/>
  </sheetViews>
  <sheetFormatPr defaultColWidth="8.88671875" defaultRowHeight="14.4" x14ac:dyDescent="0.3"/>
  <sheetData/>
  <pageMargins left="0.7" right="0.7" top="0.75" bottom="0.75" header="0.3" footer="0.3"/>
  <pageSetup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E4F9A9-0180-4EEE-B3F0-E76931DD37CA}">
  <sheetPr>
    <tabColor rgb="FF0070C0"/>
    <pageSetUpPr fitToPage="1"/>
  </sheetPr>
  <dimension ref="A1:BP71"/>
  <sheetViews>
    <sheetView showGridLines="0" view="pageBreakPreview" topLeftCell="A22" zoomScale="80" zoomScaleNormal="100" zoomScaleSheetLayoutView="80" workbookViewId="0"/>
  </sheetViews>
  <sheetFormatPr defaultColWidth="12" defaultRowHeight="14.4" outlineLevelRow="1" outlineLevelCol="1" x14ac:dyDescent="0.3"/>
  <cols>
    <col min="1" max="1" width="4" customWidth="1"/>
    <col min="2" max="2" width="7" bestFit="1" customWidth="1"/>
    <col min="3" max="3" width="44.44140625" customWidth="1"/>
    <col min="4" max="4" width="2.44140625" customWidth="1"/>
    <col min="5" max="5" width="12" customWidth="1" outlineLevel="1"/>
    <col min="6" max="6" width="8.44140625" customWidth="1" outlineLevel="1"/>
    <col min="7" max="7" width="11" customWidth="1" outlineLevel="1"/>
    <col min="8" max="8" width="11.44140625" customWidth="1" outlineLevel="1"/>
    <col min="9" max="9" width="2.44140625" customWidth="1"/>
    <col min="10" max="10" width="12.109375" customWidth="1" outlineLevel="1"/>
    <col min="11" max="11" width="7.44140625" customWidth="1" outlineLevel="1"/>
    <col min="12" max="12" width="13.44140625" customWidth="1" outlineLevel="1"/>
    <col min="13" max="13" width="13.5546875" customWidth="1" outlineLevel="1"/>
    <col min="14" max="14" width="2.5546875" customWidth="1"/>
    <col min="15" max="15" width="13" customWidth="1" outlineLevel="1"/>
    <col min="16" max="16" width="7.44140625" customWidth="1" outlineLevel="1"/>
    <col min="17" max="17" width="12.44140625" customWidth="1" outlineLevel="1"/>
    <col min="18" max="18" width="12.88671875" customWidth="1" outlineLevel="1"/>
    <col min="19" max="19" width="2.44140625" customWidth="1"/>
    <col min="20" max="20" width="12.5546875" customWidth="1" outlineLevel="1"/>
    <col min="21" max="21" width="10" customWidth="1" outlineLevel="1"/>
    <col min="22" max="22" width="13.109375" customWidth="1" outlineLevel="1"/>
    <col min="23" max="23" width="12.5546875" customWidth="1" outlineLevel="1"/>
    <col min="24" max="24" width="2.44140625" customWidth="1"/>
    <col min="25" max="25" width="13" customWidth="1" outlineLevel="1"/>
    <col min="26" max="26" width="10.5546875" customWidth="1" outlineLevel="1"/>
    <col min="27" max="28" width="13.44140625" customWidth="1" outlineLevel="1"/>
    <col min="29" max="29" width="2.5546875" customWidth="1"/>
    <col min="30" max="30" width="13" customWidth="1" outlineLevel="1"/>
    <col min="31" max="31" width="10.88671875" customWidth="1" outlineLevel="1"/>
    <col min="32" max="32" width="13.109375" customWidth="1" outlineLevel="1"/>
    <col min="33" max="33" width="11.44140625" customWidth="1" outlineLevel="1"/>
    <col min="34" max="34" width="2.5546875" customWidth="1"/>
    <col min="35" max="35" width="12.88671875" customWidth="1" outlineLevel="1"/>
    <col min="36" max="36" width="11.109375" customWidth="1" outlineLevel="1"/>
    <col min="37" max="38" width="13.44140625" customWidth="1" outlineLevel="1"/>
    <col min="39" max="39" width="2.5546875" customWidth="1"/>
    <col min="40" max="40" width="12.88671875" customWidth="1" outlineLevel="1"/>
    <col min="41" max="41" width="7.5546875" customWidth="1" outlineLevel="1"/>
    <col min="42" max="42" width="11" customWidth="1" outlineLevel="1"/>
    <col min="43" max="43" width="11.44140625" customWidth="1" outlineLevel="1"/>
    <col min="44" max="44" width="2.44140625" customWidth="1"/>
    <col min="45" max="45" width="12.88671875" customWidth="1" outlineLevel="1"/>
    <col min="46" max="46" width="6.5546875" customWidth="1" outlineLevel="1"/>
    <col min="47" max="47" width="11" customWidth="1" outlineLevel="1"/>
    <col min="48" max="48" width="11.44140625" customWidth="1" outlineLevel="1"/>
    <col min="49" max="49" width="2.44140625" customWidth="1"/>
    <col min="50" max="50" width="12.5546875" customWidth="1" outlineLevel="1"/>
    <col min="51" max="51" width="10.88671875" customWidth="1" outlineLevel="1"/>
    <col min="52" max="52" width="11" customWidth="1" outlineLevel="1"/>
    <col min="53" max="53" width="11.44140625" customWidth="1" outlineLevel="1"/>
    <col min="54" max="54" width="2.44140625" customWidth="1"/>
    <col min="55" max="55" width="13" customWidth="1" outlineLevel="1"/>
    <col min="56" max="56" width="10.88671875" customWidth="1" outlineLevel="1"/>
    <col min="57" max="58" width="12" customWidth="1" outlineLevel="1"/>
    <col min="59" max="59" width="2.44140625" customWidth="1"/>
    <col min="60" max="60" width="13" customWidth="1" outlineLevel="1"/>
    <col min="61" max="61" width="10.88671875" customWidth="1" outlineLevel="1"/>
    <col min="62" max="63" width="12" customWidth="1" outlineLevel="1"/>
    <col min="64" max="64" width="2.44140625" customWidth="1"/>
  </cols>
  <sheetData>
    <row r="1" spans="2:68" x14ac:dyDescent="0.3">
      <c r="C1" s="2"/>
    </row>
    <row r="2" spans="2:68" s="110" customFormat="1" ht="15.6" x14ac:dyDescent="0.3">
      <c r="B2" s="361" t="s">
        <v>254</v>
      </c>
      <c r="C2" s="361"/>
      <c r="D2" s="361"/>
      <c r="E2" s="361"/>
      <c r="J2" s="111" t="s">
        <v>16</v>
      </c>
    </row>
    <row r="3" spans="2:68" s="110" customFormat="1" ht="15.6" x14ac:dyDescent="0.3">
      <c r="B3" s="361" t="s">
        <v>44</v>
      </c>
      <c r="C3" s="361"/>
      <c r="D3" s="361"/>
      <c r="E3" s="361"/>
      <c r="J3" s="111"/>
    </row>
    <row r="4" spans="2:68" s="110" customFormat="1" ht="15.6" x14ac:dyDescent="0.3">
      <c r="B4" s="362" t="s">
        <v>185</v>
      </c>
      <c r="C4" s="362"/>
      <c r="D4" s="362"/>
      <c r="E4" s="362"/>
      <c r="G4" s="22"/>
      <c r="H4" s="22"/>
      <c r="I4" s="22"/>
      <c r="J4" s="22" t="s">
        <v>255</v>
      </c>
      <c r="K4" s="22"/>
      <c r="L4" s="22"/>
      <c r="M4" s="22"/>
      <c r="N4" s="22"/>
      <c r="O4" s="22" t="s">
        <v>256</v>
      </c>
      <c r="P4" s="22"/>
      <c r="Q4" s="22"/>
      <c r="T4" s="22" t="s">
        <v>257</v>
      </c>
      <c r="Y4" s="22" t="s">
        <v>258</v>
      </c>
      <c r="AD4" s="22" t="s">
        <v>259</v>
      </c>
      <c r="AI4" s="22" t="s">
        <v>260</v>
      </c>
      <c r="AN4" s="22" t="s">
        <v>261</v>
      </c>
      <c r="AS4" s="22" t="s">
        <v>262</v>
      </c>
      <c r="AX4" s="22" t="s">
        <v>263</v>
      </c>
      <c r="BC4" s="22" t="s">
        <v>264</v>
      </c>
      <c r="BH4" s="22" t="s">
        <v>265</v>
      </c>
    </row>
    <row r="5" spans="2:68" s="110" customFormat="1" ht="15.6" x14ac:dyDescent="0.3">
      <c r="B5" s="115" t="s">
        <v>18</v>
      </c>
      <c r="C5" s="114">
        <v>45853</v>
      </c>
      <c r="D5" s="116"/>
      <c r="E5" s="116"/>
    </row>
    <row r="6" spans="2:68" s="110" customFormat="1" ht="15.6" x14ac:dyDescent="0.3">
      <c r="B6" s="112"/>
      <c r="C6" s="112"/>
      <c r="D6" s="112"/>
      <c r="E6" s="112"/>
    </row>
    <row r="7" spans="2:68" ht="28.8" x14ac:dyDescent="0.55000000000000004">
      <c r="C7" s="3" t="s">
        <v>187</v>
      </c>
    </row>
    <row r="8" spans="2:68" x14ac:dyDescent="0.3">
      <c r="C8" t="s">
        <v>19</v>
      </c>
      <c r="E8" s="19">
        <v>45839</v>
      </c>
      <c r="F8" s="20"/>
      <c r="G8" s="20"/>
      <c r="H8" s="20"/>
      <c r="J8" s="19">
        <f>+EOMONTH(E8,1)</f>
        <v>45900</v>
      </c>
      <c r="K8" s="20"/>
      <c r="L8" s="20"/>
      <c r="M8" s="20"/>
      <c r="O8" s="19">
        <f>+EOMONTH(J8,1)</f>
        <v>45930</v>
      </c>
      <c r="P8" s="20"/>
      <c r="Q8" s="20"/>
      <c r="R8" s="20"/>
      <c r="T8" s="19">
        <f>+EOMONTH(O8,1)</f>
        <v>45961</v>
      </c>
      <c r="U8" s="20"/>
      <c r="V8" s="20"/>
      <c r="W8" s="20"/>
      <c r="Y8" s="19">
        <f>+EOMONTH(T8,1)</f>
        <v>45991</v>
      </c>
      <c r="Z8" s="20"/>
      <c r="AA8" s="20"/>
      <c r="AB8" s="20"/>
      <c r="AD8" s="19">
        <f>+EOMONTH(Y8,1)</f>
        <v>46022</v>
      </c>
      <c r="AE8" s="20"/>
      <c r="AF8" s="20"/>
      <c r="AG8" s="20"/>
      <c r="AI8" s="19">
        <f>+EOMONTH(AD8,1)</f>
        <v>46053</v>
      </c>
      <c r="AJ8" s="20"/>
      <c r="AK8" s="20"/>
      <c r="AL8" s="20"/>
      <c r="AN8" s="19">
        <f>+EOMONTH(AI8,1)</f>
        <v>46081</v>
      </c>
      <c r="AO8" s="20"/>
      <c r="AP8" s="20"/>
      <c r="AQ8" s="20"/>
      <c r="AS8" s="19">
        <f>+EOMONTH(AN8,1)</f>
        <v>46112</v>
      </c>
      <c r="AT8" s="20"/>
      <c r="AU8" s="20"/>
      <c r="AV8" s="20"/>
      <c r="AX8" s="19">
        <f>+EOMONTH(AS8,1)</f>
        <v>46142</v>
      </c>
      <c r="AY8" s="20"/>
      <c r="AZ8" s="20"/>
      <c r="BA8" s="20"/>
      <c r="BC8" s="19">
        <f>+EOMONTH(AX8,1)</f>
        <v>46173</v>
      </c>
      <c r="BD8" s="20"/>
      <c r="BE8" s="20"/>
      <c r="BF8" s="20"/>
      <c r="BH8" s="19">
        <f>+EOMONTH(BC8,1)</f>
        <v>46203</v>
      </c>
      <c r="BI8" s="20"/>
      <c r="BJ8" s="20"/>
      <c r="BK8" s="20"/>
      <c r="BM8" s="99" t="s">
        <v>20</v>
      </c>
      <c r="BN8" s="100"/>
      <c r="BO8" s="100"/>
      <c r="BP8" s="100"/>
    </row>
    <row r="9" spans="2:68" hidden="1" x14ac:dyDescent="0.3">
      <c r="E9" s="19">
        <f>+EOMONTH(E8,0)</f>
        <v>45869</v>
      </c>
      <c r="F9" s="20"/>
      <c r="G9" s="20"/>
      <c r="H9" s="20"/>
      <c r="J9" s="19">
        <f>+EOMONTH(J8,0)</f>
        <v>45900</v>
      </c>
      <c r="K9" s="20"/>
      <c r="L9" s="20"/>
      <c r="M9" s="20"/>
      <c r="O9" s="19">
        <f>+EOMONTH(O8,0)</f>
        <v>45930</v>
      </c>
      <c r="P9" s="20"/>
      <c r="Q9" s="20"/>
      <c r="R9" s="20"/>
      <c r="T9" s="19">
        <f>+EOMONTH(T8,0)</f>
        <v>45961</v>
      </c>
      <c r="U9" s="20"/>
      <c r="V9" s="20"/>
      <c r="W9" s="20"/>
      <c r="Y9" s="19">
        <f>+EOMONTH(Y8,0)</f>
        <v>45991</v>
      </c>
      <c r="Z9" s="20"/>
      <c r="AA9" s="20"/>
      <c r="AB9" s="20"/>
      <c r="AD9" s="19">
        <f>+EOMONTH(AD8,0)</f>
        <v>46022</v>
      </c>
      <c r="AE9" s="20"/>
      <c r="AF9" s="20"/>
      <c r="AG9" s="20"/>
      <c r="AI9" s="19">
        <f>+EOMONTH(AI8,0)</f>
        <v>46053</v>
      </c>
      <c r="AJ9" s="20"/>
      <c r="AK9" s="20"/>
      <c r="AL9" s="20"/>
      <c r="AN9" s="19">
        <f>+EOMONTH(AN8,0)</f>
        <v>46081</v>
      </c>
      <c r="AO9" s="20"/>
      <c r="AP9" s="20"/>
      <c r="AQ9" s="20"/>
      <c r="AS9" s="19">
        <f>+EOMONTH(AS8,0)</f>
        <v>46112</v>
      </c>
      <c r="AT9" s="20"/>
      <c r="AU9" s="20"/>
      <c r="AV9" s="20"/>
      <c r="AX9" s="19">
        <f>+EOMONTH(AX8,0)</f>
        <v>46142</v>
      </c>
      <c r="AY9" s="20"/>
      <c r="AZ9" s="20"/>
      <c r="BA9" s="20"/>
      <c r="BC9" s="19">
        <f>+EOMONTH(BC8,0)</f>
        <v>46173</v>
      </c>
      <c r="BD9" s="20"/>
      <c r="BE9" s="20"/>
      <c r="BF9" s="20"/>
      <c r="BH9" s="19">
        <f>+EOMONTH(BH8,0)</f>
        <v>46203</v>
      </c>
      <c r="BI9" s="20"/>
      <c r="BJ9" s="20"/>
      <c r="BK9" s="20"/>
      <c r="BM9" s="99" t="e">
        <f>+EOMONTH(BM8,0)</f>
        <v>#VALUE!</v>
      </c>
      <c r="BN9" s="100"/>
      <c r="BO9" s="100"/>
      <c r="BP9" s="100"/>
    </row>
    <row r="10" spans="2:68" s="5" customFormat="1" ht="45" customHeight="1" collapsed="1" x14ac:dyDescent="0.3">
      <c r="C10" s="21" t="s">
        <v>45</v>
      </c>
      <c r="D10" s="4"/>
      <c r="E10" s="21" t="str">
        <f>+TEXT(E$8,"MMM-YY ") &amp; "Budget"</f>
        <v>Jul-25 Budget</v>
      </c>
      <c r="F10" s="21" t="str">
        <f>+TEXT(E$8,"MMM-YY ") &amp; "Actual"</f>
        <v>Jul-25 Actual</v>
      </c>
      <c r="G10" s="21" t="str">
        <f>+TEXT(E$8,"MMM-YY ") &amp; "Variance ($)"</f>
        <v>Jul-25 Variance ($)</v>
      </c>
      <c r="H10" s="21" t="str">
        <f>+TEXT(E$8,"MMM-YY ") &amp; "Variance (%)"</f>
        <v>Jul-25 Variance (%)</v>
      </c>
      <c r="I10" s="4"/>
      <c r="J10" s="21" t="str">
        <f>+TEXT(J$8,"MMM-YY ") &amp; "Budget"</f>
        <v>Aug-25 Budget</v>
      </c>
      <c r="K10" s="21" t="str">
        <f>+TEXT(J$8,"MMM-YY ") &amp; "Actual"</f>
        <v>Aug-25 Actual</v>
      </c>
      <c r="L10" s="21" t="str">
        <f>+TEXT(J$8,"MMM-YY ") &amp; "Variance ($)"</f>
        <v>Aug-25 Variance ($)</v>
      </c>
      <c r="M10" s="21" t="str">
        <f>+TEXT(J$8,"MMM-YY ") &amp; "Variance (%)"</f>
        <v>Aug-25 Variance (%)</v>
      </c>
      <c r="N10" s="4"/>
      <c r="O10" s="21" t="str">
        <f>+TEXT(O$8,"MMM-YY ") &amp; "Budget"</f>
        <v>Sep-25 Budget</v>
      </c>
      <c r="P10" s="21" t="str">
        <f>+TEXT(O$8,"MMM-YY ") &amp; "Actual"</f>
        <v>Sep-25 Actual</v>
      </c>
      <c r="Q10" s="21" t="str">
        <f>+TEXT(O$8,"MMM-YY ") &amp; "Variance ($)"</f>
        <v>Sep-25 Variance ($)</v>
      </c>
      <c r="R10" s="21" t="str">
        <f>+TEXT(O$8,"MMM-YY ") &amp; "Variance (%)"</f>
        <v>Sep-25 Variance (%)</v>
      </c>
      <c r="S10" s="4"/>
      <c r="T10" s="21" t="str">
        <f>+TEXT(T$8,"MMM-YY ") &amp; "Budget"</f>
        <v>Oct-25 Budget</v>
      </c>
      <c r="U10" s="21" t="str">
        <f>+TEXT(T$8,"MMM-YY ") &amp; "Actual"</f>
        <v>Oct-25 Actual</v>
      </c>
      <c r="V10" s="21" t="str">
        <f>+TEXT(T$8,"MMM-YY ") &amp; "Variance ($)"</f>
        <v>Oct-25 Variance ($)</v>
      </c>
      <c r="W10" s="21" t="str">
        <f>+TEXT(T$8,"MMM-YY ") &amp; "Variance (%)"</f>
        <v>Oct-25 Variance (%)</v>
      </c>
      <c r="X10" s="4"/>
      <c r="Y10" s="21" t="str">
        <f>+TEXT(Y$8,"MMM-YY ") &amp; "Budget"</f>
        <v>Nov-25 Budget</v>
      </c>
      <c r="Z10" s="21" t="str">
        <f>+TEXT(Y$8,"MMM-YY ") &amp; "Actual"</f>
        <v>Nov-25 Actual</v>
      </c>
      <c r="AA10" s="21" t="str">
        <f>+TEXT(Y$8,"MMM-YY ") &amp; "Variance ($)"</f>
        <v>Nov-25 Variance ($)</v>
      </c>
      <c r="AB10" s="21" t="str">
        <f>+TEXT(Y$8,"MMM-YY ") &amp; "Variance (%)"</f>
        <v>Nov-25 Variance (%)</v>
      </c>
      <c r="AC10" s="4"/>
      <c r="AD10" s="21" t="str">
        <f>+TEXT(AD$8,"MMM-YY ") &amp; "Budget"</f>
        <v>Dec-25 Budget</v>
      </c>
      <c r="AE10" s="21" t="str">
        <f>+TEXT(AD$8,"MMM-YY ") &amp; "Actual"</f>
        <v>Dec-25 Actual</v>
      </c>
      <c r="AF10" s="21" t="str">
        <f>+TEXT(AD$8,"MMM-YY ") &amp; "Variance ($)"</f>
        <v>Dec-25 Variance ($)</v>
      </c>
      <c r="AG10" s="21" t="str">
        <f>+TEXT(AD$8,"MMM-YY ") &amp; "Variance (%)"</f>
        <v>Dec-25 Variance (%)</v>
      </c>
      <c r="AH10" s="4"/>
      <c r="AI10" s="21" t="str">
        <f>+TEXT(AI$8,"MMM-YY ") &amp; "Budget"</f>
        <v>Jan-26 Budget</v>
      </c>
      <c r="AJ10" s="21" t="str">
        <f>+TEXT(AI$8,"MMM-YY ") &amp; "Actual"</f>
        <v>Jan-26 Actual</v>
      </c>
      <c r="AK10" s="21" t="str">
        <f>+TEXT(AI$8,"MMM-YY ") &amp; "Variance ($)"</f>
        <v>Jan-26 Variance ($)</v>
      </c>
      <c r="AL10" s="21" t="str">
        <f>+TEXT(AI$8,"MMM-YY ") &amp; "Variance (%)"</f>
        <v>Jan-26 Variance (%)</v>
      </c>
      <c r="AM10" s="4"/>
      <c r="AN10" s="21" t="str">
        <f>+TEXT(AN$8,"MMM-YY ") &amp; "Budget"</f>
        <v>Feb-26 Budget</v>
      </c>
      <c r="AO10" s="21" t="str">
        <f>+TEXT(AN$8,"MMM-YY ") &amp; "Actual"</f>
        <v>Feb-26 Actual</v>
      </c>
      <c r="AP10" s="21" t="str">
        <f>+TEXT(AN$8,"MMM-YY ") &amp; "Variance ($)"</f>
        <v>Feb-26 Variance ($)</v>
      </c>
      <c r="AQ10" s="21" t="str">
        <f>+TEXT(AN$8,"MMM-YY ") &amp; "Variance (%)"</f>
        <v>Feb-26 Variance (%)</v>
      </c>
      <c r="AR10" s="4"/>
      <c r="AS10" s="21" t="str">
        <f>+TEXT(AS$8,"MMM-YY ") &amp; "Budget"</f>
        <v>Mar-26 Budget</v>
      </c>
      <c r="AT10" s="21" t="str">
        <f>+TEXT(AS$8,"MMM-YY ") &amp; "Actual"</f>
        <v>Mar-26 Actual</v>
      </c>
      <c r="AU10" s="21" t="str">
        <f>+TEXT(AS$8,"MMM-YY ") &amp; "Variance ($)"</f>
        <v>Mar-26 Variance ($)</v>
      </c>
      <c r="AV10" s="21" t="str">
        <f>+TEXT(AS$8,"MMM-YY ") &amp; "Variance (%)"</f>
        <v>Mar-26 Variance (%)</v>
      </c>
      <c r="AW10" s="4"/>
      <c r="AX10" s="21" t="str">
        <f>+TEXT(AX$8,"MMM-YY ") &amp; "Budget"</f>
        <v>Apr-26 Budget</v>
      </c>
      <c r="AY10" s="21" t="str">
        <f>+TEXT(AX$8,"MMM-YY ") &amp; "Actual"</f>
        <v>Apr-26 Actual</v>
      </c>
      <c r="AZ10" s="21" t="str">
        <f>+TEXT(AX$8,"MMM-YY ") &amp; "Variance ($)"</f>
        <v>Apr-26 Variance ($)</v>
      </c>
      <c r="BA10" s="21" t="str">
        <f>+TEXT(AX$8,"MMM-YY ") &amp; "Variance (%)"</f>
        <v>Apr-26 Variance (%)</v>
      </c>
      <c r="BB10" s="4"/>
      <c r="BC10" s="21" t="str">
        <f>+TEXT(BC$8,"MMM-YY ") &amp; "Budget"</f>
        <v>May-26 Budget</v>
      </c>
      <c r="BD10" s="21" t="str">
        <f>+TEXT(BC$8,"MMM-YY ") &amp; "Actual"</f>
        <v>May-26 Actual</v>
      </c>
      <c r="BE10" s="21" t="str">
        <f>+TEXT(BC$8,"MMM-YY ") &amp; "Variance ($)"</f>
        <v>May-26 Variance ($)</v>
      </c>
      <c r="BF10" s="21" t="str">
        <f>+TEXT(BC$8,"MMM-YY ") &amp; "Variance (%)"</f>
        <v>May-26 Variance (%)</v>
      </c>
      <c r="BG10" s="4"/>
      <c r="BH10" s="21" t="str">
        <f>+TEXT(BH$8,"MMM-YY ") &amp; "Budget"</f>
        <v>Jun-26 Budget</v>
      </c>
      <c r="BI10" s="21" t="str">
        <f>+TEXT(BH$8,"MMM-YY ") &amp; "Actual"</f>
        <v>Jun-26 Actual</v>
      </c>
      <c r="BJ10" s="21" t="str">
        <f>+TEXT(BH$8,"MMM-YY ") &amp; "Variance ($)"</f>
        <v>Jun-26 Variance ($)</v>
      </c>
      <c r="BK10" s="21" t="str">
        <f>+TEXT(BH$8,"MMM-YY ") &amp; "Variance (%)"</f>
        <v>Jun-26 Variance (%)</v>
      </c>
      <c r="BM10" s="101" t="str">
        <f>+TEXT(BM$8,"MMM-YY ") &amp; "Certified Budget"</f>
        <v>YTD Certified Budget</v>
      </c>
      <c r="BN10" s="101" t="str">
        <f>+TEXT(BM$8,"MMM-YY ") &amp; "Actual"</f>
        <v>YTD Actual</v>
      </c>
      <c r="BO10" s="101" t="str">
        <f>+TEXT(BM$8,"MMM-YY ") &amp; "Variance ($)"</f>
        <v>YTD Variance ($)</v>
      </c>
      <c r="BP10" s="101" t="str">
        <f>+TEXT(BM$8,"MMM-YY ") &amp; "Variance (%)"</f>
        <v>YTD Variance (%)</v>
      </c>
    </row>
    <row r="11" spans="2:68" ht="3.9" customHeight="1" x14ac:dyDescent="0.3">
      <c r="C11" s="5"/>
      <c r="D11" s="5"/>
      <c r="E11" s="9"/>
      <c r="G11" s="9"/>
      <c r="H11" s="30"/>
      <c r="I11" s="5"/>
      <c r="J11" s="9"/>
      <c r="L11" s="9"/>
      <c r="M11" s="30"/>
      <c r="N11" s="5"/>
      <c r="O11" s="9"/>
      <c r="Q11" s="9"/>
      <c r="R11" s="30"/>
      <c r="S11" s="5"/>
      <c r="T11" s="9"/>
      <c r="V11" s="9"/>
      <c r="W11" s="30"/>
      <c r="X11" s="5"/>
      <c r="Y11" s="9"/>
      <c r="AA11" s="9"/>
      <c r="AB11" s="30"/>
      <c r="AC11" s="5"/>
      <c r="AD11" s="9"/>
      <c r="AF11" s="9"/>
      <c r="AG11" s="30"/>
      <c r="AH11" s="5"/>
      <c r="AI11" s="9"/>
      <c r="AK11" s="9"/>
      <c r="AL11" s="30"/>
      <c r="AM11" s="5"/>
      <c r="AN11" s="9"/>
      <c r="AP11" s="9"/>
      <c r="AQ11" s="30"/>
      <c r="AR11" s="5"/>
      <c r="AS11" s="9"/>
      <c r="AU11" s="9"/>
      <c r="AV11" s="30"/>
      <c r="AW11" s="5"/>
      <c r="AX11" s="9"/>
      <c r="AZ11" s="9"/>
      <c r="BA11" s="30"/>
      <c r="BB11" s="5"/>
      <c r="BC11" s="9"/>
      <c r="BE11" s="9"/>
      <c r="BF11" s="30"/>
      <c r="BG11" s="5"/>
      <c r="BH11" s="9"/>
      <c r="BJ11" s="9"/>
      <c r="BK11" s="30"/>
      <c r="BL11" s="5"/>
      <c r="BM11" s="9"/>
      <c r="BO11" s="9"/>
      <c r="BP11" s="30"/>
    </row>
    <row r="12" spans="2:68" x14ac:dyDescent="0.3">
      <c r="C12" s="6" t="s">
        <v>46</v>
      </c>
      <c r="D12" s="6"/>
      <c r="H12" s="31"/>
      <c r="I12" s="6"/>
      <c r="M12" s="31"/>
      <c r="N12" s="6"/>
      <c r="R12" s="31"/>
      <c r="S12" s="6"/>
      <c r="W12" s="31"/>
      <c r="X12" s="6"/>
      <c r="AB12" s="31"/>
      <c r="AC12" s="6"/>
      <c r="AG12" s="31"/>
      <c r="AH12" s="6"/>
      <c r="AL12" s="31"/>
      <c r="AM12" s="6"/>
      <c r="AQ12" s="31"/>
      <c r="AR12" s="6"/>
      <c r="AV12" s="31"/>
      <c r="AW12" s="6"/>
      <c r="BA12" s="31"/>
      <c r="BB12" s="6"/>
      <c r="BF12" s="31"/>
      <c r="BG12" s="6"/>
      <c r="BK12" s="31"/>
      <c r="BL12" s="6"/>
      <c r="BP12" s="31"/>
    </row>
    <row r="13" spans="2:68" x14ac:dyDescent="0.3">
      <c r="B13" s="141">
        <v>1</v>
      </c>
      <c r="C13" s="7" t="s">
        <v>47</v>
      </c>
      <c r="E13" s="256">
        <f>+_xlfn.XLOOKUP($B13,Revenue_FY26B!$B:$B,Revenue_FY26B!F:F,0)/1000</f>
        <v>37.694820751577808</v>
      </c>
      <c r="F13" s="255"/>
      <c r="G13" s="257">
        <f t="shared" ref="G13:G19" si="0">F13-E13</f>
        <v>-37.694820751577808</v>
      </c>
      <c r="H13" s="28">
        <f>IFERROR(G13/E13,"n.a.")</f>
        <v>-1</v>
      </c>
      <c r="J13" s="256">
        <f>+_xlfn.XLOOKUP($B13,Revenue_FY26B!$B:$B,Revenue_FY26B!G:G,0)/1000</f>
        <v>37.073235037638682</v>
      </c>
      <c r="K13" s="255"/>
      <c r="L13" s="257">
        <f t="shared" ref="L13:L19" si="1">K13-J13</f>
        <v>-37.073235037638682</v>
      </c>
      <c r="M13" s="28">
        <f t="shared" ref="M13:M19" si="2">IFERROR(L13/J13,"n.a.")</f>
        <v>-1</v>
      </c>
      <c r="O13" s="256">
        <f>+_xlfn.XLOOKUP($B13,Revenue_FY26B!$B:$B,Revenue_FY26B!H:H,0)/1000</f>
        <v>39.521818050294321</v>
      </c>
      <c r="P13" s="255"/>
      <c r="Q13" s="257">
        <f t="shared" ref="Q13:Q19" si="3">P13-O13</f>
        <v>-39.521818050294321</v>
      </c>
      <c r="R13" s="28">
        <f t="shared" ref="R13:R19" si="4">IFERROR(Q13/O13,"n.a.")</f>
        <v>-1</v>
      </c>
      <c r="T13" s="256">
        <f>+_xlfn.XLOOKUP($B13,Revenue_FY26B!$B:$B,Revenue_FY26B!I:I,0)/1000</f>
        <v>37.212299290911147</v>
      </c>
      <c r="U13" s="255"/>
      <c r="V13" s="257">
        <f t="shared" ref="V13:V19" si="5">U13-T13</f>
        <v>-37.212299290911147</v>
      </c>
      <c r="W13" s="28">
        <f t="shared" ref="W13:W19" si="6">IFERROR(V13/T13,"n.a.")</f>
        <v>-1</v>
      </c>
      <c r="Y13" s="256">
        <f>+_xlfn.XLOOKUP($B13,Revenue_FY26B!$B:$B,Revenue_FY26B!J:J,0)/1000</f>
        <v>34.100142282121652</v>
      </c>
      <c r="Z13" s="255"/>
      <c r="AA13" s="257">
        <f t="shared" ref="AA13:AA19" si="7">Z13-Y13</f>
        <v>-34.100142282121652</v>
      </c>
      <c r="AB13" s="28">
        <f t="shared" ref="AB13:AB19" si="8">IFERROR(AA13/Y13,"n.a.")</f>
        <v>-1</v>
      </c>
      <c r="AD13" s="256">
        <f>+_xlfn.XLOOKUP($B13,Revenue_FY26B!$B:$B,Revenue_FY26B!K:K,0)/1000</f>
        <v>31.156348171148924</v>
      </c>
      <c r="AE13" s="255"/>
      <c r="AF13" s="257">
        <f t="shared" ref="AF13:AF19" si="9">AE13-AD13</f>
        <v>-31.156348171148924</v>
      </c>
      <c r="AG13" s="28">
        <f t="shared" ref="AG13:AG19" si="10">IFERROR(AF13/AD13,"n.a.")</f>
        <v>-1</v>
      </c>
      <c r="AI13" s="256">
        <f>+_xlfn.XLOOKUP($B13,Revenue_FY26B!$B:$B,Revenue_FY26B!L:L,0)/1000</f>
        <v>28.594776255478624</v>
      </c>
      <c r="AJ13" s="255"/>
      <c r="AK13" s="257">
        <f t="shared" ref="AK13:AK19" si="11">AJ13-AI13</f>
        <v>-28.594776255478624</v>
      </c>
      <c r="AL13" s="28">
        <f t="shared" ref="AL13:AL19" si="12">IFERROR(AK13/AI13,"n.a.")</f>
        <v>-1</v>
      </c>
      <c r="AN13" s="256">
        <f>+_xlfn.XLOOKUP($B13,Revenue_FY26B!$B:$B,Revenue_FY26B!M:M,0)/1000</f>
        <v>28.162751980843645</v>
      </c>
      <c r="AO13" s="255"/>
      <c r="AP13" s="257">
        <f t="shared" ref="AP13:AP19" si="13">AO13-AN13</f>
        <v>-28.162751980843645</v>
      </c>
      <c r="AQ13" s="28">
        <f t="shared" ref="AQ13:AQ19" si="14">IFERROR(AP13/AN13,"n.a.")</f>
        <v>-1</v>
      </c>
      <c r="AS13" s="256">
        <f>+_xlfn.XLOOKUP($B13,Revenue_FY26B!$B:$B,Revenue_FY26B!N:N,0)/1000</f>
        <v>30.08932236840127</v>
      </c>
      <c r="AT13" s="255"/>
      <c r="AU13" s="257">
        <f t="shared" ref="AU13:AU19" si="15">AT13-AS13</f>
        <v>-30.08932236840127</v>
      </c>
      <c r="AV13" s="28">
        <f t="shared" ref="AV13:AV19" si="16">IFERROR(AU13/AS13,"n.a.")</f>
        <v>-1</v>
      </c>
      <c r="AX13" s="256">
        <f>+_xlfn.XLOOKUP($B13,Revenue_FY26B!$B:$B,Revenue_FY26B!O:O,0)/1000</f>
        <v>31.329024816680704</v>
      </c>
      <c r="AY13" s="255"/>
      <c r="AZ13" s="257">
        <f t="shared" ref="AZ13:AZ19" si="17">AY13-AX13</f>
        <v>-31.329024816680704</v>
      </c>
      <c r="BA13" s="28">
        <f t="shared" ref="BA13:BA19" si="18">IFERROR(AZ13/AX13,"n.a.")</f>
        <v>-1</v>
      </c>
      <c r="BC13" s="256">
        <f>+_xlfn.XLOOKUP($B13,Revenue_FY26B!$B:$B,Revenue_FY26B!P:P,0)/1000</f>
        <v>32.726086567407698</v>
      </c>
      <c r="BD13" s="255"/>
      <c r="BE13" s="257">
        <f t="shared" ref="BE13:BE19" si="19">BD13-BC13</f>
        <v>-32.726086567407698</v>
      </c>
      <c r="BF13" s="28">
        <f t="shared" ref="BF13:BF19" si="20">IFERROR(BE13/BC13,"n.a.")</f>
        <v>-1</v>
      </c>
      <c r="BH13" s="256">
        <f>+_xlfn.XLOOKUP($B13,Revenue_FY26B!$B:$B,Revenue_FY26B!Q:Q,0)/1000</f>
        <v>38.822216662388627</v>
      </c>
      <c r="BI13" s="255"/>
      <c r="BJ13" s="257">
        <f t="shared" ref="BJ13:BJ19" si="21">BI13-BH13</f>
        <v>-38.822216662388627</v>
      </c>
      <c r="BK13" s="28">
        <f t="shared" ref="BK13:BK19" si="22">IFERROR(BJ13/BH13,"n.a.")</f>
        <v>-1</v>
      </c>
      <c r="BM13" s="290">
        <v>406.483</v>
      </c>
      <c r="BN13" s="290">
        <f t="shared" ref="BN13:BN18" si="23">+F13+K13+P13+U13+Z13+AE13+AJ13+AO13+AT13+AY13+BD13+BI13</f>
        <v>0</v>
      </c>
      <c r="BO13" s="281">
        <f t="shared" ref="BO13:BO19" si="24">BN13-BM13</f>
        <v>-406.483</v>
      </c>
      <c r="BP13" s="28">
        <f t="shared" ref="BP13:BP19" si="25">IFERROR(BO13/BM13,"n.a.")</f>
        <v>-1</v>
      </c>
    </row>
    <row r="14" spans="2:68" x14ac:dyDescent="0.3">
      <c r="B14">
        <f>+MAX($B$1:B13)+1</f>
        <v>2</v>
      </c>
      <c r="C14" s="7" t="s">
        <v>48</v>
      </c>
      <c r="E14" s="256">
        <f>+_xlfn.XLOOKUP($B14,Revenue_FY26B!$B:$B,Revenue_FY26B!F:F,0)/1000</f>
        <v>52.256943924489754</v>
      </c>
      <c r="F14" s="255"/>
      <c r="G14" s="257">
        <f t="shared" ref="G14:G18" si="26">F14-E14</f>
        <v>-52.256943924489754</v>
      </c>
      <c r="H14" s="28">
        <f t="shared" ref="H14:H18" si="27">IFERROR(G14/E14,"n.a.")</f>
        <v>-1</v>
      </c>
      <c r="J14" s="256">
        <f>+_xlfn.XLOOKUP($B14,Revenue_FY26B!$B:$B,Revenue_FY26B!G:G,0)/1000</f>
        <v>49.776580424895741</v>
      </c>
      <c r="K14" s="255"/>
      <c r="L14" s="257">
        <f t="shared" ref="L14:L18" si="28">K14-J14</f>
        <v>-49.776580424895741</v>
      </c>
      <c r="M14" s="28">
        <f t="shared" ref="M14:M18" si="29">IFERROR(L14/J14,"n.a.")</f>
        <v>-1</v>
      </c>
      <c r="O14" s="256">
        <f>+_xlfn.XLOOKUP($B14,Revenue_FY26B!$B:$B,Revenue_FY26B!H:H,0)/1000</f>
        <v>52.709930844775471</v>
      </c>
      <c r="P14" s="255"/>
      <c r="Q14" s="257">
        <f t="shared" ref="Q14:Q18" si="30">P14-O14</f>
        <v>-52.709930844775471</v>
      </c>
      <c r="R14" s="28">
        <f t="shared" ref="R14:R18" si="31">IFERROR(Q14/O14,"n.a.")</f>
        <v>-1</v>
      </c>
      <c r="T14" s="256">
        <f>+_xlfn.XLOOKUP($B14,Revenue_FY26B!$B:$B,Revenue_FY26B!I:I,0)/1000</f>
        <v>52.319371209631285</v>
      </c>
      <c r="U14" s="255"/>
      <c r="V14" s="257">
        <f t="shared" ref="V14:V18" si="32">U14-T14</f>
        <v>-52.319371209631285</v>
      </c>
      <c r="W14" s="28">
        <f t="shared" ref="W14:W18" si="33">IFERROR(V14/T14,"n.a.")</f>
        <v>-1</v>
      </c>
      <c r="Y14" s="256">
        <f>+_xlfn.XLOOKUP($B14,Revenue_FY26B!$B:$B,Revenue_FY26B!J:J,0)/1000</f>
        <v>50.245894197059819</v>
      </c>
      <c r="Z14" s="255"/>
      <c r="AA14" s="257">
        <f t="shared" ref="AA14:AA18" si="34">Z14-Y14</f>
        <v>-50.245894197059819</v>
      </c>
      <c r="AB14" s="28">
        <f t="shared" ref="AB14:AB18" si="35">IFERROR(AA14/Y14,"n.a.")</f>
        <v>-1</v>
      </c>
      <c r="AD14" s="256">
        <f>+_xlfn.XLOOKUP($B14,Revenue_FY26B!$B:$B,Revenue_FY26B!K:K,0)/1000</f>
        <v>50.325593663764664</v>
      </c>
      <c r="AE14" s="255"/>
      <c r="AF14" s="257">
        <f t="shared" ref="AF14:AF18" si="36">AE14-AD14</f>
        <v>-50.325593663764664</v>
      </c>
      <c r="AG14" s="28">
        <f t="shared" ref="AG14:AG18" si="37">IFERROR(AF14/AD14,"n.a.")</f>
        <v>-1</v>
      </c>
      <c r="AI14" s="256">
        <f>+_xlfn.XLOOKUP($B14,Revenue_FY26B!$B:$B,Revenue_FY26B!L:L,0)/1000</f>
        <v>46.082392968392341</v>
      </c>
      <c r="AJ14" s="255"/>
      <c r="AK14" s="257">
        <f t="shared" ref="AK14:AK18" si="38">AJ14-AI14</f>
        <v>-46.082392968392341</v>
      </c>
      <c r="AL14" s="28">
        <f t="shared" ref="AL14:AL18" si="39">IFERROR(AK14/AI14,"n.a.")</f>
        <v>-1</v>
      </c>
      <c r="AN14" s="256">
        <f>+_xlfn.XLOOKUP($B14,Revenue_FY26B!$B:$B,Revenue_FY26B!M:M,0)/1000</f>
        <v>48.174114732142492</v>
      </c>
      <c r="AO14" s="255"/>
      <c r="AP14" s="257">
        <f t="shared" ref="AP14:AP18" si="40">AO14-AN14</f>
        <v>-48.174114732142492</v>
      </c>
      <c r="AQ14" s="28">
        <f t="shared" ref="AQ14:AQ18" si="41">IFERROR(AP14/AN14,"n.a.")</f>
        <v>-1</v>
      </c>
      <c r="AS14" s="256">
        <f>+_xlfn.XLOOKUP($B14,Revenue_FY26B!$B:$B,Revenue_FY26B!N:N,0)/1000</f>
        <v>47.647407739643825</v>
      </c>
      <c r="AT14" s="255"/>
      <c r="AU14" s="257">
        <f t="shared" ref="AU14:AU18" si="42">AT14-AS14</f>
        <v>-47.647407739643825</v>
      </c>
      <c r="AV14" s="28">
        <f t="shared" ref="AV14:AV18" si="43">IFERROR(AU14/AS14,"n.a.")</f>
        <v>-1</v>
      </c>
      <c r="AX14" s="256">
        <f>+_xlfn.XLOOKUP($B14,Revenue_FY26B!$B:$B,Revenue_FY26B!O:O,0)/1000</f>
        <v>47.978337886431753</v>
      </c>
      <c r="AY14" s="255"/>
      <c r="AZ14" s="257">
        <f t="shared" ref="AZ14:AZ18" si="44">AY14-AX14</f>
        <v>-47.978337886431753</v>
      </c>
      <c r="BA14" s="28">
        <f t="shared" ref="BA14:BA18" si="45">IFERROR(AZ14/AX14,"n.a.")</f>
        <v>-1</v>
      </c>
      <c r="BC14" s="256">
        <f>+_xlfn.XLOOKUP($B14,Revenue_FY26B!$B:$B,Revenue_FY26B!P:P,0)/1000</f>
        <v>52.974857065314808</v>
      </c>
      <c r="BD14" s="255"/>
      <c r="BE14" s="257">
        <f t="shared" ref="BE14:BE18" si="46">BD14-BC14</f>
        <v>-52.974857065314808</v>
      </c>
      <c r="BF14" s="28">
        <f t="shared" ref="BF14:BF18" si="47">IFERROR(BE14/BC14,"n.a.")</f>
        <v>-1</v>
      </c>
      <c r="BH14" s="256">
        <f>+_xlfn.XLOOKUP($B14,Revenue_FY26B!$B:$B,Revenue_FY26B!Q:Q,0)/1000</f>
        <v>52.747475419536201</v>
      </c>
      <c r="BI14" s="255"/>
      <c r="BJ14" s="257">
        <f t="shared" ref="BJ14:BJ18" si="48">BI14-BH14</f>
        <v>-52.747475419536201</v>
      </c>
      <c r="BK14" s="28">
        <f t="shared" ref="BK14:BK18" si="49">IFERROR(BJ14/BH14,"n.a.")</f>
        <v>-1</v>
      </c>
      <c r="BM14" s="290">
        <v>603.23900000000003</v>
      </c>
      <c r="BN14" s="290">
        <f t="shared" si="23"/>
        <v>0</v>
      </c>
      <c r="BO14" s="281">
        <f t="shared" si="24"/>
        <v>-603.23900000000003</v>
      </c>
      <c r="BP14" s="28">
        <f t="shared" si="25"/>
        <v>-1</v>
      </c>
    </row>
    <row r="15" spans="2:68" x14ac:dyDescent="0.3">
      <c r="B15">
        <f>+MAX($B$1:B14)+1</f>
        <v>3</v>
      </c>
      <c r="C15" s="7" t="s">
        <v>49</v>
      </c>
      <c r="E15" s="256">
        <f>+_xlfn.XLOOKUP($B15,Revenue_FY26B!$B:$B,Revenue_FY26B!F:F,0)/1000</f>
        <v>7.2246443481185132</v>
      </c>
      <c r="F15" s="255"/>
      <c r="G15" s="257">
        <f t="shared" si="26"/>
        <v>-7.2246443481185132</v>
      </c>
      <c r="H15" s="28">
        <f t="shared" si="27"/>
        <v>-1</v>
      </c>
      <c r="J15" s="256">
        <f>+_xlfn.XLOOKUP($B15,Revenue_FY26B!$B:$B,Revenue_FY26B!G:G,0)/1000</f>
        <v>7.8860477612455906</v>
      </c>
      <c r="K15" s="255"/>
      <c r="L15" s="257">
        <f t="shared" si="28"/>
        <v>-7.8860477612455906</v>
      </c>
      <c r="M15" s="28">
        <f t="shared" si="29"/>
        <v>-1</v>
      </c>
      <c r="O15" s="256">
        <f>+_xlfn.XLOOKUP($B15,Revenue_FY26B!$B:$B,Revenue_FY26B!H:H,0)/1000</f>
        <v>7.3799942445422113</v>
      </c>
      <c r="P15" s="255"/>
      <c r="Q15" s="257">
        <f t="shared" si="30"/>
        <v>-7.3799942445422113</v>
      </c>
      <c r="R15" s="28">
        <f t="shared" si="31"/>
        <v>-1</v>
      </c>
      <c r="T15" s="256">
        <f>+_xlfn.XLOOKUP($B15,Revenue_FY26B!$B:$B,Revenue_FY26B!I:I,0)/1000</f>
        <v>7.3123674591530277</v>
      </c>
      <c r="U15" s="255"/>
      <c r="V15" s="257">
        <f t="shared" si="32"/>
        <v>-7.3123674591530277</v>
      </c>
      <c r="W15" s="28">
        <f t="shared" si="33"/>
        <v>-1</v>
      </c>
      <c r="Y15" s="256">
        <f>+_xlfn.XLOOKUP($B15,Revenue_FY26B!$B:$B,Revenue_FY26B!J:J,0)/1000</f>
        <v>7.313988583804683</v>
      </c>
      <c r="Z15" s="255"/>
      <c r="AA15" s="257">
        <f t="shared" si="34"/>
        <v>-7.313988583804683</v>
      </c>
      <c r="AB15" s="28">
        <f t="shared" si="35"/>
        <v>-1</v>
      </c>
      <c r="AD15" s="256">
        <f>+_xlfn.XLOOKUP($B15,Revenue_FY26B!$B:$B,Revenue_FY26B!K:K,0)/1000</f>
        <v>7.0742065297829475</v>
      </c>
      <c r="AE15" s="255"/>
      <c r="AF15" s="257">
        <f t="shared" si="36"/>
        <v>-7.0742065297829475</v>
      </c>
      <c r="AG15" s="28">
        <f t="shared" si="37"/>
        <v>-1</v>
      </c>
      <c r="AI15" s="256">
        <f>+_xlfn.XLOOKUP($B15,Revenue_FY26B!$B:$B,Revenue_FY26B!L:L,0)/1000</f>
        <v>6.6869473260394567</v>
      </c>
      <c r="AJ15" s="255"/>
      <c r="AK15" s="257">
        <f t="shared" si="38"/>
        <v>-6.6869473260394567</v>
      </c>
      <c r="AL15" s="28">
        <f t="shared" si="39"/>
        <v>-1</v>
      </c>
      <c r="AN15" s="256">
        <f>+_xlfn.XLOOKUP($B15,Revenue_FY26B!$B:$B,Revenue_FY26B!M:M,0)/1000</f>
        <v>7.0350314034538401</v>
      </c>
      <c r="AO15" s="255"/>
      <c r="AP15" s="257">
        <f t="shared" si="40"/>
        <v>-7.0350314034538401</v>
      </c>
      <c r="AQ15" s="28">
        <f t="shared" si="41"/>
        <v>-1</v>
      </c>
      <c r="AS15" s="256">
        <f>+_xlfn.XLOOKUP($B15,Revenue_FY26B!$B:$B,Revenue_FY26B!N:N,0)/1000</f>
        <v>6.9240473714623709</v>
      </c>
      <c r="AT15" s="255"/>
      <c r="AU15" s="257">
        <f t="shared" si="42"/>
        <v>-6.9240473714623709</v>
      </c>
      <c r="AV15" s="28">
        <f t="shared" si="43"/>
        <v>-1</v>
      </c>
      <c r="AX15" s="256">
        <f>+_xlfn.XLOOKUP($B15,Revenue_FY26B!$B:$B,Revenue_FY26B!O:O,0)/1000</f>
        <v>7.0320777362135782</v>
      </c>
      <c r="AY15" s="255"/>
      <c r="AZ15" s="257">
        <f t="shared" si="44"/>
        <v>-7.0320777362135782</v>
      </c>
      <c r="BA15" s="28">
        <f t="shared" si="45"/>
        <v>-1</v>
      </c>
      <c r="BC15" s="256">
        <f>+_xlfn.XLOOKUP($B15,Revenue_FY26B!$B:$B,Revenue_FY26B!P:P,0)/1000</f>
        <v>6.7564234908105298</v>
      </c>
      <c r="BD15" s="255"/>
      <c r="BE15" s="257">
        <f t="shared" si="46"/>
        <v>-6.7564234908105298</v>
      </c>
      <c r="BF15" s="28">
        <f t="shared" si="47"/>
        <v>-1</v>
      </c>
      <c r="BH15" s="256">
        <f>+_xlfn.XLOOKUP($B15,Revenue_FY26B!$B:$B,Revenue_FY26B!Q:Q,0)/1000</f>
        <v>7.1052304985123138</v>
      </c>
      <c r="BI15" s="255"/>
      <c r="BJ15" s="257">
        <f t="shared" si="48"/>
        <v>-7.1052304985123138</v>
      </c>
      <c r="BK15" s="28">
        <f t="shared" si="49"/>
        <v>-1</v>
      </c>
      <c r="BM15" s="290">
        <v>85.730999999999995</v>
      </c>
      <c r="BN15" s="290">
        <f t="shared" si="23"/>
        <v>0</v>
      </c>
      <c r="BO15" s="281">
        <f t="shared" si="24"/>
        <v>-85.730999999999995</v>
      </c>
      <c r="BP15" s="28">
        <f t="shared" si="25"/>
        <v>-1</v>
      </c>
    </row>
    <row r="16" spans="2:68" x14ac:dyDescent="0.3">
      <c r="B16">
        <f>+MAX($B$1:B15)+1</f>
        <v>4</v>
      </c>
      <c r="C16" s="7" t="s">
        <v>50</v>
      </c>
      <c r="E16" s="256">
        <f>+_xlfn.XLOOKUP($B16,Revenue_FY26B!$B:$B,Revenue_FY26B!F:F,0)/1000</f>
        <v>5.033033201552529</v>
      </c>
      <c r="F16" s="255"/>
      <c r="G16" s="257">
        <f t="shared" si="26"/>
        <v>-5.033033201552529</v>
      </c>
      <c r="H16" s="28">
        <f t="shared" si="27"/>
        <v>-1</v>
      </c>
      <c r="J16" s="256">
        <f>+_xlfn.XLOOKUP($B16,Revenue_FY26B!$B:$B,Revenue_FY26B!G:G,0)/1000</f>
        <v>5.0315703842146302</v>
      </c>
      <c r="K16" s="255"/>
      <c r="L16" s="257">
        <f t="shared" si="28"/>
        <v>-5.0315703842146302</v>
      </c>
      <c r="M16" s="28">
        <f t="shared" si="29"/>
        <v>-1</v>
      </c>
      <c r="O16" s="256">
        <f>+_xlfn.XLOOKUP($B16,Revenue_FY26B!$B:$B,Revenue_FY26B!H:H,0)/1000</f>
        <v>5.0369104844343147</v>
      </c>
      <c r="P16" s="255"/>
      <c r="Q16" s="257">
        <f t="shared" si="30"/>
        <v>-5.0369104844343147</v>
      </c>
      <c r="R16" s="28">
        <f t="shared" si="31"/>
        <v>-1</v>
      </c>
      <c r="T16" s="256">
        <f>+_xlfn.XLOOKUP($B16,Revenue_FY26B!$B:$B,Revenue_FY26B!I:I,0)/1000</f>
        <v>5.0338595091014495</v>
      </c>
      <c r="U16" s="255"/>
      <c r="V16" s="257">
        <f t="shared" si="32"/>
        <v>-5.0338595091014495</v>
      </c>
      <c r="W16" s="28">
        <f t="shared" si="33"/>
        <v>-1</v>
      </c>
      <c r="Y16" s="256">
        <f>+_xlfn.XLOOKUP($B16,Revenue_FY26B!$B:$B,Revenue_FY26B!J:J,0)/1000</f>
        <v>5.0369319955847303</v>
      </c>
      <c r="Z16" s="255"/>
      <c r="AA16" s="257">
        <f t="shared" si="34"/>
        <v>-5.0369319955847303</v>
      </c>
      <c r="AB16" s="28">
        <f t="shared" si="35"/>
        <v>-1</v>
      </c>
      <c r="AD16" s="256">
        <f>+_xlfn.XLOOKUP($B16,Revenue_FY26B!$B:$B,Revenue_FY26B!K:K,0)/1000</f>
        <v>5.0343258408814631</v>
      </c>
      <c r="AE16" s="255"/>
      <c r="AF16" s="257">
        <f t="shared" si="36"/>
        <v>-5.0343258408814631</v>
      </c>
      <c r="AG16" s="28">
        <f t="shared" si="37"/>
        <v>-1</v>
      </c>
      <c r="AI16" s="256">
        <f>+_xlfn.XLOOKUP($B16,Revenue_FY26B!$B:$B,Revenue_FY26B!L:L,0)/1000</f>
        <v>5.0366574204194912</v>
      </c>
      <c r="AJ16" s="255"/>
      <c r="AK16" s="257">
        <f t="shared" si="38"/>
        <v>-5.0366574204194912</v>
      </c>
      <c r="AL16" s="28">
        <f t="shared" si="39"/>
        <v>-1</v>
      </c>
      <c r="AN16" s="256">
        <f>+_xlfn.XLOOKUP($B16,Revenue_FY26B!$B:$B,Revenue_FY26B!M:M,0)/1000</f>
        <v>5.0331971229133172</v>
      </c>
      <c r="AO16" s="255"/>
      <c r="AP16" s="257">
        <f t="shared" si="40"/>
        <v>-5.0331971229133172</v>
      </c>
      <c r="AQ16" s="28">
        <f t="shared" si="41"/>
        <v>-1</v>
      </c>
      <c r="AS16" s="256">
        <f>+_xlfn.XLOOKUP($B16,Revenue_FY26B!$B:$B,Revenue_FY26B!N:N,0)/1000</f>
        <v>5.0345055664247553</v>
      </c>
      <c r="AT16" s="255"/>
      <c r="AU16" s="257">
        <f t="shared" si="42"/>
        <v>-5.0345055664247553</v>
      </c>
      <c r="AV16" s="28">
        <f t="shared" si="43"/>
        <v>-1</v>
      </c>
      <c r="AX16" s="256">
        <f>+_xlfn.XLOOKUP($B16,Revenue_FY26B!$B:$B,Revenue_FY26B!O:O,0)/1000</f>
        <v>5.0371963349134745</v>
      </c>
      <c r="AY16" s="255"/>
      <c r="AZ16" s="257">
        <f t="shared" si="44"/>
        <v>-5.0371963349134745</v>
      </c>
      <c r="BA16" s="28">
        <f t="shared" si="45"/>
        <v>-1</v>
      </c>
      <c r="BC16" s="256">
        <f>+_xlfn.XLOOKUP($B16,Revenue_FY26B!$B:$B,Revenue_FY26B!P:P,0)/1000</f>
        <v>5.0347667219980616</v>
      </c>
      <c r="BD16" s="255"/>
      <c r="BE16" s="257">
        <f t="shared" si="46"/>
        <v>-5.0347667219980616</v>
      </c>
      <c r="BF16" s="28">
        <f t="shared" si="47"/>
        <v>-1</v>
      </c>
      <c r="BH16" s="256">
        <f>+_xlfn.XLOOKUP($B16,Revenue_FY26B!$B:$B,Revenue_FY26B!Q:Q,0)/1000</f>
        <v>5.0375596482736276</v>
      </c>
      <c r="BI16" s="255"/>
      <c r="BJ16" s="257">
        <f t="shared" si="48"/>
        <v>-5.0375596482736276</v>
      </c>
      <c r="BK16" s="28">
        <f t="shared" si="49"/>
        <v>-1</v>
      </c>
      <c r="BM16" s="290">
        <v>60.420999999999999</v>
      </c>
      <c r="BN16" s="290">
        <f t="shared" si="23"/>
        <v>0</v>
      </c>
      <c r="BO16" s="281">
        <f t="shared" si="24"/>
        <v>-60.420999999999999</v>
      </c>
      <c r="BP16" s="28">
        <f t="shared" si="25"/>
        <v>-1</v>
      </c>
    </row>
    <row r="17" spans="2:68" x14ac:dyDescent="0.3">
      <c r="B17">
        <f>+MAX($B$1:B16)+1</f>
        <v>5</v>
      </c>
      <c r="C17" s="7" t="s">
        <v>51</v>
      </c>
      <c r="E17" s="256">
        <f>+_xlfn.XLOOKUP($B17,Revenue_FY26B!$B:$B,Revenue_FY26B!F:F,0)/1000</f>
        <v>0.1806843370646046</v>
      </c>
      <c r="F17" s="255"/>
      <c r="G17" s="257">
        <f t="shared" si="26"/>
        <v>-0.1806843370646046</v>
      </c>
      <c r="H17" s="28">
        <f t="shared" si="27"/>
        <v>-1</v>
      </c>
      <c r="J17" s="256">
        <f>+_xlfn.XLOOKUP($B17,Revenue_FY26B!$B:$B,Revenue_FY26B!G:G,0)/1000</f>
        <v>0.1730953039622577</v>
      </c>
      <c r="K17" s="255"/>
      <c r="L17" s="257">
        <f t="shared" si="28"/>
        <v>-0.1730953039622577</v>
      </c>
      <c r="M17" s="28">
        <f t="shared" si="29"/>
        <v>-1</v>
      </c>
      <c r="O17" s="256">
        <f>+_xlfn.XLOOKUP($B17,Revenue_FY26B!$B:$B,Revenue_FY26B!H:H,0)/1000</f>
        <v>0.17050518319551522</v>
      </c>
      <c r="P17" s="255"/>
      <c r="Q17" s="257">
        <f t="shared" si="30"/>
        <v>-0.17050518319551522</v>
      </c>
      <c r="R17" s="28">
        <f t="shared" si="31"/>
        <v>-1</v>
      </c>
      <c r="T17" s="256">
        <f>+_xlfn.XLOOKUP($B17,Revenue_FY26B!$B:$B,Revenue_FY26B!I:I,0)/1000</f>
        <v>0.16120099215830386</v>
      </c>
      <c r="U17" s="255"/>
      <c r="V17" s="257">
        <f t="shared" si="32"/>
        <v>-0.16120099215830386</v>
      </c>
      <c r="W17" s="28">
        <f t="shared" si="33"/>
        <v>-1</v>
      </c>
      <c r="Y17" s="256">
        <f>+_xlfn.XLOOKUP($B17,Revenue_FY26B!$B:$B,Revenue_FY26B!J:J,0)/1000</f>
        <v>0.16658961163674457</v>
      </c>
      <c r="Z17" s="255"/>
      <c r="AA17" s="257">
        <f t="shared" si="34"/>
        <v>-0.16658961163674457</v>
      </c>
      <c r="AB17" s="28">
        <f t="shared" si="35"/>
        <v>-1</v>
      </c>
      <c r="AD17" s="256">
        <f>+_xlfn.XLOOKUP($B17,Revenue_FY26B!$B:$B,Revenue_FY26B!K:K,0)/1000</f>
        <v>0.16672300317131131</v>
      </c>
      <c r="AE17" s="255"/>
      <c r="AF17" s="257">
        <f t="shared" si="36"/>
        <v>-0.16672300317131131</v>
      </c>
      <c r="AG17" s="28">
        <f t="shared" si="37"/>
        <v>-1</v>
      </c>
      <c r="AI17" s="256">
        <f>+_xlfn.XLOOKUP($B17,Revenue_FY26B!$B:$B,Revenue_FY26B!L:L,0)/1000</f>
        <v>0.16264749194822739</v>
      </c>
      <c r="AJ17" s="255"/>
      <c r="AK17" s="257">
        <f t="shared" si="38"/>
        <v>-0.16264749194822739</v>
      </c>
      <c r="AL17" s="28">
        <f t="shared" si="39"/>
        <v>-1</v>
      </c>
      <c r="AN17" s="256">
        <f>+_xlfn.XLOOKUP($B17,Revenue_FY26B!$B:$B,Revenue_FY26B!M:M,0)/1000</f>
        <v>0.16184957488617002</v>
      </c>
      <c r="AO17" s="255"/>
      <c r="AP17" s="257">
        <f t="shared" si="40"/>
        <v>-0.16184957488617002</v>
      </c>
      <c r="AQ17" s="28">
        <f t="shared" si="41"/>
        <v>-1</v>
      </c>
      <c r="AS17" s="256">
        <f>+_xlfn.XLOOKUP($B17,Revenue_FY26B!$B:$B,Revenue_FY26B!N:N,0)/1000</f>
        <v>0.16579381532828175</v>
      </c>
      <c r="AT17" s="255"/>
      <c r="AU17" s="257">
        <f t="shared" si="42"/>
        <v>-0.16579381532828175</v>
      </c>
      <c r="AV17" s="28">
        <f t="shared" si="43"/>
        <v>-1</v>
      </c>
      <c r="AX17" s="256">
        <f>+_xlfn.XLOOKUP($B17,Revenue_FY26B!$B:$B,Revenue_FY26B!O:O,0)/1000</f>
        <v>0.1667231467937344</v>
      </c>
      <c r="AY17" s="255"/>
      <c r="AZ17" s="257">
        <f t="shared" si="44"/>
        <v>-0.1667231467937344</v>
      </c>
      <c r="BA17" s="28">
        <f t="shared" si="45"/>
        <v>-1</v>
      </c>
      <c r="BC17" s="256">
        <f>+_xlfn.XLOOKUP($B17,Revenue_FY26B!$B:$B,Revenue_FY26B!P:P,0)/1000</f>
        <v>0.16784410168433392</v>
      </c>
      <c r="BD17" s="255"/>
      <c r="BE17" s="257">
        <f t="shared" si="46"/>
        <v>-0.16784410168433392</v>
      </c>
      <c r="BF17" s="28">
        <f t="shared" si="47"/>
        <v>-1</v>
      </c>
      <c r="BH17" s="256">
        <f>+_xlfn.XLOOKUP($B17,Revenue_FY26B!$B:$B,Revenue_FY26B!Q:Q,0)/1000</f>
        <v>0.17379480361507443</v>
      </c>
      <c r="BI17" s="255"/>
      <c r="BJ17" s="257">
        <f t="shared" si="48"/>
        <v>-0.17379480361507443</v>
      </c>
      <c r="BK17" s="28">
        <f t="shared" si="49"/>
        <v>-1</v>
      </c>
      <c r="BM17" s="290">
        <v>2.0169999999999999</v>
      </c>
      <c r="BN17" s="290">
        <f t="shared" si="23"/>
        <v>0</v>
      </c>
      <c r="BO17" s="281">
        <f t="shared" si="24"/>
        <v>-2.0169999999999999</v>
      </c>
      <c r="BP17" s="28">
        <f t="shared" si="25"/>
        <v>-1</v>
      </c>
    </row>
    <row r="18" spans="2:68" x14ac:dyDescent="0.3">
      <c r="B18">
        <f>+MAX($B$1:B17)+1</f>
        <v>6</v>
      </c>
      <c r="C18" s="7" t="s">
        <v>52</v>
      </c>
      <c r="E18" s="256">
        <f>+_xlfn.XLOOKUP($B18,Revenue_FY26B!$B:$B,Revenue_FY26B!F:F,0)/1000</f>
        <v>0.18686069267170419</v>
      </c>
      <c r="F18" s="255"/>
      <c r="G18" s="257">
        <f t="shared" si="26"/>
        <v>-0.18686069267170419</v>
      </c>
      <c r="H18" s="28">
        <f t="shared" si="27"/>
        <v>-1</v>
      </c>
      <c r="J18" s="256">
        <f>+_xlfn.XLOOKUP($B18,Revenue_FY26B!$B:$B,Revenue_FY26B!G:G,0)/1000</f>
        <v>0.19569434096122673</v>
      </c>
      <c r="K18" s="255"/>
      <c r="L18" s="257">
        <f t="shared" si="28"/>
        <v>-0.19569434096122673</v>
      </c>
      <c r="M18" s="28">
        <f t="shared" si="29"/>
        <v>-1</v>
      </c>
      <c r="O18" s="256">
        <f>+_xlfn.XLOOKUP($B18,Revenue_FY26B!$B:$B,Revenue_FY26B!H:H,0)/1000</f>
        <v>0.19511298327298165</v>
      </c>
      <c r="P18" s="255"/>
      <c r="Q18" s="257">
        <f t="shared" si="30"/>
        <v>-0.19511298327298165</v>
      </c>
      <c r="R18" s="28">
        <f t="shared" si="31"/>
        <v>-1</v>
      </c>
      <c r="T18" s="256">
        <f>+_xlfn.XLOOKUP($B18,Revenue_FY26B!$B:$B,Revenue_FY26B!I:I,0)/1000</f>
        <v>0.19340508891601726</v>
      </c>
      <c r="U18" s="255"/>
      <c r="V18" s="257">
        <f t="shared" si="32"/>
        <v>-0.19340508891601726</v>
      </c>
      <c r="W18" s="28">
        <f t="shared" si="33"/>
        <v>-1</v>
      </c>
      <c r="Y18" s="256">
        <f>+_xlfn.XLOOKUP($B18,Revenue_FY26B!$B:$B,Revenue_FY26B!J:J,0)/1000</f>
        <v>0.19620291441504606</v>
      </c>
      <c r="Z18" s="255"/>
      <c r="AA18" s="257">
        <f t="shared" si="34"/>
        <v>-0.19620291441504606</v>
      </c>
      <c r="AB18" s="28">
        <f t="shared" si="35"/>
        <v>-1</v>
      </c>
      <c r="AD18" s="256">
        <f>+_xlfn.XLOOKUP($B18,Revenue_FY26B!$B:$B,Revenue_FY26B!K:K,0)/1000</f>
        <v>0.18729803467382788</v>
      </c>
      <c r="AE18" s="255"/>
      <c r="AF18" s="257">
        <f t="shared" si="36"/>
        <v>-0.18729803467382788</v>
      </c>
      <c r="AG18" s="28">
        <f t="shared" si="37"/>
        <v>-1</v>
      </c>
      <c r="AI18" s="256">
        <f>+_xlfn.XLOOKUP($B18,Revenue_FY26B!$B:$B,Revenue_FY26B!L:L,0)/1000</f>
        <v>0.17105206897329311</v>
      </c>
      <c r="AJ18" s="255"/>
      <c r="AK18" s="257">
        <f t="shared" si="38"/>
        <v>-0.17105206897329311</v>
      </c>
      <c r="AL18" s="28">
        <f t="shared" si="39"/>
        <v>-1</v>
      </c>
      <c r="AN18" s="256">
        <f>+_xlfn.XLOOKUP($B18,Revenue_FY26B!$B:$B,Revenue_FY26B!M:M,0)/1000</f>
        <v>0.18234044940596061</v>
      </c>
      <c r="AO18" s="255"/>
      <c r="AP18" s="257">
        <f t="shared" si="40"/>
        <v>-0.18234044940596061</v>
      </c>
      <c r="AQ18" s="28">
        <f t="shared" si="41"/>
        <v>-1</v>
      </c>
      <c r="AS18" s="256">
        <f>+_xlfn.XLOOKUP($B18,Revenue_FY26B!$B:$B,Revenue_FY26B!N:N,0)/1000</f>
        <v>0.17732988521457593</v>
      </c>
      <c r="AT18" s="255"/>
      <c r="AU18" s="257">
        <f t="shared" si="42"/>
        <v>-0.17732988521457593</v>
      </c>
      <c r="AV18" s="28">
        <f t="shared" si="43"/>
        <v>-1</v>
      </c>
      <c r="AX18" s="256">
        <f>+_xlfn.XLOOKUP($B18,Revenue_FY26B!$B:$B,Revenue_FY26B!O:O,0)/1000</f>
        <v>0.17976624336609814</v>
      </c>
      <c r="AY18" s="255"/>
      <c r="AZ18" s="257">
        <f t="shared" si="44"/>
        <v>-0.17976624336609814</v>
      </c>
      <c r="BA18" s="28">
        <f t="shared" si="45"/>
        <v>-1</v>
      </c>
      <c r="BC18" s="256">
        <f>+_xlfn.XLOOKUP($B18,Revenue_FY26B!$B:$B,Revenue_FY26B!P:P,0)/1000</f>
        <v>0.19307768078874504</v>
      </c>
      <c r="BD18" s="255"/>
      <c r="BE18" s="257">
        <f t="shared" si="46"/>
        <v>-0.19307768078874504</v>
      </c>
      <c r="BF18" s="28">
        <f t="shared" si="47"/>
        <v>-1</v>
      </c>
      <c r="BH18" s="256">
        <f>+_xlfn.XLOOKUP($B18,Revenue_FY26B!$B:$B,Revenue_FY26B!Q:Q,0)/1000</f>
        <v>0.19962153124852355</v>
      </c>
      <c r="BI18" s="255"/>
      <c r="BJ18" s="257">
        <f t="shared" si="48"/>
        <v>-0.19962153124852355</v>
      </c>
      <c r="BK18" s="28">
        <f t="shared" si="49"/>
        <v>-1</v>
      </c>
      <c r="BM18" s="290">
        <v>2.258</v>
      </c>
      <c r="BN18" s="290">
        <f t="shared" si="23"/>
        <v>0</v>
      </c>
      <c r="BO18" s="281">
        <f t="shared" si="24"/>
        <v>-2.258</v>
      </c>
      <c r="BP18" s="28">
        <f t="shared" si="25"/>
        <v>-1</v>
      </c>
    </row>
    <row r="19" spans="2:68" s="5" customFormat="1" x14ac:dyDescent="0.3">
      <c r="C19" s="10" t="s">
        <v>53</v>
      </c>
      <c r="E19" s="280">
        <f>SUM(E13:E18)</f>
        <v>102.57698725547492</v>
      </c>
      <c r="F19" s="280">
        <f>SUM(F13:F18)</f>
        <v>0</v>
      </c>
      <c r="G19" s="280">
        <f t="shared" si="0"/>
        <v>-102.57698725547492</v>
      </c>
      <c r="H19" s="29">
        <f t="shared" ref="H19" si="50">IFERROR(G19/E19,"n.a.")</f>
        <v>-1</v>
      </c>
      <c r="J19" s="280">
        <f>SUM(J13:J18)</f>
        <v>100.13622325291813</v>
      </c>
      <c r="K19" s="280">
        <f>SUM(K13:K18)</f>
        <v>0</v>
      </c>
      <c r="L19" s="280">
        <f t="shared" si="1"/>
        <v>-100.13622325291813</v>
      </c>
      <c r="M19" s="29">
        <f t="shared" si="2"/>
        <v>-1</v>
      </c>
      <c r="O19" s="280">
        <f>SUM(O13:O18)</f>
        <v>105.01427179051481</v>
      </c>
      <c r="P19" s="280">
        <f>SUM(P13:P18)</f>
        <v>0</v>
      </c>
      <c r="Q19" s="280">
        <f t="shared" si="3"/>
        <v>-105.01427179051481</v>
      </c>
      <c r="R19" s="29">
        <f t="shared" si="4"/>
        <v>-1</v>
      </c>
      <c r="T19" s="280">
        <f>SUM(T13:T18)</f>
        <v>102.23250354987123</v>
      </c>
      <c r="U19" s="280">
        <f>SUM(U13:U18)</f>
        <v>0</v>
      </c>
      <c r="V19" s="280">
        <f t="shared" si="5"/>
        <v>-102.23250354987123</v>
      </c>
      <c r="W19" s="29">
        <f t="shared" si="6"/>
        <v>-1</v>
      </c>
      <c r="Y19" s="280">
        <f>SUM(Y13:Y18)</f>
        <v>97.059749584622665</v>
      </c>
      <c r="Z19" s="280">
        <f>SUM(Z13:Z18)</f>
        <v>0</v>
      </c>
      <c r="AA19" s="280">
        <f t="shared" si="7"/>
        <v>-97.059749584622665</v>
      </c>
      <c r="AB19" s="29">
        <f t="shared" si="8"/>
        <v>-1</v>
      </c>
      <c r="AD19" s="280">
        <f>SUM(AD13:AD18)</f>
        <v>93.944495243423134</v>
      </c>
      <c r="AE19" s="280">
        <f>SUM(AE13:AE18)</f>
        <v>0</v>
      </c>
      <c r="AF19" s="280">
        <f t="shared" si="9"/>
        <v>-93.944495243423134</v>
      </c>
      <c r="AG19" s="29">
        <f t="shared" si="10"/>
        <v>-1</v>
      </c>
      <c r="AI19" s="280">
        <f>SUM(AI13:AI18)</f>
        <v>86.734473531251425</v>
      </c>
      <c r="AJ19" s="280">
        <f>SUM(AJ13:AJ18)</f>
        <v>0</v>
      </c>
      <c r="AK19" s="280">
        <f t="shared" si="11"/>
        <v>-86.734473531251425</v>
      </c>
      <c r="AL19" s="29">
        <f t="shared" si="12"/>
        <v>-1</v>
      </c>
      <c r="AN19" s="280">
        <f>SUM(AN13:AN18)</f>
        <v>88.749285263645433</v>
      </c>
      <c r="AO19" s="280">
        <f>SUM(AO13:AO18)</f>
        <v>0</v>
      </c>
      <c r="AP19" s="280">
        <f t="shared" si="13"/>
        <v>-88.749285263645433</v>
      </c>
      <c r="AQ19" s="29">
        <f t="shared" si="14"/>
        <v>-1</v>
      </c>
      <c r="AS19" s="280">
        <f>SUM(AS13:AS18)</f>
        <v>90.038406746475076</v>
      </c>
      <c r="AT19" s="280">
        <f>SUM(AT13:AT18)</f>
        <v>0</v>
      </c>
      <c r="AU19" s="280">
        <f t="shared" si="15"/>
        <v>-90.038406746475076</v>
      </c>
      <c r="AV19" s="29">
        <f t="shared" si="16"/>
        <v>-1</v>
      </c>
      <c r="AX19" s="280">
        <f>SUM(AX13:AX18)</f>
        <v>91.723126164399346</v>
      </c>
      <c r="AY19" s="280">
        <f>SUM(AY13:AY18)</f>
        <v>0</v>
      </c>
      <c r="AZ19" s="280">
        <f t="shared" si="17"/>
        <v>-91.723126164399346</v>
      </c>
      <c r="BA19" s="29">
        <f t="shared" si="18"/>
        <v>-1</v>
      </c>
      <c r="BC19" s="280">
        <f>SUM(BC13:BC18)</f>
        <v>97.853055628004185</v>
      </c>
      <c r="BD19" s="280">
        <f>SUM(BD13:BD18)</f>
        <v>0</v>
      </c>
      <c r="BE19" s="280">
        <f t="shared" si="19"/>
        <v>-97.853055628004185</v>
      </c>
      <c r="BF19" s="29">
        <f t="shared" si="20"/>
        <v>-1</v>
      </c>
      <c r="BH19" s="280">
        <f>SUM(BH13:BH18)</f>
        <v>104.08589856357437</v>
      </c>
      <c r="BI19" s="280">
        <f>SUM(BI13:BI18)</f>
        <v>0</v>
      </c>
      <c r="BJ19" s="280">
        <f t="shared" si="21"/>
        <v>-104.08589856357437</v>
      </c>
      <c r="BK19" s="29">
        <f t="shared" si="22"/>
        <v>-1</v>
      </c>
      <c r="BM19" s="283">
        <f>SUM(BM13:BM18)</f>
        <v>1160.1490000000001</v>
      </c>
      <c r="BN19" s="283">
        <f>SUM(BN13:BN18)</f>
        <v>0</v>
      </c>
      <c r="BO19" s="283">
        <f t="shared" si="24"/>
        <v>-1160.1490000000001</v>
      </c>
      <c r="BP19" s="29">
        <f t="shared" si="25"/>
        <v>-1</v>
      </c>
    </row>
    <row r="20" spans="2:68" x14ac:dyDescent="0.3">
      <c r="C20" s="5"/>
      <c r="D20" s="5"/>
      <c r="E20" s="13"/>
      <c r="F20" s="12"/>
      <c r="G20" s="13"/>
      <c r="H20" s="11"/>
      <c r="I20" s="5"/>
      <c r="J20" s="13"/>
      <c r="K20" s="12"/>
      <c r="L20" s="13"/>
      <c r="M20" s="11"/>
      <c r="N20" s="5"/>
      <c r="O20" s="13"/>
      <c r="P20" s="12"/>
      <c r="Q20" s="13"/>
      <c r="R20" s="11"/>
      <c r="S20" s="5"/>
      <c r="T20" s="13"/>
      <c r="U20" s="12"/>
      <c r="V20" s="13"/>
      <c r="W20" s="11"/>
      <c r="X20" s="5"/>
      <c r="Y20" s="13"/>
      <c r="Z20" s="12"/>
      <c r="AA20" s="13"/>
      <c r="AB20" s="11"/>
      <c r="AC20" s="5"/>
      <c r="AD20" s="13"/>
      <c r="AE20" s="12"/>
      <c r="AF20" s="13"/>
      <c r="AG20" s="11"/>
      <c r="AH20" s="5"/>
      <c r="AI20" s="13"/>
      <c r="AJ20" s="12"/>
      <c r="AK20" s="13"/>
      <c r="AL20" s="11"/>
      <c r="AM20" s="5"/>
      <c r="AN20" s="13"/>
      <c r="AO20" s="12"/>
      <c r="AP20" s="13"/>
      <c r="AQ20" s="11"/>
      <c r="AR20" s="5"/>
      <c r="AS20" s="13"/>
      <c r="AT20" s="12"/>
      <c r="AU20" s="13"/>
      <c r="AV20" s="11"/>
      <c r="AW20" s="5"/>
      <c r="AX20" s="13"/>
      <c r="AY20" s="12"/>
      <c r="AZ20" s="13"/>
      <c r="BA20" s="11"/>
      <c r="BB20" s="5"/>
      <c r="BC20" s="13"/>
      <c r="BD20" s="12"/>
      <c r="BE20" s="13"/>
      <c r="BF20" s="11"/>
      <c r="BG20" s="5"/>
      <c r="BH20" s="13"/>
      <c r="BI20" s="12"/>
      <c r="BJ20" s="13"/>
      <c r="BK20" s="11"/>
      <c r="BL20" s="5"/>
      <c r="BM20" s="284"/>
      <c r="BN20" s="285"/>
      <c r="BO20" s="284"/>
      <c r="BP20" s="11"/>
    </row>
    <row r="21" spans="2:68" x14ac:dyDescent="0.3">
      <c r="C21" s="6" t="s">
        <v>32</v>
      </c>
      <c r="D21" s="6"/>
      <c r="E21" s="13"/>
      <c r="F21" s="12"/>
      <c r="G21" s="13"/>
      <c r="H21" s="11"/>
      <c r="I21" s="6"/>
      <c r="J21" s="13"/>
      <c r="K21" s="12"/>
      <c r="L21" s="13"/>
      <c r="M21" s="11"/>
      <c r="N21" s="6"/>
      <c r="O21" s="13"/>
      <c r="P21" s="12"/>
      <c r="Q21" s="13"/>
      <c r="R21" s="11"/>
      <c r="S21" s="6"/>
      <c r="T21" s="13"/>
      <c r="U21" s="12"/>
      <c r="V21" s="13"/>
      <c r="W21" s="11"/>
      <c r="X21" s="6"/>
      <c r="Y21" s="13"/>
      <c r="Z21" s="12"/>
      <c r="AA21" s="13"/>
      <c r="AB21" s="11"/>
      <c r="AC21" s="6"/>
      <c r="AD21" s="13"/>
      <c r="AE21" s="12"/>
      <c r="AF21" s="13"/>
      <c r="AG21" s="11"/>
      <c r="AH21" s="6"/>
      <c r="AI21" s="13"/>
      <c r="AJ21" s="12"/>
      <c r="AK21" s="13"/>
      <c r="AL21" s="11"/>
      <c r="AM21" s="6"/>
      <c r="AN21" s="13"/>
      <c r="AO21" s="12"/>
      <c r="AP21" s="13"/>
      <c r="AQ21" s="11"/>
      <c r="AR21" s="6"/>
      <c r="AS21" s="13"/>
      <c r="AT21" s="12"/>
      <c r="AU21" s="13"/>
      <c r="AV21" s="11"/>
      <c r="AW21" s="6"/>
      <c r="AX21" s="13"/>
      <c r="AY21" s="12"/>
      <c r="AZ21" s="13"/>
      <c r="BA21" s="11"/>
      <c r="BB21" s="6"/>
      <c r="BC21" s="13"/>
      <c r="BD21" s="12"/>
      <c r="BE21" s="13"/>
      <c r="BF21" s="11"/>
      <c r="BG21" s="6"/>
      <c r="BH21" s="13"/>
      <c r="BI21" s="12"/>
      <c r="BJ21" s="13"/>
      <c r="BK21" s="11"/>
      <c r="BL21" s="6"/>
      <c r="BM21" s="284"/>
      <c r="BN21" s="285"/>
      <c r="BO21" s="284"/>
      <c r="BP21" s="11"/>
    </row>
    <row r="22" spans="2:68" x14ac:dyDescent="0.3">
      <c r="B22">
        <f>+MAX($B$1:B21)+1</f>
        <v>7</v>
      </c>
      <c r="C22" s="7" t="s">
        <v>47</v>
      </c>
      <c r="E22" s="256">
        <f>+_xlfn.XLOOKUP($B22,Revenue_FY26B!$B:$B,Revenue_FY26B!F:F,0)/1000</f>
        <v>94.723993832271432</v>
      </c>
      <c r="F22" s="255"/>
      <c r="G22" s="257">
        <f t="shared" ref="G22:G27" si="51">F22-E22</f>
        <v>-94.723993832271432</v>
      </c>
      <c r="H22" s="28">
        <f>IFERROR(G22/E22,"n.a.")</f>
        <v>-1</v>
      </c>
      <c r="J22" s="256">
        <f>+_xlfn.XLOOKUP($B22,Revenue_FY26B!$B:$B,Revenue_FY26B!G:G,0)/1000</f>
        <v>92.892061628746745</v>
      </c>
      <c r="K22" s="255"/>
      <c r="L22" s="257">
        <f t="shared" ref="L22:L27" si="52">K22-J22</f>
        <v>-92.892061628746745</v>
      </c>
      <c r="M22" s="28">
        <f t="shared" ref="M22:M27" si="53">IFERROR(L22/J22,"n.a.")</f>
        <v>-1</v>
      </c>
      <c r="O22" s="256">
        <f>+_xlfn.XLOOKUP($B22,Revenue_FY26B!$B:$B,Revenue_FY26B!H:H,0)/1000</f>
        <v>100.10608361876891</v>
      </c>
      <c r="P22" s="255"/>
      <c r="Q22" s="257">
        <f t="shared" ref="Q22:Q27" si="54">P22-O22</f>
        <v>-100.10608361876891</v>
      </c>
      <c r="R22" s="28">
        <f t="shared" ref="R22:R27" si="55">IFERROR(Q22/O22,"n.a.")</f>
        <v>-1</v>
      </c>
      <c r="T22" s="256">
        <f>+_xlfn.XLOOKUP($B22,Revenue_FY26B!$B:$B,Revenue_FY26B!I:I,0)/1000</f>
        <v>93.120047770227998</v>
      </c>
      <c r="U22" s="255"/>
      <c r="V22" s="257">
        <f t="shared" ref="V22:V27" si="56">U22-T22</f>
        <v>-93.120047770227998</v>
      </c>
      <c r="W22" s="28">
        <f t="shared" ref="W22:W27" si="57">IFERROR(V22/T22,"n.a.")</f>
        <v>-1</v>
      </c>
      <c r="Y22" s="256">
        <f>+_xlfn.XLOOKUP($B22,Revenue_FY26B!$B:$B,Revenue_FY26B!J:J,0)/1000</f>
        <v>83.967689648937494</v>
      </c>
      <c r="Z22" s="255"/>
      <c r="AA22" s="257">
        <f t="shared" ref="AA22:AA27" si="58">Z22-Y22</f>
        <v>-83.967689648937494</v>
      </c>
      <c r="AB22" s="28">
        <f t="shared" ref="AB22:AB27" si="59">IFERROR(AA22/Y22,"n.a.")</f>
        <v>-1</v>
      </c>
      <c r="AD22" s="256">
        <f>+_xlfn.XLOOKUP($B22,Revenue_FY26B!$B:$B,Revenue_FY26B!K:K,0)/1000</f>
        <v>75.310422143741278</v>
      </c>
      <c r="AE22" s="255"/>
      <c r="AF22" s="257">
        <f t="shared" ref="AF22:AF27" si="60">AE22-AD22</f>
        <v>-75.310422143741278</v>
      </c>
      <c r="AG22" s="28">
        <f t="shared" ref="AG22:AG27" si="61">IFERROR(AF22/AD22,"n.a.")</f>
        <v>-1</v>
      </c>
      <c r="AI22" s="256">
        <f>+_xlfn.XLOOKUP($B22,Revenue_FY26B!$B:$B,Revenue_FY26B!L:L,0)/1000</f>
        <v>70.987933206737807</v>
      </c>
      <c r="AJ22" s="255"/>
      <c r="AK22" s="257">
        <f t="shared" ref="AK22:AK27" si="62">AJ22-AI22</f>
        <v>-70.987933206737807</v>
      </c>
      <c r="AL22" s="28">
        <f t="shared" ref="AL22:AL27" si="63">IFERROR(AK22/AI22,"n.a.")</f>
        <v>-1</v>
      </c>
      <c r="AN22" s="256">
        <f>+_xlfn.XLOOKUP($B22,Revenue_FY26B!$B:$B,Revenue_FY26B!M:M,0)/1000</f>
        <v>69.656795746196792</v>
      </c>
      <c r="AO22" s="255"/>
      <c r="AP22" s="257">
        <f t="shared" ref="AP22:AP27" si="64">AO22-AN22</f>
        <v>-69.656795746196792</v>
      </c>
      <c r="AQ22" s="28">
        <f t="shared" ref="AQ22:AQ27" si="65">IFERROR(AP22/AN22,"n.a.")</f>
        <v>-1</v>
      </c>
      <c r="AS22" s="256">
        <f>+_xlfn.XLOOKUP($B22,Revenue_FY26B!$B:$B,Revenue_FY26B!N:N,0)/1000</f>
        <v>75.59012892933103</v>
      </c>
      <c r="AT22" s="255"/>
      <c r="AU22" s="257">
        <f t="shared" ref="AU22:AU27" si="66">AT22-AS22</f>
        <v>-75.59012892933103</v>
      </c>
      <c r="AV22" s="28">
        <f t="shared" ref="AV22:AV27" si="67">IFERROR(AU22/AS22,"n.a.")</f>
        <v>-1</v>
      </c>
      <c r="AX22" s="256">
        <f>+_xlfn.XLOOKUP($B22,Revenue_FY26B!$B:$B,Revenue_FY26B!O:O,0)/1000</f>
        <v>72.925527070662937</v>
      </c>
      <c r="AY22" s="255"/>
      <c r="AZ22" s="257">
        <f t="shared" ref="AZ22:AZ27" si="68">AY22-AX22</f>
        <v>-72.925527070662937</v>
      </c>
      <c r="BA22" s="28">
        <f t="shared" ref="BA22:BA27" si="69">IFERROR(AZ22/AX22,"n.a.")</f>
        <v>-1</v>
      </c>
      <c r="BC22" s="256">
        <f>+_xlfn.XLOOKUP($B22,Revenue_FY26B!$B:$B,Revenue_FY26B!P:P,0)/1000</f>
        <v>76.876740976580095</v>
      </c>
      <c r="BD22" s="255"/>
      <c r="BE22" s="257">
        <f t="shared" ref="BE22:BE27" si="70">BD22-BC22</f>
        <v>-76.876740976580095</v>
      </c>
      <c r="BF22" s="28">
        <f t="shared" ref="BF22:BF27" si="71">IFERROR(BE22/BC22,"n.a.")</f>
        <v>-1</v>
      </c>
      <c r="BH22" s="256">
        <f>+_xlfn.XLOOKUP($B22,Revenue_FY26B!$B:$B,Revenue_FY26B!Q:Q,0)/1000</f>
        <v>94.119567799053613</v>
      </c>
      <c r="BI22" s="255"/>
      <c r="BJ22" s="257">
        <f t="shared" ref="BJ22:BJ27" si="72">BI22-BH22</f>
        <v>-94.119567799053613</v>
      </c>
      <c r="BK22" s="28">
        <f t="shared" ref="BK22:BK27" si="73">IFERROR(BJ22/BH22,"n.a.")</f>
        <v>-1</v>
      </c>
      <c r="BM22" s="290">
        <v>1000.277</v>
      </c>
      <c r="BN22" s="290">
        <f t="shared" ref="BN22:BN27" si="74">+F22+K22+P22+U22+Z22+AE22+AJ22+AO22+AT22+AY22+BD22+BI22</f>
        <v>0</v>
      </c>
      <c r="BO22" s="281">
        <f t="shared" ref="BO22:BO28" si="75">BN22-BM22</f>
        <v>-1000.277</v>
      </c>
      <c r="BP22" s="28">
        <f t="shared" ref="BP22:BP28" si="76">IFERROR(BO22/BM22,"n.a.")</f>
        <v>-1</v>
      </c>
    </row>
    <row r="23" spans="2:68" x14ac:dyDescent="0.3">
      <c r="B23">
        <f>+MAX($B$1:B22)+1</f>
        <v>8</v>
      </c>
      <c r="C23" s="7" t="s">
        <v>48</v>
      </c>
      <c r="E23" s="256">
        <f>+_xlfn.XLOOKUP($B23,Revenue_FY26B!$B:$B,Revenue_FY26B!F:F,0)/1000</f>
        <v>102.33491570541709</v>
      </c>
      <c r="F23" s="255"/>
      <c r="G23" s="257">
        <f t="shared" si="51"/>
        <v>-102.33491570541709</v>
      </c>
      <c r="H23" s="28">
        <f t="shared" ref="H23:H27" si="77">IFERROR(G23/E23,"n.a.")</f>
        <v>-1</v>
      </c>
      <c r="J23" s="256">
        <f>+_xlfn.XLOOKUP($B23,Revenue_FY26B!$B:$B,Revenue_FY26B!G:G,0)/1000</f>
        <v>95.444559413419697</v>
      </c>
      <c r="K23" s="255"/>
      <c r="L23" s="257">
        <f t="shared" si="52"/>
        <v>-95.444559413419697</v>
      </c>
      <c r="M23" s="28">
        <f t="shared" si="53"/>
        <v>-1</v>
      </c>
      <c r="O23" s="256">
        <f>+_xlfn.XLOOKUP($B23,Revenue_FY26B!$B:$B,Revenue_FY26B!H:H,0)/1000</f>
        <v>103.5948286918135</v>
      </c>
      <c r="P23" s="255"/>
      <c r="Q23" s="257">
        <f t="shared" si="54"/>
        <v>-103.5948286918135</v>
      </c>
      <c r="R23" s="28">
        <f t="shared" si="55"/>
        <v>-1</v>
      </c>
      <c r="T23" s="256">
        <f>+_xlfn.XLOOKUP($B23,Revenue_FY26B!$B:$B,Revenue_FY26B!I:I,0)/1000</f>
        <v>102.31182185008792</v>
      </c>
      <c r="U23" s="255"/>
      <c r="V23" s="257">
        <f t="shared" si="56"/>
        <v>-102.31182185008792</v>
      </c>
      <c r="W23" s="28">
        <f t="shared" si="57"/>
        <v>-1</v>
      </c>
      <c r="Y23" s="256">
        <f>+_xlfn.XLOOKUP($B23,Revenue_FY26B!$B:$B,Revenue_FY26B!J:J,0)/1000</f>
        <v>96.563044758979089</v>
      </c>
      <c r="Z23" s="255"/>
      <c r="AA23" s="257">
        <f t="shared" si="58"/>
        <v>-96.563044758979089</v>
      </c>
      <c r="AB23" s="28">
        <f t="shared" si="59"/>
        <v>-1</v>
      </c>
      <c r="AD23" s="256">
        <f>+_xlfn.XLOOKUP($B23,Revenue_FY26B!$B:$B,Revenue_FY26B!K:K,0)/1000</f>
        <v>96.784733778007023</v>
      </c>
      <c r="AE23" s="255"/>
      <c r="AF23" s="257">
        <f t="shared" si="60"/>
        <v>-96.784733778007023</v>
      </c>
      <c r="AG23" s="28">
        <f t="shared" si="61"/>
        <v>-1</v>
      </c>
      <c r="AI23" s="256">
        <f>+_xlfn.XLOOKUP($B23,Revenue_FY26B!$B:$B,Revenue_FY26B!L:L,0)/1000</f>
        <v>89.04724149556462</v>
      </c>
      <c r="AJ23" s="255"/>
      <c r="AK23" s="257">
        <f t="shared" si="62"/>
        <v>-89.04724149556462</v>
      </c>
      <c r="AL23" s="28">
        <f t="shared" si="63"/>
        <v>-1</v>
      </c>
      <c r="AN23" s="256">
        <f>+_xlfn.XLOOKUP($B23,Revenue_FY26B!$B:$B,Revenue_FY26B!M:M,0)/1000</f>
        <v>95.122793367597865</v>
      </c>
      <c r="AO23" s="255"/>
      <c r="AP23" s="257">
        <f t="shared" si="64"/>
        <v>-95.122793367597865</v>
      </c>
      <c r="AQ23" s="28">
        <f t="shared" si="65"/>
        <v>-1</v>
      </c>
      <c r="AS23" s="256">
        <f>+_xlfn.XLOOKUP($B23,Revenue_FY26B!$B:$B,Revenue_FY26B!N:N,0)/1000</f>
        <v>93.593859543545136</v>
      </c>
      <c r="AT23" s="255"/>
      <c r="AU23" s="257">
        <f t="shared" si="66"/>
        <v>-93.593859543545136</v>
      </c>
      <c r="AV23" s="28">
        <f t="shared" si="67"/>
        <v>-1</v>
      </c>
      <c r="AX23" s="256">
        <f>+_xlfn.XLOOKUP($B23,Revenue_FY26B!$B:$B,Revenue_FY26B!O:O,0)/1000</f>
        <v>86.836762326858803</v>
      </c>
      <c r="AY23" s="255"/>
      <c r="AZ23" s="257">
        <f t="shared" si="68"/>
        <v>-86.836762326858803</v>
      </c>
      <c r="BA23" s="28">
        <f t="shared" si="69"/>
        <v>-1</v>
      </c>
      <c r="BC23" s="256">
        <f>+_xlfn.XLOOKUP($B23,Revenue_FY26B!$B:$B,Revenue_FY26B!P:P,0)/1000</f>
        <v>100.16504856940085</v>
      </c>
      <c r="BD23" s="255"/>
      <c r="BE23" s="257">
        <f t="shared" si="70"/>
        <v>-100.16504856940085</v>
      </c>
      <c r="BF23" s="28">
        <f t="shared" si="71"/>
        <v>-1</v>
      </c>
      <c r="BH23" s="256">
        <f>+_xlfn.XLOOKUP($B23,Revenue_FY26B!$B:$B,Revenue_FY26B!Q:Q,0)/1000</f>
        <v>99.559269867310292</v>
      </c>
      <c r="BI23" s="255"/>
      <c r="BJ23" s="257">
        <f t="shared" si="72"/>
        <v>-99.559269867310292</v>
      </c>
      <c r="BK23" s="28">
        <f t="shared" si="73"/>
        <v>-1</v>
      </c>
      <c r="BM23" s="290">
        <v>1161.3589999999999</v>
      </c>
      <c r="BN23" s="290">
        <f t="shared" si="74"/>
        <v>0</v>
      </c>
      <c r="BO23" s="281">
        <f t="shared" si="75"/>
        <v>-1161.3589999999999</v>
      </c>
      <c r="BP23" s="28">
        <f t="shared" si="76"/>
        <v>-1</v>
      </c>
    </row>
    <row r="24" spans="2:68" x14ac:dyDescent="0.3">
      <c r="B24">
        <f>+MAX($B$1:B23)+1</f>
        <v>9</v>
      </c>
      <c r="C24" s="7" t="s">
        <v>49</v>
      </c>
      <c r="E24" s="256">
        <f>+_xlfn.XLOOKUP($B24,Revenue_FY26B!$B:$B,Revenue_FY26B!F:F,0)/1000</f>
        <v>18.893568332879383</v>
      </c>
      <c r="F24" s="255"/>
      <c r="G24" s="257">
        <f t="shared" si="51"/>
        <v>-18.893568332879383</v>
      </c>
      <c r="H24" s="28">
        <f t="shared" si="77"/>
        <v>-1</v>
      </c>
      <c r="J24" s="256">
        <f>+_xlfn.XLOOKUP($B24,Revenue_FY26B!$B:$B,Revenue_FY26B!G:G,0)/1000</f>
        <v>22.151383599260381</v>
      </c>
      <c r="K24" s="255"/>
      <c r="L24" s="257">
        <f t="shared" si="52"/>
        <v>-22.151383599260381</v>
      </c>
      <c r="M24" s="28">
        <f t="shared" si="53"/>
        <v>-1</v>
      </c>
      <c r="O24" s="256">
        <f>+_xlfn.XLOOKUP($B24,Revenue_FY26B!$B:$B,Revenue_FY26B!H:H,0)/1000</f>
        <v>19.656309280204241</v>
      </c>
      <c r="P24" s="255"/>
      <c r="Q24" s="257">
        <f t="shared" si="54"/>
        <v>-19.656309280204241</v>
      </c>
      <c r="R24" s="28">
        <f t="shared" si="55"/>
        <v>-1</v>
      </c>
      <c r="T24" s="256">
        <f>+_xlfn.XLOOKUP($B24,Revenue_FY26B!$B:$B,Revenue_FY26B!I:I,0)/1000</f>
        <v>19.285434738799832</v>
      </c>
      <c r="U24" s="255"/>
      <c r="V24" s="257">
        <f t="shared" si="56"/>
        <v>-19.285434738799832</v>
      </c>
      <c r="W24" s="28">
        <f t="shared" si="57"/>
        <v>-1</v>
      </c>
      <c r="Y24" s="256">
        <f>+_xlfn.XLOOKUP($B24,Revenue_FY26B!$B:$B,Revenue_FY26B!J:J,0)/1000</f>
        <v>19.293412133140613</v>
      </c>
      <c r="Z24" s="255"/>
      <c r="AA24" s="257">
        <f t="shared" si="58"/>
        <v>-19.293412133140613</v>
      </c>
      <c r="AB24" s="28">
        <f t="shared" si="59"/>
        <v>-1</v>
      </c>
      <c r="AD24" s="256">
        <f>+_xlfn.XLOOKUP($B24,Revenue_FY26B!$B:$B,Revenue_FY26B!K:K,0)/1000</f>
        <v>18.12158084937591</v>
      </c>
      <c r="AE24" s="255"/>
      <c r="AF24" s="257">
        <f t="shared" si="60"/>
        <v>-18.12158084937591</v>
      </c>
      <c r="AG24" s="28">
        <f t="shared" si="61"/>
        <v>-1</v>
      </c>
      <c r="AI24" s="256">
        <f>+_xlfn.XLOOKUP($B24,Revenue_FY26B!$B:$B,Revenue_FY26B!L:L,0)/1000</f>
        <v>17.021892760042611</v>
      </c>
      <c r="AJ24" s="255"/>
      <c r="AK24" s="257">
        <f t="shared" si="62"/>
        <v>-17.021892760042611</v>
      </c>
      <c r="AL24" s="28">
        <f t="shared" si="63"/>
        <v>-1</v>
      </c>
      <c r="AN24" s="256">
        <f>+_xlfn.XLOOKUP($B24,Revenue_FY26B!$B:$B,Revenue_FY26B!M:M,0)/1000</f>
        <v>18.781964189229072</v>
      </c>
      <c r="AO24" s="255"/>
      <c r="AP24" s="257">
        <f t="shared" si="64"/>
        <v>-18.781964189229072</v>
      </c>
      <c r="AQ24" s="28">
        <f t="shared" si="65"/>
        <v>-1</v>
      </c>
      <c r="AS24" s="256">
        <f>+_xlfn.XLOOKUP($B24,Revenue_FY26B!$B:$B,Revenue_FY26B!N:N,0)/1000</f>
        <v>18.218503035233951</v>
      </c>
      <c r="AT24" s="255"/>
      <c r="AU24" s="257">
        <f t="shared" si="66"/>
        <v>-18.218503035233951</v>
      </c>
      <c r="AV24" s="28">
        <f t="shared" si="67"/>
        <v>-1</v>
      </c>
      <c r="AX24" s="256">
        <f>+_xlfn.XLOOKUP($B24,Revenue_FY26B!$B:$B,Revenue_FY26B!O:O,0)/1000</f>
        <v>17.232919793998065</v>
      </c>
      <c r="AY24" s="255"/>
      <c r="AZ24" s="257">
        <f t="shared" si="68"/>
        <v>-17.232919793998065</v>
      </c>
      <c r="BA24" s="28">
        <f t="shared" si="69"/>
        <v>-1</v>
      </c>
      <c r="BC24" s="256">
        <f>+_xlfn.XLOOKUP($B24,Revenue_FY26B!$B:$B,Revenue_FY26B!P:P,0)/1000</f>
        <v>15.952870131400314</v>
      </c>
      <c r="BD24" s="255"/>
      <c r="BE24" s="257">
        <f t="shared" si="70"/>
        <v>-15.952870131400314</v>
      </c>
      <c r="BF24" s="28">
        <f t="shared" si="71"/>
        <v>-1</v>
      </c>
      <c r="BH24" s="256">
        <f>+_xlfn.XLOOKUP($B24,Revenue_FY26B!$B:$B,Revenue_FY26B!Q:Q,0)/1000</f>
        <v>17.571688959804046</v>
      </c>
      <c r="BI24" s="255"/>
      <c r="BJ24" s="257">
        <f t="shared" si="72"/>
        <v>-17.571688959804046</v>
      </c>
      <c r="BK24" s="28">
        <f t="shared" si="73"/>
        <v>-1</v>
      </c>
      <c r="BM24" s="290">
        <v>222.18199999999999</v>
      </c>
      <c r="BN24" s="290">
        <f t="shared" si="74"/>
        <v>0</v>
      </c>
      <c r="BO24" s="281">
        <f t="shared" si="75"/>
        <v>-222.18199999999999</v>
      </c>
      <c r="BP24" s="28">
        <f t="shared" si="76"/>
        <v>-1</v>
      </c>
    </row>
    <row r="25" spans="2:68" x14ac:dyDescent="0.3">
      <c r="B25">
        <f>+MAX($B$1:B24)+1</f>
        <v>10</v>
      </c>
      <c r="C25" s="7" t="s">
        <v>50</v>
      </c>
      <c r="E25" s="256">
        <f>+_xlfn.XLOOKUP($B25,Revenue_FY26B!$B:$B,Revenue_FY26B!F:F,0)/1000</f>
        <v>3.4873734040537787</v>
      </c>
      <c r="F25" s="255"/>
      <c r="G25" s="257">
        <f t="shared" si="51"/>
        <v>-3.4873734040537787</v>
      </c>
      <c r="H25" s="28">
        <f t="shared" si="77"/>
        <v>-1</v>
      </c>
      <c r="J25" s="256">
        <f>+_xlfn.XLOOKUP($B25,Revenue_FY26B!$B:$B,Revenue_FY26B!G:G,0)/1000</f>
        <v>3.3845519146090979</v>
      </c>
      <c r="K25" s="255"/>
      <c r="L25" s="257">
        <f t="shared" si="52"/>
        <v>-3.3845519146090979</v>
      </c>
      <c r="M25" s="28">
        <f t="shared" si="53"/>
        <v>-1</v>
      </c>
      <c r="O25" s="256">
        <f>+_xlfn.XLOOKUP($B25,Revenue_FY26B!$B:$B,Revenue_FY26B!H:H,0)/1000</f>
        <v>3.7586291544637329</v>
      </c>
      <c r="P25" s="255"/>
      <c r="Q25" s="257">
        <f t="shared" si="54"/>
        <v>-3.7586291544637329</v>
      </c>
      <c r="R25" s="28">
        <f t="shared" si="55"/>
        <v>-1</v>
      </c>
      <c r="T25" s="256">
        <f>+_xlfn.XLOOKUP($B25,Revenue_FY26B!$B:$B,Revenue_FY26B!I:I,0)/1000</f>
        <v>3.5380372071380854</v>
      </c>
      <c r="U25" s="255"/>
      <c r="V25" s="257">
        <f t="shared" si="56"/>
        <v>-3.5380372071380854</v>
      </c>
      <c r="W25" s="28">
        <f t="shared" si="57"/>
        <v>-1</v>
      </c>
      <c r="Y25" s="256">
        <f>+_xlfn.XLOOKUP($B25,Revenue_FY26B!$B:$B,Revenue_FY26B!J:J,0)/1000</f>
        <v>3.7528496679233987</v>
      </c>
      <c r="Z25" s="255"/>
      <c r="AA25" s="257">
        <f t="shared" si="58"/>
        <v>-3.7528496679233987</v>
      </c>
      <c r="AB25" s="28">
        <f t="shared" si="59"/>
        <v>-1</v>
      </c>
      <c r="AD25" s="256">
        <f>+_xlfn.XLOOKUP($B25,Revenue_FY26B!$B:$B,Revenue_FY26B!K:K,0)/1000</f>
        <v>3.5702911537192428</v>
      </c>
      <c r="AE25" s="255"/>
      <c r="AF25" s="257">
        <f t="shared" si="60"/>
        <v>-3.5702911537192428</v>
      </c>
      <c r="AG25" s="28">
        <f t="shared" si="61"/>
        <v>-1</v>
      </c>
      <c r="AI25" s="256">
        <f>+_xlfn.XLOOKUP($B25,Revenue_FY26B!$B:$B,Revenue_FY26B!L:L,0)/1000</f>
        <v>3.9101603538549061</v>
      </c>
      <c r="AJ25" s="255"/>
      <c r="AK25" s="257">
        <f t="shared" si="62"/>
        <v>-3.9101603538549061</v>
      </c>
      <c r="AL25" s="28">
        <f t="shared" si="63"/>
        <v>-1</v>
      </c>
      <c r="AN25" s="256">
        <f>+_xlfn.XLOOKUP($B25,Revenue_FY26B!$B:$B,Revenue_FY26B!M:M,0)/1000</f>
        <v>3.656773410094238</v>
      </c>
      <c r="AO25" s="255"/>
      <c r="AP25" s="257">
        <f t="shared" si="64"/>
        <v>-3.656773410094238</v>
      </c>
      <c r="AQ25" s="28">
        <f t="shared" si="65"/>
        <v>-1</v>
      </c>
      <c r="AS25" s="256">
        <f>+_xlfn.XLOOKUP($B25,Revenue_FY26B!$B:$B,Revenue_FY26B!N:N,0)/1000</f>
        <v>3.7522205695187481</v>
      </c>
      <c r="AT25" s="255"/>
      <c r="AU25" s="257">
        <f t="shared" si="66"/>
        <v>-3.7522205695187481</v>
      </c>
      <c r="AV25" s="28">
        <f t="shared" si="67"/>
        <v>-1</v>
      </c>
      <c r="AX25" s="256">
        <f>+_xlfn.XLOOKUP($B25,Revenue_FY26B!$B:$B,Revenue_FY26B!O:O,0)/1000</f>
        <v>3.6268652854185253</v>
      </c>
      <c r="AY25" s="255"/>
      <c r="AZ25" s="257">
        <f t="shared" si="68"/>
        <v>-3.6268652854185253</v>
      </c>
      <c r="BA25" s="28">
        <f t="shared" si="69"/>
        <v>-1</v>
      </c>
      <c r="BC25" s="256">
        <f>+_xlfn.XLOOKUP($B25,Revenue_FY26B!$B:$B,Revenue_FY26B!P:P,0)/1000</f>
        <v>3.4634758848665936</v>
      </c>
      <c r="BD25" s="255"/>
      <c r="BE25" s="257">
        <f t="shared" si="70"/>
        <v>-3.4634758848665936</v>
      </c>
      <c r="BF25" s="28">
        <f t="shared" si="71"/>
        <v>-1</v>
      </c>
      <c r="BH25" s="256">
        <f>+_xlfn.XLOOKUP($B25,Revenue_FY26B!$B:$B,Revenue_FY26B!Q:Q,0)/1000</f>
        <v>3.6509615539037972</v>
      </c>
      <c r="BI25" s="255"/>
      <c r="BJ25" s="257">
        <f t="shared" si="72"/>
        <v>-3.6509615539037972</v>
      </c>
      <c r="BK25" s="28">
        <f t="shared" si="73"/>
        <v>-1</v>
      </c>
      <c r="BM25" s="290">
        <v>43.552</v>
      </c>
      <c r="BN25" s="290">
        <f t="shared" si="74"/>
        <v>0</v>
      </c>
      <c r="BO25" s="281">
        <f t="shared" si="75"/>
        <v>-43.552</v>
      </c>
      <c r="BP25" s="28">
        <f t="shared" si="76"/>
        <v>-1</v>
      </c>
    </row>
    <row r="26" spans="2:68" x14ac:dyDescent="0.3">
      <c r="B26">
        <f>+MAX($B$1:B25)+1</f>
        <v>11</v>
      </c>
      <c r="C26" s="7" t="s">
        <v>51</v>
      </c>
      <c r="E26" s="256">
        <f>+_xlfn.XLOOKUP($B26,Revenue_FY26B!$B:$B,Revenue_FY26B!F:F,0)/1000</f>
        <v>0.31570122630238651</v>
      </c>
      <c r="F26" s="255"/>
      <c r="G26" s="257">
        <f t="shared" si="51"/>
        <v>-0.31570122630238651</v>
      </c>
      <c r="H26" s="28">
        <f t="shared" si="77"/>
        <v>-1</v>
      </c>
      <c r="J26" s="256">
        <f>+_xlfn.XLOOKUP($B26,Revenue_FY26B!$B:$B,Revenue_FY26B!G:G,0)/1000</f>
        <v>0.30203198585917646</v>
      </c>
      <c r="K26" s="255"/>
      <c r="L26" s="257">
        <f t="shared" si="52"/>
        <v>-0.30203198585917646</v>
      </c>
      <c r="M26" s="28">
        <f t="shared" si="53"/>
        <v>-1</v>
      </c>
      <c r="O26" s="256">
        <f>+_xlfn.XLOOKUP($B26,Revenue_FY26B!$B:$B,Revenue_FY26B!H:H,0)/1000</f>
        <v>0.29736670333107607</v>
      </c>
      <c r="P26" s="255"/>
      <c r="Q26" s="257">
        <f t="shared" si="54"/>
        <v>-0.29736670333107607</v>
      </c>
      <c r="R26" s="28">
        <f t="shared" si="55"/>
        <v>-1</v>
      </c>
      <c r="T26" s="256">
        <f>+_xlfn.XLOOKUP($B26,Revenue_FY26B!$B:$B,Revenue_FY26B!I:I,0)/1000</f>
        <v>0.2800643891028094</v>
      </c>
      <c r="U26" s="255"/>
      <c r="V26" s="257">
        <f t="shared" si="56"/>
        <v>-0.2800643891028094</v>
      </c>
      <c r="W26" s="28">
        <f t="shared" si="57"/>
        <v>-1</v>
      </c>
      <c r="Y26" s="256">
        <f>+_xlfn.XLOOKUP($B26,Revenue_FY26B!$B:$B,Revenue_FY26B!J:J,0)/1000</f>
        <v>0.28975147306979188</v>
      </c>
      <c r="Z26" s="255"/>
      <c r="AA26" s="257">
        <f t="shared" si="58"/>
        <v>-0.28975147306979188</v>
      </c>
      <c r="AB26" s="28">
        <f t="shared" si="59"/>
        <v>-1</v>
      </c>
      <c r="AD26" s="256">
        <f>+_xlfn.XLOOKUP($B26,Revenue_FY26B!$B:$B,Revenue_FY26B!K:K,0)/1000</f>
        <v>0.28999127010890413</v>
      </c>
      <c r="AE26" s="255"/>
      <c r="AF26" s="257">
        <f t="shared" si="60"/>
        <v>-0.28999127010890413</v>
      </c>
      <c r="AG26" s="28">
        <f t="shared" si="61"/>
        <v>-1</v>
      </c>
      <c r="AI26" s="256">
        <f>+_xlfn.XLOOKUP($B26,Revenue_FY26B!$B:$B,Revenue_FY26B!L:L,0)/1000</f>
        <v>0.29605538146099991</v>
      </c>
      <c r="AJ26" s="255"/>
      <c r="AK26" s="257">
        <f t="shared" si="62"/>
        <v>-0.29605538146099991</v>
      </c>
      <c r="AL26" s="28">
        <f t="shared" si="63"/>
        <v>-1</v>
      </c>
      <c r="AN26" s="256">
        <f>+_xlfn.XLOOKUP($B26,Revenue_FY26B!$B:$B,Revenue_FY26B!M:M,0)/1000</f>
        <v>0.29455301941455225</v>
      </c>
      <c r="AO26" s="255"/>
      <c r="AP26" s="257">
        <f t="shared" si="64"/>
        <v>-0.29455301941455225</v>
      </c>
      <c r="AQ26" s="28">
        <f t="shared" si="65"/>
        <v>-1</v>
      </c>
      <c r="AS26" s="256">
        <f>+_xlfn.XLOOKUP($B26,Revenue_FY26B!$B:$B,Revenue_FY26B!N:N,0)/1000</f>
        <v>0.30197945183976405</v>
      </c>
      <c r="AT26" s="255"/>
      <c r="AU26" s="257">
        <f t="shared" si="66"/>
        <v>-0.30197945183976405</v>
      </c>
      <c r="AV26" s="28">
        <f t="shared" si="67"/>
        <v>-1</v>
      </c>
      <c r="AX26" s="256">
        <f>+_xlfn.XLOOKUP($B26,Revenue_FY26B!$B:$B,Revenue_FY26B!O:O,0)/1000</f>
        <v>0.27893474415439196</v>
      </c>
      <c r="AY26" s="255"/>
      <c r="AZ26" s="257">
        <f t="shared" si="68"/>
        <v>-0.27893474415439196</v>
      </c>
      <c r="BA26" s="28">
        <f t="shared" si="69"/>
        <v>-1</v>
      </c>
      <c r="BC26" s="256">
        <f>+_xlfn.XLOOKUP($B26,Revenue_FY26B!$B:$B,Revenue_FY26B!P:P,0)/1000</f>
        <v>0.28087304411216163</v>
      </c>
      <c r="BD26" s="255"/>
      <c r="BE26" s="257">
        <f t="shared" si="70"/>
        <v>-0.28087304411216163</v>
      </c>
      <c r="BF26" s="28">
        <f t="shared" si="71"/>
        <v>-1</v>
      </c>
      <c r="BH26" s="256">
        <f>+_xlfn.XLOOKUP($B26,Revenue_FY26B!$B:$B,Revenue_FY26B!Q:Q,0)/1000</f>
        <v>0.29116270464871141</v>
      </c>
      <c r="BI26" s="255"/>
      <c r="BJ26" s="257">
        <f t="shared" si="72"/>
        <v>-0.29116270464871141</v>
      </c>
      <c r="BK26" s="28">
        <f t="shared" si="73"/>
        <v>-1</v>
      </c>
      <c r="BM26" s="290">
        <v>3.5179999999999998</v>
      </c>
      <c r="BN26" s="290">
        <f t="shared" si="74"/>
        <v>0</v>
      </c>
      <c r="BO26" s="281">
        <f t="shared" si="75"/>
        <v>-3.5179999999999998</v>
      </c>
      <c r="BP26" s="28">
        <f t="shared" si="76"/>
        <v>-1</v>
      </c>
    </row>
    <row r="27" spans="2:68" x14ac:dyDescent="0.3">
      <c r="B27">
        <f>+MAX($B$1:B26)+1</f>
        <v>12</v>
      </c>
      <c r="C27" s="7" t="s">
        <v>52</v>
      </c>
      <c r="E27" s="256">
        <f>+_xlfn.XLOOKUP($B27,Revenue_FY26B!$B:$B,Revenue_FY26B!F:F,0)/1000</f>
        <v>0.48060662647166891</v>
      </c>
      <c r="F27" s="255"/>
      <c r="G27" s="257">
        <f t="shared" si="51"/>
        <v>-0.48060662647166891</v>
      </c>
      <c r="H27" s="28">
        <f t="shared" si="77"/>
        <v>-1</v>
      </c>
      <c r="J27" s="256">
        <f>+_xlfn.XLOOKUP($B27,Revenue_FY26B!$B:$B,Revenue_FY26B!G:G,0)/1000</f>
        <v>0.51512953698357733</v>
      </c>
      <c r="K27" s="255"/>
      <c r="L27" s="257">
        <f t="shared" si="52"/>
        <v>-0.51512953698357733</v>
      </c>
      <c r="M27" s="28">
        <f t="shared" si="53"/>
        <v>-1</v>
      </c>
      <c r="O27" s="256">
        <f>+_xlfn.XLOOKUP($B27,Revenue_FY26B!$B:$B,Revenue_FY26B!H:H,0)/1000</f>
        <v>0.51285752447086508</v>
      </c>
      <c r="P27" s="255"/>
      <c r="Q27" s="257">
        <f t="shared" si="54"/>
        <v>-0.51285752447086508</v>
      </c>
      <c r="R27" s="28">
        <f t="shared" si="55"/>
        <v>-1</v>
      </c>
      <c r="T27" s="256">
        <f>+_xlfn.XLOOKUP($B27,Revenue_FY26B!$B:$B,Revenue_FY26B!I:I,0)/1000</f>
        <v>0.50520200113652458</v>
      </c>
      <c r="U27" s="255"/>
      <c r="V27" s="257">
        <f t="shared" si="56"/>
        <v>-0.50520200113652458</v>
      </c>
      <c r="W27" s="28">
        <f t="shared" si="57"/>
        <v>-1</v>
      </c>
      <c r="Y27" s="256">
        <f>+_xlfn.XLOOKUP($B27,Revenue_FY26B!$B:$B,Revenue_FY26B!J:J,0)/1000</f>
        <v>0.51611503579422524</v>
      </c>
      <c r="Z27" s="255"/>
      <c r="AA27" s="257">
        <f t="shared" si="58"/>
        <v>-0.51611503579422524</v>
      </c>
      <c r="AB27" s="28">
        <f t="shared" si="59"/>
        <v>-1</v>
      </c>
      <c r="AD27" s="256">
        <f>+_xlfn.XLOOKUP($B27,Revenue_FY26B!$B:$B,Revenue_FY26B!K:K,0)/1000</f>
        <v>0.48138118220960985</v>
      </c>
      <c r="AE27" s="255"/>
      <c r="AF27" s="257">
        <f t="shared" si="60"/>
        <v>-0.48138118220960985</v>
      </c>
      <c r="AG27" s="28">
        <f t="shared" si="61"/>
        <v>-1</v>
      </c>
      <c r="AI27" s="256">
        <f>+_xlfn.XLOOKUP($B27,Revenue_FY26B!$B:$B,Revenue_FY26B!L:L,0)/1000</f>
        <v>0.43781558272866311</v>
      </c>
      <c r="AJ27" s="255"/>
      <c r="AK27" s="257">
        <f t="shared" si="62"/>
        <v>-0.43781558272866311</v>
      </c>
      <c r="AL27" s="28">
        <f t="shared" si="63"/>
        <v>-1</v>
      </c>
      <c r="AN27" s="256">
        <f>+_xlfn.XLOOKUP($B27,Revenue_FY26B!$B:$B,Revenue_FY26B!M:M,0)/1000</f>
        <v>0.48393224337399821</v>
      </c>
      <c r="AO27" s="255"/>
      <c r="AP27" s="257">
        <f t="shared" si="64"/>
        <v>-0.48393224337399821</v>
      </c>
      <c r="AQ27" s="28">
        <f t="shared" si="65"/>
        <v>-1</v>
      </c>
      <c r="AS27" s="256">
        <f>+_xlfn.XLOOKUP($B27,Revenue_FY26B!$B:$B,Revenue_FY26B!N:N,0)/1000</f>
        <v>0.4634624789260301</v>
      </c>
      <c r="AT27" s="255"/>
      <c r="AU27" s="257">
        <f t="shared" si="66"/>
        <v>-0.4634624789260301</v>
      </c>
      <c r="AV27" s="28">
        <f t="shared" si="67"/>
        <v>-1</v>
      </c>
      <c r="AX27" s="256">
        <f>+_xlfn.XLOOKUP($B27,Revenue_FY26B!$B:$B,Revenue_FY26B!O:O,0)/1000</f>
        <v>0.43476916231051982</v>
      </c>
      <c r="AY27" s="255"/>
      <c r="AZ27" s="257">
        <f t="shared" si="68"/>
        <v>-0.43476916231051982</v>
      </c>
      <c r="BA27" s="28">
        <f t="shared" si="69"/>
        <v>-1</v>
      </c>
      <c r="BC27" s="256">
        <f>+_xlfn.XLOOKUP($B27,Revenue_FY26B!$B:$B,Revenue_FY26B!P:P,0)/1000</f>
        <v>0.4847113046396393</v>
      </c>
      <c r="BD27" s="255"/>
      <c r="BE27" s="257">
        <f t="shared" si="70"/>
        <v>-0.4847113046396393</v>
      </c>
      <c r="BF27" s="28">
        <f t="shared" si="71"/>
        <v>-1</v>
      </c>
      <c r="BH27" s="256">
        <f>+_xlfn.XLOOKUP($B27,Revenue_FY26B!$B:$B,Revenue_FY26B!Q:Q,0)/1000</f>
        <v>0.50926266604909298</v>
      </c>
      <c r="BI27" s="255"/>
      <c r="BJ27" s="257">
        <f t="shared" si="72"/>
        <v>-0.50926266604909298</v>
      </c>
      <c r="BK27" s="28">
        <f t="shared" si="73"/>
        <v>-1</v>
      </c>
      <c r="BM27" s="290">
        <v>5.8250000000000002</v>
      </c>
      <c r="BN27" s="290">
        <f t="shared" si="74"/>
        <v>0</v>
      </c>
      <c r="BO27" s="281">
        <f t="shared" si="75"/>
        <v>-5.8250000000000002</v>
      </c>
      <c r="BP27" s="28">
        <f t="shared" si="76"/>
        <v>-1</v>
      </c>
    </row>
    <row r="28" spans="2:68" s="5" customFormat="1" x14ac:dyDescent="0.3">
      <c r="C28" s="10" t="s">
        <v>54</v>
      </c>
      <c r="E28" s="280">
        <f>SUM(E22:E27)</f>
        <v>220.23615912739575</v>
      </c>
      <c r="F28" s="280">
        <f>SUM(F22:F27)</f>
        <v>0</v>
      </c>
      <c r="G28" s="280">
        <f t="shared" ref="G28" si="78">F28-E28</f>
        <v>-220.23615912739575</v>
      </c>
      <c r="H28" s="29">
        <f t="shared" ref="H28" si="79">IFERROR(G28/E28,"n.a.")</f>
        <v>-1</v>
      </c>
      <c r="J28" s="280">
        <f>SUM(J22:J27)</f>
        <v>214.68971807887866</v>
      </c>
      <c r="K28" s="280">
        <f>SUM(K22:K27)</f>
        <v>0</v>
      </c>
      <c r="L28" s="280">
        <f t="shared" ref="L28" si="80">K28-J28</f>
        <v>-214.68971807887866</v>
      </c>
      <c r="M28" s="29">
        <f t="shared" ref="M28" si="81">IFERROR(L28/J28,"n.a.")</f>
        <v>-1</v>
      </c>
      <c r="O28" s="280">
        <f>SUM(O22:O27)</f>
        <v>227.92607497305232</v>
      </c>
      <c r="P28" s="280">
        <f>SUM(P22:P27)</f>
        <v>0</v>
      </c>
      <c r="Q28" s="280">
        <f t="shared" ref="Q28" si="82">P28-O28</f>
        <v>-227.92607497305232</v>
      </c>
      <c r="R28" s="29">
        <f t="shared" ref="R28" si="83">IFERROR(Q28/O28,"n.a.")</f>
        <v>-1</v>
      </c>
      <c r="T28" s="280">
        <f>SUM(T22:T27)</f>
        <v>219.04060795649318</v>
      </c>
      <c r="U28" s="280">
        <f>SUM(U22:U27)</f>
        <v>0</v>
      </c>
      <c r="V28" s="280">
        <f t="shared" ref="V28" si="84">U28-T28</f>
        <v>-219.04060795649318</v>
      </c>
      <c r="W28" s="29">
        <f t="shared" ref="W28" si="85">IFERROR(V28/T28,"n.a.")</f>
        <v>-1</v>
      </c>
      <c r="Y28" s="280">
        <f>SUM(Y22:Y27)</f>
        <v>204.3828627178446</v>
      </c>
      <c r="Z28" s="280">
        <f>SUM(Z22:Z27)</f>
        <v>0</v>
      </c>
      <c r="AA28" s="280">
        <f t="shared" ref="AA28" si="86">Z28-Y28</f>
        <v>-204.3828627178446</v>
      </c>
      <c r="AB28" s="29">
        <f t="shared" ref="AB28" si="87">IFERROR(AA28/Y28,"n.a.")</f>
        <v>-1</v>
      </c>
      <c r="AD28" s="280">
        <f>SUM(AD22:AD27)</f>
        <v>194.55840037716197</v>
      </c>
      <c r="AE28" s="280">
        <f>SUM(AE22:AE27)</f>
        <v>0</v>
      </c>
      <c r="AF28" s="280">
        <f t="shared" ref="AF28" si="88">AE28-AD28</f>
        <v>-194.55840037716197</v>
      </c>
      <c r="AG28" s="29">
        <f t="shared" ref="AG28" si="89">IFERROR(AF28/AD28,"n.a.")</f>
        <v>-1</v>
      </c>
      <c r="AI28" s="280">
        <f>SUM(AI22:AI27)</f>
        <v>181.7010987803896</v>
      </c>
      <c r="AJ28" s="280">
        <f>SUM(AJ22:AJ27)</f>
        <v>0</v>
      </c>
      <c r="AK28" s="280">
        <f t="shared" ref="AK28" si="90">AJ28-AI28</f>
        <v>-181.7010987803896</v>
      </c>
      <c r="AL28" s="29">
        <f t="shared" ref="AL28" si="91">IFERROR(AK28/AI28,"n.a.")</f>
        <v>-1</v>
      </c>
      <c r="AN28" s="280">
        <f>SUM(AN22:AN27)</f>
        <v>187.99681197590655</v>
      </c>
      <c r="AO28" s="280">
        <f>SUM(AO22:AO27)</f>
        <v>0</v>
      </c>
      <c r="AP28" s="280">
        <f t="shared" ref="AP28" si="92">AO28-AN28</f>
        <v>-187.99681197590655</v>
      </c>
      <c r="AQ28" s="29">
        <f t="shared" ref="AQ28" si="93">IFERROR(AP28/AN28,"n.a.")</f>
        <v>-1</v>
      </c>
      <c r="AS28" s="280">
        <f>SUM(AS22:AS27)</f>
        <v>191.92015400839469</v>
      </c>
      <c r="AT28" s="280">
        <f>SUM(AT22:AT27)</f>
        <v>0</v>
      </c>
      <c r="AU28" s="280">
        <f t="shared" ref="AU28" si="94">AT28-AS28</f>
        <v>-191.92015400839469</v>
      </c>
      <c r="AV28" s="29">
        <f t="shared" ref="AV28" si="95">IFERROR(AU28/AS28,"n.a.")</f>
        <v>-1</v>
      </c>
      <c r="AX28" s="280">
        <f>SUM(AX22:AX27)</f>
        <v>181.33577838340321</v>
      </c>
      <c r="AY28" s="280">
        <f>SUM(AY22:AY27)</f>
        <v>0</v>
      </c>
      <c r="AZ28" s="280">
        <f t="shared" ref="AZ28" si="96">AY28-AX28</f>
        <v>-181.33577838340321</v>
      </c>
      <c r="BA28" s="29">
        <f t="shared" ref="BA28" si="97">IFERROR(AZ28/AX28,"n.a.")</f>
        <v>-1</v>
      </c>
      <c r="BC28" s="280">
        <f>SUM(BC22:BC27)</f>
        <v>197.22371991099965</v>
      </c>
      <c r="BD28" s="280">
        <f>SUM(BD22:BD27)</f>
        <v>0</v>
      </c>
      <c r="BE28" s="280">
        <f t="shared" ref="BE28" si="98">BD28-BC28</f>
        <v>-197.22371991099965</v>
      </c>
      <c r="BF28" s="29">
        <f t="shared" ref="BF28" si="99">IFERROR(BE28/BC28,"n.a.")</f>
        <v>-1</v>
      </c>
      <c r="BH28" s="280">
        <f>SUM(BH22:BH27)</f>
        <v>215.70191355076955</v>
      </c>
      <c r="BI28" s="280">
        <f>SUM(BI22:BI27)</f>
        <v>0</v>
      </c>
      <c r="BJ28" s="280">
        <f t="shared" ref="BJ28" si="100">BI28-BH28</f>
        <v>-215.70191355076955</v>
      </c>
      <c r="BK28" s="29">
        <f t="shared" ref="BK28" si="101">IFERROR(BJ28/BH28,"n.a.")</f>
        <v>-1</v>
      </c>
      <c r="BM28" s="283">
        <f>SUM(BM22:BM27)</f>
        <v>2436.7129999999997</v>
      </c>
      <c r="BN28" s="283">
        <f>SUM(BN22:BN27)</f>
        <v>0</v>
      </c>
      <c r="BO28" s="283">
        <f t="shared" si="75"/>
        <v>-2436.7129999999997</v>
      </c>
      <c r="BP28" s="29">
        <f t="shared" si="76"/>
        <v>-1</v>
      </c>
    </row>
    <row r="29" spans="2:68" x14ac:dyDescent="0.3">
      <c r="C29" s="5"/>
      <c r="D29" s="5"/>
      <c r="E29" s="13"/>
      <c r="F29" s="12"/>
      <c r="G29" s="13"/>
      <c r="H29" s="11"/>
      <c r="I29" s="5"/>
      <c r="J29" s="13"/>
      <c r="K29" s="12"/>
      <c r="L29" s="13"/>
      <c r="M29" s="11"/>
      <c r="N29" s="5"/>
      <c r="O29" s="13"/>
      <c r="P29" s="12"/>
      <c r="Q29" s="13"/>
      <c r="R29" s="11"/>
      <c r="S29" s="5"/>
      <c r="T29" s="13"/>
      <c r="U29" s="12"/>
      <c r="V29" s="13"/>
      <c r="W29" s="11"/>
      <c r="X29" s="5"/>
      <c r="Y29" s="13"/>
      <c r="Z29" s="12"/>
      <c r="AA29" s="13"/>
      <c r="AB29" s="11"/>
      <c r="AC29" s="5"/>
      <c r="AD29" s="13"/>
      <c r="AE29" s="12"/>
      <c r="AF29" s="13"/>
      <c r="AG29" s="11"/>
      <c r="AH29" s="5"/>
      <c r="AI29" s="13"/>
      <c r="AJ29" s="12"/>
      <c r="AK29" s="13"/>
      <c r="AL29" s="11"/>
      <c r="AM29" s="5"/>
      <c r="AN29" s="13"/>
      <c r="AO29" s="12"/>
      <c r="AP29" s="13"/>
      <c r="AQ29" s="11"/>
      <c r="AR29" s="5"/>
      <c r="AS29" s="13"/>
      <c r="AT29" s="12"/>
      <c r="AU29" s="13"/>
      <c r="AV29" s="11"/>
      <c r="AW29" s="5"/>
      <c r="AX29" s="13"/>
      <c r="AY29" s="12"/>
      <c r="AZ29" s="13"/>
      <c r="BA29" s="11"/>
      <c r="BB29" s="5"/>
      <c r="BC29" s="13"/>
      <c r="BD29" s="12"/>
      <c r="BE29" s="13"/>
      <c r="BF29" s="11"/>
      <c r="BG29" s="5"/>
      <c r="BH29" s="13"/>
      <c r="BI29" s="12"/>
      <c r="BJ29" s="13"/>
      <c r="BK29" s="11"/>
      <c r="BL29" s="5"/>
      <c r="BM29" s="284"/>
      <c r="BN29" s="285"/>
      <c r="BO29" s="284"/>
      <c r="BP29" s="11"/>
    </row>
    <row r="30" spans="2:68" x14ac:dyDescent="0.3">
      <c r="C30" s="6" t="s">
        <v>55</v>
      </c>
      <c r="D30" s="6"/>
      <c r="E30" s="13"/>
      <c r="F30" s="12"/>
      <c r="G30" s="13"/>
      <c r="H30" s="11"/>
      <c r="I30" s="6"/>
      <c r="J30" s="13"/>
      <c r="K30" s="12"/>
      <c r="L30" s="13"/>
      <c r="M30" s="11"/>
      <c r="N30" s="6"/>
      <c r="O30" s="13"/>
      <c r="P30" s="12"/>
      <c r="Q30" s="13"/>
      <c r="R30" s="11"/>
      <c r="S30" s="6"/>
      <c r="T30" s="13"/>
      <c r="U30" s="12"/>
      <c r="V30" s="13"/>
      <c r="W30" s="11"/>
      <c r="X30" s="6"/>
      <c r="Y30" s="13"/>
      <c r="Z30" s="12"/>
      <c r="AA30" s="13"/>
      <c r="AB30" s="11"/>
      <c r="AC30" s="6"/>
      <c r="AD30" s="13"/>
      <c r="AE30" s="12"/>
      <c r="AF30" s="13"/>
      <c r="AG30" s="11"/>
      <c r="AH30" s="6"/>
      <c r="AI30" s="13"/>
      <c r="AJ30" s="12"/>
      <c r="AK30" s="13"/>
      <c r="AL30" s="11"/>
      <c r="AM30" s="6"/>
      <c r="AN30" s="13"/>
      <c r="AO30" s="12"/>
      <c r="AP30" s="13"/>
      <c r="AQ30" s="11"/>
      <c r="AR30" s="6"/>
      <c r="AS30" s="13"/>
      <c r="AT30" s="12"/>
      <c r="AU30" s="13"/>
      <c r="AV30" s="11"/>
      <c r="AW30" s="6"/>
      <c r="AX30" s="13"/>
      <c r="AY30" s="12"/>
      <c r="AZ30" s="13"/>
      <c r="BA30" s="11"/>
      <c r="BB30" s="6"/>
      <c r="BC30" s="13"/>
      <c r="BD30" s="12"/>
      <c r="BE30" s="13"/>
      <c r="BF30" s="11"/>
      <c r="BG30" s="6"/>
      <c r="BH30" s="13"/>
      <c r="BI30" s="12"/>
      <c r="BJ30" s="13"/>
      <c r="BK30" s="11"/>
      <c r="BL30" s="6"/>
      <c r="BM30" s="284"/>
      <c r="BN30" s="285"/>
      <c r="BO30" s="284"/>
      <c r="BP30" s="11"/>
    </row>
    <row r="31" spans="2:68" x14ac:dyDescent="0.3">
      <c r="B31">
        <f>+MAX($B$1:B30)+1</f>
        <v>13</v>
      </c>
      <c r="C31" s="7" t="s">
        <v>47</v>
      </c>
      <c r="E31" s="256">
        <f>+_xlfn.XLOOKUP($B31,Revenue_FY26B!$B:$B,Revenue_FY26B!F:F,0)/1000</f>
        <v>3.6070336622898109</v>
      </c>
      <c r="F31" s="255"/>
      <c r="G31" s="257">
        <f t="shared" ref="G31:G36" si="102">F31-E31</f>
        <v>-3.6070336622898109</v>
      </c>
      <c r="H31" s="28">
        <f>IFERROR(G31/E31,"n.a.")</f>
        <v>-1</v>
      </c>
      <c r="J31" s="256">
        <f>+_xlfn.XLOOKUP($B31,Revenue_FY26B!$B:$B,Revenue_FY26B!G:G,0)/1000</f>
        <v>3.5372747674437295</v>
      </c>
      <c r="K31" s="255"/>
      <c r="L31" s="257">
        <f t="shared" ref="L31:L36" si="103">K31-J31</f>
        <v>-3.5372747674437295</v>
      </c>
      <c r="M31" s="28">
        <f t="shared" ref="M31:M36" si="104">IFERROR(L31/J31,"n.a.")</f>
        <v>-1</v>
      </c>
      <c r="O31" s="256">
        <f>+_xlfn.XLOOKUP($B31,Revenue_FY26B!$B:$B,Revenue_FY26B!H:H,0)/1000</f>
        <v>3.8119804582171235</v>
      </c>
      <c r="P31" s="255"/>
      <c r="Q31" s="257">
        <f t="shared" ref="Q31:Q36" si="105">P31-O31</f>
        <v>-3.8119804582171235</v>
      </c>
      <c r="R31" s="28">
        <f t="shared" ref="R31:R36" si="106">IFERROR(Q31/O31,"n.a.")</f>
        <v>-1</v>
      </c>
      <c r="T31" s="256">
        <f>+_xlfn.XLOOKUP($B31,Revenue_FY26B!$B:$B,Revenue_FY26B!I:I,0)/1000</f>
        <v>3.5528410061681193</v>
      </c>
      <c r="U31" s="255"/>
      <c r="V31" s="257">
        <f t="shared" ref="V31:V36" si="107">U31-T31</f>
        <v>-3.5528410061681193</v>
      </c>
      <c r="W31" s="28">
        <f t="shared" ref="W31:W36" si="108">IFERROR(V31/T31,"n.a.")</f>
        <v>-1</v>
      </c>
      <c r="Y31" s="256">
        <f>+_xlfn.XLOOKUP($B31,Revenue_FY26B!$B:$B,Revenue_FY26B!J:J,0)/1000</f>
        <v>3.2036479589663878</v>
      </c>
      <c r="Z31" s="255"/>
      <c r="AA31" s="257">
        <f t="shared" ref="AA31:AA36" si="109">Z31-Y31</f>
        <v>-3.2036479589663878</v>
      </c>
      <c r="AB31" s="28">
        <f t="shared" ref="AB31:AB36" si="110">IFERROR(AA31/Y31,"n.a.")</f>
        <v>-1</v>
      </c>
      <c r="AD31" s="256">
        <f>+_xlfn.XLOOKUP($B31,Revenue_FY26B!$B:$B,Revenue_FY26B!K:K,0)/1000</f>
        <v>2.8733442732367322</v>
      </c>
      <c r="AE31" s="255"/>
      <c r="AF31" s="257">
        <f t="shared" ref="AF31:AF36" si="111">AE31-AD31</f>
        <v>-2.8733442732367322</v>
      </c>
      <c r="AG31" s="28">
        <f t="shared" ref="AG31:AG36" si="112">IFERROR(AF31/AD31,"n.a.")</f>
        <v>-1</v>
      </c>
      <c r="AI31" s="256">
        <f>+_xlfn.XLOOKUP($B31,Revenue_FY26B!$B:$B,Revenue_FY26B!L:L,0)/1000</f>
        <v>2.585924318310127</v>
      </c>
      <c r="AJ31" s="255"/>
      <c r="AK31" s="257">
        <f t="shared" ref="AK31:AK36" si="113">AJ31-AI31</f>
        <v>-2.585924318310127</v>
      </c>
      <c r="AL31" s="28">
        <f t="shared" ref="AL31:AL36" si="114">IFERROR(AK31/AI31,"n.a.")</f>
        <v>-1</v>
      </c>
      <c r="AN31" s="256">
        <f>+_xlfn.XLOOKUP($B31,Revenue_FY26B!$B:$B,Revenue_FY26B!M:M,0)/1000</f>
        <v>2.5374340950463816</v>
      </c>
      <c r="AO31" s="255"/>
      <c r="AP31" s="257">
        <f t="shared" ref="AP31:AP36" si="115">AO31-AN31</f>
        <v>-2.5374340950463816</v>
      </c>
      <c r="AQ31" s="28">
        <f t="shared" ref="AQ31:AQ36" si="116">IFERROR(AP31/AN31,"n.a.")</f>
        <v>-1</v>
      </c>
      <c r="AS31" s="256">
        <f>+_xlfn.XLOOKUP($B31,Revenue_FY26B!$B:$B,Revenue_FY26B!N:N,0)/1000</f>
        <v>2.7535715408601575</v>
      </c>
      <c r="AT31" s="255"/>
      <c r="AU31" s="257">
        <f t="shared" ref="AU31:AU36" si="117">AT31-AS31</f>
        <v>-2.7535715408601575</v>
      </c>
      <c r="AV31" s="28">
        <f t="shared" ref="AV31:AV36" si="118">IFERROR(AU31/AS31,"n.a.")</f>
        <v>-1</v>
      </c>
      <c r="AX31" s="256">
        <f>+_xlfn.XLOOKUP($B31,Revenue_FY26B!$B:$B,Revenue_FY26B!O:O,0)/1000</f>
        <v>2.8926431254144678</v>
      </c>
      <c r="AY31" s="255"/>
      <c r="AZ31" s="257">
        <f t="shared" ref="AZ31:AZ36" si="119">AY31-AX31</f>
        <v>-2.8926431254144678</v>
      </c>
      <c r="BA31" s="28">
        <f t="shared" ref="BA31:BA36" si="120">IFERROR(AZ31/AX31,"n.a.")</f>
        <v>-1</v>
      </c>
      <c r="BC31" s="256">
        <f>+_xlfn.XLOOKUP($B31,Revenue_FY26B!$B:$B,Revenue_FY26B!P:P,0)/1000</f>
        <v>3.0493708475318337</v>
      </c>
      <c r="BD31" s="255"/>
      <c r="BE31" s="257">
        <f t="shared" ref="BE31:BE36" si="121">BD31-BC31</f>
        <v>-3.0493708475318337</v>
      </c>
      <c r="BF31" s="28">
        <f t="shared" ref="BF31:BF36" si="122">IFERROR(BE31/BC31,"n.a.")</f>
        <v>-1</v>
      </c>
      <c r="BH31" s="256">
        <f>+_xlfn.XLOOKUP($B31,Revenue_FY26B!$B:$B,Revenue_FY26B!Q:Q,0)/1000</f>
        <v>3.7333198908128011</v>
      </c>
      <c r="BI31" s="255"/>
      <c r="BJ31" s="257">
        <f t="shared" ref="BJ31:BJ36" si="123">BI31-BH31</f>
        <v>-3.7333198908128011</v>
      </c>
      <c r="BK31" s="28">
        <f t="shared" ref="BK31:BK36" si="124">IFERROR(BJ31/BH31,"n.a.")</f>
        <v>-1</v>
      </c>
      <c r="BM31" s="290">
        <v>38.137999999999998</v>
      </c>
      <c r="BN31" s="290">
        <f t="shared" ref="BN31:BN36" si="125">+F31+K31+P31+U31+Z31+AE31+AJ31+AO31+AT31+AY31+BD31+BI31</f>
        <v>0</v>
      </c>
      <c r="BO31" s="281">
        <f t="shared" ref="BO31:BO37" si="126">BN31-BM31</f>
        <v>-38.137999999999998</v>
      </c>
      <c r="BP31" s="28">
        <f t="shared" ref="BP31:BP37" si="127">IFERROR(BO31/BM31,"n.a.")</f>
        <v>-1</v>
      </c>
    </row>
    <row r="32" spans="2:68" x14ac:dyDescent="0.3">
      <c r="B32">
        <f>+MAX($B$1:B31)+1</f>
        <v>14</v>
      </c>
      <c r="C32" s="7" t="s">
        <v>48</v>
      </c>
      <c r="E32" s="256">
        <f>+_xlfn.XLOOKUP($B32,Revenue_FY26B!$B:$B,Revenue_FY26B!F:F,0)/1000</f>
        <v>3.8968530658730796</v>
      </c>
      <c r="F32" s="255"/>
      <c r="G32" s="257">
        <f t="shared" si="102"/>
        <v>-3.8968530658730796</v>
      </c>
      <c r="H32" s="28">
        <f t="shared" ref="H32:H36" si="128">IFERROR(G32/E32,"n.a.")</f>
        <v>-1</v>
      </c>
      <c r="J32" s="256">
        <f>+_xlfn.XLOOKUP($B32,Revenue_FY26B!$B:$B,Revenue_FY26B!G:G,0)/1000</f>
        <v>3.6344723734540749</v>
      </c>
      <c r="K32" s="255"/>
      <c r="L32" s="257">
        <f t="shared" si="103"/>
        <v>-3.6344723734540749</v>
      </c>
      <c r="M32" s="28">
        <f t="shared" si="104"/>
        <v>-1</v>
      </c>
      <c r="O32" s="256">
        <f>+_xlfn.XLOOKUP($B32,Revenue_FY26B!$B:$B,Revenue_FY26B!H:H,0)/1000</f>
        <v>3.9448298072416397</v>
      </c>
      <c r="P32" s="255"/>
      <c r="Q32" s="257">
        <f t="shared" si="105"/>
        <v>-3.9448298072416397</v>
      </c>
      <c r="R32" s="28">
        <f t="shared" si="106"/>
        <v>-1</v>
      </c>
      <c r="T32" s="256">
        <f>+_xlfn.XLOOKUP($B32,Revenue_FY26B!$B:$B,Revenue_FY26B!I:I,0)/1000</f>
        <v>3.9035379039074756</v>
      </c>
      <c r="U32" s="255"/>
      <c r="V32" s="257">
        <f t="shared" si="107"/>
        <v>-3.9035379039074756</v>
      </c>
      <c r="W32" s="28">
        <f t="shared" si="108"/>
        <v>-1</v>
      </c>
      <c r="Y32" s="256">
        <f>+_xlfn.XLOOKUP($B32,Revenue_FY26B!$B:$B,Revenue_FY26B!J:J,0)/1000</f>
        <v>3.684202846917294</v>
      </c>
      <c r="Z32" s="255"/>
      <c r="AA32" s="257">
        <f t="shared" si="109"/>
        <v>-3.684202846917294</v>
      </c>
      <c r="AB32" s="28">
        <f t="shared" si="110"/>
        <v>-1</v>
      </c>
      <c r="AD32" s="256">
        <f>+_xlfn.XLOOKUP($B32,Revenue_FY26B!$B:$B,Revenue_FY26B!K:K,0)/1000</f>
        <v>3.6926610238220468</v>
      </c>
      <c r="AE32" s="255"/>
      <c r="AF32" s="257">
        <f t="shared" si="111"/>
        <v>-3.6926610238220468</v>
      </c>
      <c r="AG32" s="28">
        <f t="shared" si="112"/>
        <v>-1</v>
      </c>
      <c r="AI32" s="256">
        <f>+_xlfn.XLOOKUP($B32,Revenue_FY26B!$B:$B,Revenue_FY26B!L:L,0)/1000</f>
        <v>3.2437826664315281</v>
      </c>
      <c r="AJ32" s="255"/>
      <c r="AK32" s="257">
        <f t="shared" si="113"/>
        <v>-3.2437826664315281</v>
      </c>
      <c r="AL32" s="28">
        <f t="shared" si="114"/>
        <v>-1</v>
      </c>
      <c r="AN32" s="256">
        <f>+_xlfn.XLOOKUP($B32,Revenue_FY26B!$B:$B,Revenue_FY26B!M:M,0)/1000</f>
        <v>3.4651008063369493</v>
      </c>
      <c r="AO32" s="255"/>
      <c r="AP32" s="257">
        <f t="shared" si="115"/>
        <v>-3.4651008063369493</v>
      </c>
      <c r="AQ32" s="28">
        <f t="shared" si="116"/>
        <v>-1</v>
      </c>
      <c r="AS32" s="256">
        <f>+_xlfn.XLOOKUP($B32,Revenue_FY26B!$B:$B,Revenue_FY26B!N:N,0)/1000</f>
        <v>3.4094053243288931</v>
      </c>
      <c r="AT32" s="255"/>
      <c r="AU32" s="257">
        <f t="shared" si="117"/>
        <v>-3.4094053243288931</v>
      </c>
      <c r="AV32" s="28">
        <f t="shared" si="118"/>
        <v>-1</v>
      </c>
      <c r="AX32" s="256">
        <f>+_xlfn.XLOOKUP($B32,Revenue_FY26B!$B:$B,Revenue_FY26B!O:O,0)/1000</f>
        <v>3.4444422093054432</v>
      </c>
      <c r="AY32" s="255"/>
      <c r="AZ32" s="257">
        <f t="shared" si="119"/>
        <v>-3.4444422093054432</v>
      </c>
      <c r="BA32" s="28">
        <f t="shared" si="120"/>
        <v>-1</v>
      </c>
      <c r="BC32" s="256">
        <f>+_xlfn.XLOOKUP($B32,Revenue_FY26B!$B:$B,Revenue_FY26B!P:P,0)/1000</f>
        <v>3.9731182041417594</v>
      </c>
      <c r="BD32" s="255"/>
      <c r="BE32" s="257">
        <f t="shared" si="121"/>
        <v>-3.9731182041417594</v>
      </c>
      <c r="BF32" s="28">
        <f t="shared" si="122"/>
        <v>-1</v>
      </c>
      <c r="BH32" s="256">
        <f>+_xlfn.XLOOKUP($B32,Revenue_FY26B!$B:$B,Revenue_FY26B!Q:Q,0)/1000</f>
        <v>3.9490895591869304</v>
      </c>
      <c r="BI32" s="255"/>
      <c r="BJ32" s="257">
        <f t="shared" si="123"/>
        <v>-3.9490895591869304</v>
      </c>
      <c r="BK32" s="28">
        <f t="shared" si="124"/>
        <v>-1</v>
      </c>
      <c r="BM32" s="290">
        <v>44.241</v>
      </c>
      <c r="BN32" s="290">
        <f t="shared" si="125"/>
        <v>0</v>
      </c>
      <c r="BO32" s="281">
        <f t="shared" si="126"/>
        <v>-44.241</v>
      </c>
      <c r="BP32" s="28">
        <f t="shared" si="127"/>
        <v>-1</v>
      </c>
    </row>
    <row r="33" spans="2:68" x14ac:dyDescent="0.3">
      <c r="B33">
        <f>+MAX($B$1:B32)+1</f>
        <v>15</v>
      </c>
      <c r="C33" s="7" t="s">
        <v>49</v>
      </c>
      <c r="E33" s="256">
        <f>+_xlfn.XLOOKUP($B33,Revenue_FY26B!$B:$B,Revenue_FY26B!F:F,0)/1000</f>
        <v>0.71945590784677027</v>
      </c>
      <c r="F33" s="255"/>
      <c r="G33" s="257">
        <f t="shared" si="102"/>
        <v>-0.71945590784677027</v>
      </c>
      <c r="H33" s="28">
        <f t="shared" si="128"/>
        <v>-1</v>
      </c>
      <c r="J33" s="256">
        <f>+_xlfn.XLOOKUP($B33,Revenue_FY26B!$B:$B,Revenue_FY26B!G:G,0)/1000</f>
        <v>0.84351158641291701</v>
      </c>
      <c r="K33" s="255"/>
      <c r="L33" s="257">
        <f t="shared" si="103"/>
        <v>-0.84351158641291701</v>
      </c>
      <c r="M33" s="28">
        <f t="shared" si="104"/>
        <v>-1</v>
      </c>
      <c r="O33" s="256">
        <f>+_xlfn.XLOOKUP($B33,Revenue_FY26B!$B:$B,Revenue_FY26B!H:H,0)/1000</f>
        <v>0.74850063201115924</v>
      </c>
      <c r="P33" s="255"/>
      <c r="Q33" s="257">
        <f t="shared" si="105"/>
        <v>-0.74850063201115924</v>
      </c>
      <c r="R33" s="28">
        <f t="shared" si="106"/>
        <v>-1</v>
      </c>
      <c r="T33" s="256">
        <f>+_xlfn.XLOOKUP($B33,Revenue_FY26B!$B:$B,Revenue_FY26B!I:I,0)/1000</f>
        <v>0.73580378234828991</v>
      </c>
      <c r="U33" s="255"/>
      <c r="V33" s="257">
        <f t="shared" si="107"/>
        <v>-0.73580378234828991</v>
      </c>
      <c r="W33" s="28">
        <f t="shared" si="108"/>
        <v>-1</v>
      </c>
      <c r="Y33" s="256">
        <f>+_xlfn.XLOOKUP($B33,Revenue_FY26B!$B:$B,Revenue_FY26B!J:J,0)/1000</f>
        <v>0.73610814660083235</v>
      </c>
      <c r="Z33" s="255"/>
      <c r="AA33" s="257">
        <f t="shared" si="109"/>
        <v>-0.73610814660083235</v>
      </c>
      <c r="AB33" s="28">
        <f t="shared" si="110"/>
        <v>-1</v>
      </c>
      <c r="AD33" s="256">
        <f>+_xlfn.XLOOKUP($B33,Revenue_FY26B!$B:$B,Revenue_FY26B!K:K,0)/1000</f>
        <v>0.69139886716035326</v>
      </c>
      <c r="AE33" s="255"/>
      <c r="AF33" s="257">
        <f t="shared" si="111"/>
        <v>-0.69139886716035326</v>
      </c>
      <c r="AG33" s="28">
        <f t="shared" si="112"/>
        <v>-1</v>
      </c>
      <c r="AI33" s="256">
        <f>+_xlfn.XLOOKUP($B33,Revenue_FY26B!$B:$B,Revenue_FY26B!L:L,0)/1000</f>
        <v>0.62006772761885931</v>
      </c>
      <c r="AJ33" s="255"/>
      <c r="AK33" s="257">
        <f t="shared" si="113"/>
        <v>-0.62006772761885931</v>
      </c>
      <c r="AL33" s="28">
        <f t="shared" si="114"/>
        <v>-1</v>
      </c>
      <c r="AN33" s="256">
        <f>+_xlfn.XLOOKUP($B33,Revenue_FY26B!$B:$B,Revenue_FY26B!M:M,0)/1000</f>
        <v>0.68418301179597529</v>
      </c>
      <c r="AO33" s="255"/>
      <c r="AP33" s="257">
        <f t="shared" si="115"/>
        <v>-0.68418301179597529</v>
      </c>
      <c r="AQ33" s="28">
        <f t="shared" si="116"/>
        <v>-1</v>
      </c>
      <c r="AS33" s="256">
        <f>+_xlfn.XLOOKUP($B33,Revenue_FY26B!$B:$B,Revenue_FY26B!N:N,0)/1000</f>
        <v>0.66365744026967577</v>
      </c>
      <c r="AT33" s="255"/>
      <c r="AU33" s="257">
        <f t="shared" si="117"/>
        <v>-0.66365744026967577</v>
      </c>
      <c r="AV33" s="28">
        <f t="shared" si="118"/>
        <v>-1</v>
      </c>
      <c r="AX33" s="256">
        <f>+_xlfn.XLOOKUP($B33,Revenue_FY26B!$B:$B,Revenue_FY26B!O:O,0)/1000</f>
        <v>0.68355607391942919</v>
      </c>
      <c r="AY33" s="255"/>
      <c r="AZ33" s="257">
        <f t="shared" si="119"/>
        <v>-0.68355607391942919</v>
      </c>
      <c r="BA33" s="28">
        <f t="shared" si="120"/>
        <v>-1</v>
      </c>
      <c r="BC33" s="256">
        <f>+_xlfn.XLOOKUP($B33,Revenue_FY26B!$B:$B,Revenue_FY26B!P:P,0)/1000</f>
        <v>0.63278198965241195</v>
      </c>
      <c r="BD33" s="255"/>
      <c r="BE33" s="257">
        <f t="shared" si="121"/>
        <v>-0.63278198965241195</v>
      </c>
      <c r="BF33" s="28">
        <f t="shared" si="122"/>
        <v>-1</v>
      </c>
      <c r="BH33" s="256">
        <f>+_xlfn.XLOOKUP($B33,Revenue_FY26B!$B:$B,Revenue_FY26B!Q:Q,0)/1000</f>
        <v>0.69699359487997747</v>
      </c>
      <c r="BI33" s="255"/>
      <c r="BJ33" s="257">
        <f t="shared" si="123"/>
        <v>-0.69699359487997747</v>
      </c>
      <c r="BK33" s="28">
        <f t="shared" si="124"/>
        <v>-1</v>
      </c>
      <c r="BM33" s="290">
        <v>8.4559999999999995</v>
      </c>
      <c r="BN33" s="290">
        <f t="shared" si="125"/>
        <v>0</v>
      </c>
      <c r="BO33" s="281">
        <f t="shared" si="126"/>
        <v>-8.4559999999999995</v>
      </c>
      <c r="BP33" s="28">
        <f t="shared" si="127"/>
        <v>-1</v>
      </c>
    </row>
    <row r="34" spans="2:68" x14ac:dyDescent="0.3">
      <c r="B34">
        <f>+MAX($B$1:B33)+1</f>
        <v>16</v>
      </c>
      <c r="C34" s="7" t="s">
        <v>50</v>
      </c>
      <c r="E34" s="256">
        <f>+_xlfn.XLOOKUP($B34,Revenue_FY26B!$B:$B,Revenue_FY26B!F:F,0)/1000</f>
        <v>0.13279711668059579</v>
      </c>
      <c r="F34" s="255"/>
      <c r="G34" s="257">
        <f t="shared" si="102"/>
        <v>-0.13279711668059579</v>
      </c>
      <c r="H34" s="28">
        <f t="shared" si="128"/>
        <v>-1</v>
      </c>
      <c r="J34" s="256">
        <f>+_xlfn.XLOOKUP($B34,Revenue_FY26B!$B:$B,Revenue_FY26B!G:G,0)/1000</f>
        <v>0.12888173517450704</v>
      </c>
      <c r="K34" s="255"/>
      <c r="L34" s="257">
        <f t="shared" si="103"/>
        <v>-0.12888173517450704</v>
      </c>
      <c r="M34" s="28">
        <f t="shared" si="104"/>
        <v>-1</v>
      </c>
      <c r="O34" s="256">
        <f>+_xlfn.XLOOKUP($B34,Revenue_FY26B!$B:$B,Revenue_FY26B!H:H,0)/1000</f>
        <v>0.14312637522675567</v>
      </c>
      <c r="P34" s="255"/>
      <c r="Q34" s="257">
        <f t="shared" si="105"/>
        <v>-0.14312637522675567</v>
      </c>
      <c r="R34" s="28">
        <f t="shared" si="106"/>
        <v>-1</v>
      </c>
      <c r="T34" s="256">
        <f>+_xlfn.XLOOKUP($B34,Revenue_FY26B!$B:$B,Revenue_FY26B!I:I,0)/1000</f>
        <v>0.13498794268109876</v>
      </c>
      <c r="U34" s="255"/>
      <c r="V34" s="257">
        <f t="shared" si="107"/>
        <v>-0.13498794268109876</v>
      </c>
      <c r="W34" s="28">
        <f t="shared" si="108"/>
        <v>-1</v>
      </c>
      <c r="Y34" s="256">
        <f>+_xlfn.XLOOKUP($B34,Revenue_FY26B!$B:$B,Revenue_FY26B!J:J,0)/1000</f>
        <v>0.14318375590917093</v>
      </c>
      <c r="Z34" s="255"/>
      <c r="AA34" s="257">
        <f t="shared" si="109"/>
        <v>-0.14318375590917093</v>
      </c>
      <c r="AB34" s="28">
        <f t="shared" si="110"/>
        <v>-1</v>
      </c>
      <c r="AD34" s="256">
        <f>+_xlfn.XLOOKUP($B34,Revenue_FY26B!$B:$B,Revenue_FY26B!K:K,0)/1000</f>
        <v>0.13621853852773166</v>
      </c>
      <c r="AE34" s="255"/>
      <c r="AF34" s="257">
        <f t="shared" si="111"/>
        <v>-0.13621853852773166</v>
      </c>
      <c r="AG34" s="28">
        <f t="shared" si="112"/>
        <v>-1</v>
      </c>
      <c r="AI34" s="256">
        <f>+_xlfn.XLOOKUP($B34,Revenue_FY26B!$B:$B,Revenue_FY26B!L:L,0)/1000</f>
        <v>0.14243799320200265</v>
      </c>
      <c r="AJ34" s="255"/>
      <c r="AK34" s="257">
        <f t="shared" si="113"/>
        <v>-0.14243799320200265</v>
      </c>
      <c r="AL34" s="28">
        <f t="shared" si="114"/>
        <v>-1</v>
      </c>
      <c r="AN34" s="256">
        <f>+_xlfn.XLOOKUP($B34,Revenue_FY26B!$B:$B,Revenue_FY26B!M:M,0)/1000</f>
        <v>0.13320769968289498</v>
      </c>
      <c r="AO34" s="255"/>
      <c r="AP34" s="257">
        <f t="shared" si="115"/>
        <v>-0.13320769968289498</v>
      </c>
      <c r="AQ34" s="28">
        <f t="shared" si="116"/>
        <v>-1</v>
      </c>
      <c r="AS34" s="256">
        <f>+_xlfn.XLOOKUP($B34,Revenue_FY26B!$B:$B,Revenue_FY26B!N:N,0)/1000</f>
        <v>0.13668461638577545</v>
      </c>
      <c r="AT34" s="255"/>
      <c r="AU34" s="257">
        <f t="shared" si="117"/>
        <v>-0.13668461638577545</v>
      </c>
      <c r="AV34" s="28">
        <f t="shared" si="118"/>
        <v>-1</v>
      </c>
      <c r="AX34" s="256">
        <f>+_xlfn.XLOOKUP($B34,Revenue_FY26B!$B:$B,Revenue_FY26B!O:O,0)/1000</f>
        <v>0.143862202387712</v>
      </c>
      <c r="AY34" s="255"/>
      <c r="AZ34" s="257">
        <f t="shared" si="119"/>
        <v>-0.143862202387712</v>
      </c>
      <c r="BA34" s="28">
        <f t="shared" si="120"/>
        <v>-1</v>
      </c>
      <c r="BC34" s="256">
        <f>+_xlfn.XLOOKUP($B34,Revenue_FY26B!$B:$B,Revenue_FY26B!P:P,0)/1000</f>
        <v>0.13738124509803523</v>
      </c>
      <c r="BD34" s="255"/>
      <c r="BE34" s="257">
        <f t="shared" si="121"/>
        <v>-0.13738124509803523</v>
      </c>
      <c r="BF34" s="28">
        <f t="shared" si="122"/>
        <v>-1</v>
      </c>
      <c r="BH34" s="256">
        <f>+_xlfn.XLOOKUP($B34,Revenue_FY26B!$B:$B,Revenue_FY26B!Q:Q,0)/1000</f>
        <v>0.14481799809028564</v>
      </c>
      <c r="BI34" s="255"/>
      <c r="BJ34" s="257">
        <f t="shared" si="123"/>
        <v>-0.14481799809028564</v>
      </c>
      <c r="BK34" s="28">
        <f t="shared" si="124"/>
        <v>-1</v>
      </c>
      <c r="BM34" s="290">
        <v>1.6579999999999999</v>
      </c>
      <c r="BN34" s="290">
        <f t="shared" si="125"/>
        <v>0</v>
      </c>
      <c r="BO34" s="281">
        <f t="shared" si="126"/>
        <v>-1.6579999999999999</v>
      </c>
      <c r="BP34" s="28">
        <f t="shared" si="127"/>
        <v>-1</v>
      </c>
    </row>
    <row r="35" spans="2:68" x14ac:dyDescent="0.3">
      <c r="B35">
        <f>+MAX($B$1:B34)+1</f>
        <v>17</v>
      </c>
      <c r="C35" s="7" t="s">
        <v>51</v>
      </c>
      <c r="E35" s="256">
        <f>+_xlfn.XLOOKUP($B35,Revenue_FY26B!$B:$B,Revenue_FY26B!F:F,0)/1000</f>
        <v>1.202171598164734E-2</v>
      </c>
      <c r="F35" s="255"/>
      <c r="G35" s="257">
        <f t="shared" si="102"/>
        <v>-1.202171598164734E-2</v>
      </c>
      <c r="H35" s="28">
        <f t="shared" si="128"/>
        <v>-1</v>
      </c>
      <c r="J35" s="256">
        <f>+_xlfn.XLOOKUP($B35,Revenue_FY26B!$B:$B,Revenue_FY26B!G:G,0)/1000</f>
        <v>1.150119939000217E-2</v>
      </c>
      <c r="K35" s="255"/>
      <c r="L35" s="257">
        <f t="shared" si="103"/>
        <v>-1.150119939000217E-2</v>
      </c>
      <c r="M35" s="28">
        <f t="shared" si="104"/>
        <v>-1</v>
      </c>
      <c r="O35" s="256">
        <f>+_xlfn.XLOOKUP($B35,Revenue_FY26B!$B:$B,Revenue_FY26B!H:H,0)/1000</f>
        <v>1.1323548190531552E-2</v>
      </c>
      <c r="P35" s="255"/>
      <c r="Q35" s="257">
        <f t="shared" si="105"/>
        <v>-1.1323548190531552E-2</v>
      </c>
      <c r="R35" s="28">
        <f t="shared" si="106"/>
        <v>-1</v>
      </c>
      <c r="T35" s="256">
        <f>+_xlfn.XLOOKUP($B35,Revenue_FY26B!$B:$B,Revenue_FY26B!I:I,0)/1000</f>
        <v>1.0685392348885913E-2</v>
      </c>
      <c r="U35" s="255"/>
      <c r="V35" s="257">
        <f t="shared" si="107"/>
        <v>-1.0685392348885913E-2</v>
      </c>
      <c r="W35" s="28">
        <f t="shared" si="108"/>
        <v>-1</v>
      </c>
      <c r="Y35" s="256">
        <f>+_xlfn.XLOOKUP($B35,Revenue_FY26B!$B:$B,Revenue_FY26B!J:J,0)/1000</f>
        <v>1.1054986974019822E-2</v>
      </c>
      <c r="Z35" s="255"/>
      <c r="AA35" s="257">
        <f t="shared" si="109"/>
        <v>-1.1054986974019822E-2</v>
      </c>
      <c r="AB35" s="28">
        <f t="shared" si="110"/>
        <v>-1</v>
      </c>
      <c r="AD35" s="256">
        <f>+_xlfn.XLOOKUP($B35,Revenue_FY26B!$B:$B,Revenue_FY26B!K:K,0)/1000</f>
        <v>1.1064136032403232E-2</v>
      </c>
      <c r="AE35" s="255"/>
      <c r="AF35" s="257">
        <f t="shared" si="111"/>
        <v>-1.1064136032403232E-2</v>
      </c>
      <c r="AG35" s="28">
        <f t="shared" si="112"/>
        <v>-1</v>
      </c>
      <c r="AI35" s="256">
        <f>+_xlfn.XLOOKUP($B35,Revenue_FY26B!$B:$B,Revenue_FY26B!L:L,0)/1000</f>
        <v>1.0784604874422746E-2</v>
      </c>
      <c r="AJ35" s="255"/>
      <c r="AK35" s="257">
        <f t="shared" si="113"/>
        <v>-1.0784604874422746E-2</v>
      </c>
      <c r="AL35" s="28">
        <f t="shared" si="114"/>
        <v>-1</v>
      </c>
      <c r="AN35" s="256">
        <f>+_xlfn.XLOOKUP($B35,Revenue_FY26B!$B:$B,Revenue_FY26B!M:M,0)/1000</f>
        <v>1.0729877340103626E-2</v>
      </c>
      <c r="AO35" s="255"/>
      <c r="AP35" s="257">
        <f t="shared" si="115"/>
        <v>-1.0729877340103626E-2</v>
      </c>
      <c r="AQ35" s="28">
        <f t="shared" si="116"/>
        <v>-1</v>
      </c>
      <c r="AS35" s="256">
        <f>+_xlfn.XLOOKUP($B35,Revenue_FY26B!$B:$B,Revenue_FY26B!N:N,0)/1000</f>
        <v>1.1000404897945234E-2</v>
      </c>
      <c r="AT35" s="255"/>
      <c r="AU35" s="257">
        <f t="shared" si="117"/>
        <v>-1.1000404897945234E-2</v>
      </c>
      <c r="AV35" s="28">
        <f t="shared" si="118"/>
        <v>-1</v>
      </c>
      <c r="AX35" s="256">
        <f>+_xlfn.XLOOKUP($B35,Revenue_FY26B!$B:$B,Revenue_FY26B!O:O,0)/1000</f>
        <v>1.1064145883177784E-2</v>
      </c>
      <c r="AY35" s="255"/>
      <c r="AZ35" s="257">
        <f t="shared" si="119"/>
        <v>-1.1064145883177784E-2</v>
      </c>
      <c r="BA35" s="28">
        <f t="shared" si="120"/>
        <v>-1</v>
      </c>
      <c r="BC35" s="256">
        <f>+_xlfn.XLOOKUP($B35,Revenue_FY26B!$B:$B,Revenue_FY26B!P:P,0)/1000</f>
        <v>1.1141029935622144E-2</v>
      </c>
      <c r="BD35" s="255"/>
      <c r="BE35" s="257">
        <f t="shared" si="121"/>
        <v>-1.1141029935622144E-2</v>
      </c>
      <c r="BF35" s="28">
        <f t="shared" si="122"/>
        <v>-1</v>
      </c>
      <c r="BH35" s="256">
        <f>+_xlfn.XLOOKUP($B35,Revenue_FY26B!$B:$B,Revenue_FY26B!Q:Q,0)/1000</f>
        <v>1.1549176671196076E-2</v>
      </c>
      <c r="BI35" s="255"/>
      <c r="BJ35" s="257">
        <f t="shared" si="123"/>
        <v>-1.1549176671196076E-2</v>
      </c>
      <c r="BK35" s="28">
        <f t="shared" si="124"/>
        <v>-1</v>
      </c>
      <c r="BM35" s="290">
        <v>0.13400000000000001</v>
      </c>
      <c r="BN35" s="290">
        <f t="shared" si="125"/>
        <v>0</v>
      </c>
      <c r="BO35" s="281">
        <f t="shared" si="126"/>
        <v>-0.13400000000000001</v>
      </c>
      <c r="BP35" s="28">
        <f t="shared" si="127"/>
        <v>-1</v>
      </c>
    </row>
    <row r="36" spans="2:68" x14ac:dyDescent="0.3">
      <c r="B36">
        <f>+MAX($B$1:B35)+1</f>
        <v>18</v>
      </c>
      <c r="C36" s="7" t="s">
        <v>52</v>
      </c>
      <c r="E36" s="256">
        <f>+_xlfn.XLOOKUP($B36,Revenue_FY26B!$B:$B,Revenue_FY26B!F:F,0)/1000</f>
        <v>1.8301216089689924E-2</v>
      </c>
      <c r="F36" s="255"/>
      <c r="G36" s="257">
        <f t="shared" si="102"/>
        <v>-1.8301216089689924E-2</v>
      </c>
      <c r="H36" s="28">
        <f t="shared" si="128"/>
        <v>-1</v>
      </c>
      <c r="J36" s="256">
        <f>+_xlfn.XLOOKUP($B36,Revenue_FY26B!$B:$B,Revenue_FY26B!G:G,0)/1000</f>
        <v>1.9615828104014091E-2</v>
      </c>
      <c r="K36" s="255"/>
      <c r="L36" s="257">
        <f t="shared" si="103"/>
        <v>-1.9615828104014091E-2</v>
      </c>
      <c r="M36" s="28">
        <f t="shared" si="104"/>
        <v>-1</v>
      </c>
      <c r="O36" s="256">
        <f>+_xlfn.XLOOKUP($B36,Revenue_FY26B!$B:$B,Revenue_FY26B!H:H,0)/1000</f>
        <v>1.9529311211271921E-2</v>
      </c>
      <c r="P36" s="255"/>
      <c r="Q36" s="257">
        <f t="shared" si="105"/>
        <v>-1.9529311211271921E-2</v>
      </c>
      <c r="R36" s="28">
        <f t="shared" si="106"/>
        <v>-1</v>
      </c>
      <c r="T36" s="256">
        <f>+_xlfn.XLOOKUP($B36,Revenue_FY26B!$B:$B,Revenue_FY26B!I:I,0)/1000</f>
        <v>1.9275144601138161E-2</v>
      </c>
      <c r="U36" s="255"/>
      <c r="V36" s="257">
        <f t="shared" si="107"/>
        <v>-1.9275144601138161E-2</v>
      </c>
      <c r="W36" s="28">
        <f t="shared" si="108"/>
        <v>-1</v>
      </c>
      <c r="Y36" s="256">
        <f>+_xlfn.XLOOKUP($B36,Revenue_FY26B!$B:$B,Revenue_FY26B!J:J,0)/1000</f>
        <v>1.969151334194124E-2</v>
      </c>
      <c r="Z36" s="255"/>
      <c r="AA36" s="257">
        <f t="shared" si="109"/>
        <v>-1.969151334194124E-2</v>
      </c>
      <c r="AB36" s="28">
        <f t="shared" si="110"/>
        <v>-1</v>
      </c>
      <c r="AD36" s="256">
        <f>+_xlfn.XLOOKUP($B36,Revenue_FY26B!$B:$B,Revenue_FY26B!K:K,0)/1000</f>
        <v>1.8366300755902218E-2</v>
      </c>
      <c r="AE36" s="255"/>
      <c r="AF36" s="257">
        <f t="shared" si="111"/>
        <v>-1.8366300755902218E-2</v>
      </c>
      <c r="AG36" s="28">
        <f t="shared" si="112"/>
        <v>-1</v>
      </c>
      <c r="AI36" s="256">
        <f>+_xlfn.XLOOKUP($B36,Revenue_FY26B!$B:$B,Revenue_FY26B!L:L,0)/1000</f>
        <v>1.594859733436655E-2</v>
      </c>
      <c r="AJ36" s="255"/>
      <c r="AK36" s="257">
        <f t="shared" si="113"/>
        <v>-1.594859733436655E-2</v>
      </c>
      <c r="AL36" s="28">
        <f t="shared" si="114"/>
        <v>-1</v>
      </c>
      <c r="AN36" s="256">
        <f>+_xlfn.XLOOKUP($B36,Revenue_FY26B!$B:$B,Revenue_FY26B!M:M,0)/1000</f>
        <v>1.7628519383860852E-2</v>
      </c>
      <c r="AO36" s="255"/>
      <c r="AP36" s="257">
        <f t="shared" si="115"/>
        <v>-1.7628519383860852E-2</v>
      </c>
      <c r="AQ36" s="28">
        <f t="shared" si="116"/>
        <v>-1</v>
      </c>
      <c r="AS36" s="256">
        <f>+_xlfn.XLOOKUP($B36,Revenue_FY26B!$B:$B,Revenue_FY26B!N:N,0)/1000</f>
        <v>1.6882853757536394E-2</v>
      </c>
      <c r="AT36" s="255"/>
      <c r="AU36" s="257">
        <f t="shared" si="117"/>
        <v>-1.6882853757536394E-2</v>
      </c>
      <c r="AV36" s="28">
        <f t="shared" si="118"/>
        <v>-1</v>
      </c>
      <c r="AX36" s="256">
        <f>+_xlfn.XLOOKUP($B36,Revenue_FY26B!$B:$B,Revenue_FY26B!O:O,0)/1000</f>
        <v>1.7245429399243412E-2</v>
      </c>
      <c r="AY36" s="255"/>
      <c r="AZ36" s="257">
        <f t="shared" si="119"/>
        <v>-1.7245429399243412E-2</v>
      </c>
      <c r="BA36" s="28">
        <f t="shared" si="120"/>
        <v>-1</v>
      </c>
      <c r="BC36" s="256">
        <f>+_xlfn.XLOOKUP($B36,Revenue_FY26B!$B:$B,Revenue_FY26B!P:P,0)/1000</f>
        <v>1.92264201507647E-2</v>
      </c>
      <c r="BD36" s="255"/>
      <c r="BE36" s="257">
        <f t="shared" si="121"/>
        <v>-1.92264201507647E-2</v>
      </c>
      <c r="BF36" s="28">
        <f t="shared" si="122"/>
        <v>-1</v>
      </c>
      <c r="BH36" s="256">
        <f>+_xlfn.XLOOKUP($B36,Revenue_FY26B!$B:$B,Revenue_FY26B!Q:Q,0)/1000</f>
        <v>2.020026743927051E-2</v>
      </c>
      <c r="BI36" s="255"/>
      <c r="BJ36" s="257">
        <f t="shared" si="123"/>
        <v>-2.020026743927051E-2</v>
      </c>
      <c r="BK36" s="28">
        <f t="shared" si="124"/>
        <v>-1</v>
      </c>
      <c r="BM36" s="290">
        <v>0.222</v>
      </c>
      <c r="BN36" s="290">
        <f t="shared" si="125"/>
        <v>0</v>
      </c>
      <c r="BO36" s="281">
        <f t="shared" si="126"/>
        <v>-0.222</v>
      </c>
      <c r="BP36" s="28">
        <f t="shared" si="127"/>
        <v>-1</v>
      </c>
    </row>
    <row r="37" spans="2:68" s="5" customFormat="1" x14ac:dyDescent="0.3">
      <c r="C37" s="10" t="s">
        <v>56</v>
      </c>
      <c r="E37" s="280">
        <f>SUM(E31:E36)</f>
        <v>8.3864626847615948</v>
      </c>
      <c r="F37" s="280">
        <f>SUM(F31:F36)</f>
        <v>0</v>
      </c>
      <c r="G37" s="280">
        <f t="shared" ref="G37" si="129">F37-E37</f>
        <v>-8.3864626847615948</v>
      </c>
      <c r="H37" s="29">
        <f t="shared" ref="H37" si="130">IFERROR(G37/E37,"n.a.")</f>
        <v>-1</v>
      </c>
      <c r="J37" s="280">
        <f>SUM(J31:J36)</f>
        <v>8.175257489979245</v>
      </c>
      <c r="K37" s="280">
        <f>SUM(K31:K36)</f>
        <v>0</v>
      </c>
      <c r="L37" s="280">
        <f t="shared" ref="L37" si="131">K37-J37</f>
        <v>-8.175257489979245</v>
      </c>
      <c r="M37" s="29">
        <f t="shared" ref="M37" si="132">IFERROR(L37/J37,"n.a.")</f>
        <v>-1</v>
      </c>
      <c r="O37" s="280">
        <f>SUM(O31:O36)</f>
        <v>8.6792901320984814</v>
      </c>
      <c r="P37" s="280">
        <f>SUM(P31:P36)</f>
        <v>0</v>
      </c>
      <c r="Q37" s="280">
        <f t="shared" ref="Q37" si="133">P37-O37</f>
        <v>-8.6792901320984814</v>
      </c>
      <c r="R37" s="29">
        <f t="shared" ref="R37" si="134">IFERROR(Q37/O37,"n.a.")</f>
        <v>-1</v>
      </c>
      <c r="T37" s="280">
        <f>SUM(T31:T36)</f>
        <v>8.3571311720550074</v>
      </c>
      <c r="U37" s="280">
        <f>SUM(U31:U36)</f>
        <v>0</v>
      </c>
      <c r="V37" s="280">
        <f t="shared" ref="V37" si="135">U37-T37</f>
        <v>-8.3571311720550074</v>
      </c>
      <c r="W37" s="29">
        <f t="shared" ref="W37" si="136">IFERROR(V37/T37,"n.a.")</f>
        <v>-1</v>
      </c>
      <c r="Y37" s="280">
        <f>SUM(Y31:Y36)</f>
        <v>7.7978892087096465</v>
      </c>
      <c r="Z37" s="280">
        <f>SUM(Z31:Z36)</f>
        <v>0</v>
      </c>
      <c r="AA37" s="280">
        <f t="shared" ref="AA37" si="137">Z37-Y37</f>
        <v>-7.7978892087096465</v>
      </c>
      <c r="AB37" s="29">
        <f t="shared" ref="AB37" si="138">IFERROR(AA37/Y37,"n.a.")</f>
        <v>-1</v>
      </c>
      <c r="AD37" s="280">
        <f>SUM(AD31:AD36)</f>
        <v>7.4230531395351687</v>
      </c>
      <c r="AE37" s="280">
        <f>SUM(AE31:AE36)</f>
        <v>0</v>
      </c>
      <c r="AF37" s="280">
        <f t="shared" ref="AF37" si="139">AE37-AD37</f>
        <v>-7.4230531395351687</v>
      </c>
      <c r="AG37" s="29">
        <f t="shared" ref="AG37" si="140">IFERROR(AF37/AD37,"n.a.")</f>
        <v>-1</v>
      </c>
      <c r="AI37" s="280">
        <f>SUM(AI31:AI36)</f>
        <v>6.6189459077713062</v>
      </c>
      <c r="AJ37" s="280">
        <f>SUM(AJ31:AJ36)</f>
        <v>0</v>
      </c>
      <c r="AK37" s="280">
        <f t="shared" ref="AK37" si="141">AJ37-AI37</f>
        <v>-6.6189459077713062</v>
      </c>
      <c r="AL37" s="29">
        <f t="shared" ref="AL37" si="142">IFERROR(AK37/AI37,"n.a.")</f>
        <v>-1</v>
      </c>
      <c r="AN37" s="280">
        <f>SUM(AN31:AN36)</f>
        <v>6.8482840095861652</v>
      </c>
      <c r="AO37" s="280">
        <f>SUM(AO31:AO36)</f>
        <v>0</v>
      </c>
      <c r="AP37" s="280">
        <f t="shared" ref="AP37" si="143">AO37-AN37</f>
        <v>-6.8482840095861652</v>
      </c>
      <c r="AQ37" s="29">
        <f t="shared" ref="AQ37" si="144">IFERROR(AP37/AN37,"n.a.")</f>
        <v>-1</v>
      </c>
      <c r="AS37" s="280">
        <f>SUM(AS31:AS36)</f>
        <v>6.9912021804999833</v>
      </c>
      <c r="AT37" s="280">
        <f>SUM(AT31:AT36)</f>
        <v>0</v>
      </c>
      <c r="AU37" s="280">
        <f t="shared" ref="AU37" si="145">AT37-AS37</f>
        <v>-6.9912021804999833</v>
      </c>
      <c r="AV37" s="29">
        <f t="shared" ref="AV37" si="146">IFERROR(AU37/AS37,"n.a.")</f>
        <v>-1</v>
      </c>
      <c r="AX37" s="280">
        <f>SUM(AX31:AX36)</f>
        <v>7.1928131863094729</v>
      </c>
      <c r="AY37" s="280">
        <f>SUM(AY31:AY36)</f>
        <v>0</v>
      </c>
      <c r="AZ37" s="280">
        <f t="shared" ref="AZ37" si="147">AY37-AX37</f>
        <v>-7.1928131863094729</v>
      </c>
      <c r="BA37" s="29">
        <f t="shared" ref="BA37" si="148">IFERROR(AZ37/AX37,"n.a.")</f>
        <v>-1</v>
      </c>
      <c r="BC37" s="280">
        <f>SUM(BC31:BC36)</f>
        <v>7.8230197365104281</v>
      </c>
      <c r="BD37" s="280">
        <f>SUM(BD31:BD36)</f>
        <v>0</v>
      </c>
      <c r="BE37" s="280">
        <f t="shared" ref="BE37" si="149">BD37-BC37</f>
        <v>-7.8230197365104281</v>
      </c>
      <c r="BF37" s="29">
        <f t="shared" ref="BF37" si="150">IFERROR(BE37/BC37,"n.a.")</f>
        <v>-1</v>
      </c>
      <c r="BH37" s="280">
        <f>SUM(BH31:BH36)</f>
        <v>8.5559704870804598</v>
      </c>
      <c r="BI37" s="280">
        <f>SUM(BI31:BI36)</f>
        <v>0</v>
      </c>
      <c r="BJ37" s="280">
        <f t="shared" ref="BJ37" si="151">BI37-BH37</f>
        <v>-8.5559704870804598</v>
      </c>
      <c r="BK37" s="29">
        <f t="shared" ref="BK37" si="152">IFERROR(BJ37/BH37,"n.a.")</f>
        <v>-1</v>
      </c>
      <c r="BM37" s="283">
        <f>SUM(BM31:BM36)</f>
        <v>92.84899999999999</v>
      </c>
      <c r="BN37" s="283">
        <f>SUM(BN31:BN36)</f>
        <v>0</v>
      </c>
      <c r="BO37" s="283">
        <f t="shared" si="126"/>
        <v>-92.84899999999999</v>
      </c>
      <c r="BP37" s="29">
        <f t="shared" si="127"/>
        <v>-1</v>
      </c>
    </row>
    <row r="38" spans="2:68" x14ac:dyDescent="0.3">
      <c r="C38" s="5"/>
      <c r="D38" s="5"/>
      <c r="E38" s="13"/>
      <c r="F38" s="12"/>
      <c r="G38" s="13"/>
      <c r="H38" s="11"/>
      <c r="I38" s="5"/>
      <c r="J38" s="13"/>
      <c r="K38" s="12"/>
      <c r="L38" s="13"/>
      <c r="M38" s="11"/>
      <c r="N38" s="5"/>
      <c r="O38" s="13"/>
      <c r="P38" s="12"/>
      <c r="Q38" s="13"/>
      <c r="R38" s="11"/>
      <c r="S38" s="5"/>
      <c r="T38" s="13"/>
      <c r="U38" s="12"/>
      <c r="V38" s="13"/>
      <c r="W38" s="11"/>
      <c r="X38" s="5"/>
      <c r="Y38" s="13"/>
      <c r="Z38" s="12"/>
      <c r="AA38" s="13"/>
      <c r="AB38" s="11"/>
      <c r="AC38" s="5"/>
      <c r="AD38" s="13"/>
      <c r="AE38" s="12"/>
      <c r="AF38" s="13"/>
      <c r="AG38" s="11"/>
      <c r="AH38" s="5"/>
      <c r="AI38" s="13"/>
      <c r="AJ38" s="12"/>
      <c r="AK38" s="13"/>
      <c r="AL38" s="11"/>
      <c r="AM38" s="5"/>
      <c r="AN38" s="13"/>
      <c r="AO38" s="12"/>
      <c r="AP38" s="13"/>
      <c r="AQ38" s="11"/>
      <c r="AR38" s="5"/>
      <c r="AS38" s="13"/>
      <c r="AT38" s="12"/>
      <c r="AU38" s="13"/>
      <c r="AV38" s="11"/>
      <c r="AW38" s="5"/>
      <c r="AX38" s="13"/>
      <c r="AY38" s="12"/>
      <c r="AZ38" s="13"/>
      <c r="BA38" s="11"/>
      <c r="BB38" s="5"/>
      <c r="BC38" s="13"/>
      <c r="BD38" s="12"/>
      <c r="BE38" s="13"/>
      <c r="BF38" s="11"/>
      <c r="BG38" s="5"/>
      <c r="BH38" s="13"/>
      <c r="BI38" s="12"/>
      <c r="BJ38" s="13"/>
      <c r="BK38" s="11"/>
      <c r="BL38" s="5"/>
      <c r="BM38" s="284"/>
      <c r="BN38" s="285"/>
      <c r="BO38" s="284"/>
      <c r="BP38" s="11"/>
    </row>
    <row r="39" spans="2:68" x14ac:dyDescent="0.3">
      <c r="C39" s="6" t="s">
        <v>57</v>
      </c>
      <c r="D39" s="6"/>
      <c r="E39" s="13"/>
      <c r="F39" s="12"/>
      <c r="G39" s="13"/>
      <c r="H39" s="11"/>
      <c r="I39" s="6"/>
      <c r="J39" s="13"/>
      <c r="K39" s="12"/>
      <c r="L39" s="13"/>
      <c r="M39" s="34"/>
      <c r="N39" s="6"/>
      <c r="O39" s="13"/>
      <c r="P39" s="12"/>
      <c r="Q39" s="13"/>
      <c r="R39" s="34"/>
      <c r="S39" s="6"/>
      <c r="T39" s="13"/>
      <c r="U39" s="12"/>
      <c r="V39" s="13"/>
      <c r="W39" s="34"/>
      <c r="X39" s="6"/>
      <c r="Y39" s="13"/>
      <c r="Z39" s="12"/>
      <c r="AA39" s="13"/>
      <c r="AB39" s="34"/>
      <c r="AC39" s="6"/>
      <c r="AD39" s="13"/>
      <c r="AE39" s="12"/>
      <c r="AF39" s="13"/>
      <c r="AG39" s="34"/>
      <c r="AH39" s="6"/>
      <c r="AI39" s="13"/>
      <c r="AJ39" s="12"/>
      <c r="AK39" s="13"/>
      <c r="AL39" s="34"/>
      <c r="AM39" s="6"/>
      <c r="AN39" s="13"/>
      <c r="AO39" s="12"/>
      <c r="AP39" s="13"/>
      <c r="AQ39" s="34"/>
      <c r="AR39" s="6"/>
      <c r="AS39" s="13"/>
      <c r="AT39" s="12"/>
      <c r="AU39" s="13"/>
      <c r="AV39" s="34"/>
      <c r="AW39" s="6"/>
      <c r="AX39" s="13"/>
      <c r="AY39" s="12"/>
      <c r="AZ39" s="13"/>
      <c r="BA39" s="34"/>
      <c r="BB39" s="6"/>
      <c r="BC39" s="13"/>
      <c r="BD39" s="12"/>
      <c r="BE39" s="13"/>
      <c r="BF39" s="34"/>
      <c r="BG39" s="6"/>
      <c r="BH39" s="13"/>
      <c r="BI39" s="12"/>
      <c r="BJ39" s="13"/>
      <c r="BK39" s="34"/>
      <c r="BL39" s="6"/>
      <c r="BM39" s="284"/>
      <c r="BN39" s="285"/>
      <c r="BO39" s="284"/>
      <c r="BP39" s="34"/>
    </row>
    <row r="40" spans="2:68" x14ac:dyDescent="0.3">
      <c r="B40">
        <f>+MAX($B$1:B39)+1</f>
        <v>19</v>
      </c>
      <c r="C40" s="7" t="s">
        <v>47</v>
      </c>
      <c r="E40" s="256">
        <f>+_xlfn.XLOOKUP($B40,Revenue_FY26B!$B:$B,Revenue_FY26B!F:F,0)/1000</f>
        <v>7.9877589280699128</v>
      </c>
      <c r="F40" s="255"/>
      <c r="G40" s="257">
        <f t="shared" ref="G40:G45" si="153">F40-E40</f>
        <v>-7.9877589280699128</v>
      </c>
      <c r="H40" s="28">
        <f>IFERROR(G40/E40,"n.a.")</f>
        <v>-1</v>
      </c>
      <c r="J40" s="256">
        <f>+_xlfn.XLOOKUP($B40,Revenue_FY26B!$B:$B,Revenue_FY26B!G:G,0)/1000</f>
        <v>7.8332781864720253</v>
      </c>
      <c r="K40" s="255"/>
      <c r="L40" s="257">
        <f t="shared" ref="L40:L45" si="154">K40-J40</f>
        <v>-7.8332781864720253</v>
      </c>
      <c r="M40" s="28">
        <f t="shared" ref="M40:M45" si="155">IFERROR(L40/J40,"n.a.")</f>
        <v>-1</v>
      </c>
      <c r="O40" s="256">
        <f>+_xlfn.XLOOKUP($B40,Revenue_FY26B!$B:$B,Revenue_FY26B!H:H,0)/1000</f>
        <v>8.4416126350820289</v>
      </c>
      <c r="P40" s="255"/>
      <c r="Q40" s="257">
        <f t="shared" ref="Q40:Q45" si="156">P40-O40</f>
        <v>-8.4416126350820289</v>
      </c>
      <c r="R40" s="28">
        <f t="shared" ref="R40:R45" si="157">IFERROR(Q40/O40,"n.a.")</f>
        <v>-1</v>
      </c>
      <c r="T40" s="256">
        <f>+_xlfn.XLOOKUP($B40,Revenue_FY26B!$B:$B,Revenue_FY26B!I:I,0)/1000</f>
        <v>7.8677495482580646</v>
      </c>
      <c r="U40" s="255"/>
      <c r="V40" s="257">
        <f t="shared" ref="V40:V45" si="158">U40-T40</f>
        <v>-7.8677495482580646</v>
      </c>
      <c r="W40" s="28">
        <f t="shared" ref="W40:W45" si="159">IFERROR(V40/T40,"n.a.")</f>
        <v>-1</v>
      </c>
      <c r="Y40" s="256">
        <f>+_xlfn.XLOOKUP($B40,Revenue_FY26B!$B:$B,Revenue_FY26B!J:J,0)/1000</f>
        <v>7.0944632023150405</v>
      </c>
      <c r="Z40" s="255"/>
      <c r="AA40" s="257">
        <f t="shared" ref="AA40:AA45" si="160">Z40-Y40</f>
        <v>-7.0944632023150405</v>
      </c>
      <c r="AB40" s="28">
        <f t="shared" ref="AB40:AB45" si="161">IFERROR(AA40/Y40,"n.a.")</f>
        <v>-1</v>
      </c>
      <c r="AD40" s="256">
        <f>+_xlfn.XLOOKUP($B40,Revenue_FY26B!$B:$B,Revenue_FY26B!K:K,0)/1000</f>
        <v>6.3630072577130274</v>
      </c>
      <c r="AE40" s="255"/>
      <c r="AF40" s="257">
        <f t="shared" ref="AF40:AF45" si="162">AE40-AD40</f>
        <v>-6.3630072577130274</v>
      </c>
      <c r="AG40" s="28">
        <f t="shared" ref="AG40:AG45" si="163">IFERROR(AF40/AD40,"n.a.")</f>
        <v>-1</v>
      </c>
      <c r="AI40" s="256">
        <f>+_xlfn.XLOOKUP($B40,Revenue_FY26B!$B:$B,Revenue_FY26B!L:L,0)/1000</f>
        <v>5.7265171314708994</v>
      </c>
      <c r="AJ40" s="255"/>
      <c r="AK40" s="257">
        <f t="shared" ref="AK40:AK45" si="164">AJ40-AI40</f>
        <v>-5.7265171314708994</v>
      </c>
      <c r="AL40" s="28">
        <f t="shared" ref="AL40:AL45" si="165">IFERROR(AK40/AI40,"n.a.")</f>
        <v>-1</v>
      </c>
      <c r="AN40" s="256">
        <f>+_xlfn.XLOOKUP($B40,Revenue_FY26B!$B:$B,Revenue_FY26B!M:M,0)/1000</f>
        <v>5.6191357621622462</v>
      </c>
      <c r="AO40" s="255"/>
      <c r="AP40" s="257">
        <f t="shared" ref="AP40:AP45" si="166">AO40-AN40</f>
        <v>-5.6191357621622462</v>
      </c>
      <c r="AQ40" s="28">
        <f t="shared" ref="AQ40:AQ45" si="167">IFERROR(AP40/AN40,"n.a.")</f>
        <v>-1</v>
      </c>
      <c r="AS40" s="256">
        <f>+_xlfn.XLOOKUP($B40,Revenue_FY26B!$B:$B,Revenue_FY26B!N:N,0)/1000</f>
        <v>6.0977711102430376</v>
      </c>
      <c r="AT40" s="255"/>
      <c r="AU40" s="257">
        <f t="shared" ref="AU40:AU45" si="168">AT40-AS40</f>
        <v>-6.0977711102430376</v>
      </c>
      <c r="AV40" s="28">
        <f t="shared" ref="AV40:AV45" si="169">IFERROR(AU40/AS40,"n.a.")</f>
        <v>-1</v>
      </c>
      <c r="AX40" s="256">
        <f>+_xlfn.XLOOKUP($B40,Revenue_FY26B!$B:$B,Revenue_FY26B!O:O,0)/1000</f>
        <v>6.4057444742784915</v>
      </c>
      <c r="AY40" s="255"/>
      <c r="AZ40" s="257">
        <f t="shared" ref="AZ40:AZ45" si="170">AY40-AX40</f>
        <v>-6.4057444742784915</v>
      </c>
      <c r="BA40" s="28">
        <f t="shared" ref="BA40:BA45" si="171">IFERROR(AZ40/AX40,"n.a.")</f>
        <v>-1</v>
      </c>
      <c r="BC40" s="256">
        <f>+_xlfn.XLOOKUP($B40,Revenue_FY26B!$B:$B,Revenue_FY26B!P:P,0)/1000</f>
        <v>6.7528172711606604</v>
      </c>
      <c r="BD40" s="255"/>
      <c r="BE40" s="257">
        <f t="shared" ref="BE40:BE45" si="172">BD40-BC40</f>
        <v>-6.7528172711606604</v>
      </c>
      <c r="BF40" s="28">
        <f t="shared" ref="BF40:BF45" si="173">IFERROR(BE40/BC40,"n.a.")</f>
        <v>-1</v>
      </c>
      <c r="BH40" s="256">
        <f>+_xlfn.XLOOKUP($B40,Revenue_FY26B!$B:$B,Revenue_FY26B!Q:Q,0)/1000</f>
        <v>8.2674191818465363</v>
      </c>
      <c r="BI40" s="255"/>
      <c r="BJ40" s="257">
        <f t="shared" ref="BJ40:BJ45" si="174">BI40-BH40</f>
        <v>-8.2674191818465363</v>
      </c>
      <c r="BK40" s="28">
        <f t="shared" ref="BK40:BK45" si="175">IFERROR(BJ40/BH40,"n.a.")</f>
        <v>-1</v>
      </c>
      <c r="BM40" s="290">
        <v>84.456999999999994</v>
      </c>
      <c r="BN40" s="290">
        <f t="shared" ref="BN40:BN45" si="176">+F40+K40+P40+U40+Z40+AE40+AJ40+AO40+AT40+AY40+BD40+BI40</f>
        <v>0</v>
      </c>
      <c r="BO40" s="281">
        <f t="shared" ref="BO40:BO46" si="177">BN40-BM40</f>
        <v>-84.456999999999994</v>
      </c>
      <c r="BP40" s="28">
        <f t="shared" ref="BP40:BP46" si="178">IFERROR(BO40/BM40,"n.a.")</f>
        <v>-1</v>
      </c>
    </row>
    <row r="41" spans="2:68" x14ac:dyDescent="0.3">
      <c r="B41">
        <f>+MAX($B$1:B40)+1</f>
        <v>20</v>
      </c>
      <c r="C41" s="7" t="s">
        <v>48</v>
      </c>
      <c r="E41" s="256">
        <f>+_xlfn.XLOOKUP($B41,Revenue_FY26B!$B:$B,Revenue_FY26B!F:F,0)/1000</f>
        <v>8.6295626219757118</v>
      </c>
      <c r="F41" s="255"/>
      <c r="G41" s="257">
        <f t="shared" si="153"/>
        <v>-8.6295626219757118</v>
      </c>
      <c r="H41" s="28">
        <f t="shared" ref="H41:H45" si="179">IFERROR(G41/E41,"n.a.")</f>
        <v>-1</v>
      </c>
      <c r="J41" s="256">
        <f>+_xlfn.XLOOKUP($B41,Revenue_FY26B!$B:$B,Revenue_FY26B!G:G,0)/1000</f>
        <v>8.0485218237335889</v>
      </c>
      <c r="K41" s="255"/>
      <c r="L41" s="257">
        <f t="shared" si="154"/>
        <v>-8.0485218237335889</v>
      </c>
      <c r="M41" s="28">
        <f t="shared" si="155"/>
        <v>-1</v>
      </c>
      <c r="O41" s="256">
        <f>+_xlfn.XLOOKUP($B41,Revenue_FY26B!$B:$B,Revenue_FY26B!H:H,0)/1000</f>
        <v>8.7358068880641859</v>
      </c>
      <c r="P41" s="255"/>
      <c r="Q41" s="257">
        <f t="shared" si="156"/>
        <v>-8.7358068880641859</v>
      </c>
      <c r="R41" s="28">
        <f t="shared" si="157"/>
        <v>-1</v>
      </c>
      <c r="T41" s="256">
        <f>+_xlfn.XLOOKUP($B41,Revenue_FY26B!$B:$B,Revenue_FY26B!I:I,0)/1000</f>
        <v>8.6443661640801785</v>
      </c>
      <c r="U41" s="255"/>
      <c r="V41" s="257">
        <f t="shared" si="158"/>
        <v>-8.6443661640801785</v>
      </c>
      <c r="W41" s="28">
        <f t="shared" si="159"/>
        <v>-1</v>
      </c>
      <c r="Y41" s="256">
        <f>+_xlfn.XLOOKUP($B41,Revenue_FY26B!$B:$B,Revenue_FY26B!J:J,0)/1000</f>
        <v>8.158649721223405</v>
      </c>
      <c r="Z41" s="255"/>
      <c r="AA41" s="257">
        <f t="shared" si="160"/>
        <v>-8.158649721223405</v>
      </c>
      <c r="AB41" s="28">
        <f t="shared" si="161"/>
        <v>-1</v>
      </c>
      <c r="AD41" s="256">
        <f>+_xlfn.XLOOKUP($B41,Revenue_FY26B!$B:$B,Revenue_FY26B!K:K,0)/1000</f>
        <v>8.1773803138409544</v>
      </c>
      <c r="AE41" s="255"/>
      <c r="AF41" s="257">
        <f t="shared" si="162"/>
        <v>-8.1773803138409544</v>
      </c>
      <c r="AG41" s="28">
        <f t="shared" si="163"/>
        <v>-1</v>
      </c>
      <c r="AI41" s="256">
        <f>+_xlfn.XLOOKUP($B41,Revenue_FY26B!$B:$B,Revenue_FY26B!L:L,0)/1000</f>
        <v>7.183341321538534</v>
      </c>
      <c r="AJ41" s="255"/>
      <c r="AK41" s="257">
        <f t="shared" si="164"/>
        <v>-7.183341321538534</v>
      </c>
      <c r="AL41" s="28">
        <f t="shared" si="165"/>
        <v>-1</v>
      </c>
      <c r="AN41" s="256">
        <f>+_xlfn.XLOOKUP($B41,Revenue_FY26B!$B:$B,Revenue_FY26B!M:M,0)/1000</f>
        <v>7.6734492921004431</v>
      </c>
      <c r="AO41" s="255"/>
      <c r="AP41" s="257">
        <f t="shared" si="166"/>
        <v>-7.6734492921004431</v>
      </c>
      <c r="AQ41" s="28">
        <f t="shared" si="167"/>
        <v>-1</v>
      </c>
      <c r="AS41" s="256">
        <f>+_xlfn.XLOOKUP($B41,Revenue_FY26B!$B:$B,Revenue_FY26B!N:N,0)/1000</f>
        <v>7.5501119114948567</v>
      </c>
      <c r="AT41" s="255"/>
      <c r="AU41" s="257">
        <f t="shared" si="168"/>
        <v>-7.5501119114948567</v>
      </c>
      <c r="AV41" s="28">
        <f t="shared" si="169"/>
        <v>-1</v>
      </c>
      <c r="AX41" s="256">
        <f>+_xlfn.XLOOKUP($B41,Revenue_FY26B!$B:$B,Revenue_FY26B!O:O,0)/1000</f>
        <v>7.6277009270089327</v>
      </c>
      <c r="AY41" s="255"/>
      <c r="AZ41" s="257">
        <f t="shared" si="170"/>
        <v>-7.6277009270089327</v>
      </c>
      <c r="BA41" s="28">
        <f t="shared" si="171"/>
        <v>-1</v>
      </c>
      <c r="BC41" s="256">
        <f>+_xlfn.XLOOKUP($B41,Revenue_FY26B!$B:$B,Revenue_FY26B!P:P,0)/1000</f>
        <v>8.7984514087577583</v>
      </c>
      <c r="BD41" s="255"/>
      <c r="BE41" s="257">
        <f t="shared" si="172"/>
        <v>-8.7984514087577583</v>
      </c>
      <c r="BF41" s="28">
        <f t="shared" si="173"/>
        <v>-1</v>
      </c>
      <c r="BH41" s="256">
        <f>+_xlfn.XLOOKUP($B41,Revenue_FY26B!$B:$B,Revenue_FY26B!Q:Q,0)/1000</f>
        <v>8.7452400885325083</v>
      </c>
      <c r="BI41" s="255"/>
      <c r="BJ41" s="257">
        <f t="shared" si="174"/>
        <v>-8.7452400885325083</v>
      </c>
      <c r="BK41" s="28">
        <f t="shared" si="175"/>
        <v>-1</v>
      </c>
      <c r="BM41" s="290">
        <v>97.972999999999999</v>
      </c>
      <c r="BN41" s="290">
        <f t="shared" si="176"/>
        <v>0</v>
      </c>
      <c r="BO41" s="281">
        <f t="shared" si="177"/>
        <v>-97.972999999999999</v>
      </c>
      <c r="BP41" s="28">
        <f t="shared" si="178"/>
        <v>-1</v>
      </c>
    </row>
    <row r="42" spans="2:68" x14ac:dyDescent="0.3">
      <c r="B42">
        <f>+MAX($B$1:B41)+1</f>
        <v>21</v>
      </c>
      <c r="C42" s="7" t="s">
        <v>49</v>
      </c>
      <c r="E42" s="256">
        <f>+_xlfn.XLOOKUP($B42,Revenue_FY26B!$B:$B,Revenue_FY26B!F:F,0)/1000</f>
        <v>1.5932316937700786</v>
      </c>
      <c r="F42" s="255"/>
      <c r="G42" s="257">
        <f t="shared" si="153"/>
        <v>-1.5932316937700786</v>
      </c>
      <c r="H42" s="28">
        <f t="shared" si="179"/>
        <v>-1</v>
      </c>
      <c r="J42" s="256">
        <f>+_xlfn.XLOOKUP($B42,Revenue_FY26B!$B:$B,Revenue_FY26B!G:G,0)/1000</f>
        <v>1.8679524052522802</v>
      </c>
      <c r="K42" s="255"/>
      <c r="L42" s="257">
        <f t="shared" si="154"/>
        <v>-1.8679524052522802</v>
      </c>
      <c r="M42" s="28">
        <f t="shared" si="155"/>
        <v>-1</v>
      </c>
      <c r="O42" s="256">
        <f>+_xlfn.XLOOKUP($B42,Revenue_FY26B!$B:$B,Revenue_FY26B!H:H,0)/1000</f>
        <v>1.6575510976012438</v>
      </c>
      <c r="P42" s="255"/>
      <c r="Q42" s="257">
        <f t="shared" si="156"/>
        <v>-1.6575510976012438</v>
      </c>
      <c r="R42" s="28">
        <f t="shared" si="157"/>
        <v>-1</v>
      </c>
      <c r="T42" s="256">
        <f>+_xlfn.XLOOKUP($B42,Revenue_FY26B!$B:$B,Revenue_FY26B!I:I,0)/1000</f>
        <v>1.6294339842753414</v>
      </c>
      <c r="U42" s="255"/>
      <c r="V42" s="257">
        <f t="shared" si="158"/>
        <v>-1.6294339842753414</v>
      </c>
      <c r="W42" s="28">
        <f t="shared" si="159"/>
        <v>-1</v>
      </c>
      <c r="Y42" s="256">
        <f>+_xlfn.XLOOKUP($B42,Revenue_FY26B!$B:$B,Revenue_FY26B!J:J,0)/1000</f>
        <v>1.6301079974682453</v>
      </c>
      <c r="Z42" s="255"/>
      <c r="AA42" s="257">
        <f t="shared" si="160"/>
        <v>-1.6301079974682453</v>
      </c>
      <c r="AB42" s="28">
        <f t="shared" si="161"/>
        <v>-1</v>
      </c>
      <c r="AD42" s="256">
        <f>+_xlfn.XLOOKUP($B42,Revenue_FY26B!$B:$B,Revenue_FY26B!K:K,0)/1000</f>
        <v>1.5310995103138596</v>
      </c>
      <c r="AE42" s="255"/>
      <c r="AF42" s="257">
        <f t="shared" si="162"/>
        <v>-1.5310995103138596</v>
      </c>
      <c r="AG42" s="28">
        <f t="shared" si="163"/>
        <v>-1</v>
      </c>
      <c r="AI42" s="256">
        <f>+_xlfn.XLOOKUP($B42,Revenue_FY26B!$B:$B,Revenue_FY26B!L:L,0)/1000</f>
        <v>1.37313704029902</v>
      </c>
      <c r="AJ42" s="255"/>
      <c r="AK42" s="257">
        <f t="shared" si="164"/>
        <v>-1.37313704029902</v>
      </c>
      <c r="AL42" s="28">
        <f t="shared" si="165"/>
        <v>-1</v>
      </c>
      <c r="AN42" s="256">
        <f>+_xlfn.XLOOKUP($B42,Revenue_FY26B!$B:$B,Revenue_FY26B!M:M,0)/1000</f>
        <v>1.5151200328520709</v>
      </c>
      <c r="AO42" s="255"/>
      <c r="AP42" s="257">
        <f t="shared" si="166"/>
        <v>-1.5151200328520709</v>
      </c>
      <c r="AQ42" s="28">
        <f t="shared" si="167"/>
        <v>-1</v>
      </c>
      <c r="AS42" s="256">
        <f>+_xlfn.XLOOKUP($B42,Revenue_FY26B!$B:$B,Revenue_FY26B!N:N,0)/1000</f>
        <v>1.4696662521105694</v>
      </c>
      <c r="AT42" s="255"/>
      <c r="AU42" s="257">
        <f t="shared" si="168"/>
        <v>-1.4696662521105694</v>
      </c>
      <c r="AV42" s="28">
        <f t="shared" si="169"/>
        <v>-1</v>
      </c>
      <c r="AX42" s="256">
        <f>+_xlfn.XLOOKUP($B42,Revenue_FY26B!$B:$B,Revenue_FY26B!O:O,0)/1000</f>
        <v>1.513731681899575</v>
      </c>
      <c r="AY42" s="255"/>
      <c r="AZ42" s="257">
        <f t="shared" si="170"/>
        <v>-1.513731681899575</v>
      </c>
      <c r="BA42" s="28">
        <f t="shared" si="171"/>
        <v>-1</v>
      </c>
      <c r="BC42" s="256">
        <f>+_xlfn.XLOOKUP($B42,Revenue_FY26B!$B:$B,Revenue_FY26B!P:P,0)/1000</f>
        <v>1.4012927132371704</v>
      </c>
      <c r="BD42" s="255"/>
      <c r="BE42" s="257">
        <f t="shared" si="172"/>
        <v>-1.4012927132371704</v>
      </c>
      <c r="BF42" s="28">
        <f t="shared" si="173"/>
        <v>-1</v>
      </c>
      <c r="BH42" s="256">
        <f>+_xlfn.XLOOKUP($B42,Revenue_FY26B!$B:$B,Revenue_FY26B!Q:Q,0)/1000</f>
        <v>1.5434890082993538</v>
      </c>
      <c r="BI42" s="255"/>
      <c r="BJ42" s="257">
        <f t="shared" si="174"/>
        <v>-1.5434890082993538</v>
      </c>
      <c r="BK42" s="28">
        <f t="shared" si="175"/>
        <v>-1</v>
      </c>
      <c r="BM42" s="290">
        <v>18.725999999999999</v>
      </c>
      <c r="BN42" s="290">
        <f t="shared" si="176"/>
        <v>0</v>
      </c>
      <c r="BO42" s="281">
        <f t="shared" si="177"/>
        <v>-18.725999999999999</v>
      </c>
      <c r="BP42" s="28">
        <f t="shared" si="178"/>
        <v>-1</v>
      </c>
    </row>
    <row r="43" spans="2:68" x14ac:dyDescent="0.3">
      <c r="B43">
        <f>+MAX($B$1:B42)+1</f>
        <v>22</v>
      </c>
      <c r="C43" s="7" t="s">
        <v>50</v>
      </c>
      <c r="E43" s="256">
        <f>+_xlfn.XLOOKUP($B43,Revenue_FY26B!$B:$B,Revenue_FY26B!F:F,0)/1000</f>
        <v>0.29407858470441511</v>
      </c>
      <c r="F43" s="255"/>
      <c r="G43" s="257">
        <f t="shared" si="153"/>
        <v>-0.29407858470441511</v>
      </c>
      <c r="H43" s="28">
        <f t="shared" si="179"/>
        <v>-1</v>
      </c>
      <c r="J43" s="256">
        <f>+_xlfn.XLOOKUP($B43,Revenue_FY26B!$B:$B,Revenue_FY26B!G:G,0)/1000</f>
        <v>0.28540799093950803</v>
      </c>
      <c r="K43" s="255"/>
      <c r="L43" s="257">
        <f t="shared" si="154"/>
        <v>-0.28540799093950803</v>
      </c>
      <c r="M43" s="28">
        <f t="shared" si="155"/>
        <v>-1</v>
      </c>
      <c r="O43" s="256">
        <f>+_xlfn.XLOOKUP($B43,Revenue_FY26B!$B:$B,Revenue_FY26B!H:H,0)/1000</f>
        <v>0.31695267873769734</v>
      </c>
      <c r="P43" s="255"/>
      <c r="Q43" s="257">
        <f t="shared" si="156"/>
        <v>-0.31695267873769734</v>
      </c>
      <c r="R43" s="28">
        <f t="shared" si="157"/>
        <v>-1</v>
      </c>
      <c r="T43" s="256">
        <f>+_xlfn.XLOOKUP($B43,Revenue_FY26B!$B:$B,Revenue_FY26B!I:I,0)/1000</f>
        <v>0.29893015848602944</v>
      </c>
      <c r="U43" s="255"/>
      <c r="V43" s="257">
        <f t="shared" si="158"/>
        <v>-0.29893015848602944</v>
      </c>
      <c r="W43" s="28">
        <f t="shared" si="159"/>
        <v>-1</v>
      </c>
      <c r="Y43" s="256">
        <f>+_xlfn.XLOOKUP($B43,Revenue_FY26B!$B:$B,Revenue_FY26B!J:J,0)/1000</f>
        <v>0.31707974798660754</v>
      </c>
      <c r="Z43" s="255"/>
      <c r="AA43" s="257">
        <f t="shared" si="160"/>
        <v>-0.31707974798660754</v>
      </c>
      <c r="AB43" s="28">
        <f t="shared" si="161"/>
        <v>-1</v>
      </c>
      <c r="AD43" s="256">
        <f>+_xlfn.XLOOKUP($B43,Revenue_FY26B!$B:$B,Revenue_FY26B!K:K,0)/1000</f>
        <v>0.30165530714864197</v>
      </c>
      <c r="AE43" s="255"/>
      <c r="AF43" s="257">
        <f t="shared" si="162"/>
        <v>-0.30165530714864197</v>
      </c>
      <c r="AG43" s="28">
        <f t="shared" si="163"/>
        <v>-1</v>
      </c>
      <c r="AI43" s="256">
        <f>+_xlfn.XLOOKUP($B43,Revenue_FY26B!$B:$B,Revenue_FY26B!L:L,0)/1000</f>
        <v>0.31542826001057805</v>
      </c>
      <c r="AJ43" s="255"/>
      <c r="AK43" s="257">
        <f t="shared" si="164"/>
        <v>-0.31542826001057805</v>
      </c>
      <c r="AL43" s="28">
        <f t="shared" si="165"/>
        <v>-1</v>
      </c>
      <c r="AN43" s="256">
        <f>+_xlfn.XLOOKUP($B43,Revenue_FY26B!$B:$B,Revenue_FY26B!M:M,0)/1000</f>
        <v>0.29498781881459735</v>
      </c>
      <c r="AO43" s="255"/>
      <c r="AP43" s="257">
        <f t="shared" si="166"/>
        <v>-0.29498781881459735</v>
      </c>
      <c r="AQ43" s="28">
        <f t="shared" si="167"/>
        <v>-1</v>
      </c>
      <c r="AS43" s="256">
        <f>+_xlfn.XLOOKUP($B43,Revenue_FY26B!$B:$B,Revenue_FY26B!N:N,0)/1000</f>
        <v>0.3026874343535213</v>
      </c>
      <c r="AT43" s="255"/>
      <c r="AU43" s="257">
        <f t="shared" si="168"/>
        <v>-0.3026874343535213</v>
      </c>
      <c r="AV43" s="28">
        <f t="shared" si="169"/>
        <v>-1</v>
      </c>
      <c r="AX43" s="256">
        <f>+_xlfn.XLOOKUP($B43,Revenue_FY26B!$B:$B,Revenue_FY26B!O:O,0)/1000</f>
        <v>0.31858216449378907</v>
      </c>
      <c r="AY43" s="255"/>
      <c r="AZ43" s="257">
        <f t="shared" si="170"/>
        <v>-0.31858216449378907</v>
      </c>
      <c r="BA43" s="28">
        <f t="shared" si="171"/>
        <v>-1</v>
      </c>
      <c r="BC43" s="256">
        <f>+_xlfn.XLOOKUP($B43,Revenue_FY26B!$B:$B,Revenue_FY26B!P:P,0)/1000</f>
        <v>0.3042301153309897</v>
      </c>
      <c r="BD43" s="255"/>
      <c r="BE43" s="257">
        <f t="shared" si="172"/>
        <v>-0.3042301153309897</v>
      </c>
      <c r="BF43" s="28">
        <f t="shared" si="173"/>
        <v>-1</v>
      </c>
      <c r="BH43" s="256">
        <f>+_xlfn.XLOOKUP($B43,Revenue_FY26B!$B:$B,Revenue_FY26B!Q:Q,0)/1000</f>
        <v>0.3206987695414385</v>
      </c>
      <c r="BI43" s="255"/>
      <c r="BJ43" s="257">
        <f t="shared" si="174"/>
        <v>-0.3206987695414385</v>
      </c>
      <c r="BK43" s="28">
        <f t="shared" si="175"/>
        <v>-1</v>
      </c>
      <c r="BM43" s="290">
        <v>3.6709999999999998</v>
      </c>
      <c r="BN43" s="290">
        <f t="shared" si="176"/>
        <v>0</v>
      </c>
      <c r="BO43" s="281">
        <f t="shared" si="177"/>
        <v>-3.6709999999999998</v>
      </c>
      <c r="BP43" s="28">
        <f t="shared" si="178"/>
        <v>-1</v>
      </c>
    </row>
    <row r="44" spans="2:68" x14ac:dyDescent="0.3">
      <c r="B44">
        <f>+MAX($B$1:B43)+1</f>
        <v>23</v>
      </c>
      <c r="C44" s="7" t="s">
        <v>51</v>
      </c>
      <c r="E44" s="256">
        <f>+_xlfn.XLOOKUP($B44,Revenue_FY26B!$B:$B,Revenue_FY26B!F:F,0)/1000</f>
        <v>2.6622032992662695E-2</v>
      </c>
      <c r="F44" s="255"/>
      <c r="G44" s="257">
        <f t="shared" si="153"/>
        <v>-2.6622032992662695E-2</v>
      </c>
      <c r="H44" s="28">
        <f t="shared" si="179"/>
        <v>-1</v>
      </c>
      <c r="J44" s="256">
        <f>+_xlfn.XLOOKUP($B44,Revenue_FY26B!$B:$B,Revenue_FY26B!G:G,0)/1000</f>
        <v>2.546935147056046E-2</v>
      </c>
      <c r="K44" s="255"/>
      <c r="L44" s="257">
        <f t="shared" si="154"/>
        <v>-2.546935147056046E-2</v>
      </c>
      <c r="M44" s="28">
        <f t="shared" si="155"/>
        <v>-1</v>
      </c>
      <c r="O44" s="256">
        <f>+_xlfn.XLOOKUP($B44,Revenue_FY26B!$B:$B,Revenue_FY26B!H:H,0)/1000</f>
        <v>2.507594373237125E-2</v>
      </c>
      <c r="P44" s="255"/>
      <c r="Q44" s="257">
        <f t="shared" si="156"/>
        <v>-2.507594373237125E-2</v>
      </c>
      <c r="R44" s="28">
        <f t="shared" si="157"/>
        <v>-1</v>
      </c>
      <c r="T44" s="256">
        <f>+_xlfn.XLOOKUP($B44,Revenue_FY26B!$B:$B,Revenue_FY26B!I:I,0)/1000</f>
        <v>2.366275064939654E-2</v>
      </c>
      <c r="U44" s="255"/>
      <c r="V44" s="257">
        <f t="shared" si="158"/>
        <v>-2.366275064939654E-2</v>
      </c>
      <c r="W44" s="28">
        <f t="shared" si="159"/>
        <v>-1</v>
      </c>
      <c r="Y44" s="256">
        <f>+_xlfn.XLOOKUP($B44,Revenue_FY26B!$B:$B,Revenue_FY26B!J:J,0)/1000</f>
        <v>2.4481216192855287E-2</v>
      </c>
      <c r="Z44" s="255"/>
      <c r="AA44" s="257">
        <f t="shared" si="160"/>
        <v>-2.4481216192855287E-2</v>
      </c>
      <c r="AB44" s="28">
        <f t="shared" si="161"/>
        <v>-1</v>
      </c>
      <c r="AD44" s="256">
        <f>+_xlfn.XLOOKUP($B44,Revenue_FY26B!$B:$B,Revenue_FY26B!K:K,0)/1000</f>
        <v>2.4501476739228763E-2</v>
      </c>
      <c r="AE44" s="255"/>
      <c r="AF44" s="257">
        <f t="shared" si="162"/>
        <v>-2.4501476739228763E-2</v>
      </c>
      <c r="AG44" s="28">
        <f t="shared" si="163"/>
        <v>-1</v>
      </c>
      <c r="AI44" s="256">
        <f>+_xlfn.XLOOKUP($B44,Revenue_FY26B!$B:$B,Revenue_FY26B!L:L,0)/1000</f>
        <v>2.3882456316387767E-2</v>
      </c>
      <c r="AJ44" s="255"/>
      <c r="AK44" s="257">
        <f t="shared" si="164"/>
        <v>-2.3882456316387767E-2</v>
      </c>
      <c r="AL44" s="28">
        <f t="shared" si="165"/>
        <v>-1</v>
      </c>
      <c r="AN44" s="256">
        <f>+_xlfn.XLOOKUP($B44,Revenue_FY26B!$B:$B,Revenue_FY26B!M:M,0)/1000</f>
        <v>2.3761262451345962E-2</v>
      </c>
      <c r="AO44" s="255"/>
      <c r="AP44" s="257">
        <f t="shared" si="166"/>
        <v>-2.3761262451345962E-2</v>
      </c>
      <c r="AQ44" s="28">
        <f t="shared" si="167"/>
        <v>-1</v>
      </c>
      <c r="AS44" s="256">
        <f>+_xlfn.XLOOKUP($B44,Revenue_FY26B!$B:$B,Revenue_FY26B!N:N,0)/1000</f>
        <v>2.436034444440573E-2</v>
      </c>
      <c r="AT44" s="255"/>
      <c r="AU44" s="257">
        <f t="shared" si="168"/>
        <v>-2.436034444440573E-2</v>
      </c>
      <c r="AV44" s="28">
        <f t="shared" si="169"/>
        <v>-1</v>
      </c>
      <c r="AX44" s="256">
        <f>+_xlfn.XLOOKUP($B44,Revenue_FY26B!$B:$B,Revenue_FY26B!O:O,0)/1000</f>
        <v>2.4501498553722266E-2</v>
      </c>
      <c r="AY44" s="255"/>
      <c r="AZ44" s="257">
        <f t="shared" si="170"/>
        <v>-2.4501498553722266E-2</v>
      </c>
      <c r="BA44" s="28">
        <f t="shared" si="171"/>
        <v>-1</v>
      </c>
      <c r="BC44" s="256">
        <f>+_xlfn.XLOOKUP($B44,Revenue_FY26B!$B:$B,Revenue_FY26B!P:P,0)/1000</f>
        <v>2.4671757923009317E-2</v>
      </c>
      <c r="BD44" s="255"/>
      <c r="BE44" s="257">
        <f t="shared" si="172"/>
        <v>-2.4671757923009317E-2</v>
      </c>
      <c r="BF44" s="28">
        <f t="shared" si="173"/>
        <v>-1</v>
      </c>
      <c r="BH44" s="256">
        <f>+_xlfn.XLOOKUP($B44,Revenue_FY26B!$B:$B,Revenue_FY26B!Q:Q,0)/1000</f>
        <v>2.5575596932089599E-2</v>
      </c>
      <c r="BI44" s="255"/>
      <c r="BJ44" s="257">
        <f t="shared" si="174"/>
        <v>-2.5575596932089599E-2</v>
      </c>
      <c r="BK44" s="28">
        <f t="shared" si="175"/>
        <v>-1</v>
      </c>
      <c r="BM44" s="290">
        <v>0.29699999999999999</v>
      </c>
      <c r="BN44" s="290">
        <f t="shared" si="176"/>
        <v>0</v>
      </c>
      <c r="BO44" s="281">
        <f t="shared" si="177"/>
        <v>-0.29699999999999999</v>
      </c>
      <c r="BP44" s="28">
        <f t="shared" si="178"/>
        <v>-1</v>
      </c>
    </row>
    <row r="45" spans="2:68" x14ac:dyDescent="0.3">
      <c r="B45">
        <f>+MAX($B$1:B44)+1</f>
        <v>24</v>
      </c>
      <c r="C45" s="7" t="s">
        <v>52</v>
      </c>
      <c r="E45" s="256">
        <f>+_xlfn.XLOOKUP($B45,Revenue_FY26B!$B:$B,Revenue_FY26B!F:F,0)/1000</f>
        <v>4.0527956182742159E-2</v>
      </c>
      <c r="F45" s="255"/>
      <c r="G45" s="257">
        <f t="shared" si="153"/>
        <v>-4.0527956182742159E-2</v>
      </c>
      <c r="H45" s="28">
        <f t="shared" si="179"/>
        <v>-1</v>
      </c>
      <c r="J45" s="256">
        <f>+_xlfn.XLOOKUP($B45,Revenue_FY26B!$B:$B,Revenue_FY26B!G:G,0)/1000</f>
        <v>4.3439158250010844E-2</v>
      </c>
      <c r="K45" s="255"/>
      <c r="L45" s="257">
        <f t="shared" si="154"/>
        <v>-4.3439158250010844E-2</v>
      </c>
      <c r="M45" s="28">
        <f t="shared" si="155"/>
        <v>-1</v>
      </c>
      <c r="O45" s="256">
        <f>+_xlfn.XLOOKUP($B45,Revenue_FY26B!$B:$B,Revenue_FY26B!H:H,0)/1000</f>
        <v>4.3247567001596647E-2</v>
      </c>
      <c r="P45" s="255"/>
      <c r="Q45" s="257">
        <f t="shared" si="156"/>
        <v>-4.3247567001596647E-2</v>
      </c>
      <c r="R45" s="28">
        <f t="shared" si="157"/>
        <v>-1</v>
      </c>
      <c r="T45" s="256">
        <f>+_xlfn.XLOOKUP($B45,Revenue_FY26B!$B:$B,Revenue_FY26B!I:I,0)/1000</f>
        <v>4.2684716249595515E-2</v>
      </c>
      <c r="U45" s="255"/>
      <c r="V45" s="257">
        <f t="shared" si="158"/>
        <v>-4.2684716249595515E-2</v>
      </c>
      <c r="W45" s="28">
        <f t="shared" si="159"/>
        <v>-1</v>
      </c>
      <c r="Y45" s="256">
        <f>+_xlfn.XLOOKUP($B45,Revenue_FY26B!$B:$B,Revenue_FY26B!J:J,0)/1000</f>
        <v>4.360676285023847E-2</v>
      </c>
      <c r="Z45" s="255"/>
      <c r="AA45" s="257">
        <f t="shared" si="160"/>
        <v>-4.360676285023847E-2</v>
      </c>
      <c r="AB45" s="28">
        <f t="shared" si="161"/>
        <v>-1</v>
      </c>
      <c r="AD45" s="256">
        <f>+_xlfn.XLOOKUP($B45,Revenue_FY26B!$B:$B,Revenue_FY26B!K:K,0)/1000</f>
        <v>4.0672085867211945E-2</v>
      </c>
      <c r="AE45" s="255"/>
      <c r="AF45" s="257">
        <f t="shared" si="162"/>
        <v>-4.0672085867211945E-2</v>
      </c>
      <c r="AG45" s="28">
        <f t="shared" si="163"/>
        <v>-1</v>
      </c>
      <c r="AI45" s="256">
        <f>+_xlfn.XLOOKUP($B45,Revenue_FY26B!$B:$B,Revenue_FY26B!L:L,0)/1000</f>
        <v>3.5318093113360816E-2</v>
      </c>
      <c r="AJ45" s="255"/>
      <c r="AK45" s="257">
        <f t="shared" si="164"/>
        <v>-3.5318093113360816E-2</v>
      </c>
      <c r="AL45" s="28">
        <f t="shared" si="165"/>
        <v>-1</v>
      </c>
      <c r="AN45" s="256">
        <f>+_xlfn.XLOOKUP($B45,Revenue_FY26B!$B:$B,Revenue_FY26B!M:M,0)/1000</f>
        <v>3.9038272519945877E-2</v>
      </c>
      <c r="AO45" s="255"/>
      <c r="AP45" s="257">
        <f t="shared" si="166"/>
        <v>-3.9038272519945877E-2</v>
      </c>
      <c r="AQ45" s="28">
        <f t="shared" si="167"/>
        <v>-1</v>
      </c>
      <c r="AS45" s="256">
        <f>+_xlfn.XLOOKUP($B45,Revenue_FY26B!$B:$B,Revenue_FY26B!N:N,0)/1000</f>
        <v>3.7386999528984395E-2</v>
      </c>
      <c r="AT45" s="255"/>
      <c r="AU45" s="257">
        <f t="shared" si="168"/>
        <v>-3.7386999528984395E-2</v>
      </c>
      <c r="AV45" s="28">
        <f t="shared" si="169"/>
        <v>-1</v>
      </c>
      <c r="AX45" s="256">
        <f>+_xlfn.XLOOKUP($B45,Revenue_FY26B!$B:$B,Revenue_FY26B!O:O,0)/1000</f>
        <v>3.8189921566952674E-2</v>
      </c>
      <c r="AY45" s="255"/>
      <c r="AZ45" s="257">
        <f t="shared" si="170"/>
        <v>-3.8189921566952674E-2</v>
      </c>
      <c r="BA45" s="28">
        <f t="shared" si="171"/>
        <v>-1</v>
      </c>
      <c r="BC45" s="256">
        <f>+_xlfn.XLOOKUP($B45,Revenue_FY26B!$B:$B,Revenue_FY26B!P:P,0)/1000</f>
        <v>4.2576816185463918E-2</v>
      </c>
      <c r="BD45" s="255"/>
      <c r="BE45" s="257">
        <f t="shared" si="172"/>
        <v>-4.2576816185463918E-2</v>
      </c>
      <c r="BF45" s="28">
        <f t="shared" si="173"/>
        <v>-1</v>
      </c>
      <c r="BH45" s="256">
        <f>+_xlfn.XLOOKUP($B45,Revenue_FY26B!$B:$B,Revenue_FY26B!Q:Q,0)/1000</f>
        <v>4.4733396384496721E-2</v>
      </c>
      <c r="BI45" s="255"/>
      <c r="BJ45" s="257">
        <f t="shared" si="174"/>
        <v>-4.4733396384496721E-2</v>
      </c>
      <c r="BK45" s="28">
        <f t="shared" si="175"/>
        <v>-1</v>
      </c>
      <c r="BM45" s="290">
        <v>0.49099999999999999</v>
      </c>
      <c r="BN45" s="290">
        <f t="shared" si="176"/>
        <v>0</v>
      </c>
      <c r="BO45" s="281">
        <f t="shared" si="177"/>
        <v>-0.49099999999999999</v>
      </c>
      <c r="BP45" s="28">
        <f t="shared" si="178"/>
        <v>-1</v>
      </c>
    </row>
    <row r="46" spans="2:68" s="5" customFormat="1" x14ac:dyDescent="0.3">
      <c r="C46" s="10" t="s">
        <v>58</v>
      </c>
      <c r="E46" s="280">
        <f>SUM(E40:E45)</f>
        <v>18.571781817695523</v>
      </c>
      <c r="F46" s="280">
        <f>SUM(F40:F45)</f>
        <v>0</v>
      </c>
      <c r="G46" s="280">
        <f t="shared" ref="G46" si="180">F46-E46</f>
        <v>-18.571781817695523</v>
      </c>
      <c r="H46" s="29">
        <f t="shared" ref="H46" si="181">IFERROR(G46/E46,"n.a.")</f>
        <v>-1</v>
      </c>
      <c r="J46" s="280">
        <f>SUM(J40:J45)</f>
        <v>18.104068916117974</v>
      </c>
      <c r="K46" s="280">
        <f>SUM(K40:K45)</f>
        <v>0</v>
      </c>
      <c r="L46" s="280">
        <f t="shared" ref="L46" si="182">K46-J46</f>
        <v>-18.104068916117974</v>
      </c>
      <c r="M46" s="29">
        <f t="shared" ref="M46" si="183">IFERROR(L46/J46,"n.a.")</f>
        <v>-1</v>
      </c>
      <c r="O46" s="280">
        <f>SUM(O40:O45)</f>
        <v>19.22024681021912</v>
      </c>
      <c r="P46" s="280">
        <f>SUM(P40:P45)</f>
        <v>0</v>
      </c>
      <c r="Q46" s="280">
        <f t="shared" ref="Q46" si="184">P46-O46</f>
        <v>-19.22024681021912</v>
      </c>
      <c r="R46" s="29">
        <f t="shared" ref="R46" si="185">IFERROR(Q46/O46,"n.a.")</f>
        <v>-1</v>
      </c>
      <c r="T46" s="280">
        <f>SUM(T40:T45)</f>
        <v>18.506827321998607</v>
      </c>
      <c r="U46" s="280">
        <f>SUM(U40:U45)</f>
        <v>0</v>
      </c>
      <c r="V46" s="280">
        <f t="shared" ref="V46" si="186">U46-T46</f>
        <v>-18.506827321998607</v>
      </c>
      <c r="W46" s="29">
        <f t="shared" ref="W46" si="187">IFERROR(V46/T46,"n.a.")</f>
        <v>-1</v>
      </c>
      <c r="Y46" s="280">
        <f>SUM(Y40:Y45)</f>
        <v>17.268388648036389</v>
      </c>
      <c r="Z46" s="280">
        <f>SUM(Z40:Z45)</f>
        <v>0</v>
      </c>
      <c r="AA46" s="280">
        <f t="shared" ref="AA46" si="188">Z46-Y46</f>
        <v>-17.268388648036389</v>
      </c>
      <c r="AB46" s="29">
        <f t="shared" ref="AB46" si="189">IFERROR(AA46/Y46,"n.a.")</f>
        <v>-1</v>
      </c>
      <c r="AD46" s="280">
        <f>SUM(AD40:AD45)</f>
        <v>16.438315951622922</v>
      </c>
      <c r="AE46" s="280">
        <f>SUM(AE40:AE45)</f>
        <v>0</v>
      </c>
      <c r="AF46" s="280">
        <f t="shared" ref="AF46" si="190">AE46-AD46</f>
        <v>-16.438315951622922</v>
      </c>
      <c r="AG46" s="29">
        <f t="shared" ref="AG46" si="191">IFERROR(AF46/AD46,"n.a.")</f>
        <v>-1</v>
      </c>
      <c r="AI46" s="280">
        <f>SUM(AI40:AI45)</f>
        <v>14.657624302748781</v>
      </c>
      <c r="AJ46" s="280">
        <f>SUM(AJ40:AJ45)</f>
        <v>0</v>
      </c>
      <c r="AK46" s="280">
        <f t="shared" ref="AK46" si="192">AJ46-AI46</f>
        <v>-14.657624302748781</v>
      </c>
      <c r="AL46" s="29">
        <f t="shared" ref="AL46" si="193">IFERROR(AK46/AI46,"n.a.")</f>
        <v>-1</v>
      </c>
      <c r="AN46" s="280">
        <f>SUM(AN40:AN45)</f>
        <v>15.16549244090065</v>
      </c>
      <c r="AO46" s="280">
        <f>SUM(AO40:AO45)</f>
        <v>0</v>
      </c>
      <c r="AP46" s="280">
        <f t="shared" ref="AP46" si="194">AO46-AN46</f>
        <v>-15.16549244090065</v>
      </c>
      <c r="AQ46" s="29">
        <f t="shared" ref="AQ46" si="195">IFERROR(AP46/AN46,"n.a.")</f>
        <v>-1</v>
      </c>
      <c r="AS46" s="280">
        <f>SUM(AS40:AS45)</f>
        <v>15.481984052175372</v>
      </c>
      <c r="AT46" s="280">
        <f>SUM(AT40:AT45)</f>
        <v>0</v>
      </c>
      <c r="AU46" s="280">
        <f t="shared" ref="AU46" si="196">AT46-AS46</f>
        <v>-15.481984052175372</v>
      </c>
      <c r="AV46" s="29">
        <f t="shared" ref="AV46" si="197">IFERROR(AU46/AS46,"n.a.")</f>
        <v>-1</v>
      </c>
      <c r="AX46" s="280">
        <f>SUM(AX40:AX45)</f>
        <v>15.928450667801462</v>
      </c>
      <c r="AY46" s="280">
        <f>SUM(AY40:AY45)</f>
        <v>0</v>
      </c>
      <c r="AZ46" s="280">
        <f t="shared" ref="AZ46" si="198">AY46-AX46</f>
        <v>-15.928450667801462</v>
      </c>
      <c r="BA46" s="29">
        <f t="shared" ref="BA46" si="199">IFERROR(AZ46/AX46,"n.a.")</f>
        <v>-1</v>
      </c>
      <c r="BC46" s="280">
        <f>SUM(BC40:BC45)</f>
        <v>17.324040082595054</v>
      </c>
      <c r="BD46" s="280">
        <f>SUM(BD40:BD45)</f>
        <v>0</v>
      </c>
      <c r="BE46" s="280">
        <f t="shared" ref="BE46" si="200">BD46-BC46</f>
        <v>-17.324040082595054</v>
      </c>
      <c r="BF46" s="29">
        <f t="shared" ref="BF46" si="201">IFERROR(BE46/BC46,"n.a.")</f>
        <v>-1</v>
      </c>
      <c r="BH46" s="280">
        <f>SUM(BH40:BH45)</f>
        <v>18.947156041536424</v>
      </c>
      <c r="BI46" s="280">
        <f>SUM(BI40:BI45)</f>
        <v>0</v>
      </c>
      <c r="BJ46" s="280">
        <f t="shared" ref="BJ46" si="202">BI46-BH46</f>
        <v>-18.947156041536424</v>
      </c>
      <c r="BK46" s="29">
        <f t="shared" ref="BK46" si="203">IFERROR(BJ46/BH46,"n.a.")</f>
        <v>-1</v>
      </c>
      <c r="BM46" s="283">
        <f>SUM(BM40:BM45)</f>
        <v>205.61500000000001</v>
      </c>
      <c r="BN46" s="283">
        <f>SUM(BN40:BN45)</f>
        <v>0</v>
      </c>
      <c r="BO46" s="283">
        <f t="shared" si="177"/>
        <v>-205.61500000000001</v>
      </c>
      <c r="BP46" s="29">
        <f t="shared" si="178"/>
        <v>-1</v>
      </c>
    </row>
    <row r="47" spans="2:68" s="5" customFormat="1" x14ac:dyDescent="0.3">
      <c r="C47" s="10"/>
      <c r="E47" s="205"/>
      <c r="F47" s="205"/>
      <c r="G47" s="205"/>
      <c r="H47" s="94"/>
      <c r="J47" s="205"/>
      <c r="K47" s="205"/>
      <c r="L47" s="205"/>
      <c r="M47" s="94"/>
      <c r="O47" s="205"/>
      <c r="P47" s="205"/>
      <c r="Q47" s="205"/>
      <c r="R47" s="94"/>
      <c r="T47" s="205"/>
      <c r="U47" s="205"/>
      <c r="V47" s="205"/>
      <c r="W47" s="94"/>
      <c r="Y47" s="205"/>
      <c r="Z47" s="205"/>
      <c r="AA47" s="205"/>
      <c r="AB47" s="94"/>
      <c r="AD47" s="205"/>
      <c r="AE47" s="205"/>
      <c r="AF47" s="205"/>
      <c r="AG47" s="94"/>
      <c r="AI47" s="205"/>
      <c r="AJ47" s="205"/>
      <c r="AK47" s="205"/>
      <c r="AL47" s="94"/>
      <c r="AN47" s="205"/>
      <c r="AO47" s="205"/>
      <c r="AP47" s="205"/>
      <c r="AQ47" s="94"/>
      <c r="AS47" s="205"/>
      <c r="AT47" s="205"/>
      <c r="AU47" s="205"/>
      <c r="AV47" s="94"/>
      <c r="AX47" s="205"/>
      <c r="AY47" s="205"/>
      <c r="AZ47" s="205"/>
      <c r="BA47" s="94"/>
      <c r="BC47" s="205"/>
      <c r="BD47" s="205"/>
      <c r="BE47" s="205"/>
      <c r="BF47" s="94"/>
      <c r="BH47" s="205"/>
      <c r="BI47" s="205"/>
      <c r="BJ47" s="205"/>
      <c r="BK47" s="94"/>
      <c r="BM47" s="286"/>
      <c r="BN47" s="286"/>
      <c r="BO47" s="286"/>
      <c r="BP47" s="94"/>
    </row>
    <row r="48" spans="2:68" x14ac:dyDescent="0.3">
      <c r="C48" s="6" t="s">
        <v>59</v>
      </c>
      <c r="D48" s="6"/>
      <c r="E48" s="13"/>
      <c r="F48" s="12"/>
      <c r="G48" s="13"/>
      <c r="H48" s="11"/>
      <c r="I48" s="6"/>
      <c r="J48" s="13"/>
      <c r="K48" s="12"/>
      <c r="L48" s="13"/>
      <c r="M48" s="34"/>
      <c r="N48" s="6"/>
      <c r="O48" s="13"/>
      <c r="P48" s="12"/>
      <c r="Q48" s="13"/>
      <c r="R48" s="34"/>
      <c r="S48" s="6"/>
      <c r="T48" s="13"/>
      <c r="U48" s="12"/>
      <c r="V48" s="13"/>
      <c r="W48" s="34"/>
      <c r="X48" s="6"/>
      <c r="Y48" s="13"/>
      <c r="Z48" s="12"/>
      <c r="AA48" s="13"/>
      <c r="AB48" s="34"/>
      <c r="AC48" s="6"/>
      <c r="AD48" s="13"/>
      <c r="AE48" s="12"/>
      <c r="AF48" s="13"/>
      <c r="AG48" s="34"/>
      <c r="AH48" s="6"/>
      <c r="AI48" s="13"/>
      <c r="AJ48" s="12"/>
      <c r="AK48" s="13"/>
      <c r="AL48" s="34"/>
      <c r="AM48" s="6"/>
      <c r="AN48" s="13"/>
      <c r="AO48" s="12"/>
      <c r="AP48" s="13"/>
      <c r="AQ48" s="34"/>
      <c r="AR48" s="6"/>
      <c r="AS48" s="13"/>
      <c r="AT48" s="12"/>
      <c r="AU48" s="13"/>
      <c r="AV48" s="34"/>
      <c r="AW48" s="6"/>
      <c r="AX48" s="13"/>
      <c r="AY48" s="12"/>
      <c r="AZ48" s="13"/>
      <c r="BA48" s="34"/>
      <c r="BB48" s="6"/>
      <c r="BC48" s="13"/>
      <c r="BD48" s="12"/>
      <c r="BE48" s="13"/>
      <c r="BF48" s="34"/>
      <c r="BG48" s="6"/>
      <c r="BH48" s="13"/>
      <c r="BI48" s="12"/>
      <c r="BJ48" s="13"/>
      <c r="BK48" s="34"/>
      <c r="BL48" s="6"/>
      <c r="BM48" s="284"/>
      <c r="BN48" s="285"/>
      <c r="BO48" s="284"/>
      <c r="BP48" s="34"/>
    </row>
    <row r="49" spans="2:68" x14ac:dyDescent="0.3">
      <c r="B49">
        <f>+MAX($B$1:B48)+1</f>
        <v>25</v>
      </c>
      <c r="C49" s="7" t="s">
        <v>47</v>
      </c>
      <c r="E49" s="256">
        <f>+_xlfn.XLOOKUP($B49,Revenue_FY26B!$B:$B,Revenue_FY26B!F:F,0)/1000</f>
        <v>1.6</v>
      </c>
      <c r="F49" s="255"/>
      <c r="G49" s="257">
        <f t="shared" ref="G49:G54" si="204">F49-E49</f>
        <v>-1.6</v>
      </c>
      <c r="H49" s="28">
        <f>IFERROR(G49/E49,"n.a.")</f>
        <v>-1</v>
      </c>
      <c r="J49" s="256">
        <f>+_xlfn.XLOOKUP($B49,Revenue_FY26B!$B:$B,Revenue_FY26B!G:G,0)/1000</f>
        <v>1.569</v>
      </c>
      <c r="K49" s="255"/>
      <c r="L49" s="257">
        <f t="shared" ref="L49:L54" si="205">K49-J49</f>
        <v>-1.569</v>
      </c>
      <c r="M49" s="28">
        <f t="shared" ref="M49:M54" si="206">IFERROR(L49/J49,"n.a.")</f>
        <v>-1</v>
      </c>
      <c r="O49" s="256">
        <f>+_xlfn.XLOOKUP($B49,Revenue_FY26B!$B:$B,Revenue_FY26B!H:H,0)/1000</f>
        <v>1.6910000000000001</v>
      </c>
      <c r="P49" s="255"/>
      <c r="Q49" s="257">
        <f t="shared" ref="Q49:Q54" si="207">P49-O49</f>
        <v>-1.6910000000000001</v>
      </c>
      <c r="R49" s="28">
        <f t="shared" ref="R49:R54" si="208">IFERROR(Q49/O49,"n.a.")</f>
        <v>-1</v>
      </c>
      <c r="T49" s="256">
        <f>+_xlfn.XLOOKUP($B49,Revenue_FY26B!$B:$B,Revenue_FY26B!I:I,0)/1000</f>
        <v>1.5760000000000001</v>
      </c>
      <c r="U49" s="255"/>
      <c r="V49" s="257">
        <f t="shared" ref="V49:V54" si="209">U49-T49</f>
        <v>-1.5760000000000001</v>
      </c>
      <c r="W49" s="28">
        <f t="shared" ref="W49:W54" si="210">IFERROR(V49/T49,"n.a.")</f>
        <v>-1</v>
      </c>
      <c r="Y49" s="256">
        <f>+_xlfn.XLOOKUP($B49,Revenue_FY26B!$B:$B,Revenue_FY26B!J:J,0)/1000</f>
        <v>1.421</v>
      </c>
      <c r="Z49" s="255"/>
      <c r="AA49" s="257">
        <f t="shared" ref="AA49:AA54" si="211">Z49-Y49</f>
        <v>-1.421</v>
      </c>
      <c r="AB49" s="28">
        <f t="shared" ref="AB49:AB54" si="212">IFERROR(AA49/Y49,"n.a.")</f>
        <v>-1</v>
      </c>
      <c r="AD49" s="256">
        <f>+_xlfn.XLOOKUP($B49,Revenue_FY26B!$B:$B,Revenue_FY26B!K:K,0)/1000</f>
        <v>1.2749999999999999</v>
      </c>
      <c r="AE49" s="255"/>
      <c r="AF49" s="257">
        <f t="shared" ref="AF49:AF54" si="213">AE49-AD49</f>
        <v>-1.2749999999999999</v>
      </c>
      <c r="AG49" s="28">
        <f t="shared" ref="AG49:AG54" si="214">IFERROR(AF49/AD49,"n.a.")</f>
        <v>-1</v>
      </c>
      <c r="AI49" s="256">
        <f>+_xlfn.XLOOKUP($B49,Revenue_FY26B!$B:$B,Revenue_FY26B!L:L,0)/1000</f>
        <v>1.147</v>
      </c>
      <c r="AJ49" s="255"/>
      <c r="AK49" s="257">
        <f t="shared" ref="AK49:AK54" si="215">AJ49-AI49</f>
        <v>-1.147</v>
      </c>
      <c r="AL49" s="28">
        <f t="shared" ref="AL49:AL54" si="216">IFERROR(AK49/AI49,"n.a.")</f>
        <v>-1</v>
      </c>
      <c r="AN49" s="256">
        <f>+_xlfn.XLOOKUP($B49,Revenue_FY26B!$B:$B,Revenue_FY26B!M:M,0)/1000</f>
        <v>1.1259999999999999</v>
      </c>
      <c r="AO49" s="255"/>
      <c r="AP49" s="257">
        <f t="shared" ref="AP49:AP54" si="217">AO49-AN49</f>
        <v>-1.1259999999999999</v>
      </c>
      <c r="AQ49" s="28">
        <f t="shared" ref="AQ49:AQ54" si="218">IFERROR(AP49/AN49,"n.a.")</f>
        <v>-1</v>
      </c>
      <c r="AS49" s="256">
        <f>+_xlfn.XLOOKUP($B49,Revenue_FY26B!$B:$B,Revenue_FY26B!N:N,0)/1000</f>
        <v>1.222</v>
      </c>
      <c r="AT49" s="255"/>
      <c r="AU49" s="257">
        <f t="shared" ref="AU49:AU54" si="219">AT49-AS49</f>
        <v>-1.222</v>
      </c>
      <c r="AV49" s="28">
        <f t="shared" ref="AV49:AV54" si="220">IFERROR(AU49/AS49,"n.a.")</f>
        <v>-1</v>
      </c>
      <c r="AX49" s="256">
        <f>+_xlfn.XLOOKUP($B49,Revenue_FY26B!$B:$B,Revenue_FY26B!O:O,0)/1000</f>
        <v>1.2829999999999999</v>
      </c>
      <c r="AY49" s="255"/>
      <c r="AZ49" s="257">
        <f t="shared" ref="AZ49:AZ54" si="221">AY49-AX49</f>
        <v>-1.2829999999999999</v>
      </c>
      <c r="BA49" s="28">
        <f t="shared" ref="BA49:BA54" si="222">IFERROR(AZ49/AX49,"n.a.")</f>
        <v>-1</v>
      </c>
      <c r="BC49" s="256">
        <f>+_xlfn.XLOOKUP($B49,Revenue_FY26B!$B:$B,Revenue_FY26B!P:P,0)/1000</f>
        <v>1.353</v>
      </c>
      <c r="BD49" s="255"/>
      <c r="BE49" s="257">
        <f t="shared" ref="BE49:BE54" si="223">BD49-BC49</f>
        <v>-1.353</v>
      </c>
      <c r="BF49" s="28">
        <f t="shared" ref="BF49:BF54" si="224">IFERROR(BE49/BC49,"n.a.")</f>
        <v>-1</v>
      </c>
      <c r="BH49" s="256">
        <f>+_xlfn.XLOOKUP($B49,Revenue_FY26B!$B:$B,Revenue_FY26B!Q:Q,0)/1000</f>
        <v>1.6559999999999999</v>
      </c>
      <c r="BI49" s="255"/>
      <c r="BJ49" s="257">
        <f t="shared" ref="BJ49:BJ54" si="225">BI49-BH49</f>
        <v>-1.6559999999999999</v>
      </c>
      <c r="BK49" s="28">
        <f t="shared" ref="BK49:BK54" si="226">IFERROR(BJ49/BH49,"n.a.")</f>
        <v>-1</v>
      </c>
      <c r="BM49" s="290">
        <v>16.920999999999999</v>
      </c>
      <c r="BN49" s="290">
        <f t="shared" ref="BN49:BN54" si="227">+F49+K49+P49+U49+Z49+AE49+AJ49+AO49+AT49+AY49+BD49+BI49</f>
        <v>0</v>
      </c>
      <c r="BO49" s="281">
        <f t="shared" ref="BO49:BO68" si="228">BN49-BM49</f>
        <v>-16.920999999999999</v>
      </c>
      <c r="BP49" s="28">
        <f t="shared" ref="BP49:BP68" si="229">IFERROR(BO49/BM49,"n.a.")</f>
        <v>-1</v>
      </c>
    </row>
    <row r="50" spans="2:68" x14ac:dyDescent="0.3">
      <c r="B50">
        <f>+MAX($B$1:B49)+1</f>
        <v>26</v>
      </c>
      <c r="C50" s="7" t="s">
        <v>48</v>
      </c>
      <c r="E50" s="256">
        <f>+_xlfn.XLOOKUP($B50,Revenue_FY26B!$B:$B,Revenue_FY26B!F:F,0)/1000</f>
        <v>1.7290000000000001</v>
      </c>
      <c r="F50" s="255"/>
      <c r="G50" s="257">
        <f t="shared" si="204"/>
        <v>-1.7290000000000001</v>
      </c>
      <c r="H50" s="28">
        <f t="shared" ref="H50:H54" si="230">IFERROR(G50/E50,"n.a.")</f>
        <v>-1</v>
      </c>
      <c r="J50" s="256">
        <f>+_xlfn.XLOOKUP($B50,Revenue_FY26B!$B:$B,Revenue_FY26B!G:G,0)/1000</f>
        <v>1.6120000000000001</v>
      </c>
      <c r="K50" s="255"/>
      <c r="L50" s="257">
        <f t="shared" si="205"/>
        <v>-1.6120000000000001</v>
      </c>
      <c r="M50" s="28">
        <f t="shared" si="206"/>
        <v>-1</v>
      </c>
      <c r="O50" s="256">
        <f>+_xlfn.XLOOKUP($B50,Revenue_FY26B!$B:$B,Revenue_FY26B!H:H,0)/1000</f>
        <v>1.75</v>
      </c>
      <c r="P50" s="255"/>
      <c r="Q50" s="257">
        <f t="shared" si="207"/>
        <v>-1.75</v>
      </c>
      <c r="R50" s="28">
        <f t="shared" si="208"/>
        <v>-1</v>
      </c>
      <c r="T50" s="256">
        <f>+_xlfn.XLOOKUP($B50,Revenue_FY26B!$B:$B,Revenue_FY26B!I:I,0)/1000</f>
        <v>1.732</v>
      </c>
      <c r="U50" s="255"/>
      <c r="V50" s="257">
        <f t="shared" si="209"/>
        <v>-1.732</v>
      </c>
      <c r="W50" s="28">
        <f t="shared" si="210"/>
        <v>-1</v>
      </c>
      <c r="Y50" s="256">
        <f>+_xlfn.XLOOKUP($B50,Revenue_FY26B!$B:$B,Revenue_FY26B!J:J,0)/1000</f>
        <v>1.635</v>
      </c>
      <c r="Z50" s="255"/>
      <c r="AA50" s="257">
        <f t="shared" si="211"/>
        <v>-1.635</v>
      </c>
      <c r="AB50" s="28">
        <f t="shared" si="212"/>
        <v>-1</v>
      </c>
      <c r="AD50" s="256">
        <f>+_xlfn.XLOOKUP($B50,Revenue_FY26B!$B:$B,Revenue_FY26B!K:K,0)/1000</f>
        <v>1.6379999999999999</v>
      </c>
      <c r="AE50" s="255"/>
      <c r="AF50" s="257">
        <f t="shared" si="213"/>
        <v>-1.6379999999999999</v>
      </c>
      <c r="AG50" s="28">
        <f t="shared" si="214"/>
        <v>-1</v>
      </c>
      <c r="AI50" s="256">
        <f>+_xlfn.XLOOKUP($B50,Revenue_FY26B!$B:$B,Revenue_FY26B!L:L,0)/1000</f>
        <v>1.4390000000000001</v>
      </c>
      <c r="AJ50" s="255"/>
      <c r="AK50" s="257">
        <f t="shared" si="215"/>
        <v>-1.4390000000000001</v>
      </c>
      <c r="AL50" s="28">
        <f t="shared" si="216"/>
        <v>-1</v>
      </c>
      <c r="AN50" s="256">
        <f>+_xlfn.XLOOKUP($B50,Revenue_FY26B!$B:$B,Revenue_FY26B!M:M,0)/1000</f>
        <v>1.5369999999999999</v>
      </c>
      <c r="AO50" s="255"/>
      <c r="AP50" s="257">
        <f t="shared" si="217"/>
        <v>-1.5369999999999999</v>
      </c>
      <c r="AQ50" s="28">
        <f t="shared" si="218"/>
        <v>-1</v>
      </c>
      <c r="AS50" s="256">
        <f>+_xlfn.XLOOKUP($B50,Revenue_FY26B!$B:$B,Revenue_FY26B!N:N,0)/1000</f>
        <v>1.5129999999999999</v>
      </c>
      <c r="AT50" s="255"/>
      <c r="AU50" s="257">
        <f t="shared" si="219"/>
        <v>-1.5129999999999999</v>
      </c>
      <c r="AV50" s="28">
        <f t="shared" si="220"/>
        <v>-1</v>
      </c>
      <c r="AX50" s="256">
        <f>+_xlfn.XLOOKUP($B50,Revenue_FY26B!$B:$B,Revenue_FY26B!O:O,0)/1000</f>
        <v>1.528</v>
      </c>
      <c r="AY50" s="255"/>
      <c r="AZ50" s="257">
        <f t="shared" si="221"/>
        <v>-1.528</v>
      </c>
      <c r="BA50" s="28">
        <f t="shared" si="222"/>
        <v>-1</v>
      </c>
      <c r="BC50" s="256">
        <f>+_xlfn.XLOOKUP($B50,Revenue_FY26B!$B:$B,Revenue_FY26B!P:P,0)/1000</f>
        <v>1.7629999999999999</v>
      </c>
      <c r="BD50" s="255"/>
      <c r="BE50" s="257">
        <f t="shared" si="223"/>
        <v>-1.7629999999999999</v>
      </c>
      <c r="BF50" s="28">
        <f t="shared" si="224"/>
        <v>-1</v>
      </c>
      <c r="BH50" s="256">
        <f>+_xlfn.XLOOKUP($B50,Revenue_FY26B!$B:$B,Revenue_FY26B!Q:Q,0)/1000</f>
        <v>1.752</v>
      </c>
      <c r="BI50" s="255"/>
      <c r="BJ50" s="257">
        <f t="shared" si="225"/>
        <v>-1.752</v>
      </c>
      <c r="BK50" s="28">
        <f t="shared" si="226"/>
        <v>-1</v>
      </c>
      <c r="BM50" s="290">
        <v>19.628</v>
      </c>
      <c r="BN50" s="290">
        <f t="shared" si="227"/>
        <v>0</v>
      </c>
      <c r="BO50" s="281">
        <f t="shared" si="228"/>
        <v>-19.628</v>
      </c>
      <c r="BP50" s="28">
        <f t="shared" si="229"/>
        <v>-1</v>
      </c>
    </row>
    <row r="51" spans="2:68" x14ac:dyDescent="0.3">
      <c r="B51">
        <f>+MAX($B$1:B50)+1</f>
        <v>27</v>
      </c>
      <c r="C51" s="7" t="s">
        <v>49</v>
      </c>
      <c r="E51" s="256">
        <f>+_xlfn.XLOOKUP($B51,Revenue_FY26B!$B:$B,Revenue_FY26B!F:F,0)/1000</f>
        <v>0.31900000000000001</v>
      </c>
      <c r="F51" s="255"/>
      <c r="G51" s="257">
        <f t="shared" si="204"/>
        <v>-0.31900000000000001</v>
      </c>
      <c r="H51" s="28">
        <f t="shared" si="230"/>
        <v>-1</v>
      </c>
      <c r="J51" s="256">
        <f>+_xlfn.XLOOKUP($B51,Revenue_FY26B!$B:$B,Revenue_FY26B!G:G,0)/1000</f>
        <v>0.374</v>
      </c>
      <c r="K51" s="255"/>
      <c r="L51" s="257">
        <f t="shared" si="205"/>
        <v>-0.374</v>
      </c>
      <c r="M51" s="28">
        <f t="shared" si="206"/>
        <v>-1</v>
      </c>
      <c r="O51" s="256">
        <f>+_xlfn.XLOOKUP($B51,Revenue_FY26B!$B:$B,Revenue_FY26B!H:H,0)/1000</f>
        <v>0.33200000000000002</v>
      </c>
      <c r="P51" s="255"/>
      <c r="Q51" s="257">
        <f t="shared" si="207"/>
        <v>-0.33200000000000002</v>
      </c>
      <c r="R51" s="28">
        <f t="shared" si="208"/>
        <v>-1</v>
      </c>
      <c r="T51" s="256">
        <f>+_xlfn.XLOOKUP($B51,Revenue_FY26B!$B:$B,Revenue_FY26B!I:I,0)/1000</f>
        <v>0.32600000000000001</v>
      </c>
      <c r="U51" s="255"/>
      <c r="V51" s="257">
        <f t="shared" si="209"/>
        <v>-0.32600000000000001</v>
      </c>
      <c r="W51" s="28">
        <f t="shared" si="210"/>
        <v>-1</v>
      </c>
      <c r="Y51" s="256">
        <f>+_xlfn.XLOOKUP($B51,Revenue_FY26B!$B:$B,Revenue_FY26B!J:J,0)/1000</f>
        <v>0.32700000000000001</v>
      </c>
      <c r="Z51" s="255"/>
      <c r="AA51" s="257">
        <f t="shared" si="211"/>
        <v>-0.32700000000000001</v>
      </c>
      <c r="AB51" s="28">
        <f t="shared" si="212"/>
        <v>-1</v>
      </c>
      <c r="AD51" s="256">
        <f>+_xlfn.XLOOKUP($B51,Revenue_FY26B!$B:$B,Revenue_FY26B!K:K,0)/1000</f>
        <v>0.307</v>
      </c>
      <c r="AE51" s="255"/>
      <c r="AF51" s="257">
        <f t="shared" si="213"/>
        <v>-0.307</v>
      </c>
      <c r="AG51" s="28">
        <f t="shared" si="214"/>
        <v>-1</v>
      </c>
      <c r="AI51" s="256">
        <f>+_xlfn.XLOOKUP($B51,Revenue_FY26B!$B:$B,Revenue_FY26B!L:L,0)/1000</f>
        <v>0.27500000000000002</v>
      </c>
      <c r="AJ51" s="255"/>
      <c r="AK51" s="257">
        <f t="shared" si="215"/>
        <v>-0.27500000000000002</v>
      </c>
      <c r="AL51" s="28">
        <f t="shared" si="216"/>
        <v>-1</v>
      </c>
      <c r="AN51" s="256">
        <f>+_xlfn.XLOOKUP($B51,Revenue_FY26B!$B:$B,Revenue_FY26B!M:M,0)/1000</f>
        <v>0.30399999999999999</v>
      </c>
      <c r="AO51" s="255"/>
      <c r="AP51" s="257">
        <f t="shared" si="217"/>
        <v>-0.30399999999999999</v>
      </c>
      <c r="AQ51" s="28">
        <f t="shared" si="218"/>
        <v>-1</v>
      </c>
      <c r="AS51" s="256">
        <f>+_xlfn.XLOOKUP($B51,Revenue_FY26B!$B:$B,Revenue_FY26B!N:N,0)/1000</f>
        <v>0.29399999999999998</v>
      </c>
      <c r="AT51" s="255"/>
      <c r="AU51" s="257">
        <f t="shared" si="219"/>
        <v>-0.29399999999999998</v>
      </c>
      <c r="AV51" s="28">
        <f t="shared" si="220"/>
        <v>-1</v>
      </c>
      <c r="AX51" s="256">
        <f>+_xlfn.XLOOKUP($B51,Revenue_FY26B!$B:$B,Revenue_FY26B!O:O,0)/1000</f>
        <v>0.30299999999999999</v>
      </c>
      <c r="AY51" s="255"/>
      <c r="AZ51" s="257">
        <f t="shared" si="221"/>
        <v>-0.30299999999999999</v>
      </c>
      <c r="BA51" s="28">
        <f t="shared" si="222"/>
        <v>-1</v>
      </c>
      <c r="BC51" s="256">
        <f>+_xlfn.XLOOKUP($B51,Revenue_FY26B!$B:$B,Revenue_FY26B!P:P,0)/1000</f>
        <v>0.28100000000000003</v>
      </c>
      <c r="BD51" s="255"/>
      <c r="BE51" s="257">
        <f t="shared" si="223"/>
        <v>-0.28100000000000003</v>
      </c>
      <c r="BF51" s="28">
        <f t="shared" si="224"/>
        <v>-1</v>
      </c>
      <c r="BH51" s="256">
        <f>+_xlfn.XLOOKUP($B51,Revenue_FY26B!$B:$B,Revenue_FY26B!Q:Q,0)/1000</f>
        <v>0.309</v>
      </c>
      <c r="BI51" s="255"/>
      <c r="BJ51" s="257">
        <f t="shared" si="225"/>
        <v>-0.309</v>
      </c>
      <c r="BK51" s="28">
        <f t="shared" si="226"/>
        <v>-1</v>
      </c>
      <c r="BM51" s="290">
        <v>3.7519999999999998</v>
      </c>
      <c r="BN51" s="290">
        <f t="shared" si="227"/>
        <v>0</v>
      </c>
      <c r="BO51" s="281">
        <f t="shared" si="228"/>
        <v>-3.7519999999999998</v>
      </c>
      <c r="BP51" s="28">
        <f t="shared" si="229"/>
        <v>-1</v>
      </c>
    </row>
    <row r="52" spans="2:68" x14ac:dyDescent="0.3">
      <c r="B52">
        <f>+MAX($B$1:B51)+1</f>
        <v>28</v>
      </c>
      <c r="C52" s="7" t="s">
        <v>50</v>
      </c>
      <c r="E52" s="256">
        <f>+_xlfn.XLOOKUP($B52,Revenue_FY26B!$B:$B,Revenue_FY26B!F:F,0)/1000</f>
        <v>5.8999999999999997E-2</v>
      </c>
      <c r="F52" s="255"/>
      <c r="G52" s="257">
        <f t="shared" si="204"/>
        <v>-5.8999999999999997E-2</v>
      </c>
      <c r="H52" s="28">
        <f t="shared" si="230"/>
        <v>-1</v>
      </c>
      <c r="J52" s="256">
        <f>+_xlfn.XLOOKUP($B52,Revenue_FY26B!$B:$B,Revenue_FY26B!G:G,0)/1000</f>
        <v>5.7000000000000002E-2</v>
      </c>
      <c r="K52" s="255"/>
      <c r="L52" s="257">
        <f t="shared" si="205"/>
        <v>-5.7000000000000002E-2</v>
      </c>
      <c r="M52" s="28">
        <f t="shared" si="206"/>
        <v>-1</v>
      </c>
      <c r="O52" s="256">
        <f>+_xlfn.XLOOKUP($B52,Revenue_FY26B!$B:$B,Revenue_FY26B!H:H,0)/1000</f>
        <v>6.4000000000000001E-2</v>
      </c>
      <c r="P52" s="255"/>
      <c r="Q52" s="257">
        <f t="shared" si="207"/>
        <v>-6.4000000000000001E-2</v>
      </c>
      <c r="R52" s="28">
        <f t="shared" si="208"/>
        <v>-1</v>
      </c>
      <c r="T52" s="256">
        <f>+_xlfn.XLOOKUP($B52,Revenue_FY26B!$B:$B,Revenue_FY26B!I:I,0)/1000</f>
        <v>0.06</v>
      </c>
      <c r="U52" s="255"/>
      <c r="V52" s="257">
        <f t="shared" si="209"/>
        <v>-0.06</v>
      </c>
      <c r="W52" s="28">
        <f t="shared" si="210"/>
        <v>-1</v>
      </c>
      <c r="Y52" s="256">
        <f>+_xlfn.XLOOKUP($B52,Revenue_FY26B!$B:$B,Revenue_FY26B!J:J,0)/1000</f>
        <v>6.4000000000000001E-2</v>
      </c>
      <c r="Z52" s="255"/>
      <c r="AA52" s="257">
        <f t="shared" si="211"/>
        <v>-6.4000000000000001E-2</v>
      </c>
      <c r="AB52" s="28">
        <f t="shared" si="212"/>
        <v>-1</v>
      </c>
      <c r="AD52" s="256">
        <f>+_xlfn.XLOOKUP($B52,Revenue_FY26B!$B:$B,Revenue_FY26B!K:K,0)/1000</f>
        <v>0.06</v>
      </c>
      <c r="AE52" s="255"/>
      <c r="AF52" s="257">
        <f t="shared" si="213"/>
        <v>-0.06</v>
      </c>
      <c r="AG52" s="28">
        <f t="shared" si="214"/>
        <v>-1</v>
      </c>
      <c r="AI52" s="256">
        <f>+_xlfn.XLOOKUP($B52,Revenue_FY26B!$B:$B,Revenue_FY26B!L:L,0)/1000</f>
        <v>6.3E-2</v>
      </c>
      <c r="AJ52" s="255"/>
      <c r="AK52" s="257">
        <f t="shared" si="215"/>
        <v>-6.3E-2</v>
      </c>
      <c r="AL52" s="28">
        <f t="shared" si="216"/>
        <v>-1</v>
      </c>
      <c r="AN52" s="256">
        <f>+_xlfn.XLOOKUP($B52,Revenue_FY26B!$B:$B,Revenue_FY26B!M:M,0)/1000</f>
        <v>5.8999999999999997E-2</v>
      </c>
      <c r="AO52" s="255"/>
      <c r="AP52" s="257">
        <f t="shared" si="217"/>
        <v>-5.8999999999999997E-2</v>
      </c>
      <c r="AQ52" s="28">
        <f t="shared" si="218"/>
        <v>-1</v>
      </c>
      <c r="AS52" s="256">
        <f>+_xlfn.XLOOKUP($B52,Revenue_FY26B!$B:$B,Revenue_FY26B!N:N,0)/1000</f>
        <v>6.0999999999999999E-2</v>
      </c>
      <c r="AT52" s="255"/>
      <c r="AU52" s="257">
        <f t="shared" si="219"/>
        <v>-6.0999999999999999E-2</v>
      </c>
      <c r="AV52" s="28">
        <f t="shared" si="220"/>
        <v>-1</v>
      </c>
      <c r="AX52" s="256">
        <f>+_xlfn.XLOOKUP($B52,Revenue_FY26B!$B:$B,Revenue_FY26B!O:O,0)/1000</f>
        <v>6.4000000000000001E-2</v>
      </c>
      <c r="AY52" s="255"/>
      <c r="AZ52" s="257">
        <f t="shared" si="221"/>
        <v>-6.4000000000000001E-2</v>
      </c>
      <c r="BA52" s="28">
        <f t="shared" si="222"/>
        <v>-1</v>
      </c>
      <c r="BC52" s="256">
        <f>+_xlfn.XLOOKUP($B52,Revenue_FY26B!$B:$B,Revenue_FY26B!P:P,0)/1000</f>
        <v>6.0999999999999999E-2</v>
      </c>
      <c r="BD52" s="255"/>
      <c r="BE52" s="257">
        <f t="shared" si="223"/>
        <v>-6.0999999999999999E-2</v>
      </c>
      <c r="BF52" s="28">
        <f t="shared" si="224"/>
        <v>-1</v>
      </c>
      <c r="BH52" s="256">
        <f>+_xlfn.XLOOKUP($B52,Revenue_FY26B!$B:$B,Revenue_FY26B!Q:Q,0)/1000</f>
        <v>6.4000000000000001E-2</v>
      </c>
      <c r="BI52" s="255"/>
      <c r="BJ52" s="257">
        <f t="shared" si="225"/>
        <v>-6.4000000000000001E-2</v>
      </c>
      <c r="BK52" s="28">
        <f t="shared" si="226"/>
        <v>-1</v>
      </c>
      <c r="BM52" s="290">
        <v>0.73499999999999999</v>
      </c>
      <c r="BN52" s="290">
        <f t="shared" si="227"/>
        <v>0</v>
      </c>
      <c r="BO52" s="281">
        <f t="shared" si="228"/>
        <v>-0.73499999999999999</v>
      </c>
      <c r="BP52" s="28">
        <f t="shared" si="229"/>
        <v>-1</v>
      </c>
    </row>
    <row r="53" spans="2:68" x14ac:dyDescent="0.3">
      <c r="B53">
        <f>+MAX($B$1:B52)+1</f>
        <v>29</v>
      </c>
      <c r="C53" s="7" t="s">
        <v>51</v>
      </c>
      <c r="E53" s="256">
        <f>+_xlfn.XLOOKUP($B53,Revenue_FY26B!$B:$B,Revenue_FY26B!F:F,0)/1000</f>
        <v>5.0000000000000001E-3</v>
      </c>
      <c r="F53" s="255"/>
      <c r="G53" s="257">
        <f t="shared" si="204"/>
        <v>-5.0000000000000001E-3</v>
      </c>
      <c r="H53" s="28">
        <f t="shared" si="230"/>
        <v>-1</v>
      </c>
      <c r="J53" s="256">
        <f>+_xlfn.XLOOKUP($B53,Revenue_FY26B!$B:$B,Revenue_FY26B!G:G,0)/1000</f>
        <v>5.0000000000000001E-3</v>
      </c>
      <c r="K53" s="255"/>
      <c r="L53" s="257">
        <f t="shared" si="205"/>
        <v>-5.0000000000000001E-3</v>
      </c>
      <c r="M53" s="28">
        <f t="shared" si="206"/>
        <v>-1</v>
      </c>
      <c r="O53" s="256">
        <f>+_xlfn.XLOOKUP($B53,Revenue_FY26B!$B:$B,Revenue_FY26B!H:H,0)/1000</f>
        <v>5.0000000000000001E-3</v>
      </c>
      <c r="P53" s="255"/>
      <c r="Q53" s="257">
        <f t="shared" si="207"/>
        <v>-5.0000000000000001E-3</v>
      </c>
      <c r="R53" s="28">
        <f t="shared" si="208"/>
        <v>-1</v>
      </c>
      <c r="T53" s="256">
        <f>+_xlfn.XLOOKUP($B53,Revenue_FY26B!$B:$B,Revenue_FY26B!I:I,0)/1000</f>
        <v>5.0000000000000001E-3</v>
      </c>
      <c r="U53" s="255"/>
      <c r="V53" s="257">
        <f t="shared" si="209"/>
        <v>-5.0000000000000001E-3</v>
      </c>
      <c r="W53" s="28">
        <f t="shared" si="210"/>
        <v>-1</v>
      </c>
      <c r="Y53" s="256">
        <f>+_xlfn.XLOOKUP($B53,Revenue_FY26B!$B:$B,Revenue_FY26B!J:J,0)/1000</f>
        <v>5.0000000000000001E-3</v>
      </c>
      <c r="Z53" s="255"/>
      <c r="AA53" s="257">
        <f t="shared" si="211"/>
        <v>-5.0000000000000001E-3</v>
      </c>
      <c r="AB53" s="28">
        <f t="shared" si="212"/>
        <v>-1</v>
      </c>
      <c r="AD53" s="256">
        <f>+_xlfn.XLOOKUP($B53,Revenue_FY26B!$B:$B,Revenue_FY26B!K:K,0)/1000</f>
        <v>5.0000000000000001E-3</v>
      </c>
      <c r="AE53" s="255"/>
      <c r="AF53" s="257">
        <f t="shared" si="213"/>
        <v>-5.0000000000000001E-3</v>
      </c>
      <c r="AG53" s="28">
        <f t="shared" si="214"/>
        <v>-1</v>
      </c>
      <c r="AI53" s="256">
        <f>+_xlfn.XLOOKUP($B53,Revenue_FY26B!$B:$B,Revenue_FY26B!L:L,0)/1000</f>
        <v>5.0000000000000001E-3</v>
      </c>
      <c r="AJ53" s="255"/>
      <c r="AK53" s="257">
        <f t="shared" si="215"/>
        <v>-5.0000000000000001E-3</v>
      </c>
      <c r="AL53" s="28">
        <f t="shared" si="216"/>
        <v>-1</v>
      </c>
      <c r="AN53" s="256">
        <f>+_xlfn.XLOOKUP($B53,Revenue_FY26B!$B:$B,Revenue_FY26B!M:M,0)/1000</f>
        <v>5.0000000000000001E-3</v>
      </c>
      <c r="AO53" s="255"/>
      <c r="AP53" s="257">
        <f t="shared" si="217"/>
        <v>-5.0000000000000001E-3</v>
      </c>
      <c r="AQ53" s="28">
        <f t="shared" si="218"/>
        <v>-1</v>
      </c>
      <c r="AS53" s="256">
        <f>+_xlfn.XLOOKUP($B53,Revenue_FY26B!$B:$B,Revenue_FY26B!N:N,0)/1000</f>
        <v>5.0000000000000001E-3</v>
      </c>
      <c r="AT53" s="255"/>
      <c r="AU53" s="257">
        <f t="shared" si="219"/>
        <v>-5.0000000000000001E-3</v>
      </c>
      <c r="AV53" s="28">
        <f t="shared" si="220"/>
        <v>-1</v>
      </c>
      <c r="AX53" s="256">
        <f>+_xlfn.XLOOKUP($B53,Revenue_FY26B!$B:$B,Revenue_FY26B!O:O,0)/1000</f>
        <v>5.0000000000000001E-3</v>
      </c>
      <c r="AY53" s="255"/>
      <c r="AZ53" s="257">
        <f t="shared" si="221"/>
        <v>-5.0000000000000001E-3</v>
      </c>
      <c r="BA53" s="28">
        <f t="shared" si="222"/>
        <v>-1</v>
      </c>
      <c r="BC53" s="256">
        <f>+_xlfn.XLOOKUP($B53,Revenue_FY26B!$B:$B,Revenue_FY26B!P:P,0)/1000</f>
        <v>5.0000000000000001E-3</v>
      </c>
      <c r="BD53" s="255"/>
      <c r="BE53" s="257">
        <f t="shared" si="223"/>
        <v>-5.0000000000000001E-3</v>
      </c>
      <c r="BF53" s="28">
        <f t="shared" si="224"/>
        <v>-1</v>
      </c>
      <c r="BH53" s="256">
        <f>+_xlfn.XLOOKUP($B53,Revenue_FY26B!$B:$B,Revenue_FY26B!Q:Q,0)/1000</f>
        <v>5.0000000000000001E-3</v>
      </c>
      <c r="BI53" s="255"/>
      <c r="BJ53" s="257">
        <f t="shared" si="225"/>
        <v>-5.0000000000000001E-3</v>
      </c>
      <c r="BK53" s="28">
        <f t="shared" si="226"/>
        <v>-1</v>
      </c>
      <c r="BM53" s="290">
        <v>5.8999999999999997E-2</v>
      </c>
      <c r="BN53" s="290">
        <f t="shared" si="227"/>
        <v>0</v>
      </c>
      <c r="BO53" s="281">
        <f t="shared" si="228"/>
        <v>-5.8999999999999997E-2</v>
      </c>
      <c r="BP53" s="28">
        <f t="shared" si="229"/>
        <v>-1</v>
      </c>
    </row>
    <row r="54" spans="2:68" x14ac:dyDescent="0.3">
      <c r="B54">
        <f>+MAX($B$1:B53)+1</f>
        <v>30</v>
      </c>
      <c r="C54" s="7" t="s">
        <v>52</v>
      </c>
      <c r="E54" s="256">
        <f>+_xlfn.XLOOKUP($B54,Revenue_FY26B!$B:$B,Revenue_FY26B!F:F,0)/1000</f>
        <v>8.0000000000000002E-3</v>
      </c>
      <c r="F54" s="255"/>
      <c r="G54" s="257">
        <f t="shared" si="204"/>
        <v>-8.0000000000000002E-3</v>
      </c>
      <c r="H54" s="28">
        <f t="shared" si="230"/>
        <v>-1</v>
      </c>
      <c r="J54" s="256">
        <f>+_xlfn.XLOOKUP($B54,Revenue_FY26B!$B:$B,Revenue_FY26B!G:G,0)/1000</f>
        <v>8.9999999999999993E-3</v>
      </c>
      <c r="K54" s="255"/>
      <c r="L54" s="257">
        <f t="shared" si="205"/>
        <v>-8.9999999999999993E-3</v>
      </c>
      <c r="M54" s="28">
        <f t="shared" si="206"/>
        <v>-1</v>
      </c>
      <c r="O54" s="256">
        <f>+_xlfn.XLOOKUP($B54,Revenue_FY26B!$B:$B,Revenue_FY26B!H:H,0)/1000</f>
        <v>8.9999999999999993E-3</v>
      </c>
      <c r="P54" s="255"/>
      <c r="Q54" s="257">
        <f t="shared" si="207"/>
        <v>-8.9999999999999993E-3</v>
      </c>
      <c r="R54" s="28">
        <f t="shared" si="208"/>
        <v>-1</v>
      </c>
      <c r="T54" s="256">
        <f>+_xlfn.XLOOKUP($B54,Revenue_FY26B!$B:$B,Revenue_FY26B!I:I,0)/1000</f>
        <v>8.9999999999999993E-3</v>
      </c>
      <c r="U54" s="255"/>
      <c r="V54" s="257">
        <f t="shared" si="209"/>
        <v>-8.9999999999999993E-3</v>
      </c>
      <c r="W54" s="28">
        <f t="shared" si="210"/>
        <v>-1</v>
      </c>
      <c r="Y54" s="256">
        <f>+_xlfn.XLOOKUP($B54,Revenue_FY26B!$B:$B,Revenue_FY26B!J:J,0)/1000</f>
        <v>8.9999999999999993E-3</v>
      </c>
      <c r="Z54" s="255"/>
      <c r="AA54" s="257">
        <f t="shared" si="211"/>
        <v>-8.9999999999999993E-3</v>
      </c>
      <c r="AB54" s="28">
        <f t="shared" si="212"/>
        <v>-1</v>
      </c>
      <c r="AD54" s="256">
        <f>+_xlfn.XLOOKUP($B54,Revenue_FY26B!$B:$B,Revenue_FY26B!K:K,0)/1000</f>
        <v>8.0000000000000002E-3</v>
      </c>
      <c r="AE54" s="255"/>
      <c r="AF54" s="257">
        <f t="shared" si="213"/>
        <v>-8.0000000000000002E-3</v>
      </c>
      <c r="AG54" s="28">
        <f t="shared" si="214"/>
        <v>-1</v>
      </c>
      <c r="AI54" s="256">
        <f>+_xlfn.XLOOKUP($B54,Revenue_FY26B!$B:$B,Revenue_FY26B!L:L,0)/1000</f>
        <v>7.0000000000000001E-3</v>
      </c>
      <c r="AJ54" s="255"/>
      <c r="AK54" s="257">
        <f t="shared" si="215"/>
        <v>-7.0000000000000001E-3</v>
      </c>
      <c r="AL54" s="28">
        <f t="shared" si="216"/>
        <v>-1</v>
      </c>
      <c r="AN54" s="256">
        <f>+_xlfn.XLOOKUP($B54,Revenue_FY26B!$B:$B,Revenue_FY26B!M:M,0)/1000</f>
        <v>8.0000000000000002E-3</v>
      </c>
      <c r="AO54" s="255"/>
      <c r="AP54" s="257">
        <f t="shared" si="217"/>
        <v>-8.0000000000000002E-3</v>
      </c>
      <c r="AQ54" s="28">
        <f t="shared" si="218"/>
        <v>-1</v>
      </c>
      <c r="AS54" s="256">
        <f>+_xlfn.XLOOKUP($B54,Revenue_FY26B!$B:$B,Revenue_FY26B!N:N,0)/1000</f>
        <v>7.0000000000000001E-3</v>
      </c>
      <c r="AT54" s="255"/>
      <c r="AU54" s="257">
        <f t="shared" si="219"/>
        <v>-7.0000000000000001E-3</v>
      </c>
      <c r="AV54" s="28">
        <f t="shared" si="220"/>
        <v>-1</v>
      </c>
      <c r="AX54" s="256">
        <f>+_xlfn.XLOOKUP($B54,Revenue_FY26B!$B:$B,Revenue_FY26B!O:O,0)/1000</f>
        <v>8.0000000000000002E-3</v>
      </c>
      <c r="AY54" s="255"/>
      <c r="AZ54" s="257">
        <f t="shared" si="221"/>
        <v>-8.0000000000000002E-3</v>
      </c>
      <c r="BA54" s="28">
        <f t="shared" si="222"/>
        <v>-1</v>
      </c>
      <c r="BC54" s="256">
        <f>+_xlfn.XLOOKUP($B54,Revenue_FY26B!$B:$B,Revenue_FY26B!P:P,0)/1000</f>
        <v>8.9999999999999993E-3</v>
      </c>
      <c r="BD54" s="255"/>
      <c r="BE54" s="257">
        <f t="shared" si="223"/>
        <v>-8.9999999999999993E-3</v>
      </c>
      <c r="BF54" s="28">
        <f t="shared" si="224"/>
        <v>-1</v>
      </c>
      <c r="BH54" s="256">
        <f>+_xlfn.XLOOKUP($B54,Revenue_FY26B!$B:$B,Revenue_FY26B!Q:Q,0)/1000</f>
        <v>8.9999999999999993E-3</v>
      </c>
      <c r="BI54" s="255"/>
      <c r="BJ54" s="257">
        <f t="shared" si="225"/>
        <v>-8.9999999999999993E-3</v>
      </c>
      <c r="BK54" s="28">
        <f t="shared" si="226"/>
        <v>-1</v>
      </c>
      <c r="BM54" s="290">
        <v>9.8000000000000004E-2</v>
      </c>
      <c r="BN54" s="290">
        <f t="shared" si="227"/>
        <v>0</v>
      </c>
      <c r="BO54" s="281">
        <f t="shared" si="228"/>
        <v>-9.8000000000000004E-2</v>
      </c>
      <c r="BP54" s="28">
        <f t="shared" si="229"/>
        <v>-1</v>
      </c>
    </row>
    <row r="55" spans="2:68" s="5" customFormat="1" x14ac:dyDescent="0.3">
      <c r="C55" s="10" t="s">
        <v>60</v>
      </c>
      <c r="E55" s="280">
        <f>SUM(E49:E54)</f>
        <v>3.72</v>
      </c>
      <c r="F55" s="280">
        <f>SUM(F49:F54)</f>
        <v>0</v>
      </c>
      <c r="G55" s="280">
        <f t="shared" ref="G55" si="231">F55-E55</f>
        <v>-3.72</v>
      </c>
      <c r="H55" s="29">
        <f t="shared" ref="H55" si="232">IFERROR(G55/E55,"n.a.")</f>
        <v>-1</v>
      </c>
      <c r="J55" s="280">
        <f>SUM(J49:J54)</f>
        <v>3.6259999999999999</v>
      </c>
      <c r="K55" s="280">
        <f>SUM(K49:K54)</f>
        <v>0</v>
      </c>
      <c r="L55" s="280">
        <f t="shared" ref="L55:L68" si="233">K55-J55</f>
        <v>-3.6259999999999999</v>
      </c>
      <c r="M55" s="29">
        <f t="shared" ref="M55:M68" si="234">IFERROR(L55/J55,"n.a.")</f>
        <v>-1</v>
      </c>
      <c r="O55" s="280">
        <f>SUM(O49:O54)</f>
        <v>3.8509999999999995</v>
      </c>
      <c r="P55" s="280">
        <f>SUM(P49:P54)</f>
        <v>0</v>
      </c>
      <c r="Q55" s="280">
        <f t="shared" ref="Q55:Q68" si="235">P55-O55</f>
        <v>-3.8509999999999995</v>
      </c>
      <c r="R55" s="29">
        <f t="shared" ref="R55:R68" si="236">IFERROR(Q55/O55,"n.a.")</f>
        <v>-1</v>
      </c>
      <c r="T55" s="280">
        <f>SUM(T49:T54)</f>
        <v>3.7079999999999997</v>
      </c>
      <c r="U55" s="280">
        <f>SUM(U49:U54)</f>
        <v>0</v>
      </c>
      <c r="V55" s="280">
        <f t="shared" ref="V55:V68" si="237">U55-T55</f>
        <v>-3.7079999999999997</v>
      </c>
      <c r="W55" s="29">
        <f t="shared" ref="W55:W68" si="238">IFERROR(V55/T55,"n.a.")</f>
        <v>-1</v>
      </c>
      <c r="Y55" s="280">
        <f>SUM(Y49:Y54)</f>
        <v>3.4609999999999999</v>
      </c>
      <c r="Z55" s="280">
        <f>SUM(Z49:Z54)</f>
        <v>0</v>
      </c>
      <c r="AA55" s="280">
        <f t="shared" ref="AA55:AA68" si="239">Z55-Y55</f>
        <v>-3.4609999999999999</v>
      </c>
      <c r="AB55" s="29">
        <f t="shared" ref="AB55:AB68" si="240">IFERROR(AA55/Y55,"n.a.")</f>
        <v>-1</v>
      </c>
      <c r="AD55" s="280">
        <f>SUM(AD49:AD54)</f>
        <v>3.2929999999999997</v>
      </c>
      <c r="AE55" s="280">
        <f>SUM(AE49:AE54)</f>
        <v>0</v>
      </c>
      <c r="AF55" s="280">
        <f t="shared" ref="AF55:AF68" si="241">AE55-AD55</f>
        <v>-3.2929999999999997</v>
      </c>
      <c r="AG55" s="29">
        <f t="shared" ref="AG55:AG68" si="242">IFERROR(AF55/AD55,"n.a.")</f>
        <v>-1</v>
      </c>
      <c r="AI55" s="280">
        <f>SUM(AI49:AI54)</f>
        <v>2.9360000000000004</v>
      </c>
      <c r="AJ55" s="280">
        <f>SUM(AJ49:AJ54)</f>
        <v>0</v>
      </c>
      <c r="AK55" s="280">
        <f t="shared" ref="AK55" si="243">AJ55-AI55</f>
        <v>-2.9360000000000004</v>
      </c>
      <c r="AL55" s="29">
        <f t="shared" ref="AL55" si="244">IFERROR(AK55/AI55,"n.a.")</f>
        <v>-1</v>
      </c>
      <c r="AN55" s="280">
        <f>SUM(AN49:AN54)</f>
        <v>3.0389999999999997</v>
      </c>
      <c r="AO55" s="280">
        <f>SUM(AO49:AO54)</f>
        <v>0</v>
      </c>
      <c r="AP55" s="280">
        <f t="shared" ref="AP55:AP68" si="245">AO55-AN55</f>
        <v>-3.0389999999999997</v>
      </c>
      <c r="AQ55" s="29">
        <f t="shared" ref="AQ55:AQ68" si="246">IFERROR(AP55/AN55,"n.a.")</f>
        <v>-1</v>
      </c>
      <c r="AS55" s="280">
        <f>SUM(AS49:AS54)</f>
        <v>3.1019999999999999</v>
      </c>
      <c r="AT55" s="280">
        <f>SUM(AT49:AT54)</f>
        <v>0</v>
      </c>
      <c r="AU55" s="280">
        <f t="shared" ref="AU55:AU68" si="247">AT55-AS55</f>
        <v>-3.1019999999999999</v>
      </c>
      <c r="AV55" s="29">
        <f t="shared" ref="AV55:AV68" si="248">IFERROR(AU55/AS55,"n.a.")</f>
        <v>-1</v>
      </c>
      <c r="AX55" s="280">
        <f>SUM(AX49:AX54)</f>
        <v>3.1909999999999998</v>
      </c>
      <c r="AY55" s="280">
        <f>SUM(AY49:AY54)</f>
        <v>0</v>
      </c>
      <c r="AZ55" s="280">
        <f t="shared" ref="AZ55:AZ68" si="249">AY55-AX55</f>
        <v>-3.1909999999999998</v>
      </c>
      <c r="BA55" s="29">
        <f t="shared" ref="BA55:BA68" si="250">IFERROR(AZ55/AX55,"n.a.")</f>
        <v>-1</v>
      </c>
      <c r="BC55" s="280">
        <f>SUM(BC49:BC54)</f>
        <v>3.4719999999999995</v>
      </c>
      <c r="BD55" s="280">
        <f>SUM(BD49:BD54)</f>
        <v>0</v>
      </c>
      <c r="BE55" s="280">
        <f t="shared" ref="BE55:BE68" si="251">BD55-BC55</f>
        <v>-3.4719999999999995</v>
      </c>
      <c r="BF55" s="29">
        <f t="shared" ref="BF55:BF68" si="252">IFERROR(BE55/BC55,"n.a.")</f>
        <v>-1</v>
      </c>
      <c r="BH55" s="280">
        <f>SUM(BH49:BH54)</f>
        <v>3.7949999999999999</v>
      </c>
      <c r="BI55" s="280">
        <f>SUM(BI49:BI54)</f>
        <v>0</v>
      </c>
      <c r="BJ55" s="280">
        <f t="shared" ref="BJ55:BJ68" si="253">BI55-BH55</f>
        <v>-3.7949999999999999</v>
      </c>
      <c r="BK55" s="29">
        <f t="shared" ref="BK55:BK68" si="254">IFERROR(BJ55/BH55,"n.a.")</f>
        <v>-1</v>
      </c>
      <c r="BM55" s="283">
        <f>SUM(BM49:BM54)</f>
        <v>41.192999999999998</v>
      </c>
      <c r="BN55" s="283">
        <f>SUM(BN49:BN54)</f>
        <v>0</v>
      </c>
      <c r="BO55" s="283">
        <f t="shared" si="228"/>
        <v>-41.192999999999998</v>
      </c>
      <c r="BP55" s="29">
        <f t="shared" si="229"/>
        <v>-1</v>
      </c>
    </row>
    <row r="56" spans="2:68" s="5" customFormat="1" x14ac:dyDescent="0.3">
      <c r="C56" s="10"/>
      <c r="E56" s="205"/>
      <c r="F56" s="205"/>
      <c r="G56" s="205"/>
      <c r="H56" s="94"/>
      <c r="J56" s="205"/>
      <c r="K56" s="205"/>
      <c r="L56" s="205"/>
      <c r="M56" s="94"/>
      <c r="O56" s="205"/>
      <c r="P56" s="205"/>
      <c r="Q56" s="205"/>
      <c r="R56" s="94"/>
      <c r="T56" s="205"/>
      <c r="U56" s="205"/>
      <c r="V56" s="205"/>
      <c r="W56" s="94"/>
      <c r="Y56" s="205"/>
      <c r="Z56" s="205"/>
      <c r="AA56" s="205"/>
      <c r="AB56" s="94"/>
      <c r="AD56" s="205"/>
      <c r="AE56" s="205"/>
      <c r="AF56" s="205"/>
      <c r="AG56" s="94"/>
      <c r="AI56" s="205"/>
      <c r="AJ56" s="205"/>
      <c r="AK56" s="205"/>
      <c r="AL56" s="94"/>
      <c r="AN56" s="205"/>
      <c r="AO56" s="205"/>
      <c r="AP56" s="205"/>
      <c r="AQ56" s="94"/>
      <c r="AS56" s="205"/>
      <c r="AT56" s="205"/>
      <c r="AU56" s="205"/>
      <c r="AV56" s="94"/>
      <c r="AX56" s="205"/>
      <c r="AY56" s="205"/>
      <c r="AZ56" s="205"/>
      <c r="BA56" s="94"/>
      <c r="BC56" s="205"/>
      <c r="BD56" s="205"/>
      <c r="BE56" s="205"/>
      <c r="BF56" s="94"/>
      <c r="BH56" s="205"/>
      <c r="BI56" s="205"/>
      <c r="BJ56" s="205"/>
      <c r="BK56" s="94"/>
      <c r="BM56" s="286"/>
      <c r="BN56" s="286"/>
      <c r="BO56" s="286"/>
      <c r="BP56" s="94"/>
    </row>
    <row r="57" spans="2:68" s="5" customFormat="1" x14ac:dyDescent="0.3">
      <c r="C57" s="6" t="s">
        <v>61</v>
      </c>
      <c r="E57" s="205"/>
      <c r="F57" s="205"/>
      <c r="G57" s="205"/>
      <c r="H57" s="94"/>
      <c r="J57" s="205"/>
      <c r="K57" s="205"/>
      <c r="L57" s="205"/>
      <c r="M57" s="94"/>
      <c r="O57" s="205"/>
      <c r="P57" s="205"/>
      <c r="Q57" s="205"/>
      <c r="R57" s="94"/>
      <c r="T57" s="205"/>
      <c r="U57" s="205"/>
      <c r="V57" s="205"/>
      <c r="W57" s="94"/>
      <c r="Y57" s="205"/>
      <c r="Z57" s="205"/>
      <c r="AA57" s="205"/>
      <c r="AB57" s="94"/>
      <c r="AD57" s="205"/>
      <c r="AE57" s="205"/>
      <c r="AF57" s="205"/>
      <c r="AG57" s="94"/>
      <c r="AI57" s="205"/>
      <c r="AJ57" s="205"/>
      <c r="AK57" s="205"/>
      <c r="AL57" s="94"/>
      <c r="AN57" s="205"/>
      <c r="AO57" s="205"/>
      <c r="AP57" s="205"/>
      <c r="AQ57" s="94"/>
      <c r="AS57" s="205"/>
      <c r="AT57" s="205"/>
      <c r="AU57" s="205"/>
      <c r="AV57" s="94"/>
      <c r="AX57" s="205"/>
      <c r="AY57" s="205"/>
      <c r="AZ57" s="205"/>
      <c r="BA57" s="94"/>
      <c r="BC57" s="205"/>
      <c r="BD57" s="205"/>
      <c r="BE57" s="205"/>
      <c r="BF57" s="94"/>
      <c r="BH57" s="205"/>
      <c r="BI57" s="205"/>
      <c r="BJ57" s="205"/>
      <c r="BK57" s="94"/>
      <c r="BM57" s="286"/>
      <c r="BN57" s="286"/>
      <c r="BO57" s="286"/>
      <c r="BP57" s="94"/>
    </row>
    <row r="58" spans="2:68" s="5" customFormat="1" x14ac:dyDescent="0.3">
      <c r="C58" s="10" t="s">
        <v>24</v>
      </c>
      <c r="E58" s="280">
        <f>SUM(E19,E28,E37,E46,E55)</f>
        <v>353.4913908853278</v>
      </c>
      <c r="F58" s="280">
        <f>SUM(F19,F28,F37,F46,F55)</f>
        <v>0</v>
      </c>
      <c r="G58" s="280">
        <f t="shared" ref="G58:G68" si="255">F58-E58</f>
        <v>-353.4913908853278</v>
      </c>
      <c r="H58" s="29">
        <f t="shared" ref="H58:H68" si="256">IFERROR(G58/E58,"n.a.")</f>
        <v>-1</v>
      </c>
      <c r="J58" s="280">
        <f>SUM(J19,J28,J37,J46,J55)</f>
        <v>344.73126773789397</v>
      </c>
      <c r="K58" s="280">
        <f>SUM(K19,K28,K37,K46,K55)</f>
        <v>0</v>
      </c>
      <c r="L58" s="280">
        <f t="shared" si="233"/>
        <v>-344.73126773789397</v>
      </c>
      <c r="M58" s="29">
        <f t="shared" si="234"/>
        <v>-1</v>
      </c>
      <c r="O58" s="280">
        <f>SUM(O19,O28,O37,O46,O55)</f>
        <v>364.69088370588474</v>
      </c>
      <c r="P58" s="280">
        <f>SUM(P19,P28,P37,P46,P55)</f>
        <v>0</v>
      </c>
      <c r="Q58" s="280">
        <f t="shared" si="235"/>
        <v>-364.69088370588474</v>
      </c>
      <c r="R58" s="29">
        <f t="shared" si="236"/>
        <v>-1</v>
      </c>
      <c r="T58" s="280">
        <f>SUM(T19,T28,T37,T46,T55)</f>
        <v>351.84507000041805</v>
      </c>
      <c r="U58" s="280">
        <f>SUM(U19,U28,U37,U46,U55)</f>
        <v>0</v>
      </c>
      <c r="V58" s="280">
        <f t="shared" si="237"/>
        <v>-351.84507000041805</v>
      </c>
      <c r="W58" s="29">
        <f t="shared" si="238"/>
        <v>-1</v>
      </c>
      <c r="Y58" s="280">
        <f>SUM(Y19,Y28,Y37,Y46,Y55)</f>
        <v>329.96989015921332</v>
      </c>
      <c r="Z58" s="280">
        <f>SUM(Z19,Z28,Z37,Z46,Z55)</f>
        <v>0</v>
      </c>
      <c r="AA58" s="280">
        <f t="shared" si="239"/>
        <v>-329.96989015921332</v>
      </c>
      <c r="AB58" s="29">
        <f t="shared" si="240"/>
        <v>-1</v>
      </c>
      <c r="AD58" s="280">
        <f>SUM(AD19,AD28,AD37,AD46,AD55)</f>
        <v>315.65726471174321</v>
      </c>
      <c r="AE58" s="280">
        <f>SUM(AE19,AE28,AE37,AE46,AE55)</f>
        <v>0</v>
      </c>
      <c r="AF58" s="280">
        <f t="shared" si="241"/>
        <v>-315.65726471174321</v>
      </c>
      <c r="AG58" s="29">
        <f t="shared" si="242"/>
        <v>-1</v>
      </c>
      <c r="AI58" s="280">
        <f>SUM(AI19,AI28,AI37,AI46,AI55)</f>
        <v>292.64814252216109</v>
      </c>
      <c r="AJ58" s="280">
        <f>SUM(AJ19,AJ28,AJ37,AJ46)</f>
        <v>0</v>
      </c>
      <c r="AK58" s="280">
        <f t="shared" ref="AK58:AK68" si="257">AJ58-AI58</f>
        <v>-292.64814252216109</v>
      </c>
      <c r="AL58" s="29">
        <f t="shared" ref="AL58:AL68" si="258">IFERROR(AK58/AI58,"n.a.")</f>
        <v>-1</v>
      </c>
      <c r="AN58" s="280">
        <f>SUM(AN19,AN28,AN37,AN46,AN55)</f>
        <v>301.79887369003882</v>
      </c>
      <c r="AO58" s="280">
        <f>SUM(AO19,AO28,AO37,AO46,AO55)</f>
        <v>0</v>
      </c>
      <c r="AP58" s="280">
        <f t="shared" si="245"/>
        <v>-301.79887369003882</v>
      </c>
      <c r="AQ58" s="29">
        <f t="shared" si="246"/>
        <v>-1</v>
      </c>
      <c r="AS58" s="280">
        <f>SUM(AS19,AS28,AS37,AS46,AS55)</f>
        <v>307.53374698754516</v>
      </c>
      <c r="AT58" s="280">
        <f>SUM(AT19,AT28,AT37,AT46,AT55)</f>
        <v>0</v>
      </c>
      <c r="AU58" s="280">
        <f t="shared" si="247"/>
        <v>-307.53374698754516</v>
      </c>
      <c r="AV58" s="29">
        <f t="shared" si="248"/>
        <v>-1</v>
      </c>
      <c r="AX58" s="280">
        <f>SUM(AX19,AX28,AX37,AX46,AX55)</f>
        <v>299.37116840191351</v>
      </c>
      <c r="AY58" s="280">
        <f>SUM(AY19,AY28,AY37,AY46,AY55)</f>
        <v>0</v>
      </c>
      <c r="AZ58" s="280">
        <f t="shared" si="249"/>
        <v>-299.37116840191351</v>
      </c>
      <c r="BA58" s="29">
        <f t="shared" si="250"/>
        <v>-1</v>
      </c>
      <c r="BC58" s="280">
        <f>SUM(BC19,BC28,BC37,BC46,BC55)</f>
        <v>323.69583535810932</v>
      </c>
      <c r="BD58" s="280">
        <f>SUM(BD19,BD28,BD37,BD46,BD55)</f>
        <v>0</v>
      </c>
      <c r="BE58" s="280">
        <f t="shared" si="251"/>
        <v>-323.69583535810932</v>
      </c>
      <c r="BF58" s="29">
        <f t="shared" si="252"/>
        <v>-1</v>
      </c>
      <c r="BH58" s="280">
        <f>SUM(BH19,BH28,BH37,BH46,BH55)</f>
        <v>351.0859386429608</v>
      </c>
      <c r="BI58" s="280">
        <f>SUM(BI19,BI28,BI37,BI46,BI55)</f>
        <v>0</v>
      </c>
      <c r="BJ58" s="280">
        <f t="shared" si="253"/>
        <v>-351.0859386429608</v>
      </c>
      <c r="BK58" s="29">
        <f t="shared" si="254"/>
        <v>-1</v>
      </c>
      <c r="BM58" s="283">
        <f>SUM(BM19,BM28,BM37,BM46,BM55)</f>
        <v>3936.5190000000002</v>
      </c>
      <c r="BN58" s="283">
        <f>SUM(BN19,BN28,BN37,BN46,BN55)</f>
        <v>0</v>
      </c>
      <c r="BO58" s="283">
        <f t="shared" si="228"/>
        <v>-3936.5190000000002</v>
      </c>
      <c r="BP58" s="29">
        <f t="shared" si="229"/>
        <v>-1</v>
      </c>
    </row>
    <row r="59" spans="2:68" s="5" customFormat="1" x14ac:dyDescent="0.3">
      <c r="B59">
        <v>31</v>
      </c>
      <c r="C59" s="14" t="s">
        <v>25</v>
      </c>
      <c r="E59" s="256">
        <f>+_xlfn.XLOOKUP($B59,Revenue_FY26B!$B:$B,Revenue_FY26B!F:F,0)/1000</f>
        <v>0</v>
      </c>
      <c r="F59" s="255"/>
      <c r="G59" s="257">
        <f t="shared" si="255"/>
        <v>0</v>
      </c>
      <c r="H59" s="28" t="str">
        <f>IFERROR(G59/E59,"n.a.")</f>
        <v>n.a.</v>
      </c>
      <c r="I59"/>
      <c r="J59" s="256">
        <f>+_xlfn.XLOOKUP($B59,Revenue_FY26B!$B:$B,Revenue_FY26B!G:G,0)/1000</f>
        <v>0</v>
      </c>
      <c r="K59" s="255"/>
      <c r="L59" s="257">
        <f t="shared" si="233"/>
        <v>0</v>
      </c>
      <c r="M59" s="28" t="str">
        <f t="shared" si="234"/>
        <v>n.a.</v>
      </c>
      <c r="N59"/>
      <c r="O59" s="256">
        <f>+_xlfn.XLOOKUP($B59,Revenue_FY26B!$B:$B,Revenue_FY26B!H:H,0)/1000</f>
        <v>0</v>
      </c>
      <c r="P59" s="255"/>
      <c r="Q59" s="257">
        <f t="shared" si="235"/>
        <v>0</v>
      </c>
      <c r="R59" s="28" t="str">
        <f t="shared" si="236"/>
        <v>n.a.</v>
      </c>
      <c r="S59"/>
      <c r="T59" s="256">
        <f>+_xlfn.XLOOKUP($B59,Revenue_FY26B!$B:$B,Revenue_FY26B!I:I,0)/1000</f>
        <v>34.163888888888891</v>
      </c>
      <c r="U59" s="255"/>
      <c r="V59" s="257">
        <f t="shared" si="237"/>
        <v>-34.163888888888891</v>
      </c>
      <c r="W59" s="28">
        <f t="shared" si="238"/>
        <v>-1</v>
      </c>
      <c r="X59"/>
      <c r="Y59" s="256">
        <f>+_xlfn.XLOOKUP($B59,Revenue_FY26B!$B:$B,Revenue_FY26B!J:J,0)/1000</f>
        <v>34.163888888888891</v>
      </c>
      <c r="Z59" s="255"/>
      <c r="AA59" s="257">
        <f t="shared" si="239"/>
        <v>-34.163888888888891</v>
      </c>
      <c r="AB59" s="28">
        <f t="shared" si="240"/>
        <v>-1</v>
      </c>
      <c r="AC59"/>
      <c r="AD59" s="256">
        <f>+_xlfn.XLOOKUP($B59,Revenue_FY26B!$B:$B,Revenue_FY26B!K:K,0)/1000</f>
        <v>34.163888888888891</v>
      </c>
      <c r="AE59" s="255"/>
      <c r="AF59" s="257">
        <f t="shared" si="241"/>
        <v>-34.163888888888891</v>
      </c>
      <c r="AG59" s="28">
        <f t="shared" si="242"/>
        <v>-1</v>
      </c>
      <c r="AH59"/>
      <c r="AI59" s="256">
        <f>+_xlfn.XLOOKUP($B59,Revenue_FY26B!$B:$B,Revenue_FY26B!L:L,0)/1000</f>
        <v>34.163888888888891</v>
      </c>
      <c r="AJ59" s="255"/>
      <c r="AK59" s="257">
        <f t="shared" si="257"/>
        <v>-34.163888888888891</v>
      </c>
      <c r="AL59" s="28">
        <f t="shared" si="258"/>
        <v>-1</v>
      </c>
      <c r="AM59"/>
      <c r="AN59" s="256">
        <f>+_xlfn.XLOOKUP($B59,Revenue_FY26B!$B:$B,Revenue_FY26B!M:M,0)/1000</f>
        <v>34.163888888888891</v>
      </c>
      <c r="AO59" s="255"/>
      <c r="AP59" s="257">
        <f t="shared" si="245"/>
        <v>-34.163888888888891</v>
      </c>
      <c r="AQ59" s="28">
        <f t="shared" si="246"/>
        <v>-1</v>
      </c>
      <c r="AR59"/>
      <c r="AS59" s="256">
        <f>+_xlfn.XLOOKUP($B59,Revenue_FY26B!$B:$B,Revenue_FY26B!N:N,0)/1000</f>
        <v>34.163888888888891</v>
      </c>
      <c r="AT59" s="255"/>
      <c r="AU59" s="257">
        <f t="shared" si="247"/>
        <v>-34.163888888888891</v>
      </c>
      <c r="AV59" s="28">
        <f t="shared" si="248"/>
        <v>-1</v>
      </c>
      <c r="AW59"/>
      <c r="AX59" s="256">
        <f>+_xlfn.XLOOKUP($B59,Revenue_FY26B!$B:$B,Revenue_FY26B!O:O,0)/1000</f>
        <v>34.163888888888891</v>
      </c>
      <c r="AY59" s="255"/>
      <c r="AZ59" s="257">
        <f t="shared" si="249"/>
        <v>-34.163888888888891</v>
      </c>
      <c r="BA59" s="28">
        <f t="shared" si="250"/>
        <v>-1</v>
      </c>
      <c r="BB59"/>
      <c r="BC59" s="256">
        <f>+_xlfn.XLOOKUP($B59,Revenue_FY26B!$B:$B,Revenue_FY26B!P:P,0)/1000</f>
        <v>34.163888888888891</v>
      </c>
      <c r="BD59" s="255"/>
      <c r="BE59" s="257">
        <f t="shared" si="251"/>
        <v>-34.163888888888891</v>
      </c>
      <c r="BF59" s="28">
        <f t="shared" si="252"/>
        <v>-1</v>
      </c>
      <c r="BG59"/>
      <c r="BH59" s="256">
        <f>+_xlfn.XLOOKUP($B59,Revenue_FY26B!$B:$B,Revenue_FY26B!Q:Q,0)/1000</f>
        <v>34.163888888888891</v>
      </c>
      <c r="BI59" s="255"/>
      <c r="BJ59" s="257">
        <f t="shared" si="253"/>
        <v>-34.163888888888891</v>
      </c>
      <c r="BK59" s="28">
        <f t="shared" si="254"/>
        <v>-1</v>
      </c>
      <c r="BM59" s="290">
        <v>84.403999999999996</v>
      </c>
      <c r="BN59" s="290">
        <f t="shared" ref="BN59" si="259">+F59+K59+P59+U59+Z59+AE59+AJ59+AO59+AT59+AY59+BD59+BI59</f>
        <v>0</v>
      </c>
      <c r="BO59" s="281">
        <f t="shared" si="228"/>
        <v>-84.403999999999996</v>
      </c>
      <c r="BP59" s="28">
        <f t="shared" si="229"/>
        <v>-1</v>
      </c>
    </row>
    <row r="60" spans="2:68" x14ac:dyDescent="0.3">
      <c r="B60">
        <v>32</v>
      </c>
      <c r="C60" s="14" t="s">
        <v>183</v>
      </c>
      <c r="E60" s="256">
        <f>+_xlfn.XLOOKUP($B60,Revenue_FY26B!$B:$B,Revenue_FY26B!F:F,0)/1000</f>
        <v>0</v>
      </c>
      <c r="F60" s="255"/>
      <c r="G60" s="257">
        <f t="shared" si="255"/>
        <v>0</v>
      </c>
      <c r="H60" s="28" t="str">
        <f>IFERROR(G60/E60,"n.a.")</f>
        <v>n.a.</v>
      </c>
      <c r="J60" s="256">
        <f>+_xlfn.XLOOKUP($B60,Revenue_FY26B!$B:$B,Revenue_FY26B!G:G,0)/1000</f>
        <v>0</v>
      </c>
      <c r="K60" s="255"/>
      <c r="L60" s="257">
        <f t="shared" si="233"/>
        <v>0</v>
      </c>
      <c r="M60" s="28" t="str">
        <f t="shared" si="234"/>
        <v>n.a.</v>
      </c>
      <c r="O60" s="256">
        <f>+_xlfn.XLOOKUP($B60,Revenue_FY26B!$B:$B,Revenue_FY26B!H:H,0)/1000</f>
        <v>0</v>
      </c>
      <c r="P60" s="255"/>
      <c r="Q60" s="257">
        <f t="shared" si="235"/>
        <v>0</v>
      </c>
      <c r="R60" s="28" t="str">
        <f t="shared" si="236"/>
        <v>n.a.</v>
      </c>
      <c r="T60" s="256">
        <f>+_xlfn.XLOOKUP($B60,Revenue_FY26B!$B:$B,Revenue_FY26B!I:I,0)/1000</f>
        <v>25.288666666666668</v>
      </c>
      <c r="U60" s="255"/>
      <c r="V60" s="257">
        <f t="shared" si="237"/>
        <v>-25.288666666666668</v>
      </c>
      <c r="W60" s="28">
        <f t="shared" si="238"/>
        <v>-1</v>
      </c>
      <c r="Y60" s="256">
        <f>+_xlfn.XLOOKUP($B60,Revenue_FY26B!$B:$B,Revenue_FY26B!J:J,0)/1000</f>
        <v>25.288666666666668</v>
      </c>
      <c r="Z60" s="255"/>
      <c r="AA60" s="257">
        <f t="shared" si="239"/>
        <v>-25.288666666666668</v>
      </c>
      <c r="AB60" s="28">
        <f t="shared" si="240"/>
        <v>-1</v>
      </c>
      <c r="AD60" s="256">
        <f>+_xlfn.XLOOKUP($B60,Revenue_FY26B!$B:$B,Revenue_FY26B!K:K,0)/1000</f>
        <v>25.288666666666668</v>
      </c>
      <c r="AE60" s="255"/>
      <c r="AF60" s="257">
        <f t="shared" si="241"/>
        <v>-25.288666666666668</v>
      </c>
      <c r="AG60" s="28">
        <f t="shared" si="242"/>
        <v>-1</v>
      </c>
      <c r="AI60" s="256">
        <f>+_xlfn.XLOOKUP($B60,Revenue_FY26B!$B:$B,Revenue_FY26B!L:L,0)/1000</f>
        <v>25.288666666666668</v>
      </c>
      <c r="AJ60" s="255"/>
      <c r="AK60" s="257">
        <f t="shared" si="257"/>
        <v>-25.288666666666668</v>
      </c>
      <c r="AL60" s="28">
        <f t="shared" si="258"/>
        <v>-1</v>
      </c>
      <c r="AN60" s="256">
        <f>+_xlfn.XLOOKUP($B60,Revenue_FY26B!$B:$B,Revenue_FY26B!M:M,0)/1000</f>
        <v>25.288666666666668</v>
      </c>
      <c r="AO60" s="255"/>
      <c r="AP60" s="257">
        <f t="shared" si="245"/>
        <v>-25.288666666666668</v>
      </c>
      <c r="AQ60" s="28">
        <f t="shared" si="246"/>
        <v>-1</v>
      </c>
      <c r="AS60" s="256">
        <f>+_xlfn.XLOOKUP($B60,Revenue_FY26B!$B:$B,Revenue_FY26B!N:N,0)/1000</f>
        <v>25.288666666666668</v>
      </c>
      <c r="AT60" s="255"/>
      <c r="AU60" s="257">
        <f t="shared" si="247"/>
        <v>-25.288666666666668</v>
      </c>
      <c r="AV60" s="28">
        <f t="shared" si="248"/>
        <v>-1</v>
      </c>
      <c r="AX60" s="256">
        <f>+_xlfn.XLOOKUP($B60,Revenue_FY26B!$B:$B,Revenue_FY26B!O:O,0)/1000</f>
        <v>25.288666666666668</v>
      </c>
      <c r="AY60" s="255"/>
      <c r="AZ60" s="257">
        <f t="shared" si="249"/>
        <v>-25.288666666666668</v>
      </c>
      <c r="BA60" s="28">
        <f t="shared" si="250"/>
        <v>-1</v>
      </c>
      <c r="BC60" s="256">
        <f>+_xlfn.XLOOKUP($B60,Revenue_FY26B!$B:$B,Revenue_FY26B!P:P,0)/1000</f>
        <v>25.288666666666668</v>
      </c>
      <c r="BD60" s="255"/>
      <c r="BE60" s="257">
        <f t="shared" si="251"/>
        <v>-25.288666666666668</v>
      </c>
      <c r="BF60" s="28">
        <f t="shared" si="252"/>
        <v>-1</v>
      </c>
      <c r="BH60" s="256">
        <f>+_xlfn.XLOOKUP($B60,Revenue_FY26B!$B:$B,Revenue_FY26B!Q:Q,0)/1000</f>
        <v>25.288666666666668</v>
      </c>
      <c r="BI60" s="255"/>
      <c r="BJ60" s="257">
        <f t="shared" si="253"/>
        <v>-25.288666666666668</v>
      </c>
      <c r="BK60" s="28">
        <f t="shared" si="254"/>
        <v>-1</v>
      </c>
      <c r="BM60" s="290">
        <v>25</v>
      </c>
      <c r="BN60" s="290">
        <f>+F60+K60+P60+U60+Z60+AE60+AJ60+AO60+AT60+AY60+BD60+BI60</f>
        <v>0</v>
      </c>
      <c r="BO60" s="281">
        <f t="shared" si="228"/>
        <v>-25</v>
      </c>
      <c r="BP60" s="28">
        <f t="shared" si="229"/>
        <v>-1</v>
      </c>
    </row>
    <row r="61" spans="2:68" s="5" customFormat="1" x14ac:dyDescent="0.3">
      <c r="C61" s="10" t="s">
        <v>26</v>
      </c>
      <c r="E61" s="282">
        <f>SUM(E58:E60)</f>
        <v>353.4913908853278</v>
      </c>
      <c r="F61" s="282">
        <f>SUM(F58:F60)</f>
        <v>0</v>
      </c>
      <c r="G61" s="282">
        <f t="shared" si="255"/>
        <v>-353.4913908853278</v>
      </c>
      <c r="H61" s="29">
        <f t="shared" si="256"/>
        <v>-1</v>
      </c>
      <c r="J61" s="282">
        <f>SUM(J58:J60)</f>
        <v>344.73126773789397</v>
      </c>
      <c r="K61" s="282">
        <f>SUM(K58:K60)</f>
        <v>0</v>
      </c>
      <c r="L61" s="282">
        <f t="shared" si="233"/>
        <v>-344.73126773789397</v>
      </c>
      <c r="M61" s="29">
        <f t="shared" si="234"/>
        <v>-1</v>
      </c>
      <c r="O61" s="282">
        <f>SUM(O58:O60)</f>
        <v>364.69088370588474</v>
      </c>
      <c r="P61" s="282">
        <f>SUM(P58:P60)</f>
        <v>0</v>
      </c>
      <c r="Q61" s="282">
        <f t="shared" si="235"/>
        <v>-364.69088370588474</v>
      </c>
      <c r="R61" s="29">
        <f t="shared" si="236"/>
        <v>-1</v>
      </c>
      <c r="T61" s="282">
        <f>SUM(T58:T60)</f>
        <v>411.29762555597358</v>
      </c>
      <c r="U61" s="282">
        <f>SUM(U58:U60)</f>
        <v>0</v>
      </c>
      <c r="V61" s="282">
        <f t="shared" si="237"/>
        <v>-411.29762555597358</v>
      </c>
      <c r="W61" s="29">
        <f t="shared" si="238"/>
        <v>-1</v>
      </c>
      <c r="Y61" s="282">
        <f>SUM(Y58:Y60)</f>
        <v>389.42244571476886</v>
      </c>
      <c r="Z61" s="282">
        <f>SUM(Z58:Z60)</f>
        <v>0</v>
      </c>
      <c r="AA61" s="282">
        <f t="shared" si="239"/>
        <v>-389.42244571476886</v>
      </c>
      <c r="AB61" s="29">
        <f t="shared" si="240"/>
        <v>-1</v>
      </c>
      <c r="AD61" s="282">
        <f>SUM(AD58:AD60)</f>
        <v>375.10982026729874</v>
      </c>
      <c r="AE61" s="282">
        <f>SUM(AE58:AE60)</f>
        <v>0</v>
      </c>
      <c r="AF61" s="282">
        <f t="shared" si="241"/>
        <v>-375.10982026729874</v>
      </c>
      <c r="AG61" s="29">
        <f t="shared" si="242"/>
        <v>-1</v>
      </c>
      <c r="AI61" s="282">
        <f>SUM(AI58:AI60)</f>
        <v>352.10069807771663</v>
      </c>
      <c r="AJ61" s="282">
        <f>SUM(AJ58:AJ60)</f>
        <v>0</v>
      </c>
      <c r="AK61" s="282">
        <f t="shared" si="257"/>
        <v>-352.10069807771663</v>
      </c>
      <c r="AL61" s="29">
        <f t="shared" si="258"/>
        <v>-1</v>
      </c>
      <c r="AN61" s="282">
        <f>SUM(AN58:AN60)</f>
        <v>361.25142924559435</v>
      </c>
      <c r="AO61" s="282">
        <f>SUM(AO58:AO60)</f>
        <v>0</v>
      </c>
      <c r="AP61" s="282">
        <f t="shared" si="245"/>
        <v>-361.25142924559435</v>
      </c>
      <c r="AQ61" s="29">
        <f t="shared" si="246"/>
        <v>-1</v>
      </c>
      <c r="AS61" s="282">
        <f>SUM(AS58:AS60)</f>
        <v>366.98630254310069</v>
      </c>
      <c r="AT61" s="282">
        <f>SUM(AT58:AT60)</f>
        <v>0</v>
      </c>
      <c r="AU61" s="282">
        <f t="shared" si="247"/>
        <v>-366.98630254310069</v>
      </c>
      <c r="AV61" s="29">
        <f t="shared" si="248"/>
        <v>-1</v>
      </c>
      <c r="AX61" s="282">
        <f>SUM(AX58:AX60)</f>
        <v>358.82372395746904</v>
      </c>
      <c r="AY61" s="282">
        <f>SUM(AY58:AY60)</f>
        <v>0</v>
      </c>
      <c r="AZ61" s="282">
        <f t="shared" si="249"/>
        <v>-358.82372395746904</v>
      </c>
      <c r="BA61" s="29">
        <f t="shared" si="250"/>
        <v>-1</v>
      </c>
      <c r="BC61" s="282">
        <f>SUM(BC58:BC60)</f>
        <v>383.14839091366485</v>
      </c>
      <c r="BD61" s="282">
        <f>SUM(BD58:BD60)</f>
        <v>0</v>
      </c>
      <c r="BE61" s="282">
        <f t="shared" si="251"/>
        <v>-383.14839091366485</v>
      </c>
      <c r="BF61" s="29">
        <f t="shared" si="252"/>
        <v>-1</v>
      </c>
      <c r="BH61" s="282">
        <f>SUM(BH58:BH60)</f>
        <v>410.53849419851633</v>
      </c>
      <c r="BI61" s="282">
        <f>SUM(BI58:BI60)</f>
        <v>0</v>
      </c>
      <c r="BJ61" s="282">
        <f t="shared" si="253"/>
        <v>-410.53849419851633</v>
      </c>
      <c r="BK61" s="29">
        <f t="shared" si="254"/>
        <v>-1</v>
      </c>
      <c r="BM61" s="287">
        <f>SUM(BM58:BM60)</f>
        <v>4045.9230000000002</v>
      </c>
      <c r="BN61" s="287">
        <f>SUM(BN58:BN60)</f>
        <v>0</v>
      </c>
      <c r="BO61" s="287">
        <f t="shared" si="228"/>
        <v>-4045.9230000000002</v>
      </c>
      <c r="BP61" s="29">
        <f t="shared" si="229"/>
        <v>-1</v>
      </c>
    </row>
    <row r="62" spans="2:68" x14ac:dyDescent="0.3">
      <c r="B62">
        <f>+MAX($B$1:B61)+1</f>
        <v>33</v>
      </c>
      <c r="C62" s="14" t="s">
        <v>27</v>
      </c>
      <c r="E62" s="256">
        <f>+_xlfn.XLOOKUP($B62,Revenue_FY26B!$B:$B,Revenue_FY26B!F:F,0)/1000</f>
        <v>7.033666666666667</v>
      </c>
      <c r="F62" s="255"/>
      <c r="G62" s="257">
        <f t="shared" si="255"/>
        <v>-7.033666666666667</v>
      </c>
      <c r="H62" s="28">
        <f t="shared" si="256"/>
        <v>-1</v>
      </c>
      <c r="J62" s="256">
        <f>+_xlfn.XLOOKUP($B62,Revenue_FY26B!$B:$B,Revenue_FY26B!G:G,0)/1000</f>
        <v>7.033666666666667</v>
      </c>
      <c r="K62" s="255"/>
      <c r="L62" s="257">
        <f t="shared" si="233"/>
        <v>-7.033666666666667</v>
      </c>
      <c r="M62" s="28">
        <f t="shared" si="234"/>
        <v>-1</v>
      </c>
      <c r="O62" s="256">
        <f>+_xlfn.XLOOKUP($B62,Revenue_FY26B!$B:$B,Revenue_FY26B!H:H,0)/1000</f>
        <v>7.033666666666667</v>
      </c>
      <c r="P62" s="255"/>
      <c r="Q62" s="257">
        <f t="shared" si="235"/>
        <v>-7.033666666666667</v>
      </c>
      <c r="R62" s="28">
        <f t="shared" si="236"/>
        <v>-1</v>
      </c>
      <c r="T62" s="256">
        <f>+_xlfn.XLOOKUP($B62,Revenue_FY26B!$B:$B,Revenue_FY26B!I:I,0)/1000</f>
        <v>7.033666666666667</v>
      </c>
      <c r="U62" s="255"/>
      <c r="V62" s="257">
        <f t="shared" si="237"/>
        <v>-7.033666666666667</v>
      </c>
      <c r="W62" s="28">
        <f t="shared" si="238"/>
        <v>-1</v>
      </c>
      <c r="Y62" s="256">
        <f>+_xlfn.XLOOKUP($B62,Revenue_FY26B!$B:$B,Revenue_FY26B!J:J,0)/1000</f>
        <v>7.033666666666667</v>
      </c>
      <c r="Z62" s="255"/>
      <c r="AA62" s="257">
        <f t="shared" si="239"/>
        <v>-7.033666666666667</v>
      </c>
      <c r="AB62" s="28">
        <f t="shared" si="240"/>
        <v>-1</v>
      </c>
      <c r="AD62" s="256">
        <f>+_xlfn.XLOOKUP($B62,Revenue_FY26B!$B:$B,Revenue_FY26B!K:K,0)/1000</f>
        <v>7.033666666666667</v>
      </c>
      <c r="AE62" s="255"/>
      <c r="AF62" s="257">
        <f t="shared" si="241"/>
        <v>-7.033666666666667</v>
      </c>
      <c r="AG62" s="28">
        <f t="shared" si="242"/>
        <v>-1</v>
      </c>
      <c r="AI62" s="256">
        <f>+_xlfn.XLOOKUP($B62,Revenue_FY26B!$B:$B,Revenue_FY26B!L:L,0)/1000</f>
        <v>7.033666666666667</v>
      </c>
      <c r="AJ62" s="255"/>
      <c r="AK62" s="257">
        <f t="shared" si="257"/>
        <v>-7.033666666666667</v>
      </c>
      <c r="AL62" s="28">
        <f t="shared" si="258"/>
        <v>-1</v>
      </c>
      <c r="AN62" s="256">
        <f>+_xlfn.XLOOKUP($B62,Revenue_FY26B!$B:$B,Revenue_FY26B!M:M,0)/1000</f>
        <v>7.033666666666667</v>
      </c>
      <c r="AO62" s="255"/>
      <c r="AP62" s="257">
        <f t="shared" si="245"/>
        <v>-7.033666666666667</v>
      </c>
      <c r="AQ62" s="28">
        <f t="shared" si="246"/>
        <v>-1</v>
      </c>
      <c r="AS62" s="256">
        <f>+_xlfn.XLOOKUP($B62,Revenue_FY26B!$B:$B,Revenue_FY26B!N:N,0)/1000</f>
        <v>7.033666666666667</v>
      </c>
      <c r="AT62" s="255"/>
      <c r="AU62" s="257">
        <f t="shared" si="247"/>
        <v>-7.033666666666667</v>
      </c>
      <c r="AV62" s="28">
        <f t="shared" si="248"/>
        <v>-1</v>
      </c>
      <c r="AX62" s="256">
        <f>+_xlfn.XLOOKUP($B62,Revenue_FY26B!$B:$B,Revenue_FY26B!O:O,0)/1000</f>
        <v>7.033666666666667</v>
      </c>
      <c r="AY62" s="255"/>
      <c r="AZ62" s="257">
        <f t="shared" si="249"/>
        <v>-7.033666666666667</v>
      </c>
      <c r="BA62" s="28">
        <f t="shared" si="250"/>
        <v>-1</v>
      </c>
      <c r="BC62" s="256">
        <f>+_xlfn.XLOOKUP($B62,Revenue_FY26B!$B:$B,Revenue_FY26B!P:P,0)/1000</f>
        <v>7.033666666666667</v>
      </c>
      <c r="BD62" s="255"/>
      <c r="BE62" s="257">
        <f t="shared" si="251"/>
        <v>-7.033666666666667</v>
      </c>
      <c r="BF62" s="28">
        <f t="shared" si="252"/>
        <v>-1</v>
      </c>
      <c r="BH62" s="256">
        <f>+_xlfn.XLOOKUP($B62,Revenue_FY26B!$B:$B,Revenue_FY26B!Q:Q,0)/1000</f>
        <v>7.033666666666667</v>
      </c>
      <c r="BI62" s="255"/>
      <c r="BJ62" s="257">
        <f t="shared" si="253"/>
        <v>-7.033666666666667</v>
      </c>
      <c r="BK62" s="28">
        <f t="shared" si="254"/>
        <v>-1</v>
      </c>
      <c r="BM62" s="290">
        <v>-55.579000000000001</v>
      </c>
      <c r="BN62" s="290">
        <f>+F62+K62+P62+U62+Z62+AE62+AJ62+AO62+AT62+AY62+BD62+BI62</f>
        <v>0</v>
      </c>
      <c r="BO62" s="281">
        <f t="shared" si="228"/>
        <v>55.579000000000001</v>
      </c>
      <c r="BP62" s="28">
        <f t="shared" si="229"/>
        <v>-1</v>
      </c>
    </row>
    <row r="63" spans="2:68" x14ac:dyDescent="0.3">
      <c r="B63">
        <v>34</v>
      </c>
      <c r="C63" s="14" t="s">
        <v>91</v>
      </c>
      <c r="E63" s="256">
        <f>+_xlfn.XLOOKUP($B63,Revenue_FY26B!$B:$B,Revenue_FY26B!F:F,0)/1000</f>
        <v>25</v>
      </c>
      <c r="F63" s="255"/>
      <c r="G63" s="257">
        <f t="shared" si="255"/>
        <v>-25</v>
      </c>
      <c r="H63" s="28">
        <f t="shared" si="256"/>
        <v>-1</v>
      </c>
      <c r="J63" s="256">
        <f>+_xlfn.XLOOKUP($B63,Revenue_FY26B!$B:$B,Revenue_FY26B!G:G,0)/1000</f>
        <v>0</v>
      </c>
      <c r="K63" s="255"/>
      <c r="L63" s="257">
        <f t="shared" si="233"/>
        <v>0</v>
      </c>
      <c r="M63" s="28" t="str">
        <f t="shared" si="234"/>
        <v>n.a.</v>
      </c>
      <c r="O63" s="256">
        <f>+_xlfn.XLOOKUP($B63,Revenue_FY26B!$B:$B,Revenue_FY26B!H:H,0)/1000</f>
        <v>0</v>
      </c>
      <c r="P63" s="255"/>
      <c r="Q63" s="257">
        <f t="shared" si="235"/>
        <v>0</v>
      </c>
      <c r="R63" s="28" t="str">
        <f t="shared" si="236"/>
        <v>n.a.</v>
      </c>
      <c r="T63" s="256">
        <f>+_xlfn.XLOOKUP($B63,Revenue_FY26B!$B:$B,Revenue_FY26B!I:I,0)/1000</f>
        <v>0</v>
      </c>
      <c r="U63" s="255"/>
      <c r="V63" s="257">
        <f t="shared" si="237"/>
        <v>0</v>
      </c>
      <c r="W63" s="28" t="str">
        <f t="shared" si="238"/>
        <v>n.a.</v>
      </c>
      <c r="Y63" s="256">
        <f>+_xlfn.XLOOKUP($B63,Revenue_FY26B!$B:$B,Revenue_FY26B!J:J,0)/1000</f>
        <v>0</v>
      </c>
      <c r="Z63" s="255"/>
      <c r="AA63" s="257">
        <f t="shared" si="239"/>
        <v>0</v>
      </c>
      <c r="AB63" s="28" t="str">
        <f t="shared" si="240"/>
        <v>n.a.</v>
      </c>
      <c r="AD63" s="256">
        <f>+_xlfn.XLOOKUP($B63,Revenue_FY26B!$B:$B,Revenue_FY26B!K:K,0)/1000</f>
        <v>0</v>
      </c>
      <c r="AE63" s="255"/>
      <c r="AF63" s="257">
        <f t="shared" si="241"/>
        <v>0</v>
      </c>
      <c r="AG63" s="28" t="str">
        <f t="shared" si="242"/>
        <v>n.a.</v>
      </c>
      <c r="AI63" s="256">
        <f>+_xlfn.XLOOKUP($B63,Revenue_FY26B!$B:$B,Revenue_FY26B!L:L,0)/1000</f>
        <v>0</v>
      </c>
      <c r="AJ63" s="255"/>
      <c r="AK63" s="257">
        <f t="shared" si="257"/>
        <v>0</v>
      </c>
      <c r="AL63" s="28" t="str">
        <f t="shared" si="258"/>
        <v>n.a.</v>
      </c>
      <c r="AN63" s="256">
        <f>+_xlfn.XLOOKUP($B63,Revenue_FY26B!$B:$B,Revenue_FY26B!M:M,0)/1000</f>
        <v>0</v>
      </c>
      <c r="AO63" s="255"/>
      <c r="AP63" s="257">
        <f t="shared" si="245"/>
        <v>0</v>
      </c>
      <c r="AQ63" s="28" t="str">
        <f t="shared" si="246"/>
        <v>n.a.</v>
      </c>
      <c r="AS63" s="256">
        <f>+_xlfn.XLOOKUP($B63,Revenue_FY26B!$B:$B,Revenue_FY26B!N:N,0)/1000</f>
        <v>0</v>
      </c>
      <c r="AT63" s="255"/>
      <c r="AU63" s="257">
        <f t="shared" si="247"/>
        <v>0</v>
      </c>
      <c r="AV63" s="28" t="str">
        <f t="shared" si="248"/>
        <v>n.a.</v>
      </c>
      <c r="AX63" s="256">
        <f>+_xlfn.XLOOKUP($B63,Revenue_FY26B!$B:$B,Revenue_FY26B!O:O,0)/1000</f>
        <v>0</v>
      </c>
      <c r="AY63" s="255"/>
      <c r="AZ63" s="257">
        <f t="shared" si="249"/>
        <v>0</v>
      </c>
      <c r="BA63" s="28" t="str">
        <f t="shared" si="250"/>
        <v>n.a.</v>
      </c>
      <c r="BC63" s="256">
        <f>+_xlfn.XLOOKUP($B63,Revenue_FY26B!$B:$B,Revenue_FY26B!P:P,0)/1000</f>
        <v>0</v>
      </c>
      <c r="BD63" s="255"/>
      <c r="BE63" s="257">
        <f t="shared" si="251"/>
        <v>0</v>
      </c>
      <c r="BF63" s="28" t="str">
        <f t="shared" si="252"/>
        <v>n.a.</v>
      </c>
      <c r="BH63" s="256">
        <f>+_xlfn.XLOOKUP($B63,Revenue_FY26B!$B:$B,Revenue_FY26B!Q:Q,0)/1000</f>
        <v>0</v>
      </c>
      <c r="BI63" s="255"/>
      <c r="BJ63" s="257">
        <f t="shared" si="253"/>
        <v>0</v>
      </c>
      <c r="BK63" s="28" t="str">
        <f t="shared" si="254"/>
        <v>n.a.</v>
      </c>
      <c r="BM63" s="290">
        <v>-25.628</v>
      </c>
      <c r="BN63" s="290">
        <f t="shared" ref="BN63:BN67" si="260">+F63+K63+P63+U63+Z63+AE63+AJ63+AO63+AT63+AY63+BD63+BI63</f>
        <v>0</v>
      </c>
      <c r="BO63" s="281">
        <f t="shared" si="228"/>
        <v>25.628</v>
      </c>
      <c r="BP63" s="28">
        <f t="shared" si="229"/>
        <v>-1</v>
      </c>
    </row>
    <row r="64" spans="2:68" x14ac:dyDescent="0.3">
      <c r="B64">
        <v>35</v>
      </c>
      <c r="C64" s="14" t="s">
        <v>92</v>
      </c>
      <c r="E64" s="256">
        <f>+_xlfn.XLOOKUP($B64,Revenue_FY26B!$B:$B,Revenue_FY26B!F:F,0)/1000</f>
        <v>-5.2410833333333331</v>
      </c>
      <c r="F64" s="255"/>
      <c r="G64" s="257">
        <f t="shared" si="255"/>
        <v>5.2410833333333331</v>
      </c>
      <c r="H64" s="28">
        <f t="shared" si="256"/>
        <v>-1</v>
      </c>
      <c r="J64" s="256">
        <f>+_xlfn.XLOOKUP($B64,Revenue_FY26B!$B:$B,Revenue_FY26B!G:G,0)/1000</f>
        <v>-5.2410833333333331</v>
      </c>
      <c r="K64" s="255"/>
      <c r="L64" s="257">
        <f t="shared" si="233"/>
        <v>5.2410833333333331</v>
      </c>
      <c r="M64" s="28">
        <f t="shared" si="234"/>
        <v>-1</v>
      </c>
      <c r="O64" s="256">
        <f>+_xlfn.XLOOKUP($B64,Revenue_FY26B!$B:$B,Revenue_FY26B!H:H,0)/1000</f>
        <v>-5.2410833333333331</v>
      </c>
      <c r="P64" s="255"/>
      <c r="Q64" s="257">
        <f t="shared" si="235"/>
        <v>5.2410833333333331</v>
      </c>
      <c r="R64" s="28">
        <f t="shared" si="236"/>
        <v>-1</v>
      </c>
      <c r="T64" s="256">
        <f>+_xlfn.XLOOKUP($B64,Revenue_FY26B!$B:$B,Revenue_FY26B!I:I,0)/1000</f>
        <v>-5.2410833333333331</v>
      </c>
      <c r="U64" s="255"/>
      <c r="V64" s="257">
        <f t="shared" si="237"/>
        <v>5.2410833333333331</v>
      </c>
      <c r="W64" s="28">
        <f t="shared" si="238"/>
        <v>-1</v>
      </c>
      <c r="Y64" s="256">
        <f>+_xlfn.XLOOKUP($B64,Revenue_FY26B!$B:$B,Revenue_FY26B!J:J,0)/1000</f>
        <v>-5.2410833333333331</v>
      </c>
      <c r="Z64" s="255"/>
      <c r="AA64" s="257">
        <f t="shared" si="239"/>
        <v>5.2410833333333331</v>
      </c>
      <c r="AB64" s="28">
        <f t="shared" si="240"/>
        <v>-1</v>
      </c>
      <c r="AD64" s="256">
        <f>+_xlfn.XLOOKUP($B64,Revenue_FY26B!$B:$B,Revenue_FY26B!K:K,0)/1000</f>
        <v>-5.2410833333333331</v>
      </c>
      <c r="AE64" s="255"/>
      <c r="AF64" s="257">
        <f t="shared" si="241"/>
        <v>5.2410833333333331</v>
      </c>
      <c r="AG64" s="28">
        <f t="shared" si="242"/>
        <v>-1</v>
      </c>
      <c r="AI64" s="256">
        <f>+_xlfn.XLOOKUP($B64,Revenue_FY26B!$B:$B,Revenue_FY26B!L:L,0)/1000</f>
        <v>-5.2410833333333331</v>
      </c>
      <c r="AJ64" s="255"/>
      <c r="AK64" s="257">
        <f t="shared" si="257"/>
        <v>5.2410833333333331</v>
      </c>
      <c r="AL64" s="28">
        <f t="shared" si="258"/>
        <v>-1</v>
      </c>
      <c r="AN64" s="256">
        <f>+_xlfn.XLOOKUP($B64,Revenue_FY26B!$B:$B,Revenue_FY26B!M:M,0)/1000</f>
        <v>-5.2410833333333331</v>
      </c>
      <c r="AO64" s="255"/>
      <c r="AP64" s="257">
        <f t="shared" si="245"/>
        <v>5.2410833333333331</v>
      </c>
      <c r="AQ64" s="28">
        <f t="shared" si="246"/>
        <v>-1</v>
      </c>
      <c r="AS64" s="256">
        <f>+_xlfn.XLOOKUP($B64,Revenue_FY26B!$B:$B,Revenue_FY26B!N:N,0)/1000</f>
        <v>-5.2410833333333331</v>
      </c>
      <c r="AT64" s="255"/>
      <c r="AU64" s="257">
        <f t="shared" si="247"/>
        <v>5.2410833333333331</v>
      </c>
      <c r="AV64" s="28">
        <f t="shared" si="248"/>
        <v>-1</v>
      </c>
      <c r="AX64" s="256">
        <f>+_xlfn.XLOOKUP($B64,Revenue_FY26B!$B:$B,Revenue_FY26B!O:O,0)/1000</f>
        <v>-5.2410833333333331</v>
      </c>
      <c r="AY64" s="255"/>
      <c r="AZ64" s="257">
        <f t="shared" si="249"/>
        <v>5.2410833333333331</v>
      </c>
      <c r="BA64" s="28">
        <f t="shared" si="250"/>
        <v>-1</v>
      </c>
      <c r="BC64" s="256">
        <f>+_xlfn.XLOOKUP($B64,Revenue_FY26B!$B:$B,Revenue_FY26B!P:P,0)/1000</f>
        <v>-5.2410833333333331</v>
      </c>
      <c r="BD64" s="255"/>
      <c r="BE64" s="257">
        <f t="shared" si="251"/>
        <v>5.2410833333333331</v>
      </c>
      <c r="BF64" s="28">
        <f t="shared" si="252"/>
        <v>-1</v>
      </c>
      <c r="BH64" s="256">
        <f>+_xlfn.XLOOKUP($B64,Revenue_FY26B!$B:$B,Revenue_FY26B!Q:Q,0)/1000</f>
        <v>-5.2410833333333331</v>
      </c>
      <c r="BI64" s="255"/>
      <c r="BJ64" s="257">
        <f t="shared" si="253"/>
        <v>5.2410833333333331</v>
      </c>
      <c r="BK64" s="28">
        <f t="shared" si="254"/>
        <v>-1</v>
      </c>
      <c r="BM64" s="290">
        <v>-27.045000000000002</v>
      </c>
      <c r="BN64" s="290">
        <f t="shared" si="260"/>
        <v>0</v>
      </c>
      <c r="BO64" s="281">
        <f t="shared" si="228"/>
        <v>27.045000000000002</v>
      </c>
      <c r="BP64" s="28">
        <f t="shared" si="229"/>
        <v>-1</v>
      </c>
    </row>
    <row r="65" spans="1:68" x14ac:dyDescent="0.3">
      <c r="B65">
        <v>36</v>
      </c>
      <c r="C65" s="14" t="s">
        <v>171</v>
      </c>
      <c r="E65" s="256">
        <f>+_xlfn.XLOOKUP($B65,Revenue_FY26B!$B:$B,Revenue_FY26B!F:F,0)/1000</f>
        <v>-2.1356666666666664</v>
      </c>
      <c r="F65" s="255"/>
      <c r="G65" s="257">
        <f t="shared" si="255"/>
        <v>2.1356666666666664</v>
      </c>
      <c r="H65" s="28">
        <f t="shared" si="256"/>
        <v>-1</v>
      </c>
      <c r="J65" s="256">
        <f>+_xlfn.XLOOKUP($B65,Revenue_FY26B!$B:$B,Revenue_FY26B!G:G,0)/1000</f>
        <v>-2.1356666666666664</v>
      </c>
      <c r="K65" s="255"/>
      <c r="L65" s="257">
        <f t="shared" si="233"/>
        <v>2.1356666666666664</v>
      </c>
      <c r="M65" s="28">
        <f t="shared" si="234"/>
        <v>-1</v>
      </c>
      <c r="O65" s="256">
        <f>+_xlfn.XLOOKUP($B65,Revenue_FY26B!$B:$B,Revenue_FY26B!H:H,0)/1000</f>
        <v>-2.1356666666666664</v>
      </c>
      <c r="P65" s="255"/>
      <c r="Q65" s="257">
        <f t="shared" si="235"/>
        <v>2.1356666666666664</v>
      </c>
      <c r="R65" s="28">
        <f t="shared" si="236"/>
        <v>-1</v>
      </c>
      <c r="T65" s="256">
        <f>+_xlfn.XLOOKUP($B65,Revenue_FY26B!$B:$B,Revenue_FY26B!I:I,0)/1000</f>
        <v>-2.3381111111111106</v>
      </c>
      <c r="U65" s="255"/>
      <c r="V65" s="257">
        <f t="shared" si="237"/>
        <v>2.3381111111111106</v>
      </c>
      <c r="W65" s="28">
        <f t="shared" si="238"/>
        <v>-1</v>
      </c>
      <c r="Y65" s="256">
        <f>+_xlfn.XLOOKUP($B65,Revenue_FY26B!$B:$B,Revenue_FY26B!J:J,0)/1000</f>
        <v>-2.3381111111111106</v>
      </c>
      <c r="Z65" s="255"/>
      <c r="AA65" s="257">
        <f t="shared" si="239"/>
        <v>2.3381111111111106</v>
      </c>
      <c r="AB65" s="28">
        <f t="shared" si="240"/>
        <v>-1</v>
      </c>
      <c r="AD65" s="256">
        <f>+_xlfn.XLOOKUP($B65,Revenue_FY26B!$B:$B,Revenue_FY26B!K:K,0)/1000</f>
        <v>-2.3381111111111106</v>
      </c>
      <c r="AE65" s="255"/>
      <c r="AF65" s="257">
        <f t="shared" si="241"/>
        <v>2.3381111111111106</v>
      </c>
      <c r="AG65" s="28">
        <f t="shared" si="242"/>
        <v>-1</v>
      </c>
      <c r="AI65" s="256">
        <f>+_xlfn.XLOOKUP($B65,Revenue_FY26B!$B:$B,Revenue_FY26B!L:L,0)/1000</f>
        <v>-2.3381111111111106</v>
      </c>
      <c r="AJ65" s="255"/>
      <c r="AK65" s="257">
        <f t="shared" si="257"/>
        <v>2.3381111111111106</v>
      </c>
      <c r="AL65" s="28">
        <f t="shared" si="258"/>
        <v>-1</v>
      </c>
      <c r="AN65" s="256">
        <f>+_xlfn.XLOOKUP($B65,Revenue_FY26B!$B:$B,Revenue_FY26B!M:M,0)/1000</f>
        <v>-2.3381111111111106</v>
      </c>
      <c r="AO65" s="255"/>
      <c r="AP65" s="257">
        <f t="shared" si="245"/>
        <v>2.3381111111111106</v>
      </c>
      <c r="AQ65" s="28">
        <f t="shared" si="246"/>
        <v>-1</v>
      </c>
      <c r="AS65" s="256">
        <f>+_xlfn.XLOOKUP($B65,Revenue_FY26B!$B:$B,Revenue_FY26B!N:N,0)/1000</f>
        <v>-2.3381111111111106</v>
      </c>
      <c r="AT65" s="255"/>
      <c r="AU65" s="257">
        <f t="shared" si="247"/>
        <v>2.3381111111111106</v>
      </c>
      <c r="AV65" s="28">
        <f t="shared" si="248"/>
        <v>-1</v>
      </c>
      <c r="AX65" s="256">
        <f>+_xlfn.XLOOKUP($B65,Revenue_FY26B!$B:$B,Revenue_FY26B!O:O,0)/1000</f>
        <v>-2.3381111111111106</v>
      </c>
      <c r="AY65" s="255"/>
      <c r="AZ65" s="257">
        <f t="shared" si="249"/>
        <v>2.3381111111111106</v>
      </c>
      <c r="BA65" s="28">
        <f t="shared" si="250"/>
        <v>-1</v>
      </c>
      <c r="BC65" s="256">
        <f>+_xlfn.XLOOKUP($B65,Revenue_FY26B!$B:$B,Revenue_FY26B!P:P,0)/1000</f>
        <v>-2.3381111111111106</v>
      </c>
      <c r="BD65" s="255"/>
      <c r="BE65" s="257">
        <f t="shared" si="251"/>
        <v>2.3381111111111106</v>
      </c>
      <c r="BF65" s="28">
        <f t="shared" si="252"/>
        <v>-1</v>
      </c>
      <c r="BH65" s="256">
        <f>+_xlfn.XLOOKUP($B65,Revenue_FY26B!$B:$B,Revenue_FY26B!Q:Q,0)/1000</f>
        <v>-2.3381111111111106</v>
      </c>
      <c r="BI65" s="255"/>
      <c r="BJ65" s="257">
        <f t="shared" si="253"/>
        <v>2.3381111111111106</v>
      </c>
      <c r="BK65" s="28">
        <f t="shared" si="254"/>
        <v>-1</v>
      </c>
      <c r="BM65" s="290">
        <v>-25.161000000000001</v>
      </c>
      <c r="BN65" s="290">
        <f t="shared" si="260"/>
        <v>0</v>
      </c>
      <c r="BO65" s="281">
        <f t="shared" si="228"/>
        <v>25.161000000000001</v>
      </c>
      <c r="BP65" s="28">
        <f t="shared" si="229"/>
        <v>-1</v>
      </c>
    </row>
    <row r="66" spans="1:68" x14ac:dyDescent="0.3">
      <c r="B66">
        <v>37</v>
      </c>
      <c r="C66" s="14" t="s">
        <v>172</v>
      </c>
      <c r="E66" s="256">
        <f>+_xlfn.XLOOKUP($B66,Revenue_FY26B!$B:$B,Revenue_FY26B!F:F,0)/1000</f>
        <v>-2.2537500000000001</v>
      </c>
      <c r="F66" s="255"/>
      <c r="G66" s="257">
        <f t="shared" si="255"/>
        <v>2.2537500000000001</v>
      </c>
      <c r="H66" s="28">
        <f t="shared" si="256"/>
        <v>-1</v>
      </c>
      <c r="J66" s="256">
        <f>+_xlfn.XLOOKUP($B66,Revenue_FY26B!$B:$B,Revenue_FY26B!G:G,0)/1000</f>
        <v>-2.2537500000000001</v>
      </c>
      <c r="K66" s="255"/>
      <c r="L66" s="257">
        <f t="shared" si="233"/>
        <v>2.2537500000000001</v>
      </c>
      <c r="M66" s="28">
        <f t="shared" si="234"/>
        <v>-1</v>
      </c>
      <c r="O66" s="256">
        <f>+_xlfn.XLOOKUP($B66,Revenue_FY26B!$B:$B,Revenue_FY26B!H:H,0)/1000</f>
        <v>-2.2537500000000001</v>
      </c>
      <c r="P66" s="255"/>
      <c r="Q66" s="257">
        <f t="shared" si="235"/>
        <v>2.2537500000000001</v>
      </c>
      <c r="R66" s="28">
        <f t="shared" si="236"/>
        <v>-1</v>
      </c>
      <c r="T66" s="256">
        <f>+_xlfn.XLOOKUP($B66,Revenue_FY26B!$B:$B,Revenue_FY26B!I:I,0)/1000</f>
        <v>-2.4674166666666668</v>
      </c>
      <c r="U66" s="255"/>
      <c r="V66" s="257">
        <f t="shared" si="237"/>
        <v>2.4674166666666668</v>
      </c>
      <c r="W66" s="28">
        <f t="shared" si="238"/>
        <v>-1</v>
      </c>
      <c r="Y66" s="256">
        <f>+_xlfn.XLOOKUP($B66,Revenue_FY26B!$B:$B,Revenue_FY26B!J:J,0)/1000</f>
        <v>-2.4674166666666668</v>
      </c>
      <c r="Z66" s="255"/>
      <c r="AA66" s="257">
        <f t="shared" si="239"/>
        <v>2.4674166666666668</v>
      </c>
      <c r="AB66" s="28">
        <f t="shared" si="240"/>
        <v>-1</v>
      </c>
      <c r="AD66" s="256">
        <f>+_xlfn.XLOOKUP($B66,Revenue_FY26B!$B:$B,Revenue_FY26B!K:K,0)/1000</f>
        <v>-2.4674166666666668</v>
      </c>
      <c r="AE66" s="255"/>
      <c r="AF66" s="257">
        <f t="shared" si="241"/>
        <v>2.4674166666666668</v>
      </c>
      <c r="AG66" s="28">
        <f t="shared" si="242"/>
        <v>-1</v>
      </c>
      <c r="AI66" s="256">
        <f>+_xlfn.XLOOKUP($B66,Revenue_FY26B!$B:$B,Revenue_FY26B!L:L,0)/1000</f>
        <v>-2.4674166666666668</v>
      </c>
      <c r="AJ66" s="255"/>
      <c r="AK66" s="257">
        <f t="shared" si="257"/>
        <v>2.4674166666666668</v>
      </c>
      <c r="AL66" s="28">
        <f t="shared" si="258"/>
        <v>-1</v>
      </c>
      <c r="AN66" s="256">
        <f>+_xlfn.XLOOKUP($B66,Revenue_FY26B!$B:$B,Revenue_FY26B!M:M,0)/1000</f>
        <v>-2.4674166666666668</v>
      </c>
      <c r="AO66" s="255"/>
      <c r="AP66" s="257">
        <f t="shared" si="245"/>
        <v>2.4674166666666668</v>
      </c>
      <c r="AQ66" s="28">
        <f t="shared" si="246"/>
        <v>-1</v>
      </c>
      <c r="AS66" s="256">
        <f>+_xlfn.XLOOKUP($B66,Revenue_FY26B!$B:$B,Revenue_FY26B!N:N,0)/1000</f>
        <v>-2.4674166666666668</v>
      </c>
      <c r="AT66" s="255"/>
      <c r="AU66" s="257">
        <f t="shared" si="247"/>
        <v>2.4674166666666668</v>
      </c>
      <c r="AV66" s="28">
        <f t="shared" si="248"/>
        <v>-1</v>
      </c>
      <c r="AX66" s="256">
        <f>+_xlfn.XLOOKUP($B66,Revenue_FY26B!$B:$B,Revenue_FY26B!O:O,0)/1000</f>
        <v>-2.4674166666666668</v>
      </c>
      <c r="AY66" s="255"/>
      <c r="AZ66" s="257">
        <f t="shared" si="249"/>
        <v>2.4674166666666668</v>
      </c>
      <c r="BA66" s="28">
        <f t="shared" si="250"/>
        <v>-1</v>
      </c>
      <c r="BC66" s="256">
        <f>+_xlfn.XLOOKUP($B66,Revenue_FY26B!$B:$B,Revenue_FY26B!P:P,0)/1000</f>
        <v>-2.4674166666666668</v>
      </c>
      <c r="BD66" s="255"/>
      <c r="BE66" s="257">
        <f t="shared" si="251"/>
        <v>2.4674166666666668</v>
      </c>
      <c r="BF66" s="28">
        <f t="shared" si="252"/>
        <v>-1</v>
      </c>
      <c r="BH66" s="256">
        <f>+_xlfn.XLOOKUP($B66,Revenue_FY26B!$B:$B,Revenue_FY26B!Q:Q,0)/1000</f>
        <v>-2.4674166666666668</v>
      </c>
      <c r="BI66" s="255"/>
      <c r="BJ66" s="257">
        <f t="shared" si="253"/>
        <v>2.4674166666666668</v>
      </c>
      <c r="BK66" s="28">
        <f t="shared" si="254"/>
        <v>-1</v>
      </c>
      <c r="BM66" s="290">
        <v>-139.36799999999999</v>
      </c>
      <c r="BN66" s="290">
        <f t="shared" si="260"/>
        <v>0</v>
      </c>
      <c r="BO66" s="281">
        <f t="shared" si="228"/>
        <v>139.36799999999999</v>
      </c>
      <c r="BP66" s="28">
        <f t="shared" si="229"/>
        <v>-1</v>
      </c>
    </row>
    <row r="67" spans="1:68" x14ac:dyDescent="0.3">
      <c r="B67">
        <v>38</v>
      </c>
      <c r="C67" s="14" t="s">
        <v>28</v>
      </c>
      <c r="E67" s="256">
        <f>+_xlfn.XLOOKUP($B67,Revenue_FY26B!$B:$B,Revenue_FY26B!F:F,0)/1000</f>
        <v>-2.0967500000000001</v>
      </c>
      <c r="F67" s="255"/>
      <c r="G67" s="257">
        <f t="shared" si="255"/>
        <v>2.0967500000000001</v>
      </c>
      <c r="H67" s="28">
        <f t="shared" si="256"/>
        <v>-1</v>
      </c>
      <c r="J67" s="256">
        <f>+_xlfn.XLOOKUP($B67,Revenue_FY26B!$B:$B,Revenue_FY26B!G:G,0)/1000</f>
        <v>-2.0967500000000001</v>
      </c>
      <c r="K67" s="255"/>
      <c r="L67" s="257">
        <f t="shared" si="233"/>
        <v>2.0967500000000001</v>
      </c>
      <c r="M67" s="28">
        <f t="shared" si="234"/>
        <v>-1</v>
      </c>
      <c r="O67" s="256">
        <f>+_xlfn.XLOOKUP($B67,Revenue_FY26B!$B:$B,Revenue_FY26B!H:H,0)/1000</f>
        <v>-2.0967500000000001</v>
      </c>
      <c r="P67" s="255"/>
      <c r="Q67" s="257">
        <f t="shared" si="235"/>
        <v>2.0967500000000001</v>
      </c>
      <c r="R67" s="28">
        <f t="shared" si="236"/>
        <v>-1</v>
      </c>
      <c r="T67" s="256">
        <f>+_xlfn.XLOOKUP($B67,Revenue_FY26B!$B:$B,Revenue_FY26B!I:I,0)/1000</f>
        <v>-2.0967500000000001</v>
      </c>
      <c r="U67" s="255"/>
      <c r="V67" s="257">
        <f t="shared" si="237"/>
        <v>2.0967500000000001</v>
      </c>
      <c r="W67" s="28">
        <f t="shared" si="238"/>
        <v>-1</v>
      </c>
      <c r="Y67" s="256">
        <f>+_xlfn.XLOOKUP($B67,Revenue_FY26B!$B:$B,Revenue_FY26B!J:J,0)/1000</f>
        <v>-2.0967500000000001</v>
      </c>
      <c r="Z67" s="255"/>
      <c r="AA67" s="257">
        <f t="shared" si="239"/>
        <v>2.0967500000000001</v>
      </c>
      <c r="AB67" s="28">
        <f t="shared" si="240"/>
        <v>-1</v>
      </c>
      <c r="AD67" s="256">
        <f>+_xlfn.XLOOKUP($B67,Revenue_FY26B!$B:$B,Revenue_FY26B!K:K,0)/1000</f>
        <v>-2.0967500000000001</v>
      </c>
      <c r="AE67" s="255"/>
      <c r="AF67" s="257">
        <f t="shared" si="241"/>
        <v>2.0967500000000001</v>
      </c>
      <c r="AG67" s="28">
        <f t="shared" si="242"/>
        <v>-1</v>
      </c>
      <c r="AI67" s="256">
        <f>+_xlfn.XLOOKUP($B67,Revenue_FY26B!$B:$B,Revenue_FY26B!L:L,0)/1000</f>
        <v>-2.0967500000000001</v>
      </c>
      <c r="AJ67" s="255"/>
      <c r="AK67" s="257">
        <f t="shared" si="257"/>
        <v>2.0967500000000001</v>
      </c>
      <c r="AL67" s="28">
        <f t="shared" si="258"/>
        <v>-1</v>
      </c>
      <c r="AN67" s="256">
        <f>+_xlfn.XLOOKUP($B67,Revenue_FY26B!$B:$B,Revenue_FY26B!M:M,0)/1000</f>
        <v>-2.0967500000000001</v>
      </c>
      <c r="AO67" s="255"/>
      <c r="AP67" s="257">
        <f t="shared" si="245"/>
        <v>2.0967500000000001</v>
      </c>
      <c r="AQ67" s="28">
        <f t="shared" si="246"/>
        <v>-1</v>
      </c>
      <c r="AS67" s="256">
        <f>+_xlfn.XLOOKUP($B67,Revenue_FY26B!$B:$B,Revenue_FY26B!N:N,0)/1000</f>
        <v>-2.0967500000000001</v>
      </c>
      <c r="AT67" s="255"/>
      <c r="AU67" s="257">
        <f t="shared" si="247"/>
        <v>2.0967500000000001</v>
      </c>
      <c r="AV67" s="28">
        <f t="shared" si="248"/>
        <v>-1</v>
      </c>
      <c r="AX67" s="256">
        <f>+_xlfn.XLOOKUP($B67,Revenue_FY26B!$B:$B,Revenue_FY26B!O:O,0)/1000</f>
        <v>-2.0967500000000001</v>
      </c>
      <c r="AY67" s="255"/>
      <c r="AZ67" s="257">
        <f t="shared" si="249"/>
        <v>2.0967500000000001</v>
      </c>
      <c r="BA67" s="28">
        <f t="shared" si="250"/>
        <v>-1</v>
      </c>
      <c r="BC67" s="256">
        <f>+_xlfn.XLOOKUP($B67,Revenue_FY26B!$B:$B,Revenue_FY26B!P:P,0)/1000</f>
        <v>-2.0967500000000001</v>
      </c>
      <c r="BD67" s="255"/>
      <c r="BE67" s="257">
        <f t="shared" si="251"/>
        <v>2.0967500000000001</v>
      </c>
      <c r="BF67" s="28">
        <f t="shared" si="252"/>
        <v>-1</v>
      </c>
      <c r="BH67" s="256">
        <f>+_xlfn.XLOOKUP($B67,Revenue_FY26B!$B:$B,Revenue_FY26B!Q:Q,0)/1000</f>
        <v>-2.0967500000000001</v>
      </c>
      <c r="BI67" s="255"/>
      <c r="BJ67" s="257">
        <f t="shared" si="253"/>
        <v>2.0967500000000001</v>
      </c>
      <c r="BK67" s="28">
        <f t="shared" si="254"/>
        <v>-1</v>
      </c>
      <c r="BM67" s="290">
        <v>-339.65699999999998</v>
      </c>
      <c r="BN67" s="290">
        <f t="shared" si="260"/>
        <v>0</v>
      </c>
      <c r="BO67" s="281">
        <f t="shared" si="228"/>
        <v>339.65699999999998</v>
      </c>
      <c r="BP67" s="28">
        <f t="shared" si="229"/>
        <v>-1</v>
      </c>
    </row>
    <row r="68" spans="1:68" s="5" customFormat="1" ht="15" thickBot="1" x14ac:dyDescent="0.35">
      <c r="C68" s="5" t="s">
        <v>29</v>
      </c>
      <c r="E68" s="258">
        <f>SUM(E61:E67)</f>
        <v>373.79780755199442</v>
      </c>
      <c r="F68" s="258">
        <f>SUM(F61:F66)</f>
        <v>0</v>
      </c>
      <c r="G68" s="258">
        <f t="shared" si="255"/>
        <v>-373.79780755199442</v>
      </c>
      <c r="H68" s="32">
        <f t="shared" si="256"/>
        <v>-1</v>
      </c>
      <c r="J68" s="274">
        <f>SUM(J61:J67)</f>
        <v>340.03768440456059</v>
      </c>
      <c r="K68" s="264">
        <f>SUM(K61:K66)</f>
        <v>0</v>
      </c>
      <c r="L68" s="274">
        <f t="shared" si="233"/>
        <v>-340.03768440456059</v>
      </c>
      <c r="M68" s="32">
        <f t="shared" si="234"/>
        <v>-1</v>
      </c>
      <c r="O68" s="274">
        <f>SUM(O61:O67)</f>
        <v>359.99730037255136</v>
      </c>
      <c r="P68" s="264">
        <f>SUM(P61:P66)</f>
        <v>0</v>
      </c>
      <c r="Q68" s="274">
        <f t="shared" si="235"/>
        <v>-359.99730037255136</v>
      </c>
      <c r="R68" s="32">
        <f t="shared" si="236"/>
        <v>-1</v>
      </c>
      <c r="T68" s="274">
        <f>SUM(T61:T67)</f>
        <v>406.18793111152911</v>
      </c>
      <c r="U68" s="264">
        <f>SUM(U61:U66)</f>
        <v>0</v>
      </c>
      <c r="V68" s="274">
        <f t="shared" si="237"/>
        <v>-406.18793111152911</v>
      </c>
      <c r="W68" s="32">
        <f t="shared" si="238"/>
        <v>-1</v>
      </c>
      <c r="Y68" s="274">
        <f>SUM(Y61:Y67)</f>
        <v>384.31275127032438</v>
      </c>
      <c r="Z68" s="264">
        <f>SUM(Z61:Z66)</f>
        <v>0</v>
      </c>
      <c r="AA68" s="274">
        <f t="shared" si="239"/>
        <v>-384.31275127032438</v>
      </c>
      <c r="AB68" s="32">
        <f t="shared" si="240"/>
        <v>-1</v>
      </c>
      <c r="AD68" s="274">
        <f>SUM(AD61:AD67)</f>
        <v>370.00012582285427</v>
      </c>
      <c r="AE68" s="264">
        <f>SUM(AE61:AE66)</f>
        <v>0</v>
      </c>
      <c r="AF68" s="274">
        <f t="shared" si="241"/>
        <v>-370.00012582285427</v>
      </c>
      <c r="AG68" s="32">
        <f t="shared" si="242"/>
        <v>-1</v>
      </c>
      <c r="AI68" s="274">
        <f>SUM(AI61:AI67)</f>
        <v>346.99100363327216</v>
      </c>
      <c r="AJ68" s="264">
        <f>SUM(AJ61:AJ66)</f>
        <v>0</v>
      </c>
      <c r="AK68" s="274">
        <f t="shared" si="257"/>
        <v>-346.99100363327216</v>
      </c>
      <c r="AL68" s="32">
        <f t="shared" si="258"/>
        <v>-1</v>
      </c>
      <c r="AN68" s="274">
        <f>SUM(AN61:AN67)</f>
        <v>356.14173480114988</v>
      </c>
      <c r="AO68" s="264">
        <f>SUM(AO61:AO66)</f>
        <v>0</v>
      </c>
      <c r="AP68" s="274">
        <f t="shared" si="245"/>
        <v>-356.14173480114988</v>
      </c>
      <c r="AQ68" s="32">
        <f t="shared" si="246"/>
        <v>-1</v>
      </c>
      <c r="AS68" s="274">
        <f>SUM(AS61:AS67)</f>
        <v>361.87660809865622</v>
      </c>
      <c r="AT68" s="264">
        <f>SUM(AT61:AT66)</f>
        <v>0</v>
      </c>
      <c r="AU68" s="274">
        <f t="shared" si="247"/>
        <v>-361.87660809865622</v>
      </c>
      <c r="AV68" s="32">
        <f t="shared" si="248"/>
        <v>-1</v>
      </c>
      <c r="AX68" s="274">
        <f>SUM(AX61:AX67)</f>
        <v>353.71402951302457</v>
      </c>
      <c r="AY68" s="264">
        <f>SUM(AY61:AY66)</f>
        <v>0</v>
      </c>
      <c r="AZ68" s="274">
        <f t="shared" si="249"/>
        <v>-353.71402951302457</v>
      </c>
      <c r="BA68" s="32">
        <f t="shared" si="250"/>
        <v>-1</v>
      </c>
      <c r="BC68" s="274">
        <f>SUM(BC61:BC67)</f>
        <v>378.03869646922038</v>
      </c>
      <c r="BD68" s="264">
        <f>SUM(BD61:BD66)</f>
        <v>0</v>
      </c>
      <c r="BE68" s="274">
        <f t="shared" si="251"/>
        <v>-378.03869646922038</v>
      </c>
      <c r="BF68" s="32">
        <f t="shared" si="252"/>
        <v>-1</v>
      </c>
      <c r="BH68" s="274">
        <f>SUM(BH61:BH67)</f>
        <v>405.42879975407186</v>
      </c>
      <c r="BI68" s="264">
        <f>SUM(BI61:BI66)</f>
        <v>0</v>
      </c>
      <c r="BJ68" s="274">
        <f t="shared" si="253"/>
        <v>-405.42879975407186</v>
      </c>
      <c r="BK68" s="32">
        <f t="shared" si="254"/>
        <v>-1</v>
      </c>
      <c r="BM68" s="288">
        <f>SUM(BM61:BM67)</f>
        <v>3433.4849999999997</v>
      </c>
      <c r="BN68" s="289">
        <f>SUM(BN61:BN66)</f>
        <v>0</v>
      </c>
      <c r="BO68" s="288">
        <f t="shared" si="228"/>
        <v>-3433.4849999999997</v>
      </c>
      <c r="BP68" s="32">
        <f t="shared" si="229"/>
        <v>-1</v>
      </c>
    </row>
    <row r="69" spans="1:68" s="157" customFormat="1" ht="15" outlineLevel="1" thickTop="1" x14ac:dyDescent="0.3">
      <c r="C69" s="159" t="s">
        <v>62</v>
      </c>
      <c r="E69" s="158">
        <f>+E68-Revenue_FY26B!F63/1000</f>
        <v>373.79780755199442</v>
      </c>
      <c r="J69" s="158">
        <f>+J68-Revenue_FY26B!G63/1000</f>
        <v>340.03768440456059</v>
      </c>
      <c r="O69" s="158">
        <f>+O68-Revenue_FY26B!H63/1000</f>
        <v>359.99730037255136</v>
      </c>
      <c r="T69" s="158">
        <f>+T68-Revenue_FY26B!I63/1000</f>
        <v>406.18793111152911</v>
      </c>
      <c r="Y69" s="158">
        <f>+Y68-Revenue_FY26B!J63/1000</f>
        <v>384.31275127032438</v>
      </c>
      <c r="AD69" s="158">
        <f>+AD68-Revenue_FY26B!K63/1000</f>
        <v>370.00012582285427</v>
      </c>
      <c r="AI69" s="158">
        <f>+AI68-Revenue_FY26B!L63/1000</f>
        <v>346.99100363327216</v>
      </c>
      <c r="AN69" s="158">
        <f>+AN68-Revenue_FY26B!M63/1000</f>
        <v>356.14173480114988</v>
      </c>
      <c r="AS69" s="158">
        <f>+AS68-Revenue_FY26B!N63/1000</f>
        <v>361.87660809865622</v>
      </c>
      <c r="AX69" s="158">
        <f>+AX68-Revenue_FY26B!O63/1000</f>
        <v>353.71402951302457</v>
      </c>
      <c r="BC69" s="158">
        <f>+BC68-Revenue_FY26B!P63/1000</f>
        <v>378.03869646922038</v>
      </c>
      <c r="BH69" s="158">
        <f>+BH68-Revenue_FY26B!Q63/1000</f>
        <v>405.42879975407186</v>
      </c>
      <c r="BM69" s="214">
        <f>BM68-(Revenue_FY26B!S63/1000)</f>
        <v>3448.4849999999997</v>
      </c>
    </row>
    <row r="71" spans="1:68" ht="15.6" x14ac:dyDescent="0.3">
      <c r="A71" s="191"/>
    </row>
  </sheetData>
  <mergeCells count="3">
    <mergeCell ref="B2:E2"/>
    <mergeCell ref="B3:E3"/>
    <mergeCell ref="B4:E4"/>
  </mergeCells>
  <pageMargins left="0.7" right="0.7" top="0.75" bottom="0.75" header="0.3" footer="0.3"/>
  <pageSetup scale="47"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C87C65-322E-1C4A-975A-9DFA5CE30EB8}">
  <sheetPr>
    <tabColor rgb="FF0070C0"/>
    <pageSetUpPr fitToPage="1"/>
  </sheetPr>
  <dimension ref="B2:Q32"/>
  <sheetViews>
    <sheetView showGridLines="0" zoomScale="88" workbookViewId="0"/>
  </sheetViews>
  <sheetFormatPr defaultColWidth="10.88671875" defaultRowHeight="14.4" x14ac:dyDescent="0.3"/>
  <cols>
    <col min="1" max="1" width="3" customWidth="1"/>
    <col min="2" max="2" width="6.109375" customWidth="1"/>
    <col min="3" max="3" width="20.44140625" bestFit="1" customWidth="1"/>
    <col min="4" max="4" width="16.44140625" customWidth="1"/>
    <col min="5" max="10" width="12.5546875" bestFit="1" customWidth="1"/>
    <col min="11" max="15" width="12.88671875" bestFit="1" customWidth="1"/>
    <col min="16" max="16" width="12.5546875" bestFit="1" customWidth="1"/>
    <col min="17" max="17" width="11.109375" bestFit="1" customWidth="1"/>
  </cols>
  <sheetData>
    <row r="2" spans="2:17" ht="15.6" x14ac:dyDescent="0.3">
      <c r="B2" s="361" t="s">
        <v>1</v>
      </c>
      <c r="C2" s="361"/>
      <c r="D2" s="361"/>
    </row>
    <row r="3" spans="2:17" ht="15.6" x14ac:dyDescent="0.3">
      <c r="B3" s="361" t="s">
        <v>119</v>
      </c>
      <c r="C3" s="361"/>
      <c r="D3" s="361"/>
    </row>
    <row r="4" spans="2:17" ht="15.6" x14ac:dyDescent="0.3">
      <c r="B4" s="362" t="s">
        <v>185</v>
      </c>
      <c r="C4" s="362"/>
      <c r="D4" s="362"/>
    </row>
    <row r="5" spans="2:17" ht="15.6" x14ac:dyDescent="0.3">
      <c r="B5" s="115" t="s">
        <v>18</v>
      </c>
      <c r="C5" s="114">
        <f>+Cover!$L$4</f>
        <v>46218</v>
      </c>
      <c r="D5" s="116"/>
    </row>
    <row r="7" spans="2:17" x14ac:dyDescent="0.3">
      <c r="E7" s="192"/>
      <c r="F7" s="192"/>
      <c r="G7" s="192"/>
      <c r="H7" s="192"/>
      <c r="I7" s="192"/>
      <c r="J7" s="192"/>
      <c r="K7" s="192"/>
      <c r="L7" s="192"/>
      <c r="M7" s="192"/>
      <c r="N7" s="192"/>
      <c r="O7" s="192"/>
      <c r="P7" s="192"/>
    </row>
    <row r="8" spans="2:17" x14ac:dyDescent="0.3">
      <c r="E8" s="197">
        <v>45868</v>
      </c>
      <c r="F8" s="197">
        <v>45899</v>
      </c>
      <c r="G8" s="197">
        <v>45930</v>
      </c>
      <c r="H8" s="197">
        <v>45960</v>
      </c>
      <c r="I8" s="197">
        <v>45991</v>
      </c>
      <c r="J8" s="197">
        <v>46021</v>
      </c>
      <c r="K8" s="197">
        <v>46052</v>
      </c>
      <c r="L8" s="197">
        <v>46081</v>
      </c>
      <c r="M8" s="197">
        <v>46109</v>
      </c>
      <c r="N8" s="197">
        <v>46140</v>
      </c>
      <c r="O8" s="197">
        <v>46170</v>
      </c>
      <c r="P8" s="197">
        <v>46201</v>
      </c>
      <c r="Q8" s="21" t="s">
        <v>184</v>
      </c>
    </row>
    <row r="9" spans="2:17" x14ac:dyDescent="0.3">
      <c r="B9" s="89" t="s">
        <v>252</v>
      </c>
    </row>
    <row r="11" spans="2:17" x14ac:dyDescent="0.3">
      <c r="C11" s="216" t="s">
        <v>120</v>
      </c>
      <c r="D11" s="215"/>
      <c r="E11" s="217">
        <v>60535.701549999998</v>
      </c>
      <c r="F11" s="217">
        <v>89977.411940000005</v>
      </c>
      <c r="G11" s="217">
        <v>62968.287975999978</v>
      </c>
      <c r="H11" s="217">
        <v>61951.512159999984</v>
      </c>
      <c r="I11" s="217">
        <v>63236.868535999994</v>
      </c>
      <c r="J11" s="217">
        <v>62564.190059999972</v>
      </c>
      <c r="K11" s="217">
        <v>95408.582198000004</v>
      </c>
      <c r="L11" s="217">
        <v>64211.694408000003</v>
      </c>
      <c r="M11" s="217">
        <v>63149.929628000005</v>
      </c>
      <c r="N11" s="217">
        <v>64954.683192000004</v>
      </c>
      <c r="O11" s="217">
        <v>61665.936024000017</v>
      </c>
      <c r="P11" s="217"/>
      <c r="Q11" s="218">
        <f>SUM(E11:P11)</f>
        <v>750624.79767200002</v>
      </c>
    </row>
    <row r="12" spans="2:17" x14ac:dyDescent="0.3">
      <c r="C12" s="216" t="s">
        <v>121</v>
      </c>
      <c r="D12" s="215"/>
      <c r="E12" s="217">
        <v>105.57325000000002</v>
      </c>
      <c r="F12" s="217">
        <v>156.91910000000004</v>
      </c>
      <c r="G12" s="217">
        <v>109.81563999999999</v>
      </c>
      <c r="H12" s="217">
        <v>108.04240000000001</v>
      </c>
      <c r="I12" s="217">
        <v>110.28404000000003</v>
      </c>
      <c r="J12" s="217">
        <v>109.1109</v>
      </c>
      <c r="K12" s="217">
        <v>166.39097000000007</v>
      </c>
      <c r="L12" s="217">
        <v>111.98412000000003</v>
      </c>
      <c r="M12" s="217">
        <v>110.13242000000002</v>
      </c>
      <c r="N12" s="217">
        <v>113.27988000000001</v>
      </c>
      <c r="O12" s="217">
        <v>107.54436000000003</v>
      </c>
      <c r="P12" s="217"/>
      <c r="Q12" s="218">
        <f t="shared" ref="Q12:Q17" si="0">SUM(E12:P12)</f>
        <v>1309.0770800000003</v>
      </c>
    </row>
    <row r="13" spans="2:17" x14ac:dyDescent="0.3">
      <c r="C13" s="216" t="s">
        <v>122</v>
      </c>
      <c r="D13" s="215"/>
      <c r="E13" s="217">
        <v>6587.7708000000002</v>
      </c>
      <c r="F13" s="217">
        <v>9791.7518400000008</v>
      </c>
      <c r="G13" s="217">
        <v>6852.4959359999975</v>
      </c>
      <c r="H13" s="217">
        <v>6741.8457599999992</v>
      </c>
      <c r="I13" s="217">
        <v>6881.7240959999999</v>
      </c>
      <c r="J13" s="217">
        <v>6808.5201599999973</v>
      </c>
      <c r="K13" s="217">
        <v>10382.796528000001</v>
      </c>
      <c r="L13" s="217">
        <v>6987.809088</v>
      </c>
      <c r="M13" s="217">
        <v>6872.2630079999999</v>
      </c>
      <c r="N13" s="217">
        <v>7068.6645119999994</v>
      </c>
      <c r="O13" s="217">
        <v>6710.7680640000008</v>
      </c>
      <c r="P13" s="217"/>
      <c r="Q13" s="218">
        <f t="shared" si="0"/>
        <v>81686.409792000006</v>
      </c>
    </row>
    <row r="14" spans="2:17" x14ac:dyDescent="0.3">
      <c r="C14" s="216" t="s">
        <v>123</v>
      </c>
      <c r="D14" s="215"/>
      <c r="E14" s="217">
        <v>10863.487425000001</v>
      </c>
      <c r="F14" s="217">
        <v>16146.975390000001</v>
      </c>
      <c r="G14" s="217">
        <v>11300.029355999997</v>
      </c>
      <c r="H14" s="217">
        <v>11117.562959999999</v>
      </c>
      <c r="I14" s="217">
        <v>11348.227716000001</v>
      </c>
      <c r="J14" s="217">
        <v>11227.511609999998</v>
      </c>
      <c r="K14" s="217">
        <v>17121.630813000003</v>
      </c>
      <c r="L14" s="217">
        <v>11523.165948000003</v>
      </c>
      <c r="M14" s="217">
        <v>11332.626018000003</v>
      </c>
      <c r="N14" s="217">
        <v>11656.499652</v>
      </c>
      <c r="O14" s="217">
        <v>11066.314644000004</v>
      </c>
      <c r="P14" s="217"/>
      <c r="Q14" s="218">
        <f t="shared" si="0"/>
        <v>134704.03153200002</v>
      </c>
    </row>
    <row r="15" spans="2:17" x14ac:dyDescent="0.3">
      <c r="C15" s="216" t="s">
        <v>124</v>
      </c>
      <c r="D15" s="215"/>
      <c r="E15" s="217">
        <v>2544.3153250000005</v>
      </c>
      <c r="F15" s="217">
        <v>3781.7503100000008</v>
      </c>
      <c r="G15" s="217">
        <v>2646.5569239999995</v>
      </c>
      <c r="H15" s="217">
        <v>2603.8218400000001</v>
      </c>
      <c r="I15" s="217">
        <v>2657.8453640000007</v>
      </c>
      <c r="J15" s="217">
        <v>2629.57269</v>
      </c>
      <c r="K15" s="217">
        <v>4010.0223770000021</v>
      </c>
      <c r="L15" s="217">
        <v>2698.8172920000011</v>
      </c>
      <c r="M15" s="217">
        <v>2654.191322000001</v>
      </c>
      <c r="N15" s="217">
        <v>2730.0451080000007</v>
      </c>
      <c r="O15" s="217">
        <v>2591.8190760000016</v>
      </c>
      <c r="P15" s="217"/>
      <c r="Q15" s="218">
        <f t="shared" si="0"/>
        <v>31548.757628000007</v>
      </c>
    </row>
    <row r="16" spans="2:17" x14ac:dyDescent="0.3">
      <c r="C16" s="216" t="s">
        <v>125</v>
      </c>
      <c r="D16" s="215"/>
      <c r="E16" s="217">
        <v>2396.5127750000015</v>
      </c>
      <c r="F16" s="217">
        <v>3562.0635700000025</v>
      </c>
      <c r="G16" s="217">
        <v>2492.8150280000009</v>
      </c>
      <c r="H16" s="217">
        <v>2452.5624800000014</v>
      </c>
      <c r="I16" s="217">
        <v>2503.447708000002</v>
      </c>
      <c r="J16" s="217">
        <v>2476.817430000001</v>
      </c>
      <c r="K16" s="217">
        <v>3777.0750190000031</v>
      </c>
      <c r="L16" s="217">
        <v>2542.0395240000021</v>
      </c>
      <c r="M16" s="217">
        <v>2500.0059340000025</v>
      </c>
      <c r="N16" s="217">
        <v>2571.453276000002</v>
      </c>
      <c r="O16" s="217">
        <v>2441.2569720000024</v>
      </c>
      <c r="P16" s="217"/>
      <c r="Q16" s="218">
        <f t="shared" si="0"/>
        <v>29716.049716000023</v>
      </c>
    </row>
    <row r="17" spans="2:17" x14ac:dyDescent="0.3">
      <c r="C17" s="216" t="s">
        <v>126</v>
      </c>
      <c r="D17" s="215"/>
      <c r="E17" s="217">
        <v>22539.888875000004</v>
      </c>
      <c r="F17" s="217">
        <v>33502.22785000001</v>
      </c>
      <c r="G17" s="217">
        <v>23445.639139999999</v>
      </c>
      <c r="H17" s="217">
        <v>23067.052400000004</v>
      </c>
      <c r="I17" s="217">
        <v>23545.642540000008</v>
      </c>
      <c r="J17" s="217">
        <v>23295.17715</v>
      </c>
      <c r="K17" s="217">
        <v>35524.472095000012</v>
      </c>
      <c r="L17" s="217">
        <v>23908.609620000007</v>
      </c>
      <c r="M17" s="217">
        <v>23513.271670000009</v>
      </c>
      <c r="N17" s="217">
        <v>24185.254380000006</v>
      </c>
      <c r="O17" s="217">
        <v>22960.720860000012</v>
      </c>
      <c r="P17" s="219"/>
      <c r="Q17" s="219">
        <f t="shared" si="0"/>
        <v>279487.95658000006</v>
      </c>
    </row>
    <row r="18" spans="2:17" x14ac:dyDescent="0.3">
      <c r="C18" s="216"/>
      <c r="D18" s="216" t="s">
        <v>127</v>
      </c>
      <c r="E18" s="278">
        <f>SUM(E11:E17)</f>
        <v>105573.25</v>
      </c>
      <c r="F18" s="278">
        <f>SUM(F11:F17)</f>
        <v>156919.10000000003</v>
      </c>
      <c r="G18" s="278">
        <f>SUM(G11:G17)</f>
        <v>109815.63999999997</v>
      </c>
      <c r="H18" s="278">
        <f t="shared" ref="H18:Q18" si="1">SUM(H11:H17)</f>
        <v>108042.4</v>
      </c>
      <c r="I18" s="278">
        <f t="shared" si="1"/>
        <v>110284.04000000004</v>
      </c>
      <c r="J18" s="278">
        <f t="shared" si="1"/>
        <v>109110.89999999997</v>
      </c>
      <c r="K18" s="278">
        <f t="shared" si="1"/>
        <v>166390.97</v>
      </c>
      <c r="L18" s="278">
        <f t="shared" si="1"/>
        <v>111984.12000000002</v>
      </c>
      <c r="M18" s="278">
        <f t="shared" si="1"/>
        <v>110132.42000000001</v>
      </c>
      <c r="N18" s="278">
        <f t="shared" si="1"/>
        <v>113279.88</v>
      </c>
      <c r="O18" s="278">
        <f t="shared" si="1"/>
        <v>107544.36000000003</v>
      </c>
      <c r="P18" s="220">
        <f t="shared" si="1"/>
        <v>0</v>
      </c>
      <c r="Q18" s="220">
        <f t="shared" si="1"/>
        <v>1309077.08</v>
      </c>
    </row>
    <row r="19" spans="2:17" x14ac:dyDescent="0.3">
      <c r="E19" s="192"/>
      <c r="F19" s="294"/>
      <c r="G19" s="294"/>
      <c r="H19" s="294"/>
      <c r="I19" s="294"/>
      <c r="J19" s="294"/>
      <c r="K19" s="294"/>
      <c r="L19" s="294"/>
      <c r="M19" s="294"/>
      <c r="N19" s="294"/>
      <c r="O19" s="294"/>
    </row>
    <row r="20" spans="2:17" x14ac:dyDescent="0.3">
      <c r="B20" s="89" t="s">
        <v>128</v>
      </c>
      <c r="E20" s="192"/>
      <c r="F20" s="293"/>
      <c r="G20" s="293"/>
      <c r="H20" s="293"/>
      <c r="I20" s="293"/>
      <c r="J20" s="293"/>
      <c r="K20" s="293"/>
      <c r="L20" s="293"/>
      <c r="M20" s="293"/>
      <c r="N20" s="293"/>
      <c r="O20" s="293"/>
      <c r="P20" s="93"/>
    </row>
    <row r="21" spans="2:17" x14ac:dyDescent="0.3">
      <c r="E21" s="192"/>
      <c r="F21" s="291"/>
      <c r="G21" s="291"/>
      <c r="H21" s="291"/>
      <c r="I21" s="291"/>
      <c r="J21" s="291"/>
      <c r="K21" s="291"/>
      <c r="L21" s="291"/>
      <c r="M21" s="291"/>
      <c r="N21" s="291"/>
      <c r="O21" s="291"/>
      <c r="P21" s="192"/>
    </row>
    <row r="22" spans="2:17" x14ac:dyDescent="0.3">
      <c r="C22" s="216" t="s">
        <v>120</v>
      </c>
      <c r="D22" s="215"/>
      <c r="E22" s="217">
        <v>19551.237001999991</v>
      </c>
      <c r="F22" s="217">
        <v>29642.968055999991</v>
      </c>
      <c r="G22" s="217">
        <v>20449.44516599999</v>
      </c>
      <c r="H22" s="217">
        <v>20130.262055999996</v>
      </c>
      <c r="I22" s="217">
        <v>21336.013309999995</v>
      </c>
      <c r="J22" s="217">
        <v>19536.403143999996</v>
      </c>
      <c r="K22" s="217">
        <v>28389.274827999983</v>
      </c>
      <c r="L22" s="217">
        <v>19906.991563999993</v>
      </c>
      <c r="M22" s="217">
        <v>19366.458851999996</v>
      </c>
      <c r="N22" s="217">
        <v>18509.512551999997</v>
      </c>
      <c r="O22" s="217">
        <v>18310.307657999998</v>
      </c>
      <c r="P22" s="221"/>
      <c r="Q22" s="218">
        <f>SUM(E22:P22)</f>
        <v>235128.87418799996</v>
      </c>
    </row>
    <row r="23" spans="2:17" x14ac:dyDescent="0.3">
      <c r="C23" s="216" t="s">
        <v>121</v>
      </c>
      <c r="D23" s="215"/>
      <c r="E23" s="217">
        <v>34.097030000000004</v>
      </c>
      <c r="F23" s="217">
        <v>51.696840000000016</v>
      </c>
      <c r="G23" s="217">
        <v>35.663490000000003</v>
      </c>
      <c r="H23" s="217">
        <v>35.106840000000005</v>
      </c>
      <c r="I23" s="217">
        <v>37.209650000000003</v>
      </c>
      <c r="J23" s="217">
        <v>34.071160000000006</v>
      </c>
      <c r="K23" s="217">
        <v>49.510419999999989</v>
      </c>
      <c r="L23" s="217">
        <v>34.71746000000001</v>
      </c>
      <c r="M23" s="217">
        <v>33.774780000000014</v>
      </c>
      <c r="N23" s="217">
        <v>32.280280000000012</v>
      </c>
      <c r="O23" s="217">
        <v>31.932870000000015</v>
      </c>
      <c r="P23" s="221"/>
      <c r="Q23" s="218">
        <f t="shared" ref="Q23:Q28" si="2">SUM(E23:P23)</f>
        <v>410.06082000000015</v>
      </c>
    </row>
    <row r="24" spans="2:17" x14ac:dyDescent="0.3">
      <c r="C24" s="216" t="s">
        <v>122</v>
      </c>
      <c r="D24" s="215"/>
      <c r="E24" s="217">
        <v>2127.6546720000001</v>
      </c>
      <c r="F24" s="217">
        <v>3225.8828160000003</v>
      </c>
      <c r="G24" s="217">
        <v>2225.4017760000002</v>
      </c>
      <c r="H24" s="217">
        <v>2190.6668160000004</v>
      </c>
      <c r="I24" s="217">
        <v>2321.8821600000001</v>
      </c>
      <c r="J24" s="217">
        <v>2126.0403839999999</v>
      </c>
      <c r="K24" s="217">
        <v>3089.4502079999988</v>
      </c>
      <c r="L24" s="217">
        <v>2166.3695040000002</v>
      </c>
      <c r="M24" s="217">
        <v>2107.5462720000005</v>
      </c>
      <c r="N24" s="217">
        <v>2014.2894720000004</v>
      </c>
      <c r="O24" s="217">
        <v>1992.6110880000006</v>
      </c>
      <c r="P24" s="221"/>
      <c r="Q24" s="218">
        <f t="shared" si="2"/>
        <v>25587.795168000004</v>
      </c>
    </row>
    <row r="25" spans="2:17" x14ac:dyDescent="0.3">
      <c r="C25" s="216" t="s">
        <v>123</v>
      </c>
      <c r="D25" s="215"/>
      <c r="E25" s="217">
        <v>3508.5843870000017</v>
      </c>
      <c r="F25" s="217">
        <v>5319.6048360000032</v>
      </c>
      <c r="G25" s="217">
        <v>3669.7731210000015</v>
      </c>
      <c r="H25" s="217">
        <v>3612.4938360000024</v>
      </c>
      <c r="I25" s="217">
        <v>3828.8729850000022</v>
      </c>
      <c r="J25" s="217">
        <v>3505.9223640000023</v>
      </c>
      <c r="K25" s="217">
        <v>5094.6222180000022</v>
      </c>
      <c r="L25" s="217">
        <v>3572.4266340000017</v>
      </c>
      <c r="M25" s="217">
        <v>3475.4248620000026</v>
      </c>
      <c r="N25" s="217">
        <v>3321.6408120000024</v>
      </c>
      <c r="O25" s="217">
        <v>3285.8923230000028</v>
      </c>
      <c r="P25" s="221"/>
      <c r="Q25" s="218">
        <f t="shared" si="2"/>
        <v>42195.25837800002</v>
      </c>
    </row>
    <row r="26" spans="2:17" x14ac:dyDescent="0.3">
      <c r="C26" s="216" t="s">
        <v>124</v>
      </c>
      <c r="D26" s="215"/>
      <c r="E26" s="217">
        <v>821.73842300000024</v>
      </c>
      <c r="F26" s="217">
        <v>1245.8938440000004</v>
      </c>
      <c r="G26" s="217">
        <v>859.49010900000019</v>
      </c>
      <c r="H26" s="217">
        <v>846.07484400000033</v>
      </c>
      <c r="I26" s="217">
        <v>896.75256500000023</v>
      </c>
      <c r="J26" s="217">
        <v>821.11495600000035</v>
      </c>
      <c r="K26" s="217">
        <v>1193.2011220000002</v>
      </c>
      <c r="L26" s="217">
        <v>836.69078600000034</v>
      </c>
      <c r="M26" s="217">
        <v>813.9721980000005</v>
      </c>
      <c r="N26" s="217">
        <v>777.95474800000034</v>
      </c>
      <c r="O26" s="217">
        <v>769.58216700000037</v>
      </c>
      <c r="P26" s="221"/>
      <c r="Q26" s="218">
        <f t="shared" si="2"/>
        <v>9882.4657620000035</v>
      </c>
    </row>
    <row r="27" spans="2:17" x14ac:dyDescent="0.3">
      <c r="C27" s="216" t="s">
        <v>125</v>
      </c>
      <c r="D27" s="215"/>
      <c r="E27" s="217">
        <v>774.00258100000019</v>
      </c>
      <c r="F27" s="217">
        <v>1173.5182680000003</v>
      </c>
      <c r="G27" s="217">
        <v>809.56122300000015</v>
      </c>
      <c r="H27" s="217">
        <v>796.9252680000003</v>
      </c>
      <c r="I27" s="217">
        <v>844.65905500000031</v>
      </c>
      <c r="J27" s="217">
        <v>773.41533200000038</v>
      </c>
      <c r="K27" s="217">
        <v>1123.8865340000002</v>
      </c>
      <c r="L27" s="217">
        <v>788.08634200000029</v>
      </c>
      <c r="M27" s="217">
        <v>766.68750600000033</v>
      </c>
      <c r="N27" s="217">
        <v>732.76235600000018</v>
      </c>
      <c r="O27" s="217">
        <v>724.87614900000017</v>
      </c>
      <c r="P27" s="221"/>
      <c r="Q27" s="218">
        <f t="shared" si="2"/>
        <v>9308.3806140000015</v>
      </c>
    </row>
    <row r="28" spans="2:17" x14ac:dyDescent="0.3">
      <c r="C28" s="216" t="s">
        <v>129</v>
      </c>
      <c r="D28" s="215"/>
      <c r="E28" s="217">
        <v>7279.7159050000027</v>
      </c>
      <c r="F28" s="217">
        <v>11037.275340000006</v>
      </c>
      <c r="G28" s="217">
        <v>7614.1551150000032</v>
      </c>
      <c r="H28" s="217">
        <v>7495.3103400000036</v>
      </c>
      <c r="I28" s="217">
        <v>7944.2602750000042</v>
      </c>
      <c r="J28" s="217">
        <v>7274.1926600000043</v>
      </c>
      <c r="K28" s="217">
        <v>10570.474670000003</v>
      </c>
      <c r="L28" s="217">
        <v>7412.1777100000027</v>
      </c>
      <c r="M28" s="217">
        <v>7210.9155300000039</v>
      </c>
      <c r="N28" s="217">
        <v>6891.839780000003</v>
      </c>
      <c r="O28" s="217">
        <v>6817.6677450000043</v>
      </c>
      <c r="P28" s="222"/>
      <c r="Q28" s="222">
        <f t="shared" si="2"/>
        <v>87547.985070000024</v>
      </c>
    </row>
    <row r="29" spans="2:17" x14ac:dyDescent="0.3">
      <c r="C29" s="215"/>
      <c r="D29" s="216" t="s">
        <v>127</v>
      </c>
      <c r="E29" s="278">
        <f>SUM(E22:E28)</f>
        <v>34097.03</v>
      </c>
      <c r="F29" s="278">
        <f>SUM(F22:F28)</f>
        <v>51696.840000000004</v>
      </c>
      <c r="G29" s="278">
        <f>SUM(G22:G28)</f>
        <v>35663.489999999991</v>
      </c>
      <c r="H29" s="278">
        <f t="shared" ref="H29:Q29" si="3">SUM(H22:H28)</f>
        <v>35106.839999999997</v>
      </c>
      <c r="I29" s="278">
        <f t="shared" si="3"/>
        <v>37209.65</v>
      </c>
      <c r="J29" s="278">
        <f t="shared" si="3"/>
        <v>34071.160000000003</v>
      </c>
      <c r="K29" s="278">
        <f t="shared" si="3"/>
        <v>49510.419999999984</v>
      </c>
      <c r="L29" s="278">
        <f t="shared" si="3"/>
        <v>34717.459999999992</v>
      </c>
      <c r="M29" s="278">
        <f t="shared" si="3"/>
        <v>33774.780000000006</v>
      </c>
      <c r="N29" s="278">
        <f t="shared" si="3"/>
        <v>32280.28</v>
      </c>
      <c r="O29" s="278">
        <f t="shared" si="3"/>
        <v>31932.87000000001</v>
      </c>
      <c r="P29" s="220">
        <f t="shared" si="3"/>
        <v>0</v>
      </c>
      <c r="Q29" s="220">
        <f t="shared" si="3"/>
        <v>410060.82000000007</v>
      </c>
    </row>
    <row r="30" spans="2:17" x14ac:dyDescent="0.3">
      <c r="E30" s="192"/>
      <c r="K30" s="93"/>
      <c r="L30" s="93"/>
      <c r="M30" s="93"/>
      <c r="N30" s="93"/>
      <c r="O30" s="93"/>
    </row>
    <row r="31" spans="2:17" x14ac:dyDescent="0.3">
      <c r="E31" s="192"/>
      <c r="F31" s="293"/>
      <c r="G31" s="293"/>
      <c r="H31" s="293"/>
      <c r="I31" s="293"/>
      <c r="J31" s="293"/>
      <c r="K31" s="93"/>
      <c r="L31" s="93"/>
      <c r="M31" s="93"/>
      <c r="N31" s="93"/>
      <c r="O31" s="93"/>
      <c r="P31" s="93"/>
    </row>
    <row r="32" spans="2:17" x14ac:dyDescent="0.3">
      <c r="F32" s="291"/>
      <c r="G32" s="291"/>
      <c r="H32" s="291"/>
      <c r="I32" s="291"/>
      <c r="J32" s="291"/>
    </row>
  </sheetData>
  <mergeCells count="3">
    <mergeCell ref="B2:D2"/>
    <mergeCell ref="B3:D3"/>
    <mergeCell ref="B4:D4"/>
  </mergeCells>
  <phoneticPr fontId="53" type="noConversion"/>
  <pageMargins left="0.7" right="0.7" top="0.75" bottom="0.75" header="0.3" footer="0.3"/>
  <pageSetup scale="58" orientation="landscape"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1"/>
  </sheetPr>
  <dimension ref="A1"/>
  <sheetViews>
    <sheetView view="pageBreakPreview" zoomScale="60" zoomScaleNormal="100" workbookViewId="0"/>
  </sheetViews>
  <sheetFormatPr defaultColWidth="8.88671875" defaultRowHeight="14.4" x14ac:dyDescent="0.3"/>
  <sheetData/>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0000"/>
  </sheetPr>
  <dimension ref="A2:AB89"/>
  <sheetViews>
    <sheetView showGridLines="0" topLeftCell="B48" zoomScale="84" zoomScaleNormal="100" workbookViewId="0">
      <selection activeCell="F78" sqref="F78:O78"/>
    </sheetView>
  </sheetViews>
  <sheetFormatPr defaultColWidth="10" defaultRowHeight="14.4" x14ac:dyDescent="0.3"/>
  <cols>
    <col min="1" max="1" width="12.44140625" style="38" hidden="1" customWidth="1"/>
    <col min="2" max="2" width="6.44140625" style="38" bestFit="1" customWidth="1"/>
    <col min="3" max="3" width="40" style="38" customWidth="1"/>
    <col min="4" max="4" width="21" style="38" customWidth="1"/>
    <col min="5" max="5" width="5" style="70" customWidth="1"/>
    <col min="6" max="17" width="11.5546875" style="70" bestFit="1" customWidth="1"/>
    <col min="18" max="18" width="4.44140625" style="70" customWidth="1"/>
    <col min="19" max="19" width="13.44140625" style="70" bestFit="1" customWidth="1"/>
    <col min="20" max="23" width="10" style="70"/>
    <col min="24" max="24" width="11" style="70" bestFit="1" customWidth="1"/>
    <col min="25" max="16384" width="10" style="70"/>
  </cols>
  <sheetData>
    <row r="2" spans="1:20" ht="15" thickBot="1" x14ac:dyDescent="0.35">
      <c r="C2" s="373" t="s">
        <v>130</v>
      </c>
      <c r="D2" s="373"/>
    </row>
    <row r="3" spans="1:20" ht="15" thickTop="1" x14ac:dyDescent="0.3">
      <c r="C3" s="374" t="s">
        <v>131</v>
      </c>
      <c r="D3" s="374"/>
      <c r="F3" s="85" t="s">
        <v>132</v>
      </c>
      <c r="G3" s="85" t="s">
        <v>132</v>
      </c>
      <c r="H3" s="85" t="s">
        <v>132</v>
      </c>
      <c r="I3" s="85" t="s">
        <v>133</v>
      </c>
      <c r="J3" s="85" t="s">
        <v>133</v>
      </c>
      <c r="K3" s="85" t="s">
        <v>133</v>
      </c>
      <c r="L3" s="85" t="s">
        <v>134</v>
      </c>
      <c r="M3" s="85" t="s">
        <v>134</v>
      </c>
      <c r="N3" s="85" t="s">
        <v>134</v>
      </c>
      <c r="O3" s="85" t="s">
        <v>135</v>
      </c>
      <c r="P3" s="85" t="s">
        <v>135</v>
      </c>
      <c r="Q3" s="85" t="s">
        <v>135</v>
      </c>
    </row>
    <row r="4" spans="1:20" x14ac:dyDescent="0.3">
      <c r="C4" s="39" t="s">
        <v>136</v>
      </c>
      <c r="D4" s="40" t="s">
        <v>182</v>
      </c>
      <c r="F4" s="83">
        <v>45839</v>
      </c>
      <c r="G4" s="83">
        <v>45870</v>
      </c>
      <c r="H4" s="83">
        <v>45901</v>
      </c>
      <c r="I4" s="83">
        <v>45931</v>
      </c>
      <c r="J4" s="83">
        <v>45962</v>
      </c>
      <c r="K4" s="83">
        <v>45992</v>
      </c>
      <c r="L4" s="83">
        <v>46023</v>
      </c>
      <c r="M4" s="83">
        <v>46054</v>
      </c>
      <c r="N4" s="83">
        <v>46082</v>
      </c>
      <c r="O4" s="83">
        <v>46113</v>
      </c>
      <c r="P4" s="83">
        <v>46143</v>
      </c>
      <c r="Q4" s="83">
        <v>46174</v>
      </c>
      <c r="S4" s="156" t="s">
        <v>181</v>
      </c>
      <c r="T4" s="155" t="s">
        <v>62</v>
      </c>
    </row>
    <row r="5" spans="1:20" x14ac:dyDescent="0.3">
      <c r="A5" s="41" t="s">
        <v>137</v>
      </c>
      <c r="B5" s="42"/>
      <c r="C5" s="43" t="s">
        <v>46</v>
      </c>
      <c r="D5" s="44"/>
    </row>
    <row r="6" spans="1:20" x14ac:dyDescent="0.3">
      <c r="A6" s="41" t="s">
        <v>138</v>
      </c>
      <c r="B6" s="42">
        <v>1</v>
      </c>
      <c r="C6" s="46" t="s">
        <v>138</v>
      </c>
      <c r="D6" s="310">
        <v>406483</v>
      </c>
      <c r="F6" s="226">
        <v>37694.820751577805</v>
      </c>
      <c r="G6" s="226">
        <v>37073.235037638682</v>
      </c>
      <c r="H6" s="226">
        <v>39521.818050294321</v>
      </c>
      <c r="I6" s="226">
        <v>37212.299290911149</v>
      </c>
      <c r="J6" s="226">
        <v>34100.142282121655</v>
      </c>
      <c r="K6" s="226">
        <v>31156.348171148922</v>
      </c>
      <c r="L6" s="226">
        <v>28594.776255478624</v>
      </c>
      <c r="M6" s="226">
        <v>28162.751980843645</v>
      </c>
      <c r="N6" s="226">
        <v>30089.32236840127</v>
      </c>
      <c r="O6" s="226">
        <v>31329.024816680703</v>
      </c>
      <c r="P6" s="226">
        <v>32726.086567407699</v>
      </c>
      <c r="Q6" s="226">
        <v>38822.21666238863</v>
      </c>
      <c r="R6" s="227"/>
      <c r="S6" s="304">
        <f t="shared" ref="S6:S11" si="0">ROUND(SUM(F6:Q6),0)</f>
        <v>406483</v>
      </c>
      <c r="T6" s="152" t="b">
        <f t="shared" ref="T6:T12" si="1">+S6=D6</f>
        <v>1</v>
      </c>
    </row>
    <row r="7" spans="1:20" x14ac:dyDescent="0.3">
      <c r="A7" s="41" t="s">
        <v>139</v>
      </c>
      <c r="B7" s="42">
        <v>2</v>
      </c>
      <c r="C7" s="46" t="s">
        <v>139</v>
      </c>
      <c r="D7" s="310">
        <v>603239</v>
      </c>
      <c r="F7" s="226">
        <v>52256.943924489751</v>
      </c>
      <c r="G7" s="226">
        <v>49776.580424895743</v>
      </c>
      <c r="H7" s="226">
        <v>52709.930844775474</v>
      </c>
      <c r="I7" s="226">
        <v>52319.371209631288</v>
      </c>
      <c r="J7" s="226">
        <v>50245.894197059817</v>
      </c>
      <c r="K7" s="226">
        <v>50325.593663764666</v>
      </c>
      <c r="L7" s="226">
        <v>46082.392968392342</v>
      </c>
      <c r="M7" s="226">
        <v>48174.114732142494</v>
      </c>
      <c r="N7" s="226">
        <v>47647.407739643822</v>
      </c>
      <c r="O7" s="226">
        <v>47978.337886431749</v>
      </c>
      <c r="P7" s="226">
        <v>52974.857065314805</v>
      </c>
      <c r="Q7" s="226">
        <v>52747.475419536204</v>
      </c>
      <c r="R7" s="227"/>
      <c r="S7" s="304">
        <f t="shared" si="0"/>
        <v>603239</v>
      </c>
      <c r="T7" s="152" t="b">
        <f t="shared" si="1"/>
        <v>1</v>
      </c>
    </row>
    <row r="8" spans="1:20" x14ac:dyDescent="0.3">
      <c r="A8" s="41" t="s">
        <v>140</v>
      </c>
      <c r="B8" s="42">
        <v>3</v>
      </c>
      <c r="C8" s="46" t="s">
        <v>140</v>
      </c>
      <c r="D8" s="310">
        <v>85731</v>
      </c>
      <c r="F8" s="226">
        <v>7224.6443481185133</v>
      </c>
      <c r="G8" s="226">
        <v>7886.0477612455907</v>
      </c>
      <c r="H8" s="226">
        <v>7379.9942445422112</v>
      </c>
      <c r="I8" s="226">
        <v>7312.367459153028</v>
      </c>
      <c r="J8" s="226">
        <v>7313.988583804683</v>
      </c>
      <c r="K8" s="226">
        <v>7074.2065297829477</v>
      </c>
      <c r="L8" s="226">
        <v>6686.947326039457</v>
      </c>
      <c r="M8" s="226">
        <v>7035.0314034538405</v>
      </c>
      <c r="N8" s="226">
        <v>6924.0473714623713</v>
      </c>
      <c r="O8" s="226">
        <v>7032.0777362135786</v>
      </c>
      <c r="P8" s="226">
        <v>6756.42349081053</v>
      </c>
      <c r="Q8" s="226">
        <v>7105.2304985123137</v>
      </c>
      <c r="R8" s="227"/>
      <c r="S8" s="304">
        <f t="shared" si="0"/>
        <v>85731</v>
      </c>
      <c r="T8" s="152" t="b">
        <f t="shared" si="1"/>
        <v>1</v>
      </c>
    </row>
    <row r="9" spans="1:20" x14ac:dyDescent="0.3">
      <c r="A9" s="41" t="s">
        <v>141</v>
      </c>
      <c r="B9" s="42">
        <v>4</v>
      </c>
      <c r="C9" s="46" t="s">
        <v>141</v>
      </c>
      <c r="D9" s="310">
        <v>60421</v>
      </c>
      <c r="F9" s="226">
        <v>5033.0332015525291</v>
      </c>
      <c r="G9" s="226">
        <v>5031.5703842146304</v>
      </c>
      <c r="H9" s="226">
        <v>5036.9104844343146</v>
      </c>
      <c r="I9" s="226">
        <v>5033.8595091014495</v>
      </c>
      <c r="J9" s="226">
        <v>5036.9319955847304</v>
      </c>
      <c r="K9" s="226">
        <v>5034.3258408814627</v>
      </c>
      <c r="L9" s="226">
        <v>5036.6574204194912</v>
      </c>
      <c r="M9" s="226">
        <v>5033.1971229133169</v>
      </c>
      <c r="N9" s="226">
        <v>5034.5055664247557</v>
      </c>
      <c r="O9" s="226">
        <v>5037.1963349134749</v>
      </c>
      <c r="P9" s="226">
        <v>5034.7667219980613</v>
      </c>
      <c r="Q9" s="226">
        <v>5037.5596482736273</v>
      </c>
      <c r="R9" s="227"/>
      <c r="S9" s="304">
        <f t="shared" si="0"/>
        <v>60421</v>
      </c>
      <c r="T9" s="152" t="b">
        <f t="shared" si="1"/>
        <v>1</v>
      </c>
    </row>
    <row r="10" spans="1:20" x14ac:dyDescent="0.3">
      <c r="A10" s="41" t="s">
        <v>142</v>
      </c>
      <c r="B10" s="42">
        <v>5</v>
      </c>
      <c r="C10" s="46" t="s">
        <v>142</v>
      </c>
      <c r="D10" s="310">
        <v>2017</v>
      </c>
      <c r="F10" s="226">
        <v>180.68433706460459</v>
      </c>
      <c r="G10" s="226">
        <v>173.0953039622577</v>
      </c>
      <c r="H10" s="226">
        <v>170.50518319551523</v>
      </c>
      <c r="I10" s="226">
        <v>161.20099215830385</v>
      </c>
      <c r="J10" s="226">
        <v>166.58961163674456</v>
      </c>
      <c r="K10" s="226">
        <v>166.72300317131132</v>
      </c>
      <c r="L10" s="226">
        <v>162.64749194822738</v>
      </c>
      <c r="M10" s="226">
        <v>161.84957488617002</v>
      </c>
      <c r="N10" s="226">
        <v>165.79381532828174</v>
      </c>
      <c r="O10" s="226">
        <v>166.7231467937344</v>
      </c>
      <c r="P10" s="226">
        <v>167.84410168433391</v>
      </c>
      <c r="Q10" s="226">
        <v>173.79480361507444</v>
      </c>
      <c r="R10" s="227"/>
      <c r="S10" s="304">
        <f t="shared" si="0"/>
        <v>2017</v>
      </c>
      <c r="T10" s="152" t="b">
        <f t="shared" si="1"/>
        <v>1</v>
      </c>
    </row>
    <row r="11" spans="1:20" x14ac:dyDescent="0.3">
      <c r="A11" s="41" t="s">
        <v>143</v>
      </c>
      <c r="B11" s="42">
        <v>6</v>
      </c>
      <c r="C11" s="46" t="s">
        <v>143</v>
      </c>
      <c r="D11" s="310">
        <v>2258</v>
      </c>
      <c r="F11" s="226">
        <v>186.86069267170419</v>
      </c>
      <c r="G11" s="226">
        <v>195.69434096122674</v>
      </c>
      <c r="H11" s="226">
        <v>195.11298327298167</v>
      </c>
      <c r="I11" s="226">
        <v>193.40508891601726</v>
      </c>
      <c r="J11" s="226">
        <v>196.20291441504605</v>
      </c>
      <c r="K11" s="226">
        <v>187.29803467382789</v>
      </c>
      <c r="L11" s="226">
        <v>171.0520689732931</v>
      </c>
      <c r="M11" s="226">
        <v>182.34044940596061</v>
      </c>
      <c r="N11" s="226">
        <v>177.32988521457594</v>
      </c>
      <c r="O11" s="226">
        <v>179.76624336609814</v>
      </c>
      <c r="P11" s="226">
        <v>193.07768078874506</v>
      </c>
      <c r="Q11" s="226">
        <v>199.62153124852355</v>
      </c>
      <c r="R11" s="227"/>
      <c r="S11" s="304">
        <f t="shared" si="0"/>
        <v>2258</v>
      </c>
      <c r="T11" s="152" t="b">
        <f t="shared" si="1"/>
        <v>1</v>
      </c>
    </row>
    <row r="12" spans="1:20" x14ac:dyDescent="0.3">
      <c r="A12" s="41" t="s">
        <v>144</v>
      </c>
      <c r="B12" s="42"/>
      <c r="C12" s="47" t="s">
        <v>145</v>
      </c>
      <c r="D12" s="311">
        <f>SUM(D6:D11)</f>
        <v>1160149</v>
      </c>
      <c r="F12" s="228">
        <v>102576.98725547492</v>
      </c>
      <c r="G12" s="228">
        <v>100136.22325291813</v>
      </c>
      <c r="H12" s="228">
        <v>105014.27179051482</v>
      </c>
      <c r="I12" s="228">
        <v>102232.50354987122</v>
      </c>
      <c r="J12" s="228">
        <v>97059.749584622667</v>
      </c>
      <c r="K12" s="228">
        <v>93944.495243423138</v>
      </c>
      <c r="L12" s="228">
        <v>86734.473531251424</v>
      </c>
      <c r="M12" s="228">
        <v>88749.285263645434</v>
      </c>
      <c r="N12" s="228">
        <v>90038.40674647507</v>
      </c>
      <c r="O12" s="228">
        <v>91723.126164399335</v>
      </c>
      <c r="P12" s="228">
        <v>97853.055628004178</v>
      </c>
      <c r="Q12" s="228">
        <v>104085.89856357437</v>
      </c>
      <c r="R12" s="229"/>
      <c r="S12" s="230">
        <f>SUM(S6:S11)</f>
        <v>1160149</v>
      </c>
      <c r="T12" s="152" t="b">
        <f t="shared" si="1"/>
        <v>1</v>
      </c>
    </row>
    <row r="13" spans="1:20" x14ac:dyDescent="0.3">
      <c r="A13" s="41"/>
      <c r="B13" s="42"/>
      <c r="C13" s="47"/>
      <c r="D13" s="312"/>
      <c r="F13" s="231"/>
      <c r="G13" s="231"/>
      <c r="H13" s="231"/>
      <c r="I13" s="231"/>
      <c r="J13" s="231"/>
      <c r="K13" s="231"/>
      <c r="L13" s="231"/>
      <c r="M13" s="231"/>
      <c r="N13" s="231"/>
      <c r="O13" s="231"/>
      <c r="P13" s="231"/>
      <c r="Q13" s="231"/>
      <c r="R13" s="232"/>
      <c r="S13" s="305"/>
      <c r="T13" s="233"/>
    </row>
    <row r="14" spans="1:20" x14ac:dyDescent="0.3">
      <c r="A14" s="48" t="s">
        <v>146</v>
      </c>
      <c r="B14" s="42"/>
      <c r="C14" s="49" t="s">
        <v>32</v>
      </c>
      <c r="D14" s="313"/>
      <c r="F14" s="234"/>
      <c r="G14" s="234"/>
      <c r="H14" s="234"/>
      <c r="I14" s="234"/>
      <c r="J14" s="234"/>
      <c r="K14" s="234"/>
      <c r="L14" s="234"/>
      <c r="M14" s="234"/>
      <c r="N14" s="234"/>
      <c r="O14" s="234"/>
      <c r="P14" s="234"/>
      <c r="Q14" s="234"/>
      <c r="R14" s="227"/>
      <c r="S14" s="229"/>
    </row>
    <row r="15" spans="1:20" x14ac:dyDescent="0.3">
      <c r="A15" s="48" t="s">
        <v>138</v>
      </c>
      <c r="B15" s="42">
        <v>7</v>
      </c>
      <c r="C15" s="50" t="s">
        <v>138</v>
      </c>
      <c r="D15" s="310">
        <v>1000277</v>
      </c>
      <c r="F15" s="226">
        <v>94723.99383227143</v>
      </c>
      <c r="G15" s="226">
        <v>92892.061628746742</v>
      </c>
      <c r="H15" s="226">
        <v>100106.08361876891</v>
      </c>
      <c r="I15" s="226">
        <v>93120.047770228004</v>
      </c>
      <c r="J15" s="226">
        <v>83967.689648937492</v>
      </c>
      <c r="K15" s="226">
        <v>75310.422143741278</v>
      </c>
      <c r="L15" s="226">
        <v>70987.933206737813</v>
      </c>
      <c r="M15" s="226">
        <v>69656.795746196789</v>
      </c>
      <c r="N15" s="226">
        <v>75590.128929331026</v>
      </c>
      <c r="O15" s="226">
        <v>72925.527070662938</v>
      </c>
      <c r="P15" s="226">
        <v>76876.740976580099</v>
      </c>
      <c r="Q15" s="226">
        <v>94119.567799053606</v>
      </c>
      <c r="R15" s="227"/>
      <c r="S15" s="304">
        <f t="shared" ref="S15:S20" si="2">ROUND(SUM(F15:Q15),0)</f>
        <v>1000277</v>
      </c>
      <c r="T15" s="152" t="b">
        <f t="shared" ref="T15:T21" si="3">+S15=D15</f>
        <v>1</v>
      </c>
    </row>
    <row r="16" spans="1:20" x14ac:dyDescent="0.3">
      <c r="A16" s="48" t="s">
        <v>139</v>
      </c>
      <c r="B16" s="42">
        <v>8</v>
      </c>
      <c r="C16" s="50" t="s">
        <v>139</v>
      </c>
      <c r="D16" s="310">
        <v>1161359</v>
      </c>
      <c r="F16" s="226">
        <v>102334.91570541709</v>
      </c>
      <c r="G16" s="226">
        <v>95444.559413419702</v>
      </c>
      <c r="H16" s="226">
        <v>103594.8286918135</v>
      </c>
      <c r="I16" s="226">
        <v>102311.82185008793</v>
      </c>
      <c r="J16" s="226">
        <v>96563.044758979086</v>
      </c>
      <c r="K16" s="226">
        <v>96784.733778007023</v>
      </c>
      <c r="L16" s="226">
        <v>89047.241495564624</v>
      </c>
      <c r="M16" s="226">
        <v>95122.793367597871</v>
      </c>
      <c r="N16" s="226">
        <v>93593.859543545143</v>
      </c>
      <c r="O16" s="226">
        <v>86836.762326858807</v>
      </c>
      <c r="P16" s="226">
        <v>100165.04856940085</v>
      </c>
      <c r="Q16" s="226">
        <v>99559.269867310286</v>
      </c>
      <c r="R16" s="227"/>
      <c r="S16" s="304">
        <f t="shared" si="2"/>
        <v>1161359</v>
      </c>
      <c r="T16" s="152" t="b">
        <f t="shared" si="3"/>
        <v>1</v>
      </c>
    </row>
    <row r="17" spans="1:20" x14ac:dyDescent="0.3">
      <c r="A17" s="48" t="s">
        <v>140</v>
      </c>
      <c r="B17" s="42">
        <v>9</v>
      </c>
      <c r="C17" s="50" t="s">
        <v>140</v>
      </c>
      <c r="D17" s="310">
        <v>222182</v>
      </c>
      <c r="F17" s="226">
        <v>18893.568332879382</v>
      </c>
      <c r="G17" s="226">
        <v>22151.383599260382</v>
      </c>
      <c r="H17" s="226">
        <v>19656.309280204241</v>
      </c>
      <c r="I17" s="226">
        <v>19285.434738799831</v>
      </c>
      <c r="J17" s="226">
        <v>19293.412133140613</v>
      </c>
      <c r="K17" s="226">
        <v>18121.58084937591</v>
      </c>
      <c r="L17" s="226">
        <v>17021.89276004261</v>
      </c>
      <c r="M17" s="226">
        <v>18781.964189229071</v>
      </c>
      <c r="N17" s="226">
        <v>18218.503035233953</v>
      </c>
      <c r="O17" s="226">
        <v>17232.919793998066</v>
      </c>
      <c r="P17" s="226">
        <v>15952.870131400314</v>
      </c>
      <c r="Q17" s="226">
        <v>17571.688959804047</v>
      </c>
      <c r="R17" s="227"/>
      <c r="S17" s="304">
        <f t="shared" si="2"/>
        <v>222182</v>
      </c>
      <c r="T17" s="152" t="b">
        <f t="shared" si="3"/>
        <v>1</v>
      </c>
    </row>
    <row r="18" spans="1:20" x14ac:dyDescent="0.3">
      <c r="A18" s="48" t="s">
        <v>141</v>
      </c>
      <c r="B18" s="42">
        <v>10</v>
      </c>
      <c r="C18" s="50" t="s">
        <v>141</v>
      </c>
      <c r="D18" s="310">
        <v>43552</v>
      </c>
      <c r="F18" s="226">
        <v>3487.3734040537788</v>
      </c>
      <c r="G18" s="226">
        <v>3384.5519146090978</v>
      </c>
      <c r="H18" s="226">
        <v>3758.6291544637329</v>
      </c>
      <c r="I18" s="226">
        <v>3538.0372071380853</v>
      </c>
      <c r="J18" s="226">
        <v>3752.8496679233986</v>
      </c>
      <c r="K18" s="226">
        <v>3570.2911537192426</v>
      </c>
      <c r="L18" s="226">
        <v>3910.1603538549061</v>
      </c>
      <c r="M18" s="226">
        <v>3656.773410094238</v>
      </c>
      <c r="N18" s="226">
        <v>3752.2205695187481</v>
      </c>
      <c r="O18" s="226">
        <v>3626.8652854185252</v>
      </c>
      <c r="P18" s="226">
        <v>3463.4758848665938</v>
      </c>
      <c r="Q18" s="226">
        <v>3650.9615539037973</v>
      </c>
      <c r="R18" s="227"/>
      <c r="S18" s="304">
        <f t="shared" si="2"/>
        <v>43552</v>
      </c>
      <c r="T18" s="152" t="b">
        <f t="shared" si="3"/>
        <v>1</v>
      </c>
    </row>
    <row r="19" spans="1:20" x14ac:dyDescent="0.3">
      <c r="A19" s="48" t="s">
        <v>142</v>
      </c>
      <c r="B19" s="42">
        <v>11</v>
      </c>
      <c r="C19" s="50" t="s">
        <v>142</v>
      </c>
      <c r="D19" s="310">
        <v>3518</v>
      </c>
      <c r="F19" s="226">
        <v>315.70122630238649</v>
      </c>
      <c r="G19" s="226">
        <v>302.03198585917647</v>
      </c>
      <c r="H19" s="226">
        <v>297.36670333107605</v>
      </c>
      <c r="I19" s="226">
        <v>280.0643891028094</v>
      </c>
      <c r="J19" s="226">
        <v>289.75147306979187</v>
      </c>
      <c r="K19" s="226">
        <v>289.99127010890413</v>
      </c>
      <c r="L19" s="226">
        <v>296.05538146099991</v>
      </c>
      <c r="M19" s="226">
        <v>294.55301941455224</v>
      </c>
      <c r="N19" s="226">
        <v>301.97945183976407</v>
      </c>
      <c r="O19" s="226">
        <v>278.93474415439198</v>
      </c>
      <c r="P19" s="226">
        <v>280.87304411216161</v>
      </c>
      <c r="Q19" s="226">
        <v>291.16270464871144</v>
      </c>
      <c r="R19" s="227"/>
      <c r="S19" s="304">
        <f t="shared" si="2"/>
        <v>3518</v>
      </c>
      <c r="T19" s="152" t="b">
        <f t="shared" si="3"/>
        <v>1</v>
      </c>
    </row>
    <row r="20" spans="1:20" x14ac:dyDescent="0.3">
      <c r="A20" s="48" t="s">
        <v>143</v>
      </c>
      <c r="B20" s="42">
        <v>12</v>
      </c>
      <c r="C20" s="50" t="s">
        <v>143</v>
      </c>
      <c r="D20" s="310">
        <v>5825</v>
      </c>
      <c r="F20" s="226">
        <v>480.6066264716689</v>
      </c>
      <c r="G20" s="226">
        <v>515.12953698357728</v>
      </c>
      <c r="H20" s="226">
        <v>512.85752447086509</v>
      </c>
      <c r="I20" s="226">
        <v>505.20200113652459</v>
      </c>
      <c r="J20" s="226">
        <v>516.11503579422526</v>
      </c>
      <c r="K20" s="226">
        <v>481.38118220960985</v>
      </c>
      <c r="L20" s="226">
        <v>437.81558272866312</v>
      </c>
      <c r="M20" s="226">
        <v>483.93224337399823</v>
      </c>
      <c r="N20" s="226">
        <v>463.46247892603009</v>
      </c>
      <c r="O20" s="226">
        <v>434.76916231051985</v>
      </c>
      <c r="P20" s="226">
        <v>484.71130463963931</v>
      </c>
      <c r="Q20" s="226">
        <v>509.26266604909296</v>
      </c>
      <c r="R20" s="227"/>
      <c r="S20" s="304">
        <f t="shared" si="2"/>
        <v>5825</v>
      </c>
      <c r="T20" s="152" t="b">
        <f t="shared" si="3"/>
        <v>1</v>
      </c>
    </row>
    <row r="21" spans="1:20" x14ac:dyDescent="0.3">
      <c r="A21" s="48" t="s">
        <v>144</v>
      </c>
      <c r="B21" s="42"/>
      <c r="C21" s="49" t="s">
        <v>145</v>
      </c>
      <c r="D21" s="311">
        <f>SUM(D15:D20)</f>
        <v>2436713</v>
      </c>
      <c r="F21" s="235">
        <v>220236.15912739572</v>
      </c>
      <c r="G21" s="235">
        <v>214689.71807887868</v>
      </c>
      <c r="H21" s="235">
        <v>227926.07497305234</v>
      </c>
      <c r="I21" s="235">
        <v>219040.60795649316</v>
      </c>
      <c r="J21" s="235">
        <v>204382.8627178446</v>
      </c>
      <c r="K21" s="235">
        <v>194558.40037716195</v>
      </c>
      <c r="L21" s="235">
        <v>181701.09878038961</v>
      </c>
      <c r="M21" s="235">
        <v>187996.81197590654</v>
      </c>
      <c r="N21" s="235">
        <v>191920.15400839466</v>
      </c>
      <c r="O21" s="235">
        <v>181335.77838340323</v>
      </c>
      <c r="P21" s="235">
        <v>197223.71991099964</v>
      </c>
      <c r="Q21" s="235">
        <v>215701.91355076956</v>
      </c>
      <c r="R21" s="227"/>
      <c r="S21" s="230">
        <f>SUM(S15:S20)</f>
        <v>2436713</v>
      </c>
      <c r="T21" s="152" t="b">
        <f t="shared" si="3"/>
        <v>1</v>
      </c>
    </row>
    <row r="22" spans="1:20" x14ac:dyDescent="0.3">
      <c r="A22" s="48">
        <v>0</v>
      </c>
      <c r="B22" s="42"/>
      <c r="C22" s="51"/>
      <c r="D22" s="314"/>
      <c r="F22" s="231"/>
      <c r="G22" s="231"/>
      <c r="H22" s="231"/>
      <c r="I22" s="231"/>
      <c r="J22" s="231"/>
      <c r="K22" s="231"/>
      <c r="L22" s="231"/>
      <c r="M22" s="231"/>
      <c r="N22" s="231"/>
      <c r="O22" s="231"/>
      <c r="P22" s="231"/>
      <c r="Q22" s="231"/>
      <c r="R22" s="227"/>
      <c r="S22" s="229"/>
    </row>
    <row r="23" spans="1:20" x14ac:dyDescent="0.3">
      <c r="A23" s="48" t="s">
        <v>55</v>
      </c>
      <c r="B23" s="42"/>
      <c r="C23" s="49" t="s">
        <v>55</v>
      </c>
      <c r="D23" s="313"/>
      <c r="F23" s="234"/>
      <c r="G23" s="234"/>
      <c r="H23" s="234"/>
      <c r="I23" s="234"/>
      <c r="J23" s="234"/>
      <c r="K23" s="234"/>
      <c r="L23" s="234"/>
      <c r="M23" s="234"/>
      <c r="N23" s="234"/>
      <c r="O23" s="234"/>
      <c r="P23" s="234"/>
      <c r="Q23" s="234"/>
      <c r="R23" s="227"/>
      <c r="S23" s="229"/>
    </row>
    <row r="24" spans="1:20" x14ac:dyDescent="0.3">
      <c r="A24" s="48" t="s">
        <v>138</v>
      </c>
      <c r="B24" s="42">
        <v>13</v>
      </c>
      <c r="C24" s="50" t="s">
        <v>138</v>
      </c>
      <c r="D24" s="310">
        <v>38138</v>
      </c>
      <c r="F24" s="226">
        <v>3607.0336622898108</v>
      </c>
      <c r="G24" s="226">
        <v>3537.2747674437296</v>
      </c>
      <c r="H24" s="226">
        <v>3811.9804582171237</v>
      </c>
      <c r="I24" s="226">
        <v>3552.8410061681193</v>
      </c>
      <c r="J24" s="226">
        <v>3203.6479589663877</v>
      </c>
      <c r="K24" s="226">
        <v>2873.3442732367321</v>
      </c>
      <c r="L24" s="226">
        <v>2585.9243183101271</v>
      </c>
      <c r="M24" s="226">
        <v>2537.4340950463816</v>
      </c>
      <c r="N24" s="226">
        <v>2753.5715408601577</v>
      </c>
      <c r="O24" s="226">
        <v>2892.6431254144677</v>
      </c>
      <c r="P24" s="226">
        <v>3049.3708475318335</v>
      </c>
      <c r="Q24" s="226">
        <v>3733.3198908128011</v>
      </c>
      <c r="R24" s="227"/>
      <c r="S24" s="304">
        <f t="shared" ref="S24:S29" si="4">ROUND(SUM(F24:Q24),0)</f>
        <v>38138</v>
      </c>
      <c r="T24" s="152" t="b">
        <f t="shared" ref="T24:T30" si="5">+S24=D24</f>
        <v>1</v>
      </c>
    </row>
    <row r="25" spans="1:20" x14ac:dyDescent="0.3">
      <c r="A25" s="48" t="s">
        <v>139</v>
      </c>
      <c r="B25" s="42">
        <v>14</v>
      </c>
      <c r="C25" s="50" t="s">
        <v>139</v>
      </c>
      <c r="D25" s="310">
        <v>44241</v>
      </c>
      <c r="F25" s="226">
        <v>3896.8530658730797</v>
      </c>
      <c r="G25" s="226">
        <v>3634.4723734540748</v>
      </c>
      <c r="H25" s="226">
        <v>3944.8298072416396</v>
      </c>
      <c r="I25" s="226">
        <v>3903.5379039074755</v>
      </c>
      <c r="J25" s="226">
        <v>3684.2028469172942</v>
      </c>
      <c r="K25" s="226">
        <v>3692.6610238220469</v>
      </c>
      <c r="L25" s="226">
        <v>3243.782666431528</v>
      </c>
      <c r="M25" s="226">
        <v>3465.1008063369491</v>
      </c>
      <c r="N25" s="226">
        <v>3409.4053243288931</v>
      </c>
      <c r="O25" s="226">
        <v>3444.4422093054432</v>
      </c>
      <c r="P25" s="226">
        <v>3973.1182041417596</v>
      </c>
      <c r="Q25" s="226">
        <v>3949.0895591869303</v>
      </c>
      <c r="R25" s="227"/>
      <c r="S25" s="304">
        <f t="shared" si="4"/>
        <v>44241</v>
      </c>
      <c r="T25" s="152" t="b">
        <f t="shared" si="5"/>
        <v>1</v>
      </c>
    </row>
    <row r="26" spans="1:20" x14ac:dyDescent="0.3">
      <c r="A26" s="48" t="s">
        <v>140</v>
      </c>
      <c r="B26" s="42">
        <v>15</v>
      </c>
      <c r="C26" s="50" t="s">
        <v>140</v>
      </c>
      <c r="D26" s="310">
        <v>8456</v>
      </c>
      <c r="F26" s="226">
        <v>719.45590784677029</v>
      </c>
      <c r="G26" s="226">
        <v>843.51158641291704</v>
      </c>
      <c r="H26" s="226">
        <v>748.50063201115927</v>
      </c>
      <c r="I26" s="226">
        <v>735.80378234828993</v>
      </c>
      <c r="J26" s="226">
        <v>736.10814660083236</v>
      </c>
      <c r="K26" s="226">
        <v>691.39886716035323</v>
      </c>
      <c r="L26" s="226">
        <v>620.06772761885929</v>
      </c>
      <c r="M26" s="226">
        <v>684.18301179597529</v>
      </c>
      <c r="N26" s="226">
        <v>663.65744026967582</v>
      </c>
      <c r="O26" s="226">
        <v>683.5560739194292</v>
      </c>
      <c r="P26" s="226">
        <v>632.78198965241199</v>
      </c>
      <c r="Q26" s="226">
        <v>696.99359487997742</v>
      </c>
      <c r="R26" s="227"/>
      <c r="S26" s="304">
        <f t="shared" si="4"/>
        <v>8456</v>
      </c>
      <c r="T26" s="152" t="b">
        <f t="shared" si="5"/>
        <v>1</v>
      </c>
    </row>
    <row r="27" spans="1:20" x14ac:dyDescent="0.3">
      <c r="A27" s="48" t="s">
        <v>141</v>
      </c>
      <c r="B27" s="42">
        <v>16</v>
      </c>
      <c r="C27" s="50" t="s">
        <v>141</v>
      </c>
      <c r="D27" s="310">
        <v>1658</v>
      </c>
      <c r="F27" s="226">
        <v>132.79711668059579</v>
      </c>
      <c r="G27" s="226">
        <v>128.88173517450704</v>
      </c>
      <c r="H27" s="226">
        <v>143.12637522675567</v>
      </c>
      <c r="I27" s="226">
        <v>134.98794268109876</v>
      </c>
      <c r="J27" s="226">
        <v>143.18375590917094</v>
      </c>
      <c r="K27" s="226">
        <v>136.21853852773165</v>
      </c>
      <c r="L27" s="226">
        <v>142.43799320200264</v>
      </c>
      <c r="M27" s="226">
        <v>133.20769968289497</v>
      </c>
      <c r="N27" s="226">
        <v>136.68461638577546</v>
      </c>
      <c r="O27" s="226">
        <v>143.86220238771199</v>
      </c>
      <c r="P27" s="226">
        <v>137.38124509803524</v>
      </c>
      <c r="Q27" s="226">
        <v>144.81799809028564</v>
      </c>
      <c r="R27" s="227"/>
      <c r="S27" s="304">
        <f t="shared" si="4"/>
        <v>1658</v>
      </c>
      <c r="T27" s="152" t="b">
        <f t="shared" si="5"/>
        <v>1</v>
      </c>
    </row>
    <row r="28" spans="1:20" x14ac:dyDescent="0.3">
      <c r="A28" s="48" t="s">
        <v>142</v>
      </c>
      <c r="B28" s="42">
        <v>17</v>
      </c>
      <c r="C28" s="50" t="s">
        <v>142</v>
      </c>
      <c r="D28" s="310">
        <v>134</v>
      </c>
      <c r="F28" s="226">
        <v>12.02171598164734</v>
      </c>
      <c r="G28" s="226">
        <v>11.501199390002169</v>
      </c>
      <c r="H28" s="226">
        <v>11.323548190531552</v>
      </c>
      <c r="I28" s="226">
        <v>10.685392348885914</v>
      </c>
      <c r="J28" s="226">
        <v>11.054986974019823</v>
      </c>
      <c r="K28" s="226">
        <v>11.064136032403232</v>
      </c>
      <c r="L28" s="226">
        <v>10.784604874422746</v>
      </c>
      <c r="M28" s="226">
        <v>10.729877340103627</v>
      </c>
      <c r="N28" s="226">
        <v>11.000404897945234</v>
      </c>
      <c r="O28" s="226">
        <v>11.064145883177783</v>
      </c>
      <c r="P28" s="226">
        <v>11.141029935622145</v>
      </c>
      <c r="Q28" s="226">
        <v>11.549176671196076</v>
      </c>
      <c r="R28" s="227"/>
      <c r="S28" s="304">
        <f t="shared" si="4"/>
        <v>134</v>
      </c>
      <c r="T28" s="152" t="b">
        <f t="shared" si="5"/>
        <v>1</v>
      </c>
    </row>
    <row r="29" spans="1:20" x14ac:dyDescent="0.3">
      <c r="A29" s="48" t="s">
        <v>143</v>
      </c>
      <c r="B29" s="42">
        <v>18</v>
      </c>
      <c r="C29" s="50" t="s">
        <v>143</v>
      </c>
      <c r="D29" s="310">
        <v>222</v>
      </c>
      <c r="F29" s="226">
        <v>18.301216089689923</v>
      </c>
      <c r="G29" s="226">
        <v>19.615828104014092</v>
      </c>
      <c r="H29" s="226">
        <v>19.529311211271921</v>
      </c>
      <c r="I29" s="226">
        <v>19.275144601138162</v>
      </c>
      <c r="J29" s="226">
        <v>19.691513341941238</v>
      </c>
      <c r="K29" s="226">
        <v>18.366300755902216</v>
      </c>
      <c r="L29" s="226">
        <v>15.94859733436655</v>
      </c>
      <c r="M29" s="226">
        <v>17.628519383860851</v>
      </c>
      <c r="N29" s="226">
        <v>16.882853757536395</v>
      </c>
      <c r="O29" s="226">
        <v>17.245429399243413</v>
      </c>
      <c r="P29" s="226">
        <v>19.226420150764699</v>
      </c>
      <c r="Q29" s="226">
        <v>20.200267439270508</v>
      </c>
      <c r="R29" s="227"/>
      <c r="S29" s="304">
        <f t="shared" si="4"/>
        <v>222</v>
      </c>
      <c r="T29" s="152" t="b">
        <f t="shared" si="5"/>
        <v>1</v>
      </c>
    </row>
    <row r="30" spans="1:20" x14ac:dyDescent="0.3">
      <c r="A30" s="48" t="s">
        <v>144</v>
      </c>
      <c r="B30" s="42"/>
      <c r="C30" s="49" t="s">
        <v>145</v>
      </c>
      <c r="D30" s="311">
        <f>SUM(D24:D29)</f>
        <v>92849</v>
      </c>
      <c r="F30" s="235">
        <v>8386.4626847615946</v>
      </c>
      <c r="G30" s="235">
        <v>8175.2574899792453</v>
      </c>
      <c r="H30" s="235">
        <v>8679.290132098482</v>
      </c>
      <c r="I30" s="235">
        <v>8357.1311720550075</v>
      </c>
      <c r="J30" s="235">
        <v>7797.8892087096465</v>
      </c>
      <c r="K30" s="235">
        <v>7423.0531395351691</v>
      </c>
      <c r="L30" s="235">
        <v>6618.9459077713063</v>
      </c>
      <c r="M30" s="235">
        <v>6848.2840095861657</v>
      </c>
      <c r="N30" s="235">
        <v>6991.2021804999831</v>
      </c>
      <c r="O30" s="235">
        <v>7192.8131863094732</v>
      </c>
      <c r="P30" s="235">
        <v>7823.0197365104277</v>
      </c>
      <c r="Q30" s="235">
        <v>8555.9704870804599</v>
      </c>
      <c r="R30" s="227"/>
      <c r="S30" s="230">
        <f>SUM(S24:S29)</f>
        <v>92849</v>
      </c>
      <c r="T30" s="152" t="b">
        <f t="shared" si="5"/>
        <v>1</v>
      </c>
    </row>
    <row r="31" spans="1:20" x14ac:dyDescent="0.3">
      <c r="A31" s="48">
        <v>0</v>
      </c>
      <c r="B31" s="42"/>
      <c r="C31" s="50"/>
      <c r="D31" s="312"/>
      <c r="F31" s="231"/>
      <c r="G31" s="231"/>
      <c r="H31" s="231"/>
      <c r="I31" s="231"/>
      <c r="J31" s="231"/>
      <c r="K31" s="231"/>
      <c r="L31" s="231"/>
      <c r="M31" s="231"/>
      <c r="N31" s="231"/>
      <c r="O31" s="231"/>
      <c r="P31" s="231"/>
      <c r="Q31" s="231"/>
      <c r="R31" s="227"/>
      <c r="S31" s="229"/>
    </row>
    <row r="32" spans="1:20" x14ac:dyDescent="0.3">
      <c r="A32" s="48" t="s">
        <v>147</v>
      </c>
      <c r="B32" s="42"/>
      <c r="C32" s="49" t="s">
        <v>57</v>
      </c>
      <c r="D32" s="313"/>
      <c r="F32" s="234"/>
      <c r="G32" s="234"/>
      <c r="H32" s="234"/>
      <c r="I32" s="234"/>
      <c r="J32" s="234"/>
      <c r="K32" s="234"/>
      <c r="L32" s="234"/>
      <c r="M32" s="234"/>
      <c r="N32" s="234"/>
      <c r="O32" s="234"/>
      <c r="P32" s="234"/>
      <c r="Q32" s="234"/>
      <c r="R32" s="227"/>
      <c r="S32" s="229"/>
    </row>
    <row r="33" spans="1:22" x14ac:dyDescent="0.3">
      <c r="A33" s="48" t="s">
        <v>138</v>
      </c>
      <c r="B33" s="42">
        <v>19</v>
      </c>
      <c r="C33" s="50" t="s">
        <v>138</v>
      </c>
      <c r="D33" s="310">
        <v>84457</v>
      </c>
      <c r="F33" s="226">
        <v>7987.7589280699131</v>
      </c>
      <c r="G33" s="226">
        <v>7833.2781864720255</v>
      </c>
      <c r="H33" s="226">
        <v>8441.6126350820286</v>
      </c>
      <c r="I33" s="226">
        <v>7867.7495482580644</v>
      </c>
      <c r="J33" s="226">
        <v>7094.4632023150407</v>
      </c>
      <c r="K33" s="226">
        <v>6363.0072577130277</v>
      </c>
      <c r="L33" s="226">
        <v>5726.5171314708996</v>
      </c>
      <c r="M33" s="226">
        <v>5619.1357621622465</v>
      </c>
      <c r="N33" s="226">
        <v>6097.7711102430376</v>
      </c>
      <c r="O33" s="226">
        <v>6405.7444742784919</v>
      </c>
      <c r="P33" s="226">
        <v>6752.8172711606603</v>
      </c>
      <c r="Q33" s="226">
        <v>8267.419181846537</v>
      </c>
      <c r="R33" s="227"/>
      <c r="S33" s="304">
        <f t="shared" ref="S33:S38" si="6">ROUND(SUM(F33:Q33),0)</f>
        <v>84457</v>
      </c>
      <c r="T33" s="152" t="b">
        <f t="shared" ref="T33:T39" si="7">+S33=D33</f>
        <v>1</v>
      </c>
    </row>
    <row r="34" spans="1:22" x14ac:dyDescent="0.3">
      <c r="A34" s="48" t="s">
        <v>139</v>
      </c>
      <c r="B34" s="42">
        <v>20</v>
      </c>
      <c r="C34" s="50" t="s">
        <v>139</v>
      </c>
      <c r="D34" s="310">
        <v>97973</v>
      </c>
      <c r="F34" s="226">
        <v>8629.5626219757123</v>
      </c>
      <c r="G34" s="226">
        <v>8048.5218237335894</v>
      </c>
      <c r="H34" s="226">
        <v>8735.8068880641858</v>
      </c>
      <c r="I34" s="226">
        <v>8644.3661640801784</v>
      </c>
      <c r="J34" s="226">
        <v>8158.6497212234053</v>
      </c>
      <c r="K34" s="226">
        <v>8177.3803138409548</v>
      </c>
      <c r="L34" s="226">
        <v>7183.3413215385344</v>
      </c>
      <c r="M34" s="226">
        <v>7673.449292100443</v>
      </c>
      <c r="N34" s="226">
        <v>7550.1119114948569</v>
      </c>
      <c r="O34" s="226">
        <v>7627.7009270089329</v>
      </c>
      <c r="P34" s="226">
        <v>8798.4514087577591</v>
      </c>
      <c r="Q34" s="226">
        <v>8745.2400885325078</v>
      </c>
      <c r="R34" s="227"/>
      <c r="S34" s="304">
        <f t="shared" si="6"/>
        <v>97973</v>
      </c>
      <c r="T34" s="152" t="b">
        <f t="shared" si="7"/>
        <v>1</v>
      </c>
    </row>
    <row r="35" spans="1:22" x14ac:dyDescent="0.3">
      <c r="A35" s="48" t="s">
        <v>140</v>
      </c>
      <c r="B35" s="42">
        <v>21</v>
      </c>
      <c r="C35" s="50" t="s">
        <v>140</v>
      </c>
      <c r="D35" s="310">
        <v>18726</v>
      </c>
      <c r="F35" s="226">
        <v>1593.2316937700787</v>
      </c>
      <c r="G35" s="226">
        <v>1867.9524052522802</v>
      </c>
      <c r="H35" s="226">
        <v>1657.5510976012438</v>
      </c>
      <c r="I35" s="226">
        <v>1629.4339842753413</v>
      </c>
      <c r="J35" s="226">
        <v>1630.1079974682452</v>
      </c>
      <c r="K35" s="226">
        <v>1531.0995103138596</v>
      </c>
      <c r="L35" s="226">
        <v>1373.1370402990199</v>
      </c>
      <c r="M35" s="226">
        <v>1515.1200328520708</v>
      </c>
      <c r="N35" s="226">
        <v>1469.6662521105695</v>
      </c>
      <c r="O35" s="226">
        <v>1513.7316818995751</v>
      </c>
      <c r="P35" s="226">
        <v>1401.2927132371703</v>
      </c>
      <c r="Q35" s="226">
        <v>1543.4890082993538</v>
      </c>
      <c r="R35" s="227"/>
      <c r="S35" s="304">
        <f t="shared" si="6"/>
        <v>18726</v>
      </c>
      <c r="T35" s="152" t="b">
        <f t="shared" si="7"/>
        <v>1</v>
      </c>
    </row>
    <row r="36" spans="1:22" x14ac:dyDescent="0.3">
      <c r="A36" s="48" t="s">
        <v>141</v>
      </c>
      <c r="B36" s="42">
        <v>22</v>
      </c>
      <c r="C36" s="50" t="s">
        <v>141</v>
      </c>
      <c r="D36" s="310">
        <v>3671</v>
      </c>
      <c r="F36" s="226">
        <v>294.07858470441511</v>
      </c>
      <c r="G36" s="226">
        <v>285.40799093950801</v>
      </c>
      <c r="H36" s="226">
        <v>316.95267873769734</v>
      </c>
      <c r="I36" s="226">
        <v>298.93015848602943</v>
      </c>
      <c r="J36" s="226">
        <v>317.07974798660752</v>
      </c>
      <c r="K36" s="226">
        <v>301.65530714864195</v>
      </c>
      <c r="L36" s="226">
        <v>315.42826001057807</v>
      </c>
      <c r="M36" s="226">
        <v>294.98781881459735</v>
      </c>
      <c r="N36" s="226">
        <v>302.68743435352133</v>
      </c>
      <c r="O36" s="226">
        <v>318.58216449378909</v>
      </c>
      <c r="P36" s="226">
        <v>304.23011533098969</v>
      </c>
      <c r="Q36" s="226">
        <v>320.69876954143848</v>
      </c>
      <c r="R36" s="227"/>
      <c r="S36" s="304">
        <f t="shared" si="6"/>
        <v>3671</v>
      </c>
      <c r="T36" s="152" t="b">
        <f t="shared" si="7"/>
        <v>1</v>
      </c>
    </row>
    <row r="37" spans="1:22" x14ac:dyDescent="0.3">
      <c r="A37" s="48" t="s">
        <v>142</v>
      </c>
      <c r="B37" s="42">
        <v>23</v>
      </c>
      <c r="C37" s="50" t="s">
        <v>142</v>
      </c>
      <c r="D37" s="310">
        <v>297</v>
      </c>
      <c r="F37" s="226">
        <v>26.622032992662696</v>
      </c>
      <c r="G37" s="226">
        <v>25.469351470560461</v>
      </c>
      <c r="H37" s="226">
        <v>25.07594373237125</v>
      </c>
      <c r="I37" s="226">
        <v>23.662750649396539</v>
      </c>
      <c r="J37" s="226">
        <v>24.481216192855289</v>
      </c>
      <c r="K37" s="226">
        <v>24.501476739228764</v>
      </c>
      <c r="L37" s="226">
        <v>23.882456316387767</v>
      </c>
      <c r="M37" s="226">
        <v>23.761262451345964</v>
      </c>
      <c r="N37" s="226">
        <v>24.36034444440573</v>
      </c>
      <c r="O37" s="226">
        <v>24.501498553722264</v>
      </c>
      <c r="P37" s="226">
        <v>24.671757923009316</v>
      </c>
      <c r="Q37" s="226">
        <v>25.575596932089599</v>
      </c>
      <c r="R37" s="227"/>
      <c r="S37" s="304">
        <f t="shared" si="6"/>
        <v>297</v>
      </c>
      <c r="T37" s="152" t="b">
        <f t="shared" si="7"/>
        <v>1</v>
      </c>
    </row>
    <row r="38" spans="1:22" x14ac:dyDescent="0.3">
      <c r="A38" s="48" t="s">
        <v>143</v>
      </c>
      <c r="B38" s="42">
        <v>24</v>
      </c>
      <c r="C38" s="50" t="s">
        <v>143</v>
      </c>
      <c r="D38" s="310">
        <v>491</v>
      </c>
      <c r="F38" s="226">
        <v>40.527956182742159</v>
      </c>
      <c r="G38" s="226">
        <v>43.439158250010841</v>
      </c>
      <c r="H38" s="226">
        <v>43.24756700159665</v>
      </c>
      <c r="I38" s="226">
        <v>42.684716249595517</v>
      </c>
      <c r="J38" s="226">
        <v>43.606762850238468</v>
      </c>
      <c r="K38" s="226">
        <v>40.672085867211948</v>
      </c>
      <c r="L38" s="226">
        <v>35.318093113360817</v>
      </c>
      <c r="M38" s="226">
        <v>39.038272519945878</v>
      </c>
      <c r="N38" s="226">
        <v>37.386999528984397</v>
      </c>
      <c r="O38" s="226">
        <v>38.189921566952677</v>
      </c>
      <c r="P38" s="226">
        <v>42.576816185463919</v>
      </c>
      <c r="Q38" s="226">
        <v>44.733396384496722</v>
      </c>
      <c r="R38" s="227"/>
      <c r="S38" s="304">
        <f t="shared" si="6"/>
        <v>491</v>
      </c>
      <c r="T38" s="152" t="b">
        <f t="shared" si="7"/>
        <v>1</v>
      </c>
    </row>
    <row r="39" spans="1:22" x14ac:dyDescent="0.3">
      <c r="A39" s="48" t="s">
        <v>144</v>
      </c>
      <c r="B39" s="42"/>
      <c r="C39" s="49" t="s">
        <v>145</v>
      </c>
      <c r="D39" s="311">
        <f>SUM(D33:D38)</f>
        <v>205615</v>
      </c>
      <c r="F39" s="235">
        <v>18571.781817695522</v>
      </c>
      <c r="G39" s="235">
        <v>18104.068916117973</v>
      </c>
      <c r="H39" s="235">
        <v>19220.24681021912</v>
      </c>
      <c r="I39" s="235">
        <v>18506.827321998608</v>
      </c>
      <c r="J39" s="235">
        <v>17268.388648036387</v>
      </c>
      <c r="K39" s="235">
        <v>16438.315951622921</v>
      </c>
      <c r="L39" s="235">
        <v>14657.624302748782</v>
      </c>
      <c r="M39" s="235">
        <v>15165.492440900649</v>
      </c>
      <c r="N39" s="235">
        <v>15481.984052175372</v>
      </c>
      <c r="O39" s="235">
        <v>15928.450667801464</v>
      </c>
      <c r="P39" s="235">
        <v>17324.040082595053</v>
      </c>
      <c r="Q39" s="235">
        <v>18947.156041536422</v>
      </c>
      <c r="R39" s="227"/>
      <c r="S39" s="230">
        <f>SUM(S33:S38)</f>
        <v>205615</v>
      </c>
      <c r="T39" s="152" t="b">
        <f t="shared" si="7"/>
        <v>1</v>
      </c>
    </row>
    <row r="40" spans="1:22" x14ac:dyDescent="0.3">
      <c r="A40" s="48"/>
      <c r="B40" s="42"/>
      <c r="C40" s="49"/>
      <c r="D40" s="315"/>
      <c r="F40" s="231"/>
      <c r="G40" s="231"/>
      <c r="H40" s="231"/>
      <c r="I40" s="231"/>
      <c r="J40" s="231"/>
      <c r="K40" s="231"/>
      <c r="L40" s="231"/>
      <c r="M40" s="231"/>
      <c r="N40" s="231"/>
      <c r="O40" s="231"/>
      <c r="P40" s="231"/>
      <c r="Q40" s="231"/>
      <c r="R40" s="227"/>
      <c r="S40" s="306"/>
      <c r="T40" s="152"/>
    </row>
    <row r="41" spans="1:22" x14ac:dyDescent="0.3">
      <c r="A41" s="48"/>
      <c r="B41" s="42"/>
      <c r="C41" s="49" t="s">
        <v>59</v>
      </c>
      <c r="D41" s="315"/>
      <c r="F41" s="236"/>
      <c r="G41" s="236"/>
      <c r="H41" s="236"/>
      <c r="I41" s="236"/>
      <c r="J41" s="236"/>
      <c r="K41" s="236"/>
      <c r="L41" s="236"/>
      <c r="M41" s="236"/>
      <c r="N41" s="236"/>
      <c r="O41" s="236"/>
      <c r="P41" s="236"/>
      <c r="Q41" s="236"/>
      <c r="R41" s="227"/>
      <c r="S41" s="306"/>
      <c r="T41" s="152"/>
    </row>
    <row r="42" spans="1:22" x14ac:dyDescent="0.3">
      <c r="A42" s="48"/>
      <c r="B42" s="42">
        <v>25</v>
      </c>
      <c r="C42" s="50" t="s">
        <v>165</v>
      </c>
      <c r="D42" s="310">
        <v>5613.8124608258704</v>
      </c>
      <c r="F42" s="226">
        <v>1600</v>
      </c>
      <c r="G42" s="226">
        <v>1569</v>
      </c>
      <c r="H42" s="226">
        <v>1691</v>
      </c>
      <c r="I42" s="226">
        <v>1576</v>
      </c>
      <c r="J42" s="226">
        <v>1421</v>
      </c>
      <c r="K42" s="226">
        <v>1275</v>
      </c>
      <c r="L42" s="226">
        <v>1147</v>
      </c>
      <c r="M42" s="226">
        <v>1126</v>
      </c>
      <c r="N42" s="226">
        <v>1222</v>
      </c>
      <c r="O42" s="226">
        <v>1283</v>
      </c>
      <c r="P42" s="226">
        <v>1353</v>
      </c>
      <c r="Q42" s="226">
        <v>1656</v>
      </c>
      <c r="R42" s="227"/>
      <c r="S42" s="304">
        <f>ROUND(SUM(F42:Q42),0)</f>
        <v>16919</v>
      </c>
      <c r="T42" s="152" t="b">
        <f t="shared" ref="T42:T64" si="8">+S42=D42</f>
        <v>0</v>
      </c>
      <c r="U42" s="171"/>
      <c r="V42" s="153"/>
    </row>
    <row r="43" spans="1:22" x14ac:dyDescent="0.3">
      <c r="A43" s="48"/>
      <c r="B43" s="42">
        <v>26</v>
      </c>
      <c r="C43" s="50" t="s">
        <v>166</v>
      </c>
      <c r="D43" s="310">
        <v>6512.1649542153391</v>
      </c>
      <c r="F43" s="226">
        <v>1729</v>
      </c>
      <c r="G43" s="226">
        <v>1612</v>
      </c>
      <c r="H43" s="226">
        <v>1750</v>
      </c>
      <c r="I43" s="226">
        <v>1732</v>
      </c>
      <c r="J43" s="226">
        <v>1635</v>
      </c>
      <c r="K43" s="226">
        <v>1638</v>
      </c>
      <c r="L43" s="226">
        <v>1439</v>
      </c>
      <c r="M43" s="226">
        <v>1537</v>
      </c>
      <c r="N43" s="226">
        <v>1513</v>
      </c>
      <c r="O43" s="226">
        <v>1528</v>
      </c>
      <c r="P43" s="226">
        <v>1763</v>
      </c>
      <c r="Q43" s="226">
        <v>1752</v>
      </c>
      <c r="R43" s="227"/>
      <c r="S43" s="304">
        <f t="shared" ref="S42:S47" si="9">ROUND(SUM(F43:Q43),0)</f>
        <v>19628</v>
      </c>
      <c r="T43" s="152" t="b">
        <f t="shared" si="8"/>
        <v>0</v>
      </c>
    </row>
    <row r="44" spans="1:22" x14ac:dyDescent="0.3">
      <c r="A44" s="48"/>
      <c r="B44" s="42">
        <v>27</v>
      </c>
      <c r="C44" s="50" t="s">
        <v>167</v>
      </c>
      <c r="D44" s="310">
        <v>1244.6909409354103</v>
      </c>
      <c r="F44" s="226">
        <v>319</v>
      </c>
      <c r="G44" s="226">
        <v>374</v>
      </c>
      <c r="H44" s="226">
        <v>332</v>
      </c>
      <c r="I44" s="226">
        <v>326</v>
      </c>
      <c r="J44" s="226">
        <v>327</v>
      </c>
      <c r="K44" s="226">
        <v>307</v>
      </c>
      <c r="L44" s="226">
        <v>275</v>
      </c>
      <c r="M44" s="226">
        <v>304</v>
      </c>
      <c r="N44" s="226">
        <v>294</v>
      </c>
      <c r="O44" s="226">
        <v>303</v>
      </c>
      <c r="P44" s="226">
        <v>281</v>
      </c>
      <c r="Q44" s="226">
        <v>309</v>
      </c>
      <c r="R44" s="227"/>
      <c r="S44" s="304">
        <f t="shared" si="9"/>
        <v>3751</v>
      </c>
      <c r="T44" s="152" t="b">
        <f t="shared" si="8"/>
        <v>0</v>
      </c>
    </row>
    <row r="45" spans="1:22" x14ac:dyDescent="0.3">
      <c r="A45" s="48"/>
      <c r="B45" s="42">
        <v>28</v>
      </c>
      <c r="C45" s="50" t="s">
        <v>168</v>
      </c>
      <c r="D45" s="310">
        <v>243.98997374404149</v>
      </c>
      <c r="F45" s="226">
        <v>59</v>
      </c>
      <c r="G45" s="226">
        <v>57</v>
      </c>
      <c r="H45" s="226">
        <v>64</v>
      </c>
      <c r="I45" s="226">
        <v>60</v>
      </c>
      <c r="J45" s="226">
        <v>64</v>
      </c>
      <c r="K45" s="226">
        <v>60</v>
      </c>
      <c r="L45" s="226">
        <v>63</v>
      </c>
      <c r="M45" s="226">
        <v>59</v>
      </c>
      <c r="N45" s="226">
        <v>61</v>
      </c>
      <c r="O45" s="226">
        <v>64</v>
      </c>
      <c r="P45" s="226">
        <v>61</v>
      </c>
      <c r="Q45" s="226">
        <v>64</v>
      </c>
      <c r="R45" s="227"/>
      <c r="S45" s="304">
        <f t="shared" si="9"/>
        <v>736</v>
      </c>
      <c r="T45" s="152" t="b">
        <f t="shared" si="8"/>
        <v>0</v>
      </c>
    </row>
    <row r="46" spans="1:22" x14ac:dyDescent="0.3">
      <c r="A46" s="48"/>
      <c r="B46" s="42">
        <v>29</v>
      </c>
      <c r="C46" s="50" t="s">
        <v>169</v>
      </c>
      <c r="D46" s="310">
        <v>19</v>
      </c>
      <c r="F46" s="226">
        <v>5</v>
      </c>
      <c r="G46" s="226">
        <v>5</v>
      </c>
      <c r="H46" s="226">
        <v>5</v>
      </c>
      <c r="I46" s="226">
        <v>5</v>
      </c>
      <c r="J46" s="226">
        <v>5</v>
      </c>
      <c r="K46" s="226">
        <v>5</v>
      </c>
      <c r="L46" s="226">
        <v>5</v>
      </c>
      <c r="M46" s="226">
        <v>5</v>
      </c>
      <c r="N46" s="226">
        <v>5</v>
      </c>
      <c r="O46" s="226">
        <v>5</v>
      </c>
      <c r="P46" s="226">
        <v>5</v>
      </c>
      <c r="Q46" s="226">
        <v>5</v>
      </c>
      <c r="R46" s="227"/>
      <c r="S46" s="304">
        <f t="shared" si="9"/>
        <v>60</v>
      </c>
      <c r="T46" s="152" t="b">
        <f t="shared" si="8"/>
        <v>0</v>
      </c>
    </row>
    <row r="47" spans="1:22" x14ac:dyDescent="0.3">
      <c r="A47" s="48"/>
      <c r="B47" s="42">
        <v>30</v>
      </c>
      <c r="C47" s="50" t="s">
        <v>170</v>
      </c>
      <c r="D47" s="310">
        <v>33</v>
      </c>
      <c r="F47" s="226">
        <v>8</v>
      </c>
      <c r="G47" s="226">
        <v>9</v>
      </c>
      <c r="H47" s="226">
        <v>9</v>
      </c>
      <c r="I47" s="226">
        <v>9</v>
      </c>
      <c r="J47" s="226">
        <v>9</v>
      </c>
      <c r="K47" s="226">
        <v>8</v>
      </c>
      <c r="L47" s="226">
        <v>7</v>
      </c>
      <c r="M47" s="226">
        <v>8</v>
      </c>
      <c r="N47" s="226">
        <v>7</v>
      </c>
      <c r="O47" s="226">
        <v>8</v>
      </c>
      <c r="P47" s="226">
        <v>9</v>
      </c>
      <c r="Q47" s="226">
        <v>9</v>
      </c>
      <c r="R47" s="227"/>
      <c r="S47" s="304">
        <f t="shared" si="9"/>
        <v>100</v>
      </c>
      <c r="T47" s="152" t="b">
        <f t="shared" si="8"/>
        <v>0</v>
      </c>
    </row>
    <row r="48" spans="1:22" x14ac:dyDescent="0.3">
      <c r="A48" s="48"/>
      <c r="B48" s="42"/>
      <c r="C48" s="50" t="s">
        <v>324</v>
      </c>
      <c r="D48" s="310">
        <v>2521</v>
      </c>
      <c r="F48" s="226">
        <v>0</v>
      </c>
      <c r="G48" s="226">
        <v>0</v>
      </c>
      <c r="H48" s="226">
        <v>0</v>
      </c>
      <c r="I48" s="226">
        <v>0</v>
      </c>
      <c r="J48" s="226">
        <v>0</v>
      </c>
      <c r="K48" s="226">
        <v>0</v>
      </c>
      <c r="L48" s="226">
        <v>0</v>
      </c>
      <c r="M48" s="226">
        <v>0</v>
      </c>
      <c r="N48" s="226">
        <f>$D$48/4</f>
        <v>630.25</v>
      </c>
      <c r="O48" s="226">
        <f>N48</f>
        <v>630.25</v>
      </c>
      <c r="P48" s="226">
        <f>O48</f>
        <v>630.25</v>
      </c>
      <c r="Q48" s="226">
        <f>P48</f>
        <v>630.25</v>
      </c>
      <c r="R48" s="227"/>
      <c r="S48" s="304">
        <f t="shared" ref="S48" si="10">ROUND(SUM(F48:Q48),0)</f>
        <v>2521</v>
      </c>
      <c r="T48" s="152" t="b">
        <f t="shared" ref="T48" si="11">+S48=D48</f>
        <v>1</v>
      </c>
    </row>
    <row r="49" spans="1:28" x14ac:dyDescent="0.3">
      <c r="A49" s="48"/>
      <c r="B49" s="42"/>
      <c r="C49" s="195" t="s">
        <v>127</v>
      </c>
      <c r="D49" s="311">
        <f>SUM(D42:D48)</f>
        <v>16187.65832972066</v>
      </c>
      <c r="F49" s="235">
        <v>3720.7901498451738</v>
      </c>
      <c r="G49" s="235">
        <v>3627.0855406575351</v>
      </c>
      <c r="H49" s="235">
        <v>3850.707794817843</v>
      </c>
      <c r="I49" s="235">
        <v>3707.7767486459966</v>
      </c>
      <c r="J49" s="235">
        <v>3459.6599839489572</v>
      </c>
      <c r="K49" s="235">
        <v>3293.357884194163</v>
      </c>
      <c r="L49" s="235">
        <v>2936.6026728697716</v>
      </c>
      <c r="M49" s="235">
        <v>3038.3522402728927</v>
      </c>
      <c r="N49" s="235">
        <v>3101.7602041020596</v>
      </c>
      <c r="O49" s="235">
        <v>3191.2081957898276</v>
      </c>
      <c r="P49" s="235">
        <v>3470.8095500790801</v>
      </c>
      <c r="Q49" s="235">
        <v>3795.9950347766885</v>
      </c>
      <c r="R49" s="227"/>
      <c r="S49" s="230">
        <f>SUM(S42:S47)</f>
        <v>41194</v>
      </c>
      <c r="T49" s="70" t="b">
        <f t="shared" si="8"/>
        <v>0</v>
      </c>
    </row>
    <row r="50" spans="1:28" x14ac:dyDescent="0.3">
      <c r="A50" s="48"/>
      <c r="B50" s="42">
        <v>31</v>
      </c>
      <c r="C50" s="49" t="s">
        <v>280</v>
      </c>
      <c r="D50" s="336">
        <v>307475</v>
      </c>
      <c r="F50" s="236"/>
      <c r="G50" s="236"/>
      <c r="H50" s="236"/>
      <c r="I50" s="236">
        <f>D50/9</f>
        <v>34163.888888888891</v>
      </c>
      <c r="J50" s="236">
        <f>D50/9</f>
        <v>34163.888888888891</v>
      </c>
      <c r="K50" s="236">
        <f>D50/9</f>
        <v>34163.888888888891</v>
      </c>
      <c r="L50" s="236">
        <f>D50/9</f>
        <v>34163.888888888891</v>
      </c>
      <c r="M50" s="236">
        <f>D50/9</f>
        <v>34163.888888888891</v>
      </c>
      <c r="N50" s="236">
        <f>D50/9</f>
        <v>34163.888888888891</v>
      </c>
      <c r="O50" s="236">
        <f>D50/9</f>
        <v>34163.888888888891</v>
      </c>
      <c r="P50" s="236">
        <f>D50/9</f>
        <v>34163.888888888891</v>
      </c>
      <c r="Q50" s="236">
        <f>D50/9</f>
        <v>34163.888888888891</v>
      </c>
      <c r="R50" s="233"/>
      <c r="S50" s="337">
        <f>ROUND(SUM(F50:Q50),0)</f>
        <v>307475</v>
      </c>
      <c r="T50" s="70" t="b">
        <f t="shared" si="8"/>
        <v>1</v>
      </c>
    </row>
    <row r="51" spans="1:28" s="154" customFormat="1" x14ac:dyDescent="0.3">
      <c r="A51" s="41" t="s">
        <v>24</v>
      </c>
      <c r="B51" s="42">
        <v>32</v>
      </c>
      <c r="C51" s="49" t="s">
        <v>281</v>
      </c>
      <c r="D51" s="315">
        <v>227598</v>
      </c>
      <c r="F51" s="236"/>
      <c r="G51" s="236"/>
      <c r="H51" s="236"/>
      <c r="I51" s="236">
        <f t="shared" ref="I51:Q51" si="12">$D$51/9</f>
        <v>25288.666666666668</v>
      </c>
      <c r="J51" s="236">
        <f t="shared" si="12"/>
        <v>25288.666666666668</v>
      </c>
      <c r="K51" s="236">
        <f t="shared" si="12"/>
        <v>25288.666666666668</v>
      </c>
      <c r="L51" s="236">
        <f t="shared" si="12"/>
        <v>25288.666666666668</v>
      </c>
      <c r="M51" s="236">
        <f t="shared" si="12"/>
        <v>25288.666666666668</v>
      </c>
      <c r="N51" s="236">
        <f t="shared" si="12"/>
        <v>25288.666666666668</v>
      </c>
      <c r="O51" s="236">
        <f t="shared" si="12"/>
        <v>25288.666666666668</v>
      </c>
      <c r="P51" s="236">
        <f t="shared" si="12"/>
        <v>25288.666666666668</v>
      </c>
      <c r="Q51" s="236">
        <f t="shared" si="12"/>
        <v>25288.666666666668</v>
      </c>
      <c r="S51" s="304">
        <f>ROUND(SUM(F51:Q51),0)</f>
        <v>227598</v>
      </c>
      <c r="T51" s="70" t="b">
        <f t="shared" si="8"/>
        <v>1</v>
      </c>
    </row>
    <row r="52" spans="1:28" x14ac:dyDescent="0.3">
      <c r="A52" s="48" t="s">
        <v>25</v>
      </c>
      <c r="B52" s="42"/>
      <c r="C52" s="47" t="s">
        <v>24</v>
      </c>
      <c r="D52" s="311">
        <f>SUM(D49,D39,D30,D21,D12,D50,D51)</f>
        <v>4446586.6583297206</v>
      </c>
      <c r="F52" s="240">
        <f t="shared" ref="F52:Q52" si="13">+F12+F21+F30+F39+F49+F50+F51</f>
        <v>353492.18103517295</v>
      </c>
      <c r="G52" s="240">
        <f t="shared" si="13"/>
        <v>344732.35327855154</v>
      </c>
      <c r="H52" s="240">
        <f t="shared" si="13"/>
        <v>364690.59150070266</v>
      </c>
      <c r="I52" s="240">
        <f t="shared" si="13"/>
        <v>411297.40230461955</v>
      </c>
      <c r="J52" s="240">
        <f t="shared" si="13"/>
        <v>389421.10569871787</v>
      </c>
      <c r="K52" s="240">
        <f t="shared" si="13"/>
        <v>375110.1781514929</v>
      </c>
      <c r="L52" s="240">
        <f t="shared" si="13"/>
        <v>352101.30075058644</v>
      </c>
      <c r="M52" s="240">
        <f t="shared" si="13"/>
        <v>361250.78148586722</v>
      </c>
      <c r="N52" s="240">
        <f t="shared" si="13"/>
        <v>366986.0627472027</v>
      </c>
      <c r="O52" s="240">
        <f t="shared" si="13"/>
        <v>358823.93215325894</v>
      </c>
      <c r="P52" s="240">
        <f t="shared" si="13"/>
        <v>383147.20046374394</v>
      </c>
      <c r="Q52" s="240">
        <f t="shared" si="13"/>
        <v>410539.48923329305</v>
      </c>
      <c r="S52" s="307">
        <f>+S12+S21+S30+S39+S49+S50+S51</f>
        <v>4471593</v>
      </c>
      <c r="T52" s="152" t="b">
        <f t="shared" si="8"/>
        <v>0</v>
      </c>
    </row>
    <row r="53" spans="1:28" x14ac:dyDescent="0.3">
      <c r="A53" s="48"/>
      <c r="B53" s="42">
        <v>33</v>
      </c>
      <c r="C53" s="51" t="s">
        <v>25</v>
      </c>
      <c r="D53" s="310">
        <v>84404</v>
      </c>
      <c r="E53" s="247"/>
      <c r="F53" s="238">
        <f t="shared" ref="F53:Q53" si="14">$D53/12</f>
        <v>7033.666666666667</v>
      </c>
      <c r="G53" s="238">
        <f t="shared" si="14"/>
        <v>7033.666666666667</v>
      </c>
      <c r="H53" s="238">
        <f t="shared" si="14"/>
        <v>7033.666666666667</v>
      </c>
      <c r="I53" s="238">
        <f t="shared" si="14"/>
        <v>7033.666666666667</v>
      </c>
      <c r="J53" s="238">
        <f t="shared" si="14"/>
        <v>7033.666666666667</v>
      </c>
      <c r="K53" s="238">
        <f t="shared" si="14"/>
        <v>7033.666666666667</v>
      </c>
      <c r="L53" s="238">
        <f t="shared" si="14"/>
        <v>7033.666666666667</v>
      </c>
      <c r="M53" s="238">
        <f t="shared" si="14"/>
        <v>7033.666666666667</v>
      </c>
      <c r="N53" s="238">
        <f t="shared" si="14"/>
        <v>7033.666666666667</v>
      </c>
      <c r="O53" s="238">
        <f t="shared" si="14"/>
        <v>7033.666666666667</v>
      </c>
      <c r="P53" s="238">
        <f t="shared" si="14"/>
        <v>7033.666666666667</v>
      </c>
      <c r="Q53" s="238">
        <f t="shared" si="14"/>
        <v>7033.666666666667</v>
      </c>
      <c r="R53" s="247"/>
      <c r="S53" s="238">
        <f>ROUND(SUM(F53:Q53),0)</f>
        <v>84404</v>
      </c>
      <c r="T53" s="152" t="b">
        <f t="shared" si="8"/>
        <v>1</v>
      </c>
    </row>
    <row r="54" spans="1:28" ht="27.6" x14ac:dyDescent="0.3">
      <c r="A54" s="41" t="s">
        <v>26</v>
      </c>
      <c r="B54" s="245">
        <v>34</v>
      </c>
      <c r="C54" s="246" t="s">
        <v>183</v>
      </c>
      <c r="D54" s="317">
        <v>25000</v>
      </c>
      <c r="F54" s="300">
        <v>25000</v>
      </c>
      <c r="G54" s="248">
        <v>0</v>
      </c>
      <c r="H54" s="248">
        <v>0</v>
      </c>
      <c r="I54" s="248">
        <v>0</v>
      </c>
      <c r="J54" s="248">
        <v>0</v>
      </c>
      <c r="K54" s="248">
        <v>0</v>
      </c>
      <c r="L54" s="248">
        <v>0</v>
      </c>
      <c r="M54" s="248">
        <v>0</v>
      </c>
      <c r="N54" s="248">
        <v>0</v>
      </c>
      <c r="O54" s="248">
        <v>0</v>
      </c>
      <c r="P54" s="248">
        <v>0</v>
      </c>
      <c r="Q54" s="248">
        <v>0</v>
      </c>
      <c r="S54" s="300">
        <f>ROUND(SUM(F54:Q54),0)</f>
        <v>25000</v>
      </c>
      <c r="T54" s="244" t="b">
        <f t="shared" si="8"/>
        <v>1</v>
      </c>
    </row>
    <row r="55" spans="1:28" x14ac:dyDescent="0.3">
      <c r="A55" s="41"/>
      <c r="B55" s="245"/>
      <c r="C55" s="246" t="s">
        <v>302</v>
      </c>
      <c r="D55" s="317">
        <v>4000</v>
      </c>
      <c r="F55" s="300">
        <v>0</v>
      </c>
      <c r="G55" s="248">
        <v>0</v>
      </c>
      <c r="H55" s="248">
        <v>0</v>
      </c>
      <c r="I55" s="248">
        <v>0</v>
      </c>
      <c r="J55" s="248">
        <v>0</v>
      </c>
      <c r="K55" s="248">
        <v>0</v>
      </c>
      <c r="L55" s="300">
        <v>0</v>
      </c>
      <c r="M55" s="300">
        <f>L55</f>
        <v>0</v>
      </c>
      <c r="N55" s="300">
        <v>0</v>
      </c>
      <c r="O55" s="300">
        <v>0</v>
      </c>
      <c r="P55" s="300">
        <v>0</v>
      </c>
      <c r="Q55" s="300">
        <f>D55</f>
        <v>4000</v>
      </c>
      <c r="S55" s="300">
        <f>ROUND(SUM(F55:Q55),0)</f>
        <v>4000</v>
      </c>
      <c r="T55" s="244" t="b">
        <f t="shared" si="8"/>
        <v>1</v>
      </c>
    </row>
    <row r="56" spans="1:28" ht="15" customHeight="1" x14ac:dyDescent="0.3">
      <c r="A56" s="48" t="s">
        <v>27</v>
      </c>
      <c r="C56" s="47" t="s">
        <v>26</v>
      </c>
      <c r="D56" s="311">
        <f>SUM(D52:D55)</f>
        <v>4559990.6583297206</v>
      </c>
      <c r="F56" s="316">
        <f>SUM(F52:F55)</f>
        <v>385525.84770183964</v>
      </c>
      <c r="G56" s="316">
        <f t="shared" ref="G56:Q56" si="15">SUM(G52:G55)</f>
        <v>351766.01994521823</v>
      </c>
      <c r="H56" s="316">
        <f t="shared" si="15"/>
        <v>371724.25816736935</v>
      </c>
      <c r="I56" s="316">
        <f t="shared" si="15"/>
        <v>418331.06897128624</v>
      </c>
      <c r="J56" s="316">
        <f t="shared" si="15"/>
        <v>396454.77236538456</v>
      </c>
      <c r="K56" s="316">
        <f t="shared" si="15"/>
        <v>382143.84481815959</v>
      </c>
      <c r="L56" s="316">
        <f t="shared" si="15"/>
        <v>359134.96741725312</v>
      </c>
      <c r="M56" s="316">
        <f t="shared" si="15"/>
        <v>368284.44815253391</v>
      </c>
      <c r="N56" s="316">
        <f t="shared" si="15"/>
        <v>374019.72941386938</v>
      </c>
      <c r="O56" s="316">
        <f t="shared" si="15"/>
        <v>365857.59881992562</v>
      </c>
      <c r="P56" s="316">
        <f t="shared" si="15"/>
        <v>390180.86713041062</v>
      </c>
      <c r="Q56" s="316">
        <f t="shared" si="15"/>
        <v>421573.15589995973</v>
      </c>
      <c r="S56" s="316">
        <f>SUM(S52:S55)</f>
        <v>4584997</v>
      </c>
      <c r="T56" s="152" t="b">
        <f t="shared" si="8"/>
        <v>0</v>
      </c>
    </row>
    <row r="57" spans="1:28" x14ac:dyDescent="0.3">
      <c r="A57" s="48" t="s">
        <v>28</v>
      </c>
      <c r="B57" s="42">
        <v>35</v>
      </c>
      <c r="C57" s="51" t="s">
        <v>27</v>
      </c>
      <c r="D57" s="310">
        <v>-62893</v>
      </c>
      <c r="F57" s="238">
        <f t="shared" ref="F57:Q57" si="16">$D$57/12</f>
        <v>-5241.083333333333</v>
      </c>
      <c r="G57" s="238">
        <f t="shared" si="16"/>
        <v>-5241.083333333333</v>
      </c>
      <c r="H57" s="238">
        <f t="shared" si="16"/>
        <v>-5241.083333333333</v>
      </c>
      <c r="I57" s="238">
        <f t="shared" si="16"/>
        <v>-5241.083333333333</v>
      </c>
      <c r="J57" s="238">
        <f t="shared" si="16"/>
        <v>-5241.083333333333</v>
      </c>
      <c r="K57" s="238">
        <f t="shared" si="16"/>
        <v>-5241.083333333333</v>
      </c>
      <c r="L57" s="238">
        <f t="shared" si="16"/>
        <v>-5241.083333333333</v>
      </c>
      <c r="M57" s="238">
        <f t="shared" si="16"/>
        <v>-5241.083333333333</v>
      </c>
      <c r="N57" s="238">
        <f t="shared" si="16"/>
        <v>-5241.083333333333</v>
      </c>
      <c r="O57" s="238">
        <f t="shared" si="16"/>
        <v>-5241.083333333333</v>
      </c>
      <c r="P57" s="238">
        <f t="shared" si="16"/>
        <v>-5241.083333333333</v>
      </c>
      <c r="Q57" s="238">
        <f t="shared" si="16"/>
        <v>-5241.083333333333</v>
      </c>
      <c r="S57" s="238">
        <f t="shared" ref="S57:S62" si="17">ROUND(SUM(F57:Q57),0)</f>
        <v>-62893</v>
      </c>
      <c r="T57" s="152" t="b">
        <f t="shared" si="8"/>
        <v>1</v>
      </c>
    </row>
    <row r="58" spans="1:28" x14ac:dyDescent="0.3">
      <c r="A58" s="52" t="s">
        <v>29</v>
      </c>
      <c r="B58" s="42">
        <v>36</v>
      </c>
      <c r="C58" s="51" t="s">
        <v>91</v>
      </c>
      <c r="D58" s="319">
        <v>-27450</v>
      </c>
      <c r="F58" s="320">
        <v>-2135.6666666666665</v>
      </c>
      <c r="G58" s="320">
        <v>-2135.6666666666665</v>
      </c>
      <c r="H58" s="320">
        <v>-2135.6666666666665</v>
      </c>
      <c r="I58" s="320">
        <f>H58+-202.444444444444</f>
        <v>-2338.1111111111104</v>
      </c>
      <c r="J58" s="320">
        <f t="shared" ref="J58:Q59" si="18">I58</f>
        <v>-2338.1111111111104</v>
      </c>
      <c r="K58" s="320">
        <f t="shared" si="18"/>
        <v>-2338.1111111111104</v>
      </c>
      <c r="L58" s="320">
        <f t="shared" si="18"/>
        <v>-2338.1111111111104</v>
      </c>
      <c r="M58" s="320">
        <f t="shared" si="18"/>
        <v>-2338.1111111111104</v>
      </c>
      <c r="N58" s="320">
        <f t="shared" si="18"/>
        <v>-2338.1111111111104</v>
      </c>
      <c r="O58" s="320">
        <f t="shared" si="18"/>
        <v>-2338.1111111111104</v>
      </c>
      <c r="P58" s="320">
        <f t="shared" si="18"/>
        <v>-2338.1111111111104</v>
      </c>
      <c r="Q58" s="320">
        <f t="shared" si="18"/>
        <v>-2338.1111111111104</v>
      </c>
      <c r="S58" s="320">
        <f t="shared" si="17"/>
        <v>-27450</v>
      </c>
      <c r="T58" s="152" t="b">
        <f t="shared" si="8"/>
        <v>1</v>
      </c>
      <c r="V58" s="171"/>
      <c r="X58" s="318"/>
      <c r="Y58" s="171"/>
      <c r="Z58" s="153"/>
      <c r="AA58" s="153"/>
      <c r="AB58" s="153"/>
    </row>
    <row r="59" spans="1:28" x14ac:dyDescent="0.3">
      <c r="B59" s="42">
        <v>37</v>
      </c>
      <c r="C59" s="51" t="s">
        <v>92</v>
      </c>
      <c r="D59" s="319">
        <v>-28968</v>
      </c>
      <c r="F59" s="320">
        <v>-2253.75</v>
      </c>
      <c r="G59" s="320">
        <v>-2253.75</v>
      </c>
      <c r="H59" s="320">
        <v>-2253.75</v>
      </c>
      <c r="I59" s="320">
        <f>H59+-213.666666666667</f>
        <v>-2467.416666666667</v>
      </c>
      <c r="J59" s="320">
        <f t="shared" si="18"/>
        <v>-2467.416666666667</v>
      </c>
      <c r="K59" s="320">
        <f t="shared" si="18"/>
        <v>-2467.416666666667</v>
      </c>
      <c r="L59" s="320">
        <f t="shared" si="18"/>
        <v>-2467.416666666667</v>
      </c>
      <c r="M59" s="320">
        <f t="shared" si="18"/>
        <v>-2467.416666666667</v>
      </c>
      <c r="N59" s="320">
        <f t="shared" si="18"/>
        <v>-2467.416666666667</v>
      </c>
      <c r="O59" s="320">
        <f t="shared" si="18"/>
        <v>-2467.416666666667</v>
      </c>
      <c r="P59" s="320">
        <f t="shared" si="18"/>
        <v>-2467.416666666667</v>
      </c>
      <c r="Q59" s="320">
        <f t="shared" si="18"/>
        <v>-2467.416666666667</v>
      </c>
      <c r="S59" s="320">
        <f t="shared" si="17"/>
        <v>-28968</v>
      </c>
      <c r="T59" s="152" t="b">
        <f t="shared" si="8"/>
        <v>1</v>
      </c>
      <c r="V59" s="171"/>
      <c r="X59" s="318"/>
      <c r="Y59" s="171"/>
      <c r="Z59" s="153"/>
      <c r="AA59" s="153"/>
      <c r="AB59" s="153"/>
    </row>
    <row r="60" spans="1:28" x14ac:dyDescent="0.3">
      <c r="B60" s="42">
        <v>38</v>
      </c>
      <c r="C60" s="51" t="s">
        <v>171</v>
      </c>
      <c r="D60" s="310">
        <v>-25161</v>
      </c>
      <c r="F60" s="238">
        <f t="shared" ref="F60:Q60" si="19">$D$60/12</f>
        <v>-2096.75</v>
      </c>
      <c r="G60" s="238">
        <f t="shared" si="19"/>
        <v>-2096.75</v>
      </c>
      <c r="H60" s="238">
        <f t="shared" si="19"/>
        <v>-2096.75</v>
      </c>
      <c r="I60" s="238">
        <f t="shared" si="19"/>
        <v>-2096.75</v>
      </c>
      <c r="J60" s="238">
        <f t="shared" si="19"/>
        <v>-2096.75</v>
      </c>
      <c r="K60" s="238">
        <f t="shared" si="19"/>
        <v>-2096.75</v>
      </c>
      <c r="L60" s="238">
        <f t="shared" si="19"/>
        <v>-2096.75</v>
      </c>
      <c r="M60" s="238">
        <f t="shared" si="19"/>
        <v>-2096.75</v>
      </c>
      <c r="N60" s="238">
        <f t="shared" si="19"/>
        <v>-2096.75</v>
      </c>
      <c r="O60" s="238">
        <f t="shared" si="19"/>
        <v>-2096.75</v>
      </c>
      <c r="P60" s="238">
        <f t="shared" si="19"/>
        <v>-2096.75</v>
      </c>
      <c r="Q60" s="238">
        <f t="shared" si="19"/>
        <v>-2096.75</v>
      </c>
      <c r="S60" s="238">
        <f t="shared" si="17"/>
        <v>-25161</v>
      </c>
      <c r="T60" s="152" t="b">
        <f t="shared" si="8"/>
        <v>1</v>
      </c>
    </row>
    <row r="61" spans="1:28" x14ac:dyDescent="0.3">
      <c r="B61" s="42">
        <v>39</v>
      </c>
      <c r="C61" s="51" t="s">
        <v>172</v>
      </c>
      <c r="D61" s="310">
        <v>-139368</v>
      </c>
      <c r="F61" s="238">
        <f t="shared" ref="F61:Q61" si="20">$D$61/12</f>
        <v>-11614</v>
      </c>
      <c r="G61" s="238">
        <f t="shared" si="20"/>
        <v>-11614</v>
      </c>
      <c r="H61" s="238">
        <f t="shared" si="20"/>
        <v>-11614</v>
      </c>
      <c r="I61" s="238">
        <f t="shared" si="20"/>
        <v>-11614</v>
      </c>
      <c r="J61" s="238">
        <f t="shared" si="20"/>
        <v>-11614</v>
      </c>
      <c r="K61" s="238">
        <f t="shared" si="20"/>
        <v>-11614</v>
      </c>
      <c r="L61" s="238">
        <f t="shared" si="20"/>
        <v>-11614</v>
      </c>
      <c r="M61" s="238">
        <f t="shared" si="20"/>
        <v>-11614</v>
      </c>
      <c r="N61" s="238">
        <f t="shared" si="20"/>
        <v>-11614</v>
      </c>
      <c r="O61" s="238">
        <f t="shared" si="20"/>
        <v>-11614</v>
      </c>
      <c r="P61" s="238">
        <f t="shared" si="20"/>
        <v>-11614</v>
      </c>
      <c r="Q61" s="238">
        <f t="shared" si="20"/>
        <v>-11614</v>
      </c>
      <c r="S61" s="238">
        <f t="shared" si="17"/>
        <v>-139368</v>
      </c>
      <c r="T61" s="152" t="b">
        <f t="shared" si="8"/>
        <v>1</v>
      </c>
    </row>
    <row r="62" spans="1:28" x14ac:dyDescent="0.3">
      <c r="B62" s="42">
        <v>40</v>
      </c>
      <c r="C62" s="51" t="s">
        <v>282</v>
      </c>
      <c r="D62" s="310">
        <v>-622127</v>
      </c>
      <c r="F62" s="238">
        <f t="shared" ref="F62:Q62" si="21">$D$62/12</f>
        <v>-51843.916666666664</v>
      </c>
      <c r="G62" s="238">
        <f t="shared" si="21"/>
        <v>-51843.916666666664</v>
      </c>
      <c r="H62" s="238">
        <f t="shared" si="21"/>
        <v>-51843.916666666664</v>
      </c>
      <c r="I62" s="238">
        <f t="shared" si="21"/>
        <v>-51843.916666666664</v>
      </c>
      <c r="J62" s="238">
        <f t="shared" si="21"/>
        <v>-51843.916666666664</v>
      </c>
      <c r="K62" s="238">
        <f t="shared" si="21"/>
        <v>-51843.916666666664</v>
      </c>
      <c r="L62" s="238">
        <f t="shared" si="21"/>
        <v>-51843.916666666664</v>
      </c>
      <c r="M62" s="238">
        <f t="shared" si="21"/>
        <v>-51843.916666666664</v>
      </c>
      <c r="N62" s="238">
        <f t="shared" si="21"/>
        <v>-51843.916666666664</v>
      </c>
      <c r="O62" s="238">
        <f t="shared" si="21"/>
        <v>-51843.916666666664</v>
      </c>
      <c r="P62" s="238">
        <f t="shared" si="21"/>
        <v>-51843.916666666664</v>
      </c>
      <c r="Q62" s="238">
        <f t="shared" si="21"/>
        <v>-51843.916666666664</v>
      </c>
      <c r="S62" s="238">
        <f t="shared" si="17"/>
        <v>-622127</v>
      </c>
      <c r="T62" s="152" t="b">
        <f t="shared" si="8"/>
        <v>1</v>
      </c>
      <c r="U62" s="303" t="s">
        <v>279</v>
      </c>
    </row>
    <row r="63" spans="1:28" x14ac:dyDescent="0.3">
      <c r="B63" s="42">
        <v>41</v>
      </c>
      <c r="C63" s="51" t="s">
        <v>278</v>
      </c>
      <c r="D63" s="310">
        <v>-15000</v>
      </c>
      <c r="F63" s="238"/>
      <c r="G63" s="238"/>
      <c r="H63" s="238"/>
      <c r="I63" s="238"/>
      <c r="J63" s="238"/>
      <c r="K63" s="238"/>
      <c r="L63" s="238"/>
      <c r="M63" s="238"/>
      <c r="N63" s="238"/>
      <c r="O63" s="238"/>
      <c r="P63" s="238"/>
      <c r="Q63" s="238"/>
      <c r="R63" s="154"/>
      <c r="S63" s="238">
        <v>-15000</v>
      </c>
      <c r="T63" s="152" t="b">
        <f t="shared" si="8"/>
        <v>1</v>
      </c>
    </row>
    <row r="64" spans="1:28" ht="15" thickBot="1" x14ac:dyDescent="0.35">
      <c r="C64" s="47" t="s">
        <v>283</v>
      </c>
      <c r="D64" s="311">
        <f>SUM(D56:D63)</f>
        <v>3639023.6583297206</v>
      </c>
      <c r="F64" s="239">
        <f t="shared" ref="F64:Q64" si="22">+SUM(F56:F62)</f>
        <v>310340.68103517295</v>
      </c>
      <c r="G64" s="239">
        <f t="shared" si="22"/>
        <v>276580.85327855154</v>
      </c>
      <c r="H64" s="239">
        <f t="shared" si="22"/>
        <v>296539.09150070266</v>
      </c>
      <c r="I64" s="239">
        <f t="shared" si="22"/>
        <v>342729.79119350843</v>
      </c>
      <c r="J64" s="239">
        <f t="shared" si="22"/>
        <v>320853.49458760675</v>
      </c>
      <c r="K64" s="239">
        <f t="shared" si="22"/>
        <v>306542.56704038178</v>
      </c>
      <c r="L64" s="239">
        <f t="shared" si="22"/>
        <v>283533.68963947531</v>
      </c>
      <c r="M64" s="239">
        <f t="shared" si="22"/>
        <v>292683.1703747561</v>
      </c>
      <c r="N64" s="239">
        <f t="shared" si="22"/>
        <v>298418.45163609157</v>
      </c>
      <c r="O64" s="239">
        <f t="shared" si="22"/>
        <v>290256.32104214781</v>
      </c>
      <c r="P64" s="239">
        <f t="shared" si="22"/>
        <v>314579.58935263281</v>
      </c>
      <c r="Q64" s="239">
        <f t="shared" si="22"/>
        <v>345971.87812218192</v>
      </c>
      <c r="R64" s="154"/>
      <c r="S64" s="308">
        <f>SUM(S56:S63)</f>
        <v>3664030</v>
      </c>
      <c r="T64" s="152" t="b">
        <f t="shared" si="8"/>
        <v>0</v>
      </c>
    </row>
    <row r="65" spans="1:20" x14ac:dyDescent="0.3">
      <c r="C65" s="53" t="s">
        <v>148</v>
      </c>
      <c r="D65" s="54"/>
      <c r="S65" s="153"/>
      <c r="T65" s="152"/>
    </row>
    <row r="66" spans="1:20" x14ac:dyDescent="0.3">
      <c r="D66" s="223"/>
    </row>
    <row r="67" spans="1:20" x14ac:dyDescent="0.3">
      <c r="D67" s="323"/>
    </row>
    <row r="68" spans="1:20" x14ac:dyDescent="0.3">
      <c r="D68" s="169"/>
      <c r="F68" s="153"/>
      <c r="G68" s="153"/>
      <c r="H68" s="153"/>
      <c r="I68" s="153"/>
      <c r="J68" s="153"/>
      <c r="K68" s="153"/>
      <c r="L68" s="153"/>
      <c r="M68" s="153"/>
      <c r="N68" s="153"/>
      <c r="O68" s="153"/>
      <c r="P68" s="153"/>
      <c r="Q68" s="153"/>
    </row>
    <row r="69" spans="1:20" s="328" customFormat="1" x14ac:dyDescent="0.3">
      <c r="A69" s="327"/>
      <c r="B69" s="327"/>
      <c r="C69" s="327" t="s">
        <v>91</v>
      </c>
      <c r="D69" s="332">
        <f>D58</f>
        <v>-27450</v>
      </c>
      <c r="F69" s="334">
        <f>F58</f>
        <v>-2135.6666666666665</v>
      </c>
      <c r="G69" s="334">
        <f t="shared" ref="G69:Q69" si="23">G58</f>
        <v>-2135.6666666666665</v>
      </c>
      <c r="H69" s="334">
        <f t="shared" si="23"/>
        <v>-2135.6666666666665</v>
      </c>
      <c r="I69" s="334">
        <f t="shared" si="23"/>
        <v>-2338.1111111111104</v>
      </c>
      <c r="J69" s="334">
        <f t="shared" si="23"/>
        <v>-2338.1111111111104</v>
      </c>
      <c r="K69" s="334">
        <f t="shared" si="23"/>
        <v>-2338.1111111111104</v>
      </c>
      <c r="L69" s="334">
        <f t="shared" si="23"/>
        <v>-2338.1111111111104</v>
      </c>
      <c r="M69" s="334">
        <f t="shared" si="23"/>
        <v>-2338.1111111111104</v>
      </c>
      <c r="N69" s="334">
        <f t="shared" si="23"/>
        <v>-2338.1111111111104</v>
      </c>
      <c r="O69" s="334">
        <f t="shared" si="23"/>
        <v>-2338.1111111111104</v>
      </c>
      <c r="P69" s="334">
        <f t="shared" si="23"/>
        <v>-2338.1111111111104</v>
      </c>
      <c r="Q69" s="334">
        <f t="shared" si="23"/>
        <v>-2338.1111111111104</v>
      </c>
      <c r="S69" s="335">
        <f t="shared" ref="S69:S71" si="24">ROUND(SUM(F69:Q69),0)</f>
        <v>-27450</v>
      </c>
      <c r="T69" s="328" t="b">
        <f t="shared" ref="T69:T71" si="25">+S69=D69</f>
        <v>1</v>
      </c>
    </row>
    <row r="70" spans="1:20" s="152" customFormat="1" x14ac:dyDescent="0.3">
      <c r="A70" s="329"/>
      <c r="B70" s="329"/>
      <c r="C70" s="330" t="s">
        <v>300</v>
      </c>
      <c r="D70" s="338">
        <v>-18700</v>
      </c>
      <c r="F70" s="339">
        <v>-1454.8986035215542</v>
      </c>
      <c r="G70" s="339">
        <v>-1454.8986035215542</v>
      </c>
      <c r="H70" s="339">
        <v>-1454.8986035215542</v>
      </c>
      <c r="I70" s="339">
        <v>-1592.8115766039257</v>
      </c>
      <c r="J70" s="339">
        <v>-1592.8115766039257</v>
      </c>
      <c r="K70" s="339">
        <v>-1592.8115766039257</v>
      </c>
      <c r="L70" s="339">
        <v>-1592.8115766039257</v>
      </c>
      <c r="M70" s="339">
        <v>-1592.8115766039257</v>
      </c>
      <c r="N70" s="339">
        <v>-1592.8115766039257</v>
      </c>
      <c r="O70" s="339">
        <v>-1592.8115766039257</v>
      </c>
      <c r="P70" s="339">
        <v>-1592.8115766039257</v>
      </c>
      <c r="Q70" s="339">
        <v>-1592.8115766039257</v>
      </c>
      <c r="S70" s="320">
        <f t="shared" si="24"/>
        <v>-18700</v>
      </c>
      <c r="T70" s="152" t="b">
        <f t="shared" si="25"/>
        <v>1</v>
      </c>
    </row>
    <row r="71" spans="1:20" s="152" customFormat="1" x14ac:dyDescent="0.3">
      <c r="A71" s="329"/>
      <c r="B71" s="329"/>
      <c r="C71" s="330" t="s">
        <v>301</v>
      </c>
      <c r="D71" s="333">
        <v>-8750</v>
      </c>
      <c r="F71" s="331">
        <v>-680.76806314511225</v>
      </c>
      <c r="G71" s="331">
        <v>-680.76806314511225</v>
      </c>
      <c r="H71" s="331">
        <v>-680.76806314511225</v>
      </c>
      <c r="I71" s="331">
        <v>-745.29953450718449</v>
      </c>
      <c r="J71" s="331">
        <v>-745.29953450718449</v>
      </c>
      <c r="K71" s="331">
        <v>-745.29953450718449</v>
      </c>
      <c r="L71" s="331">
        <v>-745.29953450718449</v>
      </c>
      <c r="M71" s="331">
        <v>-745.29953450718449</v>
      </c>
      <c r="N71" s="331">
        <v>-745.29953450718449</v>
      </c>
      <c r="O71" s="331">
        <v>-745.29953450718449</v>
      </c>
      <c r="P71" s="331">
        <v>-745.29953450718449</v>
      </c>
      <c r="Q71" s="331">
        <v>-745.29953450718449</v>
      </c>
      <c r="S71" s="238">
        <f t="shared" si="24"/>
        <v>-8750</v>
      </c>
      <c r="T71" s="152" t="b">
        <f t="shared" si="25"/>
        <v>1</v>
      </c>
    </row>
    <row r="72" spans="1:20" x14ac:dyDescent="0.3">
      <c r="F72" s="153"/>
    </row>
    <row r="73" spans="1:20" x14ac:dyDescent="0.3">
      <c r="D73" s="169"/>
      <c r="F73" s="153"/>
    </row>
    <row r="74" spans="1:20" x14ac:dyDescent="0.3">
      <c r="C74" s="169"/>
      <c r="F74" s="153"/>
    </row>
    <row r="75" spans="1:20" x14ac:dyDescent="0.3">
      <c r="C75" s="169"/>
      <c r="F75" s="171"/>
      <c r="G75" s="171"/>
      <c r="H75" s="171"/>
      <c r="I75" s="171"/>
    </row>
    <row r="76" spans="1:20" x14ac:dyDescent="0.3">
      <c r="C76" s="38" t="s">
        <v>28</v>
      </c>
      <c r="D76" s="376">
        <f>-SUM(D30,D39)</f>
        <v>-298464</v>
      </c>
      <c r="F76" s="192">
        <f>$D76/12</f>
        <v>-24872</v>
      </c>
      <c r="G76" s="192">
        <f>$D76/12</f>
        <v>-24872</v>
      </c>
      <c r="H76" s="192">
        <f>$D76/12</f>
        <v>-24872</v>
      </c>
      <c r="I76" s="192">
        <f>$D76/12</f>
        <v>-24872</v>
      </c>
      <c r="J76" s="192">
        <f>$D76/12</f>
        <v>-24872</v>
      </c>
      <c r="K76" s="192">
        <f>$D76/12</f>
        <v>-24872</v>
      </c>
      <c r="L76" s="192">
        <f>$D76/12</f>
        <v>-24872</v>
      </c>
      <c r="M76" s="192">
        <f>$D76/12</f>
        <v>-24872</v>
      </c>
      <c r="N76" s="192">
        <f>$D76/12</f>
        <v>-24872</v>
      </c>
      <c r="O76" s="192">
        <f>$D76/12</f>
        <v>-24872</v>
      </c>
      <c r="P76" s="192">
        <f>$D76/12</f>
        <v>-24872</v>
      </c>
      <c r="Q76" s="192">
        <f>$D76/12</f>
        <v>-24872</v>
      </c>
      <c r="S76" s="192">
        <f>ROUND(SUM(F76:Q76),0)</f>
        <v>-298464</v>
      </c>
      <c r="T76" s="152" t="b">
        <f>+S76=D76</f>
        <v>1</v>
      </c>
    </row>
    <row r="77" spans="1:20" x14ac:dyDescent="0.3">
      <c r="C77" s="38" t="s">
        <v>337</v>
      </c>
      <c r="D77" s="376">
        <f>-D49</f>
        <v>-16187.65832972066</v>
      </c>
      <c r="F77" s="192">
        <f>$D77/12</f>
        <v>-1348.9715274767216</v>
      </c>
      <c r="G77" s="192">
        <f>$D77/12</f>
        <v>-1348.9715274767216</v>
      </c>
      <c r="H77" s="192">
        <f>$D77/12</f>
        <v>-1348.9715274767216</v>
      </c>
      <c r="I77" s="192">
        <f>$D77/12</f>
        <v>-1348.9715274767216</v>
      </c>
      <c r="J77" s="192">
        <f>$D77/12</f>
        <v>-1348.9715274767216</v>
      </c>
      <c r="K77" s="192">
        <f>$D77/12</f>
        <v>-1348.9715274767216</v>
      </c>
      <c r="L77" s="192">
        <f>$D77/12</f>
        <v>-1348.9715274767216</v>
      </c>
      <c r="M77" s="192">
        <f>$D77/12</f>
        <v>-1348.9715274767216</v>
      </c>
      <c r="N77" s="192">
        <f>$D77/12</f>
        <v>-1348.9715274767216</v>
      </c>
      <c r="O77" s="192">
        <f>$D77/12</f>
        <v>-1348.9715274767216</v>
      </c>
      <c r="P77" s="192">
        <f>$D77/12</f>
        <v>-1348.9715274767216</v>
      </c>
      <c r="Q77" s="192">
        <f>$D77/12</f>
        <v>-1348.9715274767216</v>
      </c>
      <c r="S77" s="192">
        <f>ROUND(SUM(F77:Q77),0)</f>
        <v>-16188</v>
      </c>
      <c r="T77" s="152" t="b">
        <f>+S77=D77</f>
        <v>0</v>
      </c>
    </row>
    <row r="78" spans="1:20" x14ac:dyDescent="0.3">
      <c r="B78" s="38" t="s">
        <v>340</v>
      </c>
      <c r="C78" s="38" t="s">
        <v>338</v>
      </c>
      <c r="D78" s="376">
        <f>-D50</f>
        <v>-307475</v>
      </c>
      <c r="F78" s="192">
        <f>$D78/12</f>
        <v>-25622.916666666668</v>
      </c>
      <c r="G78" s="192">
        <f>$D78/12</f>
        <v>-25622.916666666668</v>
      </c>
      <c r="H78" s="192">
        <f>$D78/12</f>
        <v>-25622.916666666668</v>
      </c>
      <c r="I78" s="192">
        <f>$D78/12</f>
        <v>-25622.916666666668</v>
      </c>
      <c r="J78" s="192">
        <f>$D78/12</f>
        <v>-25622.916666666668</v>
      </c>
      <c r="K78" s="192">
        <f>$D78/12</f>
        <v>-25622.916666666668</v>
      </c>
      <c r="L78" s="192">
        <f>$D78/12</f>
        <v>-25622.916666666668</v>
      </c>
      <c r="M78" s="192">
        <f>$D78/12</f>
        <v>-25622.916666666668</v>
      </c>
      <c r="N78" s="192">
        <f>$D78/12</f>
        <v>-25622.916666666668</v>
      </c>
      <c r="O78" s="192">
        <f>$D78/12</f>
        <v>-25622.916666666668</v>
      </c>
      <c r="P78" s="192">
        <f>$D78/12</f>
        <v>-25622.916666666668</v>
      </c>
      <c r="Q78" s="192">
        <f>$D78/12</f>
        <v>-25622.916666666668</v>
      </c>
      <c r="S78" s="192">
        <f>ROUND(SUM(F78:Q78),0)</f>
        <v>-307475</v>
      </c>
      <c r="T78" s="152" t="b">
        <f>+S78=D78</f>
        <v>1</v>
      </c>
    </row>
    <row r="79" spans="1:20" x14ac:dyDescent="0.3">
      <c r="C79" s="38" t="s">
        <v>339</v>
      </c>
      <c r="D79" s="376">
        <f>SUM(D76:D78)</f>
        <v>-622126.65832972061</v>
      </c>
      <c r="F79" s="192">
        <f>$D79/12</f>
        <v>-51843.888194143386</v>
      </c>
      <c r="G79" s="192">
        <f>$D79/12</f>
        <v>-51843.888194143386</v>
      </c>
      <c r="H79" s="192">
        <f>$D79/12</f>
        <v>-51843.888194143386</v>
      </c>
      <c r="I79" s="192">
        <f>$D79/12</f>
        <v>-51843.888194143386</v>
      </c>
      <c r="J79" s="192">
        <f>$D79/12</f>
        <v>-51843.888194143386</v>
      </c>
      <c r="K79" s="192">
        <f>$D79/12</f>
        <v>-51843.888194143386</v>
      </c>
      <c r="L79" s="192">
        <f>$D79/12</f>
        <v>-51843.888194143386</v>
      </c>
      <c r="M79" s="192">
        <f>$D79/12</f>
        <v>-51843.888194143386</v>
      </c>
      <c r="N79" s="192">
        <f>$D79/12</f>
        <v>-51843.888194143386</v>
      </c>
      <c r="O79" s="192">
        <f>$D79/12</f>
        <v>-51843.888194143386</v>
      </c>
      <c r="P79" s="192">
        <f>$D79/12</f>
        <v>-51843.888194143386</v>
      </c>
      <c r="Q79" s="192">
        <f>$D79/12</f>
        <v>-51843.888194143386</v>
      </c>
      <c r="S79" s="192">
        <f>ROUND(SUM(F79:Q79),0)</f>
        <v>-622127</v>
      </c>
      <c r="T79" s="152" t="b">
        <f>+S79=D79</f>
        <v>0</v>
      </c>
    </row>
    <row r="89" spans="4:4" x14ac:dyDescent="0.3">
      <c r="D89" s="169"/>
    </row>
  </sheetData>
  <mergeCells count="2">
    <mergeCell ref="C2:D2"/>
    <mergeCell ref="C3:D3"/>
  </mergeCells>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304266C279209D4495E257FC85CFFF80" ma:contentTypeVersion="17" ma:contentTypeDescription="Create a new document." ma:contentTypeScope="" ma:versionID="23ff5bf71174e9fbbceb4002f5047df4">
  <xsd:schema xmlns:xsd="http://www.w3.org/2001/XMLSchema" xmlns:xs="http://www.w3.org/2001/XMLSchema" xmlns:p="http://schemas.microsoft.com/office/2006/metadata/properties" xmlns:ns2="c46a9d08-2c15-4b92-b260-63e8f0751101" xmlns:ns3="757b4fc2-887f-4752-9e15-7cba9993bc17" targetNamespace="http://schemas.microsoft.com/office/2006/metadata/properties" ma:root="true" ma:fieldsID="16fcbc5fd578c3215fda655584caf679" ns2:_="" ns3:_="">
    <xsd:import namespace="c46a9d08-2c15-4b92-b260-63e8f0751101"/>
    <xsd:import namespace="757b4fc2-887f-4752-9e15-7cba9993bc17"/>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ObjectDetectorVersions" minOccurs="0"/>
                <xsd:element ref="ns3:MediaServiceSearchProperties" minOccurs="0"/>
                <xsd:element ref="ns3:MediaServiceDateTaken" minOccurs="0"/>
                <xsd:element ref="ns3:MediaServiceLocatio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46a9d08-2c15-4b92-b260-63e8f0751101"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867690b4-833c-4457-8d8c-8681ab38c11e}" ma:internalName="TaxCatchAll" ma:showField="CatchAllData" ma:web="c46a9d08-2c15-4b92-b260-63e8f0751101">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57b4fc2-887f-4752-9e15-7cba9993bc17"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d54268c3-c449-4155-b7e6-070f04ff9232"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DateTaken" ma:index="22" nillable="true" ma:displayName="MediaServiceDateTaken" ma:hidden="true" ma:indexed="true" ma:internalName="MediaServiceDateTaken" ma:readOnly="true">
      <xsd:simpleType>
        <xsd:restriction base="dms:Text"/>
      </xsd:simpleType>
    </xsd:element>
    <xsd:element name="MediaServiceLocation" ma:index="23" nillable="true" ma:displayName="Location" ma:indexed="true" ma:internalName="MediaServiceLocation" ma:readOnly="true">
      <xsd:simpleType>
        <xsd:restriction base="dms:Text"/>
      </xsd:simpleType>
    </xsd:element>
    <xsd:element name="MediaLengthInSeconds" ma:index="24"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757b4fc2-887f-4752-9e15-7cba9993bc17">
      <Terms xmlns="http://schemas.microsoft.com/office/infopath/2007/PartnerControls"/>
    </lcf76f155ced4ddcb4097134ff3c332f>
    <TaxCatchAll xmlns="c46a9d08-2c15-4b92-b260-63e8f0751101" xsi:nil="true"/>
  </documentManagement>
</p:properties>
</file>

<file path=customXml/itemProps1.xml><?xml version="1.0" encoding="utf-8"?>
<ds:datastoreItem xmlns:ds="http://schemas.openxmlformats.org/officeDocument/2006/customXml" ds:itemID="{49F3D800-FC34-4A1D-BB23-1CC8C12664B9}">
  <ds:schemaRefs>
    <ds:schemaRef ds:uri="http://schemas.microsoft.com/sharepoint/v3/contenttype/forms"/>
  </ds:schemaRefs>
</ds:datastoreItem>
</file>

<file path=customXml/itemProps2.xml><?xml version="1.0" encoding="utf-8"?>
<ds:datastoreItem xmlns:ds="http://schemas.openxmlformats.org/officeDocument/2006/customXml" ds:itemID="{EFCF2BA6-3F80-461A-8481-587E131B12F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46a9d08-2c15-4b92-b260-63e8f0751101"/>
    <ds:schemaRef ds:uri="757b4fc2-887f-4752-9e15-7cba9993bc1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3C7B722-CE67-470C-91CA-6792CEECC5F2}">
  <ds:schemaRefs>
    <ds:schemaRef ds:uri="http://purl.org/dc/elements/1.1/"/>
    <ds:schemaRef ds:uri="757b4fc2-887f-4752-9e15-7cba9993bc17"/>
    <ds:schemaRef ds:uri="http://purl.org/dc/terms/"/>
    <ds:schemaRef ds:uri="http://www.w3.org/XML/1998/namespace"/>
    <ds:schemaRef ds:uri="http://purl.org/dc/dcmitype/"/>
    <ds:schemaRef ds:uri="c46a9d08-2c15-4b92-b260-63e8f0751101"/>
    <ds:schemaRef ds:uri="http://schemas.openxmlformats.org/package/2006/metadata/core-properties"/>
    <ds:schemaRef ds:uri="http://schemas.microsoft.com/office/infopath/2007/PartnerControls"/>
    <ds:schemaRef ds:uri="http://schemas.microsoft.com/office/2006/documentManagement/type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4</vt:i4>
      </vt:variant>
    </vt:vector>
  </HeadingPairs>
  <TitlesOfParts>
    <vt:vector size="14" baseType="lpstr">
      <vt:lpstr>Cover</vt:lpstr>
      <vt:lpstr>B2A Summary</vt:lpstr>
      <vt:lpstr>Monthly Expenses</vt:lpstr>
      <vt:lpstr>Variances Detail</vt:lpstr>
      <vt:lpstr>Financial&gt;&gt;&gt;</vt:lpstr>
      <vt:lpstr>Monthly Revenues</vt:lpstr>
      <vt:lpstr>Pension and Benefits</vt:lpstr>
      <vt:lpstr>Source Docs&gt;&gt;&gt;</vt:lpstr>
      <vt:lpstr>Revenue_FY26B</vt:lpstr>
      <vt:lpstr>Expenses_FY26B</vt:lpstr>
      <vt:lpstr>'B2A Summary'!Print_Area</vt:lpstr>
      <vt:lpstr>'Monthly Expenses'!Print_Area</vt:lpstr>
      <vt:lpstr>'Monthly Revenues'!Print_Area</vt:lpstr>
      <vt:lpstr>'Variances Detail'!Print_Area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2026-05-15T16:52:39Z</dcterms:created>
  <dcterms:modified xsi:type="dcterms:W3CDTF">2026-07-14T18:55:50Z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0x010100304266C279209D4495E257FC85CFFF80</vt:lpwstr>
  </property>
</Properties>
</file>