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generapr1.sharepoint.com/sites/RegulatoryTeam/Shared Documents/NEPR-MI-2019-0007 - Performance Metrics/Quarterly Reports/FY2026_Q4/"/>
    </mc:Choice>
  </mc:AlternateContent>
  <xr:revisionPtr revIDLastSave="6" documentId="8_{AFFE9A44-FA87-44CF-A185-AC962AD5E20D}" xr6:coauthVersionLast="47" xr6:coauthVersionMax="47" xr10:uidLastSave="{37784A49-3A9A-4383-9FDF-818A1F3D3878}"/>
  <bookViews>
    <workbookView xWindow="28680" yWindow="-120" windowWidth="29040" windowHeight="15720" tabRatio="500" xr2:uid="{00000000-000D-0000-FFFF-FFFF00000000}"/>
  </bookViews>
  <sheets>
    <sheet name="KPI MES A MES" sheetId="1" r:id="rId1"/>
    <sheet name="REGISTRO OSHA RECORDABLE" sheetId="2" r:id="rId2"/>
    <sheet name="REGISTRABLES POR PLANTA" sheetId="3" r:id="rId3"/>
  </sheets>
  <definedNames>
    <definedName name="_xlnm._FilterDatabase" localSheetId="1" hidden="1">'REGISTRO OSHA RECORDABLE'!$B$6:$R$14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9" i="1" l="1"/>
  <c r="C18" i="1"/>
  <c r="N19" i="3"/>
  <c r="M19" i="3"/>
  <c r="L19" i="3"/>
  <c r="K19" i="3"/>
  <c r="J19" i="3"/>
  <c r="I19" i="3"/>
  <c r="H19" i="3"/>
  <c r="G19" i="3"/>
  <c r="F19" i="3"/>
  <c r="E19" i="3"/>
  <c r="D19" i="3"/>
  <c r="C19" i="3"/>
  <c r="P18" i="3"/>
  <c r="O18" i="3"/>
  <c r="P17" i="3"/>
  <c r="O17" i="3"/>
  <c r="Q17" i="3" s="1"/>
  <c r="P16" i="3"/>
  <c r="O16" i="3"/>
  <c r="P15" i="3"/>
  <c r="O15" i="3"/>
  <c r="P14" i="3"/>
  <c r="O14" i="3"/>
  <c r="P13" i="3"/>
  <c r="O13" i="3"/>
  <c r="P12" i="3"/>
  <c r="O12" i="3"/>
  <c r="Q12" i="3" s="1"/>
  <c r="P11" i="3"/>
  <c r="O11" i="3"/>
  <c r="Q11" i="3" s="1"/>
  <c r="P10" i="3"/>
  <c r="O10" i="3"/>
  <c r="Q10" i="3" s="1"/>
  <c r="P9" i="3"/>
  <c r="O9" i="3"/>
  <c r="Q9" i="3" s="1"/>
  <c r="P8" i="3"/>
  <c r="O8" i="3"/>
  <c r="P7" i="3"/>
  <c r="O7" i="3"/>
  <c r="P6" i="3"/>
  <c r="O6" i="3"/>
  <c r="P5" i="3"/>
  <c r="P19" i="3" s="1"/>
  <c r="O5" i="3"/>
  <c r="O19" i="3" s="1"/>
  <c r="N15" i="2"/>
  <c r="M15" i="2"/>
  <c r="N21" i="1"/>
  <c r="M21" i="1"/>
  <c r="L21" i="1"/>
  <c r="K21" i="1"/>
  <c r="J21" i="1"/>
  <c r="I21" i="1"/>
  <c r="H21" i="1"/>
  <c r="G21" i="1"/>
  <c r="F21" i="1"/>
  <c r="E21" i="1"/>
  <c r="D21" i="1"/>
  <c r="C21" i="1"/>
  <c r="N20" i="1"/>
  <c r="M20" i="1"/>
  <c r="L20" i="1"/>
  <c r="K20" i="1"/>
  <c r="J20" i="1"/>
  <c r="I20" i="1"/>
  <c r="H20" i="1"/>
  <c r="G20" i="1"/>
  <c r="F20" i="1"/>
  <c r="E20" i="1"/>
  <c r="D20" i="1"/>
  <c r="C20" i="1"/>
  <c r="N19" i="1"/>
  <c r="M19" i="1"/>
  <c r="L19" i="1"/>
  <c r="K19" i="1"/>
  <c r="J19" i="1"/>
  <c r="I19" i="1"/>
  <c r="H19" i="1"/>
  <c r="G19" i="1"/>
  <c r="F19" i="1"/>
  <c r="E19" i="1"/>
  <c r="C19" i="1"/>
  <c r="N18" i="1"/>
  <c r="M18" i="1"/>
  <c r="L18" i="1"/>
  <c r="K18" i="1"/>
  <c r="J18" i="1"/>
  <c r="I18" i="1"/>
  <c r="H18" i="1"/>
  <c r="G18" i="1"/>
  <c r="F18" i="1"/>
  <c r="E18" i="1"/>
  <c r="D18" i="1"/>
  <c r="O12" i="1"/>
  <c r="O11" i="1"/>
  <c r="O10" i="1"/>
  <c r="O9" i="1"/>
  <c r="O8" i="1"/>
  <c r="O7" i="1"/>
  <c r="O18" i="1" l="1"/>
  <c r="O20" i="1"/>
  <c r="O19" i="1"/>
  <c r="O21" i="1"/>
  <c r="Q18" i="1"/>
  <c r="R18" i="1"/>
  <c r="Q19" i="1"/>
  <c r="R19" i="1"/>
  <c r="Q21" i="1"/>
  <c r="R21" i="1"/>
  <c r="Q15" i="3"/>
  <c r="Q14" i="3"/>
  <c r="Q18" i="3"/>
  <c r="Q13" i="3"/>
  <c r="Q6" i="3"/>
  <c r="Q7" i="3"/>
  <c r="Q16" i="3"/>
  <c r="Q20" i="1"/>
  <c r="R20" i="1"/>
  <c r="Q8" i="3"/>
  <c r="Q5" i="3"/>
  <c r="Q19" i="3" l="1"/>
</calcChain>
</file>

<file path=xl/sharedStrings.xml><?xml version="1.0" encoding="utf-8"?>
<sst xmlns="http://schemas.openxmlformats.org/spreadsheetml/2006/main" count="215" uniqueCount="140">
  <si>
    <t>KEY PERFORMANCE INDICATORS — MES A MES CON YTD</t>
  </si>
  <si>
    <t xml:space="preserve">Departamento de Salud y Seguridad Ocupacional  |  GENERA PR  |  Año Fiscal 2026 </t>
  </si>
  <si>
    <t xml:space="preserve">Fuente: DASHBOARD DEPARTAMENTO DE SALUD OCUPACIONAL AÑO FISCAL 2026 </t>
  </si>
  <si>
    <t>1. DATA BASE MENSUAL (entrada de cálculo)</t>
  </si>
  <si>
    <t>MÉTRICA</t>
  </si>
  <si>
    <t>JUL</t>
  </si>
  <si>
    <t>AGO</t>
  </si>
  <si>
    <t>SEP</t>
  </si>
  <si>
    <t>OCT</t>
  </si>
  <si>
    <t>NOV</t>
  </si>
  <si>
    <t>DIC</t>
  </si>
  <si>
    <t>ENE</t>
  </si>
  <si>
    <t>FEB</t>
  </si>
  <si>
    <t>MAR</t>
  </si>
  <si>
    <t>ABR</t>
  </si>
  <si>
    <t>MAY</t>
  </si>
  <si>
    <t>JUN</t>
  </si>
  <si>
    <t>YTD / TOTAL</t>
  </si>
  <si>
    <t>Empleados (promedio del mes)</t>
  </si>
  <si>
    <t>Horas trabajadas</t>
  </si>
  <si>
    <t>Casos registrables OSHA 300</t>
  </si>
  <si>
    <t>Casos DART</t>
  </si>
  <si>
    <t>Días perdidos / restringidos</t>
  </si>
  <si>
    <t>Fatalidades</t>
  </si>
  <si>
    <t>FACTOR OSHA (constante)</t>
  </si>
  <si>
    <t>2. INDICADORES CLAVE DE DESEMPEÑO (KPI)</t>
  </si>
  <si>
    <t>KPI</t>
  </si>
  <si>
    <t>YTD VALUE</t>
  </si>
  <si>
    <t>AÑO ANTERIOR</t>
  </si>
  <si>
    <t>VARIANZA</t>
  </si>
  <si>
    <t>% vs A.A.</t>
  </si>
  <si>
    <t>FÓRMULA</t>
  </si>
  <si>
    <t>TRIR (Total Recordable Incident Rate)</t>
  </si>
  <si>
    <t>Registrables × 200,000 ÷ Horas trabajadas</t>
  </si>
  <si>
    <t>DART Rate</t>
  </si>
  <si>
    <t>Casos DART × 200,000 ÷ Horas trabajadas</t>
  </si>
  <si>
    <t>Severity Rate</t>
  </si>
  <si>
    <t>Días perdidos × 200,000 ÷ Horas trabajadas</t>
  </si>
  <si>
    <t>Fatalities Rate</t>
  </si>
  <si>
    <t>Fatalidades ÷ Empleados</t>
  </si>
  <si>
    <t>REGISTRO DE ACCIDENTES 
OSHA RECORDABLE AÑO FISCAL 2026</t>
  </si>
  <si>
    <t>ID</t>
  </si>
  <si>
    <t>FECHA</t>
  </si>
  <si>
    <t>MES</t>
  </si>
  <si>
    <t>TRIM.</t>
  </si>
  <si>
    <t>PLANTA</t>
  </si>
  <si>
    <t>UBICACIÓN DEL EVENTO</t>
  </si>
  <si>
    <t>TIPO</t>
  </si>
  <si>
    <t>LESIÓN</t>
  </si>
  <si>
    <t>PARTE DEL CUERPO</t>
  </si>
  <si>
    <t>CATEGORÍA</t>
  </si>
  <si>
    <t>CAUSA RAÍZ</t>
  </si>
  <si>
    <t>TRATAMIENTO</t>
  </si>
  <si>
    <t>¿DART?</t>
  </si>
  <si>
    <t>DÍAS PERDIDOS</t>
  </si>
  <si>
    <t>DESCRIPCIÓN DEL EVENTO (anonimizada)</t>
  </si>
  <si>
    <t>ID REGISTRO ORIGEN</t>
  </si>
  <si>
    <t>FILA REGISTRO ORIGEN</t>
  </si>
  <si>
    <t>R-01</t>
  </si>
  <si>
    <t>2025-07-12</t>
  </si>
  <si>
    <t>Q1</t>
  </si>
  <si>
    <t>AGUIRRE</t>
  </si>
  <si>
    <t>Unidad 2 M.P.T</t>
  </si>
  <si>
    <t>ACCIDENTE</t>
  </si>
  <si>
    <t>Choque eléctrico</t>
  </si>
  <si>
    <t>Mano y oído</t>
  </si>
  <si>
    <t>Factor Humano/Conducta</t>
  </si>
  <si>
    <t>Comportamiento Inseguro</t>
  </si>
  <si>
    <t>Doctor privado</t>
  </si>
  <si>
    <t>NO</t>
  </si>
  <si>
    <t>Durante un trabajo de soldadura en la Unidad 2 M.P.T., el empleado recibió un choque eléctrico en la mano al agarrar un cable sin utilizar el equipo de protección personal (guantes).</t>
  </si>
  <si>
    <t>R-02</t>
  </si>
  <si>
    <t>2025-07-23</t>
  </si>
  <si>
    <t>SAN JUAN</t>
  </si>
  <si>
    <t>Portón área de posetas</t>
  </si>
  <si>
    <t>Torcedura</t>
  </si>
  <si>
    <t>Pie izquierdo</t>
  </si>
  <si>
    <t>Ambiente/Condiciones</t>
  </si>
  <si>
    <t>Factor de Diseño-Ingeniería</t>
  </si>
  <si>
    <t>CFSE</t>
  </si>
  <si>
    <t>SI</t>
  </si>
  <si>
    <t>Al asistir en la apertura del portón del área de posetas, el portón se salió de su riel y cayó sobre el empleado, ocasionando torcedura del pie izquierdo. Recibió primeros auxilios en el dispensario y fue transportado al Hospital Industrial por el fuerte dolor.</t>
  </si>
  <si>
    <t>R-03</t>
  </si>
  <si>
    <t>2025-07-30</t>
  </si>
  <si>
    <t>T.M.G. San Juan</t>
  </si>
  <si>
    <t>Golpe / laceración</t>
  </si>
  <si>
    <t>Hombro izq. y mano der.</t>
  </si>
  <si>
    <t>Descuido en Proceso</t>
  </si>
  <si>
    <t>Durante el lijado de un eje mecánico en el área de TMG, un descuido provocó que el guante de seguridad se enredara en el torno en rotación, causando golpe en la mano derecha y laceraciones en el hombro izquierdo. Trasladado al Hospital Industrial.</t>
  </si>
  <si>
    <t>R-04</t>
  </si>
  <si>
    <t>2025-08-06</t>
  </si>
  <si>
    <t>COSTA SUR</t>
  </si>
  <si>
    <t>Unidad 6, piso 3 (cerca ascensor de carga)</t>
  </si>
  <si>
    <t>Desmembramiento</t>
  </si>
  <si>
    <t>Dedo anular mano izq.</t>
  </si>
  <si>
    <t>Falla en el Proceso o Sistema</t>
  </si>
  <si>
    <t>Durante el manejo manual de un motor de circulación de caldera de aprox. 8,000 lb en el piso 3 de la Unidad 6, el trolley y reel se estancaron y el motor se desbalanceó. Las eslingas pincharon el guante del empleado, quien retiró bruscamente la mano izquierda, ocasionando la desmembración del dedo anular.</t>
  </si>
  <si>
    <t>R-05</t>
  </si>
  <si>
    <t>2026-01-17</t>
  </si>
  <si>
    <t>Q3</t>
  </si>
  <si>
    <t>CAMBALACHE</t>
  </si>
  <si>
    <t>GT-2 Módulo AA</t>
  </si>
  <si>
    <t>Caída a distinto nivel</t>
  </si>
  <si>
    <t>Cadera, codo der. e ingle izq.</t>
  </si>
  <si>
    <t>Equipo/Herramientas</t>
  </si>
  <si>
    <t>Condición Insegura</t>
  </si>
  <si>
    <t>Tras validar un olor a cables quemados en el techo del GT-2, al iniciar el descenso por la escalera fija esta se desprendió de su punto de soldadura por corrosión, provocando la caída desde aprox. 10 pies. Sin fracturas; contusiones leves. Referido al CFSE; sin días de descanso.</t>
  </si>
  <si>
    <t>R-06</t>
  </si>
  <si>
    <t>2026-03-03</t>
  </si>
  <si>
    <t>DAGUAO</t>
  </si>
  <si>
    <t>Unidad 1 (ver nota de validación)</t>
  </si>
  <si>
    <t>Torcedura de tobillo</t>
  </si>
  <si>
    <t>Tobillo izquierdo</t>
  </si>
  <si>
    <t>Mientras laboraba en la Unidad 1, el empleado pisó un desnivel en el área de trabajo y perdió el balance, torciéndose el tobillo izquierdo. Se le aplicó hielo, y al no mejorar fue transportado al Hospital Ryder de Humacao y luego al Hospital Industrial para tratamiento con el CFSE.</t>
  </si>
  <si>
    <t>R-07</t>
  </si>
  <si>
    <t>2026-03-04</t>
  </si>
  <si>
    <t>Taller de mecánica</t>
  </si>
  <si>
    <t>Golpe / herida abierta</t>
  </si>
  <si>
    <t>Dedo corazón mano izq.</t>
  </si>
  <si>
    <t>Al mover un paño de traveling screen almacenado, el empleado sufrió un pinchazo que le causó una herida abierta. Contaba con su EPP (guantes) al momento de los hechos. Fue enviado al Hospital Menonita de Guayama, donde se le brindaron 2 puntos de sutura.</t>
  </si>
  <si>
    <t>R-08</t>
  </si>
  <si>
    <t>2026-05-13</t>
  </si>
  <si>
    <t>Q4</t>
  </si>
  <si>
    <t>Unidad 2 TM</t>
  </si>
  <si>
    <t>Impacto / contusión</t>
  </si>
  <si>
    <t>Codo izquierdo</t>
  </si>
  <si>
    <t>Al transitar por el área de trabajo, el empleado se enredó con cableado en una de sus botas, provocando una caída al piso. Al caer apoyó rodillas y manos y sintió un fuerte impacto y dolor en el codo izquierdo. Visitó el Hospital de Manatí, donde el médico refirió 5 días de descanso y medicamentos recetados.</t>
  </si>
  <si>
    <t>TOTAL</t>
  </si>
  <si>
    <t>CASOS REGISTRABLES OSHA 300 POR PLANTA — AF 2026</t>
  </si>
  <si>
    <t>TOTAL AÑO</t>
  </si>
  <si>
    <t>% DEL TOTAL</t>
  </si>
  <si>
    <t>PALO SECO</t>
  </si>
  <si>
    <t>MAYAGUEZ</t>
  </si>
  <si>
    <t>CICLO COMBINADO</t>
  </si>
  <si>
    <t>VEGA BAJA</t>
  </si>
  <si>
    <t>YABUCOA</t>
  </si>
  <si>
    <t>JOBOS</t>
  </si>
  <si>
    <t>VIEQUES</t>
  </si>
  <si>
    <t>CULEBRA</t>
  </si>
  <si>
    <t>TM PEAKERS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</si>
</sst>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0.0%;\-0.0%;0.0%"/>
    <numFmt numFmtId="166" formatCode="dd\-mmm\-yyyy"/>
    <numFmt numFmtId="167" formatCode="0.0%"/>
  </numFmts>
  <fonts count="18" x14ac:knownFonts="1">
    <font>
      <sz val="11"/>
      <color theme="1"/>
      <name val="Calibri"/>
      <family val="2"/>
      <charset val="1"/>
    </font>
    <font>
      <b/>
      <sz val="16"/>
      <color rgb="FF2E1760"/>
      <name val="Calibri"/>
      <family val="2"/>
    </font>
    <font>
      <sz val="10"/>
      <color rgb="FF595959"/>
      <name val="Calibri"/>
      <family val="2"/>
    </font>
    <font>
      <sz val="9"/>
      <color rgb="FF808080"/>
      <name val="Calibri"/>
      <family val="2"/>
    </font>
    <font>
      <b/>
      <sz val="12"/>
      <color rgb="FF00A3CF"/>
      <name val="Calibri"/>
      <family val="2"/>
    </font>
    <font>
      <b/>
      <sz val="10"/>
      <color rgb="FFFFFFFF"/>
      <name val="Calibri"/>
      <family val="2"/>
    </font>
    <font>
      <b/>
      <sz val="10"/>
      <color rgb="FF000000"/>
      <name val="Calibri"/>
      <family val="2"/>
    </font>
    <font>
      <sz val="10"/>
      <color rgb="FF0000FF"/>
      <name val="Calibri"/>
      <family val="2"/>
    </font>
    <font>
      <sz val="9"/>
      <color rgb="FF595959"/>
      <name val="Calibri"/>
      <family val="2"/>
    </font>
    <font>
      <b/>
      <sz val="10"/>
      <color rgb="FF0000FF"/>
      <name val="Calibri"/>
      <family val="2"/>
    </font>
    <font>
      <i/>
      <sz val="9"/>
      <color rgb="FF808080"/>
      <name val="Calibri"/>
      <family val="2"/>
    </font>
    <font>
      <sz val="10"/>
      <color rgb="FF000000"/>
      <name val="Calibri"/>
      <family val="2"/>
    </font>
    <font>
      <b/>
      <sz val="11"/>
      <color rgb="FF000000"/>
      <name val="Calibri"/>
      <family val="2"/>
    </font>
    <font>
      <b/>
      <sz val="9"/>
      <color rgb="FF2E1760"/>
      <name val="Calibri"/>
      <family val="2"/>
    </font>
    <font>
      <b/>
      <sz val="9"/>
      <color rgb="FFC00000"/>
      <name val="Calibri"/>
      <family val="2"/>
    </font>
    <font>
      <b/>
      <sz val="9"/>
      <color rgb="FF000000"/>
      <name val="Calibri"/>
      <family val="2"/>
    </font>
    <font>
      <sz val="9"/>
      <color rgb="FF000000"/>
      <name val="Calibri"/>
      <family val="2"/>
    </font>
    <font>
      <i/>
      <sz val="9"/>
      <color rgb="FF595959"/>
      <name val="Calibri"/>
      <family val="2"/>
    </font>
  </fonts>
  <fills count="7">
    <fill>
      <patternFill patternType="none"/>
    </fill>
    <fill>
      <patternFill patternType="gray125"/>
    </fill>
    <fill>
      <patternFill patternType="solid">
        <fgColor rgb="FF2E1760"/>
        <bgColor rgb="FF333399"/>
      </patternFill>
    </fill>
    <fill>
      <patternFill patternType="solid">
        <fgColor rgb="FFF2F2F2"/>
        <bgColor rgb="FFFFFFFF"/>
      </patternFill>
    </fill>
    <fill>
      <patternFill patternType="solid">
        <fgColor rgb="FFD9D9D9"/>
        <bgColor rgb="FFF2F2F2"/>
      </patternFill>
    </fill>
    <fill>
      <patternFill patternType="solid">
        <fgColor rgb="FFF7CB15"/>
        <bgColor rgb="FFFF9900"/>
      </patternFill>
    </fill>
    <fill>
      <patternFill patternType="solid">
        <fgColor rgb="FF00A3CF"/>
        <bgColor rgb="FF008080"/>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39">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3" fontId="7" fillId="0" borderId="1" xfId="0" applyNumberFormat="1" applyFont="1" applyBorder="1" applyAlignment="1">
      <alignment horizontal="center" vertical="center"/>
    </xf>
    <xf numFmtId="3" fontId="6" fillId="4" borderId="1" xfId="0" applyNumberFormat="1" applyFont="1" applyFill="1" applyBorder="1" applyAlignment="1">
      <alignment horizontal="center" vertical="center"/>
    </xf>
    <xf numFmtId="0" fontId="8" fillId="0" borderId="1" xfId="0" applyFont="1" applyBorder="1" applyAlignment="1">
      <alignment horizontal="left" vertical="center"/>
    </xf>
    <xf numFmtId="4" fontId="7" fillId="0" borderId="1" xfId="0" applyNumberFormat="1" applyFont="1" applyBorder="1" applyAlignment="1">
      <alignment horizontal="center" vertical="center"/>
    </xf>
    <xf numFmtId="4" fontId="6" fillId="4" borderId="1" xfId="0" applyNumberFormat="1" applyFont="1" applyFill="1" applyBorder="1" applyAlignment="1">
      <alignment horizontal="center" vertical="center"/>
    </xf>
    <xf numFmtId="0" fontId="6" fillId="5" borderId="1" xfId="0" applyFont="1" applyFill="1" applyBorder="1" applyAlignment="1">
      <alignment horizontal="left" vertical="center"/>
    </xf>
    <xf numFmtId="3" fontId="9" fillId="5" borderId="1" xfId="0" applyNumberFormat="1" applyFont="1" applyFill="1" applyBorder="1" applyAlignment="1">
      <alignment horizontal="center" vertical="center"/>
    </xf>
    <xf numFmtId="0" fontId="10" fillId="0" borderId="0" xfId="0" applyFont="1"/>
    <xf numFmtId="0" fontId="5" fillId="2" borderId="1" xfId="0" applyFont="1" applyFill="1" applyBorder="1" applyAlignment="1">
      <alignment horizontal="center" vertical="center" wrapText="1"/>
    </xf>
    <xf numFmtId="2" fontId="11" fillId="0" borderId="1" xfId="0" applyNumberFormat="1" applyFont="1" applyBorder="1" applyAlignment="1">
      <alignment horizontal="center" vertical="center"/>
    </xf>
    <xf numFmtId="2" fontId="12" fillId="4" borderId="1" xfId="0" applyNumberFormat="1" applyFont="1" applyFill="1" applyBorder="1" applyAlignment="1">
      <alignment horizontal="center" vertical="center"/>
    </xf>
    <xf numFmtId="2" fontId="7"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5" fontId="11" fillId="0" borderId="1" xfId="0" applyNumberFormat="1" applyFont="1" applyBorder="1" applyAlignment="1">
      <alignment horizontal="center" vertical="center"/>
    </xf>
    <xf numFmtId="0" fontId="13" fillId="0" borderId="0" xfId="0" applyFont="1" applyAlignment="1">
      <alignment horizontal="left" vertical="center"/>
    </xf>
    <xf numFmtId="0" fontId="8" fillId="0" borderId="0" xfId="0" applyFont="1" applyAlignment="1">
      <alignment horizontal="left" vertical="center"/>
    </xf>
    <xf numFmtId="0" fontId="15" fillId="3" borderId="1" xfId="0" applyFont="1" applyFill="1" applyBorder="1" applyAlignment="1">
      <alignment horizontal="center" vertical="center"/>
    </xf>
    <xf numFmtId="166"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xf>
    <xf numFmtId="3" fontId="16" fillId="0" borderId="1" xfId="0" applyNumberFormat="1" applyFont="1" applyBorder="1" applyAlignment="1">
      <alignment horizontal="center" vertical="center"/>
    </xf>
    <xf numFmtId="0" fontId="16" fillId="0" borderId="1" xfId="0" applyFont="1" applyBorder="1" applyAlignment="1">
      <alignment horizontal="left" vertical="center" wrapText="1"/>
    </xf>
    <xf numFmtId="3" fontId="14" fillId="0" borderId="1" xfId="0" applyNumberFormat="1" applyFont="1" applyBorder="1" applyAlignment="1">
      <alignment horizontal="center" vertical="center"/>
    </xf>
    <xf numFmtId="0" fontId="5" fillId="6" borderId="1" xfId="0" applyFont="1" applyFill="1" applyBorder="1" applyAlignment="1">
      <alignment horizontal="center" vertical="center"/>
    </xf>
    <xf numFmtId="0" fontId="11" fillId="6" borderId="1" xfId="0" applyFont="1" applyFill="1" applyBorder="1" applyAlignment="1">
      <alignment horizontal="left" vertical="center"/>
    </xf>
    <xf numFmtId="3" fontId="5" fillId="6" borderId="1" xfId="0" applyNumberFormat="1" applyFont="1" applyFill="1" applyBorder="1" applyAlignment="1">
      <alignment horizontal="center" vertical="center"/>
    </xf>
    <xf numFmtId="3" fontId="11" fillId="0" borderId="1" xfId="0" applyNumberFormat="1" applyFont="1" applyBorder="1" applyAlignment="1">
      <alignment horizontal="center" vertical="center"/>
    </xf>
    <xf numFmtId="167" fontId="11" fillId="0" borderId="1" xfId="0" applyNumberFormat="1" applyFont="1" applyBorder="1" applyAlignment="1">
      <alignment horizontal="center" vertical="center"/>
    </xf>
    <xf numFmtId="167" fontId="5" fillId="6" borderId="1" xfId="0" applyNumberFormat="1" applyFont="1" applyFill="1" applyBorder="1" applyAlignment="1">
      <alignment horizontal="center" vertical="center"/>
    </xf>
    <xf numFmtId="0" fontId="17" fillId="0" borderId="0" xfId="0" applyFont="1"/>
    <xf numFmtId="0" fontId="1" fillId="0" borderId="0" xfId="0" applyFont="1" applyAlignment="1">
      <alignment horizontal="left" vertical="center" wrapText="1"/>
    </xf>
    <xf numFmtId="0" fontId="14" fillId="0" borderId="0" xfId="0" applyFont="1"/>
  </cellXfs>
  <cellStyles count="1">
    <cellStyle name="Normal"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A3CF"/>
      <rgbColor rgb="FFCCFFFF"/>
      <rgbColor rgb="FFCCFFCC"/>
      <rgbColor rgb="FFFFFF99"/>
      <rgbColor rgb="FF99CCFF"/>
      <rgbColor rgb="FFFF99CC"/>
      <rgbColor rgb="FFCC99FF"/>
      <rgbColor rgb="FFFFCC99"/>
      <rgbColor rgb="FF3366FF"/>
      <rgbColor rgb="FF33CCCC"/>
      <rgbColor rgb="FF99CC00"/>
      <rgbColor rgb="FFF7CB15"/>
      <rgbColor rgb="FFFF9900"/>
      <rgbColor rgb="FFFF6600"/>
      <rgbColor rgb="FF595959"/>
      <rgbColor rgb="FF969696"/>
      <rgbColor rgb="FF003366"/>
      <rgbColor rgb="FF339966"/>
      <rgbColor rgb="FF003300"/>
      <rgbColor rgb="FF333300"/>
      <rgbColor rgb="FF993300"/>
      <rgbColor rgb="FF993366"/>
      <rgbColor rgb="FF333399"/>
      <rgbColor rgb="FF2E176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28"/>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N19" sqref="N19"/>
    </sheetView>
  </sheetViews>
  <sheetFormatPr defaultColWidth="8.7109375" defaultRowHeight="15" x14ac:dyDescent="0.25"/>
  <cols>
    <col min="1" max="1" width="2" customWidth="1"/>
    <col min="2" max="2" width="74.42578125" bestFit="1" customWidth="1"/>
    <col min="3" max="14" width="11" customWidth="1"/>
    <col min="15" max="15" width="14" customWidth="1"/>
    <col min="16" max="16" width="13.42578125" bestFit="1" customWidth="1"/>
    <col min="17" max="18" width="13" customWidth="1"/>
    <col min="19" max="19" width="30" customWidth="1"/>
  </cols>
  <sheetData>
    <row r="1" spans="2:15" ht="19.5" customHeight="1" x14ac:dyDescent="0.25">
      <c r="B1" s="1" t="s">
        <v>0</v>
      </c>
    </row>
    <row r="2" spans="2:15" ht="15" customHeight="1" x14ac:dyDescent="0.25">
      <c r="B2" s="2" t="s">
        <v>1</v>
      </c>
    </row>
    <row r="3" spans="2:15" ht="15" customHeight="1" x14ac:dyDescent="0.25">
      <c r="B3" s="3" t="s">
        <v>2</v>
      </c>
    </row>
    <row r="5" spans="2:15" ht="15" customHeight="1" x14ac:dyDescent="0.25">
      <c r="B5" s="4" t="s">
        <v>3</v>
      </c>
    </row>
    <row r="6" spans="2:15" ht="15" customHeight="1" x14ac:dyDescent="0.25">
      <c r="B6" s="5" t="s">
        <v>4</v>
      </c>
      <c r="C6" s="5" t="s">
        <v>5</v>
      </c>
      <c r="D6" s="5" t="s">
        <v>6</v>
      </c>
      <c r="E6" s="5" t="s">
        <v>7</v>
      </c>
      <c r="F6" s="5" t="s">
        <v>8</v>
      </c>
      <c r="G6" s="5" t="s">
        <v>9</v>
      </c>
      <c r="H6" s="5" t="s">
        <v>10</v>
      </c>
      <c r="I6" s="5" t="s">
        <v>11</v>
      </c>
      <c r="J6" s="5" t="s">
        <v>12</v>
      </c>
      <c r="K6" s="5" t="s">
        <v>13</v>
      </c>
      <c r="L6" s="5" t="s">
        <v>14</v>
      </c>
      <c r="M6" s="5" t="s">
        <v>15</v>
      </c>
      <c r="N6" s="5" t="s">
        <v>16</v>
      </c>
      <c r="O6" s="5" t="s">
        <v>17</v>
      </c>
    </row>
    <row r="7" spans="2:15" ht="15" customHeight="1" x14ac:dyDescent="0.25">
      <c r="B7" s="6" t="s">
        <v>18</v>
      </c>
      <c r="C7" s="7">
        <v>714</v>
      </c>
      <c r="D7" s="7">
        <v>696</v>
      </c>
      <c r="E7" s="7">
        <v>691</v>
      </c>
      <c r="F7" s="7">
        <v>686</v>
      </c>
      <c r="G7" s="7">
        <v>695</v>
      </c>
      <c r="H7" s="7">
        <v>692</v>
      </c>
      <c r="I7" s="7">
        <v>695</v>
      </c>
      <c r="J7" s="7">
        <v>707</v>
      </c>
      <c r="K7" s="7">
        <v>697</v>
      </c>
      <c r="L7" s="7">
        <v>706</v>
      </c>
      <c r="M7" s="7">
        <v>706</v>
      </c>
      <c r="N7" s="7">
        <v>699</v>
      </c>
      <c r="O7" s="8">
        <f>AVERAGE(C7:N7)</f>
        <v>698.66666666666663</v>
      </c>
    </row>
    <row r="8" spans="2:15" ht="15" customHeight="1" x14ac:dyDescent="0.25">
      <c r="B8" s="6" t="s">
        <v>19</v>
      </c>
      <c r="C8" s="10">
        <v>123093</v>
      </c>
      <c r="D8" s="10">
        <v>121727</v>
      </c>
      <c r="E8" s="10">
        <v>120558</v>
      </c>
      <c r="F8" s="10">
        <v>117618</v>
      </c>
      <c r="G8" s="10">
        <v>161262</v>
      </c>
      <c r="H8" s="10">
        <v>122055</v>
      </c>
      <c r="I8" s="10">
        <v>122386</v>
      </c>
      <c r="J8" s="10">
        <v>121135.98</v>
      </c>
      <c r="K8" s="10">
        <v>122344</v>
      </c>
      <c r="L8" s="10">
        <v>122599.53</v>
      </c>
      <c r="M8" s="10">
        <v>120651</v>
      </c>
      <c r="N8" s="10">
        <v>124657</v>
      </c>
      <c r="O8" s="11">
        <f>SUM(C8:N8)</f>
        <v>1500086.51</v>
      </c>
    </row>
    <row r="9" spans="2:15" ht="15" customHeight="1" x14ac:dyDescent="0.25">
      <c r="B9" s="6" t="s">
        <v>20</v>
      </c>
      <c r="C9" s="7">
        <v>3</v>
      </c>
      <c r="D9" s="7">
        <v>1</v>
      </c>
      <c r="E9" s="7">
        <v>0</v>
      </c>
      <c r="F9" s="7">
        <v>0</v>
      </c>
      <c r="G9" s="7">
        <v>0</v>
      </c>
      <c r="H9" s="7">
        <v>0</v>
      </c>
      <c r="I9" s="7">
        <v>1</v>
      </c>
      <c r="J9" s="7">
        <v>0</v>
      </c>
      <c r="K9" s="7">
        <v>2</v>
      </c>
      <c r="L9" s="7">
        <v>0</v>
      </c>
      <c r="M9" s="7">
        <v>1</v>
      </c>
      <c r="N9" s="7">
        <v>0</v>
      </c>
      <c r="O9" s="8">
        <f>SUM(C9:N9)</f>
        <v>8</v>
      </c>
    </row>
    <row r="10" spans="2:15" ht="15" customHeight="1" x14ac:dyDescent="0.25">
      <c r="B10" s="6" t="s">
        <v>21</v>
      </c>
      <c r="C10" s="7">
        <v>2</v>
      </c>
      <c r="D10" s="7">
        <v>1</v>
      </c>
      <c r="E10" s="7">
        <v>0</v>
      </c>
      <c r="F10" s="7">
        <v>0</v>
      </c>
      <c r="G10" s="7">
        <v>0</v>
      </c>
      <c r="H10" s="7">
        <v>0</v>
      </c>
      <c r="I10" s="7">
        <v>0</v>
      </c>
      <c r="J10" s="7">
        <v>0</v>
      </c>
      <c r="K10" s="7">
        <v>1</v>
      </c>
      <c r="L10" s="7">
        <v>0</v>
      </c>
      <c r="M10" s="7">
        <v>1</v>
      </c>
      <c r="N10" s="7">
        <v>0</v>
      </c>
      <c r="O10" s="8">
        <f>SUM(C10:N10)</f>
        <v>5</v>
      </c>
    </row>
    <row r="11" spans="2:15" ht="15" customHeight="1" x14ac:dyDescent="0.25">
      <c r="B11" s="6" t="s">
        <v>22</v>
      </c>
      <c r="C11" s="7">
        <v>8</v>
      </c>
      <c r="D11" s="7">
        <v>27</v>
      </c>
      <c r="E11" s="7">
        <v>0</v>
      </c>
      <c r="F11" s="7">
        <v>0</v>
      </c>
      <c r="G11" s="7">
        <v>0</v>
      </c>
      <c r="H11" s="7">
        <v>0</v>
      </c>
      <c r="I11" s="7">
        <v>0</v>
      </c>
      <c r="J11" s="7">
        <v>0</v>
      </c>
      <c r="K11" s="7">
        <v>68</v>
      </c>
      <c r="L11" s="7">
        <v>0</v>
      </c>
      <c r="M11" s="7">
        <v>29</v>
      </c>
      <c r="N11" s="7">
        <v>0</v>
      </c>
      <c r="O11" s="8">
        <f>SUM(C11:N11)</f>
        <v>132</v>
      </c>
    </row>
    <row r="12" spans="2:15" ht="15" customHeight="1" x14ac:dyDescent="0.25">
      <c r="B12" s="6" t="s">
        <v>23</v>
      </c>
      <c r="C12" s="7">
        <v>0</v>
      </c>
      <c r="D12" s="7">
        <v>0</v>
      </c>
      <c r="E12" s="7">
        <v>0</v>
      </c>
      <c r="F12" s="7">
        <v>0</v>
      </c>
      <c r="G12" s="7">
        <v>0</v>
      </c>
      <c r="H12" s="7">
        <v>0</v>
      </c>
      <c r="I12" s="7">
        <v>0</v>
      </c>
      <c r="J12" s="7">
        <v>0</v>
      </c>
      <c r="K12" s="7">
        <v>0</v>
      </c>
      <c r="L12" s="7">
        <v>0</v>
      </c>
      <c r="M12" s="7">
        <v>0</v>
      </c>
      <c r="N12" s="7">
        <v>0</v>
      </c>
      <c r="O12" s="8">
        <f>SUM(C12:N12)</f>
        <v>0</v>
      </c>
    </row>
    <row r="14" spans="2:15" ht="15" customHeight="1" x14ac:dyDescent="0.25">
      <c r="B14" s="12" t="s">
        <v>24</v>
      </c>
      <c r="C14" s="13">
        <v>200000</v>
      </c>
      <c r="D14" s="14"/>
    </row>
    <row r="16" spans="2:15" ht="15" customHeight="1" x14ac:dyDescent="0.25">
      <c r="B16" s="4" t="s">
        <v>25</v>
      </c>
    </row>
    <row r="17" spans="2:19" ht="15" customHeight="1" x14ac:dyDescent="0.25">
      <c r="B17" s="15" t="s">
        <v>26</v>
      </c>
      <c r="C17" s="15" t="s">
        <v>5</v>
      </c>
      <c r="D17" s="15" t="s">
        <v>6</v>
      </c>
      <c r="E17" s="15" t="s">
        <v>7</v>
      </c>
      <c r="F17" s="15" t="s">
        <v>8</v>
      </c>
      <c r="G17" s="15" t="s">
        <v>9</v>
      </c>
      <c r="H17" s="15" t="s">
        <v>10</v>
      </c>
      <c r="I17" s="15" t="s">
        <v>11</v>
      </c>
      <c r="J17" s="15" t="s">
        <v>12</v>
      </c>
      <c r="K17" s="15" t="s">
        <v>13</v>
      </c>
      <c r="L17" s="15" t="s">
        <v>14</v>
      </c>
      <c r="M17" s="15" t="s">
        <v>15</v>
      </c>
      <c r="N17" s="15" t="s">
        <v>16</v>
      </c>
      <c r="O17" s="15" t="s">
        <v>27</v>
      </c>
      <c r="P17" s="15" t="s">
        <v>28</v>
      </c>
      <c r="Q17" s="15" t="s">
        <v>29</v>
      </c>
      <c r="R17" s="15" t="s">
        <v>30</v>
      </c>
      <c r="S17" s="15" t="s">
        <v>31</v>
      </c>
    </row>
    <row r="18" spans="2:19" ht="15" customHeight="1" x14ac:dyDescent="0.25">
      <c r="B18" s="6" t="s">
        <v>32</v>
      </c>
      <c r="C18" s="16">
        <f>IFERROR(C9*$C$14/C8,0)</f>
        <v>4.8743632862957273</v>
      </c>
      <c r="D18" s="16">
        <f t="shared" ref="D18:O18" si="0">IFERROR(D9*$C$14/D8,0)</f>
        <v>1.6430208581497943</v>
      </c>
      <c r="E18" s="16">
        <f t="shared" si="0"/>
        <v>0</v>
      </c>
      <c r="F18" s="16">
        <f t="shared" si="0"/>
        <v>0</v>
      </c>
      <c r="G18" s="16">
        <f t="shared" si="0"/>
        <v>0</v>
      </c>
      <c r="H18" s="16">
        <f t="shared" si="0"/>
        <v>0</v>
      </c>
      <c r="I18" s="16">
        <f t="shared" si="0"/>
        <v>1.6341738434134623</v>
      </c>
      <c r="J18" s="16">
        <f t="shared" si="0"/>
        <v>0</v>
      </c>
      <c r="K18" s="16">
        <f t="shared" si="0"/>
        <v>3.2694696920159552</v>
      </c>
      <c r="L18" s="16">
        <f t="shared" si="0"/>
        <v>0</v>
      </c>
      <c r="M18" s="16">
        <f t="shared" si="0"/>
        <v>1.6576737863755791</v>
      </c>
      <c r="N18" s="16">
        <f t="shared" si="0"/>
        <v>0</v>
      </c>
      <c r="O18" s="17">
        <f t="shared" si="0"/>
        <v>1.0666051519922009</v>
      </c>
      <c r="P18" s="18">
        <v>3.15</v>
      </c>
      <c r="Q18" s="19">
        <f>O18-P18</f>
        <v>-2.0833948480077993</v>
      </c>
      <c r="R18" s="20">
        <f>IFERROR((O18-P18)/P18,0)</f>
        <v>-0.66139518984374579</v>
      </c>
      <c r="S18" s="9" t="s">
        <v>33</v>
      </c>
    </row>
    <row r="19" spans="2:19" ht="15" customHeight="1" x14ac:dyDescent="0.25">
      <c r="B19" s="6" t="s">
        <v>34</v>
      </c>
      <c r="C19" s="16">
        <f t="shared" ref="C19:O19" si="1">IFERROR(C10*$C$14/C8,0)</f>
        <v>3.2495755241971516</v>
      </c>
      <c r="D19" s="16">
        <f>IFERROR(D10*$C$14/D8,0)</f>
        <v>1.6430208581497943</v>
      </c>
      <c r="E19" s="16">
        <f t="shared" si="1"/>
        <v>0</v>
      </c>
      <c r="F19" s="16">
        <f t="shared" si="1"/>
        <v>0</v>
      </c>
      <c r="G19" s="16">
        <f t="shared" si="1"/>
        <v>0</v>
      </c>
      <c r="H19" s="16">
        <f t="shared" si="1"/>
        <v>0</v>
      </c>
      <c r="I19" s="16">
        <f t="shared" si="1"/>
        <v>0</v>
      </c>
      <c r="J19" s="16">
        <f t="shared" si="1"/>
        <v>0</v>
      </c>
      <c r="K19" s="16">
        <f t="shared" si="1"/>
        <v>1.6347348460079776</v>
      </c>
      <c r="L19" s="16">
        <f t="shared" si="1"/>
        <v>0</v>
      </c>
      <c r="M19" s="16">
        <f t="shared" si="1"/>
        <v>1.6576737863755791</v>
      </c>
      <c r="N19" s="16">
        <f t="shared" si="1"/>
        <v>0</v>
      </c>
      <c r="O19" s="17">
        <f t="shared" si="1"/>
        <v>0.66662821999512545</v>
      </c>
      <c r="P19" s="18">
        <v>2.89</v>
      </c>
      <c r="Q19" s="19">
        <f>O19-P19</f>
        <v>-2.2233717800048747</v>
      </c>
      <c r="R19" s="20">
        <f>IFERROR((O19-P19)/P19,0)</f>
        <v>-0.76933279584943759</v>
      </c>
      <c r="S19" s="9" t="s">
        <v>35</v>
      </c>
    </row>
    <row r="20" spans="2:19" ht="15" customHeight="1" x14ac:dyDescent="0.25">
      <c r="B20" s="6" t="s">
        <v>36</v>
      </c>
      <c r="C20" s="16">
        <f t="shared" ref="C20:O20" si="2">IFERROR(C11*$C$14/C8,0)</f>
        <v>12.998302096788606</v>
      </c>
      <c r="D20" s="16">
        <f t="shared" si="2"/>
        <v>44.361563170044441</v>
      </c>
      <c r="E20" s="16">
        <f t="shared" si="2"/>
        <v>0</v>
      </c>
      <c r="F20" s="16">
        <f t="shared" si="2"/>
        <v>0</v>
      </c>
      <c r="G20" s="16">
        <f t="shared" si="2"/>
        <v>0</v>
      </c>
      <c r="H20" s="16">
        <f t="shared" si="2"/>
        <v>0</v>
      </c>
      <c r="I20" s="16">
        <f t="shared" si="2"/>
        <v>0</v>
      </c>
      <c r="J20" s="16">
        <f t="shared" si="2"/>
        <v>0</v>
      </c>
      <c r="K20" s="16">
        <f t="shared" si="2"/>
        <v>111.16196952854247</v>
      </c>
      <c r="L20" s="16">
        <f t="shared" si="2"/>
        <v>0</v>
      </c>
      <c r="M20" s="16">
        <f t="shared" si="2"/>
        <v>48.072539804891797</v>
      </c>
      <c r="N20" s="16">
        <f t="shared" si="2"/>
        <v>0</v>
      </c>
      <c r="O20" s="17">
        <f t="shared" si="2"/>
        <v>17.598985007871313</v>
      </c>
      <c r="P20" s="18">
        <v>11.68</v>
      </c>
      <c r="Q20" s="19">
        <f>O20-P20</f>
        <v>5.9189850078713135</v>
      </c>
      <c r="R20" s="20">
        <f>IFERROR((O20-P20)/P20,0)</f>
        <v>0.50676241505747543</v>
      </c>
      <c r="S20" s="9" t="s">
        <v>37</v>
      </c>
    </row>
    <row r="21" spans="2:19" ht="15" customHeight="1" x14ac:dyDescent="0.25">
      <c r="B21" s="6" t="s">
        <v>38</v>
      </c>
      <c r="C21" s="16">
        <f t="shared" ref="C21:O21" si="3">IFERROR(C12/C7,0)</f>
        <v>0</v>
      </c>
      <c r="D21" s="16">
        <f t="shared" si="3"/>
        <v>0</v>
      </c>
      <c r="E21" s="16">
        <f t="shared" si="3"/>
        <v>0</v>
      </c>
      <c r="F21" s="16">
        <f t="shared" si="3"/>
        <v>0</v>
      </c>
      <c r="G21" s="16">
        <f t="shared" si="3"/>
        <v>0</v>
      </c>
      <c r="H21" s="16">
        <f t="shared" si="3"/>
        <v>0</v>
      </c>
      <c r="I21" s="16">
        <f t="shared" si="3"/>
        <v>0</v>
      </c>
      <c r="J21" s="16">
        <f t="shared" si="3"/>
        <v>0</v>
      </c>
      <c r="K21" s="16">
        <f t="shared" si="3"/>
        <v>0</v>
      </c>
      <c r="L21" s="16">
        <f t="shared" si="3"/>
        <v>0</v>
      </c>
      <c r="M21" s="16">
        <f t="shared" si="3"/>
        <v>0</v>
      </c>
      <c r="N21" s="16">
        <f t="shared" si="3"/>
        <v>0</v>
      </c>
      <c r="O21" s="17">
        <f t="shared" si="3"/>
        <v>0</v>
      </c>
      <c r="P21" s="18">
        <v>0</v>
      </c>
      <c r="Q21" s="19">
        <f>O21-P21</f>
        <v>0</v>
      </c>
      <c r="R21" s="20">
        <f>IFERROR((O21-P21)/P21,0)</f>
        <v>0</v>
      </c>
      <c r="S21" s="9" t="s">
        <v>39</v>
      </c>
    </row>
    <row r="23" spans="2:19" ht="15" customHeight="1" x14ac:dyDescent="0.25">
      <c r="B23" s="21"/>
    </row>
    <row r="24" spans="2:19" ht="15" customHeight="1" x14ac:dyDescent="0.25">
      <c r="B24" s="22"/>
    </row>
    <row r="25" spans="2:19" ht="15" customHeight="1" x14ac:dyDescent="0.25">
      <c r="B25" s="22"/>
    </row>
    <row r="26" spans="2:19" ht="15" customHeight="1" x14ac:dyDescent="0.25">
      <c r="B26" s="22"/>
    </row>
    <row r="27" spans="2:19" ht="15" customHeight="1" x14ac:dyDescent="0.25">
      <c r="B27" s="22"/>
    </row>
    <row r="28" spans="2:19" ht="15" customHeight="1" x14ac:dyDescent="0.25">
      <c r="B28" s="22"/>
    </row>
  </sheetData>
  <pageMargins left="0.3" right="0.3" top="1" bottom="1" header="0.511811023622047" footer="0.511811023622047"/>
  <pageSetup paperSize="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24"/>
  <sheetViews>
    <sheetView showGridLines="0" zoomScaleNormal="100" workbookViewId="0">
      <pane xSplit="2" ySplit="6" topLeftCell="C7" activePane="bottomRight" state="frozen"/>
      <selection pane="topRight" activeCell="C1" sqref="C1"/>
      <selection pane="bottomLeft" activeCell="A7" sqref="A7"/>
      <selection pane="bottomRight" activeCell="B1" sqref="B1"/>
    </sheetView>
  </sheetViews>
  <sheetFormatPr defaultColWidth="8.7109375" defaultRowHeight="15" x14ac:dyDescent="0.25"/>
  <cols>
    <col min="1" max="1" width="2" customWidth="1"/>
    <col min="2" max="2" width="33.7109375" customWidth="1"/>
    <col min="3" max="3" width="12" customWidth="1"/>
    <col min="4" max="5" width="7" customWidth="1"/>
    <col min="6" max="6" width="15" customWidth="1"/>
    <col min="7" max="7" width="17.7109375" customWidth="1"/>
    <col min="8" max="8" width="12" hidden="1" customWidth="1"/>
    <col min="9" max="9" width="20" hidden="1" customWidth="1"/>
    <col min="10" max="10" width="24" hidden="1" customWidth="1"/>
    <col min="11" max="11" width="22" customWidth="1"/>
    <col min="12" max="12" width="26" customWidth="1"/>
    <col min="13" max="13" width="14" customWidth="1"/>
    <col min="14" max="14" width="9" customWidth="1"/>
    <col min="15" max="15" width="12" customWidth="1"/>
    <col min="16" max="16" width="80" customWidth="1"/>
    <col min="17" max="17" width="15.7109375" bestFit="1" customWidth="1"/>
    <col min="18" max="18" width="17.28515625" bestFit="1" customWidth="1"/>
  </cols>
  <sheetData>
    <row r="1" spans="2:18" ht="84" x14ac:dyDescent="0.25">
      <c r="B1" s="37" t="s">
        <v>40</v>
      </c>
    </row>
    <row r="2" spans="2:18" ht="15" customHeight="1" x14ac:dyDescent="0.25">
      <c r="B2" s="2"/>
    </row>
    <row r="3" spans="2:18" ht="15" customHeight="1" x14ac:dyDescent="0.25">
      <c r="B3" s="3"/>
    </row>
    <row r="4" spans="2:18" ht="15" customHeight="1" x14ac:dyDescent="0.25">
      <c r="B4" s="38"/>
    </row>
    <row r="6" spans="2:18" ht="30" customHeight="1" x14ac:dyDescent="0.25">
      <c r="B6" s="15" t="s">
        <v>41</v>
      </c>
      <c r="C6" s="15" t="s">
        <v>42</v>
      </c>
      <c r="D6" s="15" t="s">
        <v>43</v>
      </c>
      <c r="E6" s="15" t="s">
        <v>44</v>
      </c>
      <c r="F6" s="15" t="s">
        <v>45</v>
      </c>
      <c r="G6" s="15" t="s">
        <v>46</v>
      </c>
      <c r="H6" s="15" t="s">
        <v>47</v>
      </c>
      <c r="I6" s="15" t="s">
        <v>48</v>
      </c>
      <c r="J6" s="15" t="s">
        <v>49</v>
      </c>
      <c r="K6" s="15" t="s">
        <v>50</v>
      </c>
      <c r="L6" s="15" t="s">
        <v>51</v>
      </c>
      <c r="M6" s="15" t="s">
        <v>52</v>
      </c>
      <c r="N6" s="15" t="s">
        <v>53</v>
      </c>
      <c r="O6" s="15" t="s">
        <v>54</v>
      </c>
      <c r="P6" s="15" t="s">
        <v>55</v>
      </c>
      <c r="Q6" s="15" t="s">
        <v>56</v>
      </c>
      <c r="R6" s="15" t="s">
        <v>57</v>
      </c>
    </row>
    <row r="7" spans="2:18" ht="45.75" customHeight="1" x14ac:dyDescent="0.25">
      <c r="B7" s="23" t="s">
        <v>58</v>
      </c>
      <c r="C7" s="24" t="s">
        <v>59</v>
      </c>
      <c r="D7" s="25" t="s">
        <v>5</v>
      </c>
      <c r="E7" s="25" t="s">
        <v>60</v>
      </c>
      <c r="F7" s="26" t="s">
        <v>61</v>
      </c>
      <c r="G7" s="26" t="s">
        <v>62</v>
      </c>
      <c r="H7" s="26" t="s">
        <v>63</v>
      </c>
      <c r="I7" s="26" t="s">
        <v>64</v>
      </c>
      <c r="J7" s="26" t="s">
        <v>65</v>
      </c>
      <c r="K7" s="26" t="s">
        <v>66</v>
      </c>
      <c r="L7" s="26" t="s">
        <v>67</v>
      </c>
      <c r="M7" s="26" t="s">
        <v>68</v>
      </c>
      <c r="N7" s="25" t="s">
        <v>69</v>
      </c>
      <c r="O7" s="27">
        <v>0</v>
      </c>
      <c r="P7" s="28" t="s">
        <v>70</v>
      </c>
      <c r="Q7" s="25">
        <v>2</v>
      </c>
      <c r="R7" s="25">
        <v>6</v>
      </c>
    </row>
    <row r="8" spans="2:18" ht="45.75" customHeight="1" x14ac:dyDescent="0.25">
      <c r="B8" s="23" t="s">
        <v>71</v>
      </c>
      <c r="C8" s="24" t="s">
        <v>72</v>
      </c>
      <c r="D8" s="25" t="s">
        <v>5</v>
      </c>
      <c r="E8" s="25" t="s">
        <v>60</v>
      </c>
      <c r="F8" s="26" t="s">
        <v>73</v>
      </c>
      <c r="G8" s="26" t="s">
        <v>74</v>
      </c>
      <c r="H8" s="26" t="s">
        <v>63</v>
      </c>
      <c r="I8" s="26" t="s">
        <v>75</v>
      </c>
      <c r="J8" s="26" t="s">
        <v>76</v>
      </c>
      <c r="K8" s="26" t="s">
        <v>77</v>
      </c>
      <c r="L8" s="26" t="s">
        <v>78</v>
      </c>
      <c r="M8" s="26" t="s">
        <v>79</v>
      </c>
      <c r="N8" s="25" t="s">
        <v>80</v>
      </c>
      <c r="O8" s="29">
        <v>8</v>
      </c>
      <c r="P8" s="28" t="s">
        <v>81</v>
      </c>
      <c r="Q8" s="25">
        <v>5</v>
      </c>
      <c r="R8" s="25">
        <v>9</v>
      </c>
    </row>
    <row r="9" spans="2:18" ht="45.75" customHeight="1" x14ac:dyDescent="0.25">
      <c r="B9" s="23" t="s">
        <v>82</v>
      </c>
      <c r="C9" s="24" t="s">
        <v>83</v>
      </c>
      <c r="D9" s="25" t="s">
        <v>5</v>
      </c>
      <c r="E9" s="25" t="s">
        <v>60</v>
      </c>
      <c r="F9" s="26" t="s">
        <v>73</v>
      </c>
      <c r="G9" s="26" t="s">
        <v>84</v>
      </c>
      <c r="H9" s="26" t="s">
        <v>63</v>
      </c>
      <c r="I9" s="26" t="s">
        <v>85</v>
      </c>
      <c r="J9" s="26" t="s">
        <v>86</v>
      </c>
      <c r="K9" s="26" t="s">
        <v>66</v>
      </c>
      <c r="L9" s="26" t="s">
        <v>87</v>
      </c>
      <c r="M9" s="26" t="s">
        <v>79</v>
      </c>
      <c r="N9" s="25" t="s">
        <v>69</v>
      </c>
      <c r="O9" s="27">
        <v>0</v>
      </c>
      <c r="P9" s="28" t="s">
        <v>88</v>
      </c>
      <c r="Q9" s="25">
        <v>6</v>
      </c>
      <c r="R9" s="25">
        <v>10</v>
      </c>
    </row>
    <row r="10" spans="2:18" ht="45.75" customHeight="1" x14ac:dyDescent="0.25">
      <c r="B10" s="23" t="s">
        <v>89</v>
      </c>
      <c r="C10" s="24" t="s">
        <v>90</v>
      </c>
      <c r="D10" s="25" t="s">
        <v>6</v>
      </c>
      <c r="E10" s="25" t="s">
        <v>60</v>
      </c>
      <c r="F10" s="26" t="s">
        <v>91</v>
      </c>
      <c r="G10" s="26" t="s">
        <v>92</v>
      </c>
      <c r="H10" s="26" t="s">
        <v>63</v>
      </c>
      <c r="I10" s="26" t="s">
        <v>93</v>
      </c>
      <c r="J10" s="26" t="s">
        <v>94</v>
      </c>
      <c r="K10" s="26" t="s">
        <v>66</v>
      </c>
      <c r="L10" s="26" t="s">
        <v>95</v>
      </c>
      <c r="M10" s="26" t="s">
        <v>79</v>
      </c>
      <c r="N10" s="25" t="s">
        <v>80</v>
      </c>
      <c r="O10" s="29">
        <v>27</v>
      </c>
      <c r="P10" s="28" t="s">
        <v>96</v>
      </c>
      <c r="Q10" s="25">
        <v>7</v>
      </c>
      <c r="R10" s="25">
        <v>11</v>
      </c>
    </row>
    <row r="11" spans="2:18" ht="45.75" customHeight="1" x14ac:dyDescent="0.25">
      <c r="B11" s="23" t="s">
        <v>97</v>
      </c>
      <c r="C11" s="24" t="s">
        <v>98</v>
      </c>
      <c r="D11" s="25" t="s">
        <v>11</v>
      </c>
      <c r="E11" s="25" t="s">
        <v>99</v>
      </c>
      <c r="F11" s="26" t="s">
        <v>100</v>
      </c>
      <c r="G11" s="26" t="s">
        <v>101</v>
      </c>
      <c r="H11" s="26" t="s">
        <v>63</v>
      </c>
      <c r="I11" s="26" t="s">
        <v>102</v>
      </c>
      <c r="J11" s="26" t="s">
        <v>103</v>
      </c>
      <c r="K11" s="26" t="s">
        <v>104</v>
      </c>
      <c r="L11" s="26" t="s">
        <v>105</v>
      </c>
      <c r="M11" s="26" t="s">
        <v>79</v>
      </c>
      <c r="N11" s="25" t="s">
        <v>69</v>
      </c>
      <c r="O11" s="27">
        <v>0</v>
      </c>
      <c r="P11" s="28" t="s">
        <v>106</v>
      </c>
      <c r="Q11" s="25">
        <v>15</v>
      </c>
      <c r="R11" s="25">
        <v>19</v>
      </c>
    </row>
    <row r="12" spans="2:18" ht="45.75" customHeight="1" x14ac:dyDescent="0.25">
      <c r="B12" s="23" t="s">
        <v>107</v>
      </c>
      <c r="C12" s="24" t="s">
        <v>108</v>
      </c>
      <c r="D12" s="25" t="s">
        <v>13</v>
      </c>
      <c r="E12" s="25" t="s">
        <v>99</v>
      </c>
      <c r="F12" s="26" t="s">
        <v>109</v>
      </c>
      <c r="G12" s="26" t="s">
        <v>110</v>
      </c>
      <c r="H12" s="26" t="s">
        <v>63</v>
      </c>
      <c r="I12" s="26" t="s">
        <v>111</v>
      </c>
      <c r="J12" s="26" t="s">
        <v>112</v>
      </c>
      <c r="K12" s="26" t="s">
        <v>66</v>
      </c>
      <c r="L12" s="26" t="s">
        <v>105</v>
      </c>
      <c r="M12" s="26" t="s">
        <v>79</v>
      </c>
      <c r="N12" s="25" t="s">
        <v>80</v>
      </c>
      <c r="O12" s="29">
        <v>65</v>
      </c>
      <c r="P12" s="28" t="s">
        <v>113</v>
      </c>
      <c r="Q12" s="25">
        <v>20</v>
      </c>
      <c r="R12" s="25">
        <v>24</v>
      </c>
    </row>
    <row r="13" spans="2:18" ht="45.75" customHeight="1" x14ac:dyDescent="0.25">
      <c r="B13" s="23" t="s">
        <v>114</v>
      </c>
      <c r="C13" s="24" t="s">
        <v>115</v>
      </c>
      <c r="D13" s="25" t="s">
        <v>13</v>
      </c>
      <c r="E13" s="25" t="s">
        <v>99</v>
      </c>
      <c r="F13" s="26" t="s">
        <v>61</v>
      </c>
      <c r="G13" s="26" t="s">
        <v>116</v>
      </c>
      <c r="H13" s="26" t="s">
        <v>63</v>
      </c>
      <c r="I13" s="26" t="s">
        <v>117</v>
      </c>
      <c r="J13" s="26" t="s">
        <v>118</v>
      </c>
      <c r="K13" s="26" t="s">
        <v>66</v>
      </c>
      <c r="L13" s="26" t="s">
        <v>67</v>
      </c>
      <c r="M13" s="26" t="s">
        <v>79</v>
      </c>
      <c r="N13" s="25" t="s">
        <v>80</v>
      </c>
      <c r="O13" s="29">
        <v>3</v>
      </c>
      <c r="P13" s="28" t="s">
        <v>119</v>
      </c>
      <c r="Q13" s="25">
        <v>22</v>
      </c>
      <c r="R13" s="25">
        <v>26</v>
      </c>
    </row>
    <row r="14" spans="2:18" ht="45.75" customHeight="1" x14ac:dyDescent="0.25">
      <c r="B14" s="23" t="s">
        <v>120</v>
      </c>
      <c r="C14" s="24" t="s">
        <v>121</v>
      </c>
      <c r="D14" s="25" t="s">
        <v>15</v>
      </c>
      <c r="E14" s="25" t="s">
        <v>122</v>
      </c>
      <c r="F14" s="26" t="s">
        <v>73</v>
      </c>
      <c r="G14" s="26" t="s">
        <v>123</v>
      </c>
      <c r="H14" s="26" t="s">
        <v>63</v>
      </c>
      <c r="I14" s="26" t="s">
        <v>124</v>
      </c>
      <c r="J14" s="26" t="s">
        <v>125</v>
      </c>
      <c r="K14" s="26" t="s">
        <v>66</v>
      </c>
      <c r="L14" s="26" t="s">
        <v>105</v>
      </c>
      <c r="M14" s="26" t="s">
        <v>79</v>
      </c>
      <c r="N14" s="25" t="s">
        <v>80</v>
      </c>
      <c r="O14" s="29">
        <v>29</v>
      </c>
      <c r="P14" s="28" t="s">
        <v>126</v>
      </c>
      <c r="Q14" s="25">
        <v>25</v>
      </c>
      <c r="R14" s="25">
        <v>29</v>
      </c>
    </row>
    <row r="15" spans="2:18" ht="15" customHeight="1" x14ac:dyDescent="0.25">
      <c r="B15" s="30" t="s">
        <v>127</v>
      </c>
      <c r="C15" s="31"/>
      <c r="D15" s="31"/>
      <c r="E15" s="31"/>
      <c r="F15" s="31"/>
      <c r="G15" s="31"/>
      <c r="H15" s="31"/>
      <c r="I15" s="31"/>
      <c r="J15" s="31"/>
      <c r="K15" s="31"/>
      <c r="L15" s="31"/>
      <c r="M15" s="30">
        <f>COUNTIF(N7:N14,"SI")</f>
        <v>5</v>
      </c>
      <c r="N15" s="32">
        <f>SUM(O7:O14)</f>
        <v>132</v>
      </c>
      <c r="P15" s="31"/>
      <c r="Q15" s="31"/>
      <c r="R15" s="31"/>
    </row>
    <row r="17" spans="2:2" ht="15" customHeight="1" x14ac:dyDescent="0.25">
      <c r="B17" s="21"/>
    </row>
    <row r="18" spans="2:2" ht="15" customHeight="1" x14ac:dyDescent="0.25">
      <c r="B18" s="22"/>
    </row>
    <row r="19" spans="2:2" ht="15" customHeight="1" x14ac:dyDescent="0.25">
      <c r="B19" s="22"/>
    </row>
    <row r="20" spans="2:2" ht="15" customHeight="1" x14ac:dyDescent="0.25">
      <c r="B20" s="22"/>
    </row>
    <row r="21" spans="2:2" ht="15" customHeight="1" x14ac:dyDescent="0.25">
      <c r="B21" s="22"/>
    </row>
    <row r="22" spans="2:2" ht="15" customHeight="1" x14ac:dyDescent="0.25">
      <c r="B22" s="22"/>
    </row>
    <row r="23" spans="2:2" ht="15" customHeight="1" x14ac:dyDescent="0.25">
      <c r="B23" s="21"/>
    </row>
    <row r="24" spans="2:2" ht="15" customHeight="1" x14ac:dyDescent="0.25">
      <c r="B24" s="22"/>
    </row>
  </sheetData>
  <autoFilter ref="B6:R14" xr:uid="{00000000-0009-0000-0000-000001000000}"/>
  <pageMargins left="0.3" right="0.3" top="1" bottom="1" header="0.511811023622047" footer="0.511811023622047"/>
  <pageSetup paperSize="9"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21"/>
  <sheetViews>
    <sheetView showGridLines="0" zoomScaleNormal="100" workbookViewId="0">
      <selection activeCell="H21" sqref="H21"/>
    </sheetView>
  </sheetViews>
  <sheetFormatPr defaultColWidth="8.7109375" defaultRowHeight="15" x14ac:dyDescent="0.25"/>
  <cols>
    <col min="1" max="1" width="2" customWidth="1"/>
    <col min="2" max="2" width="22" customWidth="1"/>
    <col min="3" max="14" width="7" customWidth="1"/>
    <col min="15" max="15" width="12" customWidth="1"/>
    <col min="16" max="16" width="14" customWidth="1"/>
    <col min="17" max="17" width="10" customWidth="1"/>
  </cols>
  <sheetData>
    <row r="1" spans="2:17" ht="19.5" customHeight="1" x14ac:dyDescent="0.25">
      <c r="B1" s="1" t="s">
        <v>128</v>
      </c>
    </row>
    <row r="2" spans="2:17" ht="15" customHeight="1" x14ac:dyDescent="0.25">
      <c r="B2" s="3"/>
    </row>
    <row r="4" spans="2:17" ht="23.25" customHeight="1" x14ac:dyDescent="0.25">
      <c r="B4" s="15" t="s">
        <v>45</v>
      </c>
      <c r="C4" s="15" t="s">
        <v>5</v>
      </c>
      <c r="D4" s="15" t="s">
        <v>6</v>
      </c>
      <c r="E4" s="15" t="s">
        <v>7</v>
      </c>
      <c r="F4" s="15" t="s">
        <v>8</v>
      </c>
      <c r="G4" s="15" t="s">
        <v>9</v>
      </c>
      <c r="H4" s="15" t="s">
        <v>10</v>
      </c>
      <c r="I4" s="15" t="s">
        <v>11</v>
      </c>
      <c r="J4" s="15" t="s">
        <v>12</v>
      </c>
      <c r="K4" s="15" t="s">
        <v>13</v>
      </c>
      <c r="L4" s="15" t="s">
        <v>14</v>
      </c>
      <c r="M4" s="15" t="s">
        <v>15</v>
      </c>
      <c r="N4" s="15" t="s">
        <v>16</v>
      </c>
      <c r="O4" s="15" t="s">
        <v>129</v>
      </c>
      <c r="P4" s="15" t="s">
        <v>54</v>
      </c>
      <c r="Q4" s="15" t="s">
        <v>130</v>
      </c>
    </row>
    <row r="5" spans="2:17" ht="15" customHeight="1" x14ac:dyDescent="0.25">
      <c r="B5" s="6" t="s">
        <v>91</v>
      </c>
      <c r="C5" s="7">
        <v>0</v>
      </c>
      <c r="D5" s="7">
        <v>1</v>
      </c>
      <c r="E5" s="7">
        <v>0</v>
      </c>
      <c r="F5" s="7">
        <v>0</v>
      </c>
      <c r="G5" s="7">
        <v>0</v>
      </c>
      <c r="H5" s="7">
        <v>0</v>
      </c>
      <c r="I5" s="7">
        <v>0</v>
      </c>
      <c r="J5" s="7">
        <v>0</v>
      </c>
      <c r="K5" s="7">
        <v>0</v>
      </c>
      <c r="L5" s="7">
        <v>0</v>
      </c>
      <c r="M5" s="7">
        <v>0</v>
      </c>
      <c r="N5" s="7">
        <v>0</v>
      </c>
      <c r="O5" s="8">
        <f t="shared" ref="O5:O18" si="0">SUM(C5:N5)</f>
        <v>1</v>
      </c>
      <c r="P5" s="33">
        <f>SUMIF('REGISTRO OSHA RECORDABLE'!$F$7:$F$14,$B5,'REGISTRO OSHA RECORDABLE'!$O$7:$O$14)</f>
        <v>27</v>
      </c>
      <c r="Q5" s="34">
        <f t="shared" ref="Q5:Q18" si="1">IFERROR(O5/$O$19,0)</f>
        <v>0.125</v>
      </c>
    </row>
    <row r="6" spans="2:17" ht="15" customHeight="1" x14ac:dyDescent="0.25">
      <c r="B6" s="6" t="s">
        <v>61</v>
      </c>
      <c r="C6" s="7">
        <v>1</v>
      </c>
      <c r="D6" s="7">
        <v>0</v>
      </c>
      <c r="E6" s="7">
        <v>0</v>
      </c>
      <c r="F6" s="7">
        <v>0</v>
      </c>
      <c r="G6" s="7">
        <v>0</v>
      </c>
      <c r="H6" s="7">
        <v>0</v>
      </c>
      <c r="I6" s="7">
        <v>0</v>
      </c>
      <c r="J6" s="7">
        <v>0</v>
      </c>
      <c r="K6" s="7">
        <v>1</v>
      </c>
      <c r="L6" s="7">
        <v>0</v>
      </c>
      <c r="M6" s="7">
        <v>0</v>
      </c>
      <c r="N6" s="7">
        <v>0</v>
      </c>
      <c r="O6" s="8">
        <f t="shared" si="0"/>
        <v>2</v>
      </c>
      <c r="P6" s="33">
        <f>SUMIF('REGISTRO OSHA RECORDABLE'!$F$7:$F$14,$B6,'REGISTRO OSHA RECORDABLE'!$O$7:$O$14)</f>
        <v>3</v>
      </c>
      <c r="Q6" s="34">
        <f t="shared" si="1"/>
        <v>0.25</v>
      </c>
    </row>
    <row r="7" spans="2:17" ht="15" customHeight="1" x14ac:dyDescent="0.25">
      <c r="B7" s="6" t="s">
        <v>131</v>
      </c>
      <c r="C7" s="7">
        <v>0</v>
      </c>
      <c r="D7" s="7">
        <v>0</v>
      </c>
      <c r="E7" s="7">
        <v>0</v>
      </c>
      <c r="F7" s="7">
        <v>0</v>
      </c>
      <c r="G7" s="7">
        <v>0</v>
      </c>
      <c r="H7" s="7">
        <v>0</v>
      </c>
      <c r="I7" s="7">
        <v>0</v>
      </c>
      <c r="J7" s="7">
        <v>0</v>
      </c>
      <c r="K7" s="7">
        <v>0</v>
      </c>
      <c r="L7" s="7">
        <v>0</v>
      </c>
      <c r="M7" s="7">
        <v>0</v>
      </c>
      <c r="N7" s="7">
        <v>0</v>
      </c>
      <c r="O7" s="8">
        <f t="shared" si="0"/>
        <v>0</v>
      </c>
      <c r="P7" s="33">
        <f>SUMIF('REGISTRO OSHA RECORDABLE'!$F$7:$F$14,$B7,'REGISTRO OSHA RECORDABLE'!$O$7:$O$14)</f>
        <v>0</v>
      </c>
      <c r="Q7" s="34">
        <f t="shared" si="1"/>
        <v>0</v>
      </c>
    </row>
    <row r="8" spans="2:17" ht="15" customHeight="1" x14ac:dyDescent="0.25">
      <c r="B8" s="6" t="s">
        <v>73</v>
      </c>
      <c r="C8" s="7">
        <v>2</v>
      </c>
      <c r="D8" s="7">
        <v>0</v>
      </c>
      <c r="E8" s="7">
        <v>0</v>
      </c>
      <c r="F8" s="7">
        <v>0</v>
      </c>
      <c r="G8" s="7">
        <v>0</v>
      </c>
      <c r="H8" s="7">
        <v>0</v>
      </c>
      <c r="I8" s="7">
        <v>0</v>
      </c>
      <c r="J8" s="7">
        <v>0</v>
      </c>
      <c r="K8" s="7">
        <v>0</v>
      </c>
      <c r="L8" s="7">
        <v>0</v>
      </c>
      <c r="M8" s="7">
        <v>1</v>
      </c>
      <c r="N8" s="7">
        <v>0</v>
      </c>
      <c r="O8" s="8">
        <f t="shared" si="0"/>
        <v>3</v>
      </c>
      <c r="P8" s="33">
        <f>SUMIF('REGISTRO OSHA RECORDABLE'!$F$7:$F$14,$B8,'REGISTRO OSHA RECORDABLE'!$O$7:$O$14)</f>
        <v>37</v>
      </c>
      <c r="Q8" s="34">
        <f t="shared" si="1"/>
        <v>0.375</v>
      </c>
    </row>
    <row r="9" spans="2:17" ht="15" customHeight="1" x14ac:dyDescent="0.25">
      <c r="B9" s="6" t="s">
        <v>100</v>
      </c>
      <c r="C9" s="7">
        <v>0</v>
      </c>
      <c r="D9" s="7">
        <v>0</v>
      </c>
      <c r="E9" s="7">
        <v>0</v>
      </c>
      <c r="F9" s="7">
        <v>0</v>
      </c>
      <c r="G9" s="7">
        <v>0</v>
      </c>
      <c r="H9" s="7">
        <v>0</v>
      </c>
      <c r="I9" s="7">
        <v>1</v>
      </c>
      <c r="J9" s="7">
        <v>0</v>
      </c>
      <c r="K9" s="7">
        <v>0</v>
      </c>
      <c r="L9" s="7">
        <v>0</v>
      </c>
      <c r="M9" s="7">
        <v>0</v>
      </c>
      <c r="N9" s="7">
        <v>0</v>
      </c>
      <c r="O9" s="8">
        <f t="shared" si="0"/>
        <v>1</v>
      </c>
      <c r="P9" s="33">
        <f>SUMIF('REGISTRO OSHA RECORDABLE'!$F$7:$F$14,$B9,'REGISTRO OSHA RECORDABLE'!$O$7:$O$14)</f>
        <v>0</v>
      </c>
      <c r="Q9" s="34">
        <f t="shared" si="1"/>
        <v>0.125</v>
      </c>
    </row>
    <row r="10" spans="2:17" ht="15" customHeight="1" x14ac:dyDescent="0.25">
      <c r="B10" s="6" t="s">
        <v>132</v>
      </c>
      <c r="C10" s="7">
        <v>0</v>
      </c>
      <c r="D10" s="7">
        <v>0</v>
      </c>
      <c r="E10" s="7">
        <v>0</v>
      </c>
      <c r="F10" s="7">
        <v>0</v>
      </c>
      <c r="G10" s="7">
        <v>0</v>
      </c>
      <c r="H10" s="7">
        <v>0</v>
      </c>
      <c r="I10" s="7">
        <v>0</v>
      </c>
      <c r="J10" s="7">
        <v>0</v>
      </c>
      <c r="K10" s="7">
        <v>0</v>
      </c>
      <c r="L10" s="7">
        <v>0</v>
      </c>
      <c r="M10" s="7">
        <v>0</v>
      </c>
      <c r="N10" s="7">
        <v>0</v>
      </c>
      <c r="O10" s="8">
        <f t="shared" si="0"/>
        <v>0</v>
      </c>
      <c r="P10" s="33">
        <f>SUMIF('REGISTRO OSHA RECORDABLE'!$F$7:$F$14,$B10,'REGISTRO OSHA RECORDABLE'!$O$7:$O$14)</f>
        <v>0</v>
      </c>
      <c r="Q10" s="34">
        <f t="shared" si="1"/>
        <v>0</v>
      </c>
    </row>
    <row r="11" spans="2:17" ht="15" customHeight="1" x14ac:dyDescent="0.25">
      <c r="B11" s="6" t="s">
        <v>133</v>
      </c>
      <c r="C11" s="7">
        <v>0</v>
      </c>
      <c r="D11" s="7">
        <v>0</v>
      </c>
      <c r="E11" s="7">
        <v>0</v>
      </c>
      <c r="F11" s="7">
        <v>0</v>
      </c>
      <c r="G11" s="7">
        <v>0</v>
      </c>
      <c r="H11" s="7">
        <v>0</v>
      </c>
      <c r="I11" s="7">
        <v>0</v>
      </c>
      <c r="J11" s="7">
        <v>0</v>
      </c>
      <c r="K11" s="7">
        <v>0</v>
      </c>
      <c r="L11" s="7">
        <v>0</v>
      </c>
      <c r="M11" s="7">
        <v>0</v>
      </c>
      <c r="N11" s="7">
        <v>0</v>
      </c>
      <c r="O11" s="8">
        <f t="shared" si="0"/>
        <v>0</v>
      </c>
      <c r="P11" s="33">
        <f>SUMIF('REGISTRO OSHA RECORDABLE'!$F$7:$F$14,$B11,'REGISTRO OSHA RECORDABLE'!$O$7:$O$14)</f>
        <v>0</v>
      </c>
      <c r="Q11" s="34">
        <f t="shared" si="1"/>
        <v>0</v>
      </c>
    </row>
    <row r="12" spans="2:17" ht="15" customHeight="1" x14ac:dyDescent="0.25">
      <c r="B12" s="6" t="s">
        <v>134</v>
      </c>
      <c r="C12" s="7">
        <v>0</v>
      </c>
      <c r="D12" s="7">
        <v>0</v>
      </c>
      <c r="E12" s="7">
        <v>0</v>
      </c>
      <c r="F12" s="7">
        <v>0</v>
      </c>
      <c r="G12" s="7">
        <v>0</v>
      </c>
      <c r="H12" s="7">
        <v>0</v>
      </c>
      <c r="I12" s="7">
        <v>0</v>
      </c>
      <c r="J12" s="7">
        <v>0</v>
      </c>
      <c r="K12" s="7">
        <v>0</v>
      </c>
      <c r="L12" s="7">
        <v>0</v>
      </c>
      <c r="M12" s="7">
        <v>0</v>
      </c>
      <c r="N12" s="7">
        <v>0</v>
      </c>
      <c r="O12" s="8">
        <f t="shared" si="0"/>
        <v>0</v>
      </c>
      <c r="P12" s="33">
        <f>SUMIF('REGISTRO OSHA RECORDABLE'!$F$7:$F$14,$B12,'REGISTRO OSHA RECORDABLE'!$O$7:$O$14)</f>
        <v>0</v>
      </c>
      <c r="Q12" s="34">
        <f t="shared" si="1"/>
        <v>0</v>
      </c>
    </row>
    <row r="13" spans="2:17" ht="15" customHeight="1" x14ac:dyDescent="0.25">
      <c r="B13" s="6" t="s">
        <v>135</v>
      </c>
      <c r="C13" s="7">
        <v>0</v>
      </c>
      <c r="D13" s="7">
        <v>0</v>
      </c>
      <c r="E13" s="7">
        <v>0</v>
      </c>
      <c r="F13" s="7">
        <v>0</v>
      </c>
      <c r="G13" s="7">
        <v>0</v>
      </c>
      <c r="H13" s="7">
        <v>0</v>
      </c>
      <c r="I13" s="7">
        <v>0</v>
      </c>
      <c r="J13" s="7">
        <v>0</v>
      </c>
      <c r="K13" s="7">
        <v>0</v>
      </c>
      <c r="L13" s="7">
        <v>0</v>
      </c>
      <c r="M13" s="7">
        <v>0</v>
      </c>
      <c r="N13" s="7">
        <v>0</v>
      </c>
      <c r="O13" s="8">
        <f t="shared" si="0"/>
        <v>0</v>
      </c>
      <c r="P13" s="33">
        <f>SUMIF('REGISTRO OSHA RECORDABLE'!$F$7:$F$14,$B13,'REGISTRO OSHA RECORDABLE'!$O$7:$O$14)</f>
        <v>0</v>
      </c>
      <c r="Q13" s="34">
        <f t="shared" si="1"/>
        <v>0</v>
      </c>
    </row>
    <row r="14" spans="2:17" ht="15" customHeight="1" x14ac:dyDescent="0.25">
      <c r="B14" s="6" t="s">
        <v>136</v>
      </c>
      <c r="C14" s="7">
        <v>0</v>
      </c>
      <c r="D14" s="7">
        <v>0</v>
      </c>
      <c r="E14" s="7">
        <v>0</v>
      </c>
      <c r="F14" s="7">
        <v>0</v>
      </c>
      <c r="G14" s="7">
        <v>0</v>
      </c>
      <c r="H14" s="7">
        <v>0</v>
      </c>
      <c r="I14" s="7">
        <v>0</v>
      </c>
      <c r="J14" s="7">
        <v>0</v>
      </c>
      <c r="K14" s="7">
        <v>0</v>
      </c>
      <c r="L14" s="7">
        <v>0</v>
      </c>
      <c r="M14" s="7">
        <v>0</v>
      </c>
      <c r="N14" s="7">
        <v>0</v>
      </c>
      <c r="O14" s="8">
        <f t="shared" si="0"/>
        <v>0</v>
      </c>
      <c r="P14" s="33">
        <f>SUMIF('REGISTRO OSHA RECORDABLE'!$F$7:$F$14,$B14,'REGISTRO OSHA RECORDABLE'!$O$7:$O$14)</f>
        <v>0</v>
      </c>
      <c r="Q14" s="34">
        <f t="shared" si="1"/>
        <v>0</v>
      </c>
    </row>
    <row r="15" spans="2:17" ht="15" customHeight="1" x14ac:dyDescent="0.25">
      <c r="B15" s="6" t="s">
        <v>109</v>
      </c>
      <c r="C15" s="7">
        <v>0</v>
      </c>
      <c r="D15" s="7">
        <v>0</v>
      </c>
      <c r="E15" s="7">
        <v>0</v>
      </c>
      <c r="F15" s="7">
        <v>0</v>
      </c>
      <c r="G15" s="7">
        <v>0</v>
      </c>
      <c r="H15" s="7">
        <v>0</v>
      </c>
      <c r="I15" s="7">
        <v>0</v>
      </c>
      <c r="J15" s="7">
        <v>0</v>
      </c>
      <c r="K15" s="7">
        <v>1</v>
      </c>
      <c r="L15" s="7">
        <v>0</v>
      </c>
      <c r="M15" s="7">
        <v>0</v>
      </c>
      <c r="N15" s="7">
        <v>0</v>
      </c>
      <c r="O15" s="8">
        <f t="shared" si="0"/>
        <v>1</v>
      </c>
      <c r="P15" s="33">
        <f>SUMIF('REGISTRO OSHA RECORDABLE'!$F$7:$F$14,$B15,'REGISTRO OSHA RECORDABLE'!$O$7:$O$14)</f>
        <v>65</v>
      </c>
      <c r="Q15" s="34">
        <f t="shared" si="1"/>
        <v>0.125</v>
      </c>
    </row>
    <row r="16" spans="2:17" ht="15" customHeight="1" x14ac:dyDescent="0.25">
      <c r="B16" s="6" t="s">
        <v>137</v>
      </c>
      <c r="C16" s="7">
        <v>0</v>
      </c>
      <c r="D16" s="7">
        <v>0</v>
      </c>
      <c r="E16" s="7">
        <v>0</v>
      </c>
      <c r="F16" s="7">
        <v>0</v>
      </c>
      <c r="G16" s="7">
        <v>0</v>
      </c>
      <c r="H16" s="7">
        <v>0</v>
      </c>
      <c r="I16" s="7">
        <v>0</v>
      </c>
      <c r="J16" s="7">
        <v>0</v>
      </c>
      <c r="K16" s="7">
        <v>0</v>
      </c>
      <c r="L16" s="7">
        <v>0</v>
      </c>
      <c r="M16" s="7">
        <v>0</v>
      </c>
      <c r="N16" s="7">
        <v>0</v>
      </c>
      <c r="O16" s="8">
        <f t="shared" si="0"/>
        <v>0</v>
      </c>
      <c r="P16" s="33">
        <f>SUMIF('REGISTRO OSHA RECORDABLE'!$F$7:$F$14,$B16,'REGISTRO OSHA RECORDABLE'!$O$7:$O$14)</f>
        <v>0</v>
      </c>
      <c r="Q16" s="34">
        <f t="shared" si="1"/>
        <v>0</v>
      </c>
    </row>
    <row r="17" spans="2:17" ht="15" customHeight="1" x14ac:dyDescent="0.25">
      <c r="B17" s="6" t="s">
        <v>138</v>
      </c>
      <c r="C17" s="7">
        <v>0</v>
      </c>
      <c r="D17" s="7">
        <v>0</v>
      </c>
      <c r="E17" s="7">
        <v>0</v>
      </c>
      <c r="F17" s="7">
        <v>0</v>
      </c>
      <c r="G17" s="7">
        <v>0</v>
      </c>
      <c r="H17" s="7">
        <v>0</v>
      </c>
      <c r="I17" s="7">
        <v>0</v>
      </c>
      <c r="J17" s="7">
        <v>0</v>
      </c>
      <c r="K17" s="7">
        <v>0</v>
      </c>
      <c r="L17" s="7">
        <v>0</v>
      </c>
      <c r="M17" s="7">
        <v>0</v>
      </c>
      <c r="N17" s="7">
        <v>0</v>
      </c>
      <c r="O17" s="8">
        <f t="shared" si="0"/>
        <v>0</v>
      </c>
      <c r="P17" s="33">
        <f>SUMIF('REGISTRO OSHA RECORDABLE'!$F$7:$F$14,$B17,'REGISTRO OSHA RECORDABLE'!$O$7:$O$14)</f>
        <v>0</v>
      </c>
      <c r="Q17" s="34">
        <f t="shared" si="1"/>
        <v>0</v>
      </c>
    </row>
    <row r="18" spans="2:17" ht="15" customHeight="1" x14ac:dyDescent="0.25">
      <c r="B18" s="6" t="s">
        <v>139</v>
      </c>
      <c r="C18" s="7">
        <v>0</v>
      </c>
      <c r="D18" s="7">
        <v>0</v>
      </c>
      <c r="E18" s="7">
        <v>0</v>
      </c>
      <c r="F18" s="7">
        <v>0</v>
      </c>
      <c r="G18" s="7">
        <v>0</v>
      </c>
      <c r="H18" s="7">
        <v>0</v>
      </c>
      <c r="I18" s="7">
        <v>0</v>
      </c>
      <c r="J18" s="7">
        <v>0</v>
      </c>
      <c r="K18" s="7">
        <v>0</v>
      </c>
      <c r="L18" s="7">
        <v>0</v>
      </c>
      <c r="M18" s="7">
        <v>0</v>
      </c>
      <c r="N18" s="7">
        <v>0</v>
      </c>
      <c r="O18" s="8">
        <f t="shared" si="0"/>
        <v>0</v>
      </c>
      <c r="P18" s="33">
        <f>SUMIF('REGISTRO OSHA RECORDABLE'!$F$7:$F$14,$B18,'REGISTRO OSHA RECORDABLE'!$O$7:$O$14)</f>
        <v>0</v>
      </c>
      <c r="Q18" s="34">
        <f t="shared" si="1"/>
        <v>0</v>
      </c>
    </row>
    <row r="19" spans="2:17" ht="15" customHeight="1" x14ac:dyDescent="0.25">
      <c r="B19" s="30" t="s">
        <v>127</v>
      </c>
      <c r="C19" s="32">
        <f t="shared" ref="C19:P19" si="2">SUM(C5:C18)</f>
        <v>3</v>
      </c>
      <c r="D19" s="32">
        <f t="shared" si="2"/>
        <v>1</v>
      </c>
      <c r="E19" s="32">
        <f t="shared" si="2"/>
        <v>0</v>
      </c>
      <c r="F19" s="32">
        <f t="shared" si="2"/>
        <v>0</v>
      </c>
      <c r="G19" s="32">
        <f t="shared" si="2"/>
        <v>0</v>
      </c>
      <c r="H19" s="32">
        <f t="shared" si="2"/>
        <v>0</v>
      </c>
      <c r="I19" s="32">
        <f t="shared" si="2"/>
        <v>1</v>
      </c>
      <c r="J19" s="32">
        <f t="shared" si="2"/>
        <v>0</v>
      </c>
      <c r="K19" s="32">
        <f t="shared" si="2"/>
        <v>2</v>
      </c>
      <c r="L19" s="32">
        <f t="shared" si="2"/>
        <v>0</v>
      </c>
      <c r="M19" s="32">
        <f t="shared" si="2"/>
        <v>1</v>
      </c>
      <c r="N19" s="32">
        <f t="shared" si="2"/>
        <v>0</v>
      </c>
      <c r="O19" s="32">
        <f t="shared" si="2"/>
        <v>8</v>
      </c>
      <c r="P19" s="32">
        <f t="shared" si="2"/>
        <v>132</v>
      </c>
      <c r="Q19" s="35">
        <f>IFERROR(SUM(Q5:Q18),0)</f>
        <v>1</v>
      </c>
    </row>
    <row r="21" spans="2:17" ht="15" customHeight="1" x14ac:dyDescent="0.25">
      <c r="B21" s="36"/>
    </row>
  </sheetData>
  <pageMargins left="0.3" right="0.3" top="1" bottom="1" header="0.511811023622047" footer="0.511811023622047"/>
  <pageSetup paperSize="9" fitToHeight="0"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d9865d-c7d0-4288-ab0a-9d4dee1c94e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80985e37-4d14-49b1-85af-18f353798b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6202C57E8A91488ECE962D63A71F10" ma:contentTypeVersion="28" ma:contentTypeDescription="Create a new document." ma:contentTypeScope="" ma:versionID="654b7b56a2fe923677a210f40454c90d">
  <xsd:schema xmlns:xsd="http://www.w3.org/2001/XMLSchema" xmlns:xs="http://www.w3.org/2001/XMLSchema" xmlns:p="http://schemas.microsoft.com/office/2006/metadata/properties" xmlns:ns1="http://schemas.microsoft.com/sharepoint/v3" xmlns:ns2="6bd9865d-c7d0-4288-ab0a-9d4dee1c94e8" xmlns:ns3="80985e37-4d14-49b1-85af-18f353798ba1" targetNamespace="http://schemas.microsoft.com/office/2006/metadata/properties" ma:root="true" ma:fieldsID="edcb1f821f7d503522bc666ddf0654bb" ns1:_="" ns2:_="" ns3:_="">
    <xsd:import namespace="http://schemas.microsoft.com/sharepoint/v3"/>
    <xsd:import namespace="6bd9865d-c7d0-4288-ab0a-9d4dee1c94e8"/>
    <xsd:import namespace="80985e37-4d14-49b1-85af-18f353798b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9865d-c7d0-4288-ab0a-9d4dee1c94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76c244-545e-4324-b4dc-13be35ff8a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985e37-4d14-49b1-85af-18f353798b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fa6364-4a4c-4116-acd5-17595be27265}" ma:internalName="TaxCatchAll" ma:showField="CatchAllData" ma:web="80985e37-4d14-49b1-85af-18f353798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E20A0-6461-4E5B-AD2F-F61FA3FD8B5B}">
  <ds:schemaRefs>
    <ds:schemaRef ds:uri="http://schemas.microsoft.com/office/2006/metadata/properties"/>
    <ds:schemaRef ds:uri="http://schemas.microsoft.com/sharepoint/v3"/>
    <ds:schemaRef ds:uri="http://purl.org/dc/elements/1.1/"/>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80985e37-4d14-49b1-85af-18f353798ba1"/>
    <ds:schemaRef ds:uri="6bd9865d-c7d0-4288-ab0a-9d4dee1c94e8"/>
  </ds:schemaRefs>
</ds:datastoreItem>
</file>

<file path=customXml/itemProps2.xml><?xml version="1.0" encoding="utf-8"?>
<ds:datastoreItem xmlns:ds="http://schemas.openxmlformats.org/officeDocument/2006/customXml" ds:itemID="{E1C698FF-AA15-4964-9E29-40847FB243D0}">
  <ds:schemaRefs>
    <ds:schemaRef ds:uri="http://schemas.microsoft.com/sharepoint/v3/contenttype/forms"/>
  </ds:schemaRefs>
</ds:datastoreItem>
</file>

<file path=customXml/itemProps3.xml><?xml version="1.0" encoding="utf-8"?>
<ds:datastoreItem xmlns:ds="http://schemas.openxmlformats.org/officeDocument/2006/customXml" ds:itemID="{46F6D528-34C0-4986-BAE1-7762B42C58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d9865d-c7d0-4288-ab0a-9d4dee1c94e8"/>
    <ds:schemaRef ds:uri="80985e37-4d14-49b1-85af-18f353798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8a04aee-a64e-44f0-a8b2-827673f450dc}" enabled="1" method="Standard" siteId="{31289701-2511-4b48-b59d-bfc969d3a98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KPI MES A MES</vt:lpstr>
      <vt:lpstr>REGISTRO OSHA RECORDABLE</vt:lpstr>
      <vt:lpstr>REGISTRABLES POR PLANTA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RODRIGUEZ</dc:creator>
  <cp:keywords/>
  <dc:description/>
  <cp:lastModifiedBy>Eliezer J Pimentel Lopez</cp:lastModifiedBy>
  <cp:revision>0</cp:revision>
  <dcterms:created xsi:type="dcterms:W3CDTF">2026-07-15T16:06:30Z</dcterms:created>
  <dcterms:modified xsi:type="dcterms:W3CDTF">2026-07-20T23:31:58Z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0x010100356202C57E8A91488ECE962D63A71F10</vt:lpwstr>
  </property>
  <property fmtid="{D5CDD505-2E9C-101B-9397-08002B2CF9AE}" pid="3" name="MediaServiceImageTags">
    <vt:lpwstr/>
  </property>
</Properties>
</file>