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quantaservices.sharepoint.com/sites/LUMA/REG/LPRRegulatory/Load Forecasting/Load Forecasting/07_Other Request/05_DG Interconnection/03_Data Request/06_Exhibits/2025-08-14/"/>
    </mc:Choice>
  </mc:AlternateContent>
  <xr:revisionPtr revIDLastSave="4064" documentId="8_{3AAE5D93-CFB3-43B3-9913-13574D430AE6}" xr6:coauthVersionLast="47" xr6:coauthVersionMax="47" xr10:uidLastSave="{91485148-523B-4964-BDB6-2285CC3A0DB3}"/>
  <bookViews>
    <workbookView xWindow="-57720" yWindow="750" windowWidth="29040" windowHeight="15720" firstSheet="1" activeTab="1" xr2:uid="{033AAE52-7523-4023-A5A9-83DA46F4A569}"/>
  </bookViews>
  <sheets>
    <sheet name="Monthly" sheetId="1" r:id="rId1"/>
    <sheet name="Quarterly" sheetId="2" r:id="rId2"/>
    <sheet name="Graphics" sheetId="5" r:id="rId3"/>
    <sheet name="Customer Exchange" sheetId="4" state="hidden" r:id="rId4"/>
  </sheets>
  <externalReferences>
    <externalReference r:id="rId5"/>
  </externalReferences>
  <definedNames>
    <definedName name="_xlnm._FilterDatabase" localSheetId="0" hidden="1">Monthly!$B$4:$AK$64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0" i="2" l="1"/>
  <c r="AE23" i="2"/>
  <c r="AD23" i="2"/>
  <c r="AC23" i="2"/>
  <c r="AB23" i="2"/>
  <c r="AF23" i="2" s="1"/>
  <c r="Z23" i="2"/>
  <c r="Y23" i="2"/>
  <c r="X23" i="2"/>
  <c r="W23" i="2"/>
  <c r="AV23" i="2" s="1"/>
  <c r="U23" i="2"/>
  <c r="T23" i="2"/>
  <c r="S23" i="2"/>
  <c r="R23" i="2"/>
  <c r="P23" i="2"/>
  <c r="O23" i="2"/>
  <c r="N23" i="2"/>
  <c r="M23" i="2"/>
  <c r="K23" i="2"/>
  <c r="J23" i="2"/>
  <c r="I23" i="2"/>
  <c r="H23" i="2"/>
  <c r="F23" i="2"/>
  <c r="E23" i="2"/>
  <c r="D23" i="2"/>
  <c r="D46" i="2" s="1"/>
  <c r="C23" i="2"/>
  <c r="AF64" i="1"/>
  <c r="AF63" i="1"/>
  <c r="AJ64" i="1"/>
  <c r="AI64" i="1"/>
  <c r="AH64" i="1"/>
  <c r="AG64" i="1"/>
  <c r="AJ63" i="1"/>
  <c r="AI63" i="1"/>
  <c r="AH63" i="1"/>
  <c r="AG63" i="1"/>
  <c r="AA64" i="1"/>
  <c r="AA63" i="1"/>
  <c r="V64" i="1"/>
  <c r="V63" i="1"/>
  <c r="Q64" i="1"/>
  <c r="Q63" i="1"/>
  <c r="L63" i="1"/>
  <c r="L64" i="1"/>
  <c r="G64" i="1"/>
  <c r="G63" i="1"/>
  <c r="AJ62" i="1"/>
  <c r="AJ23" i="2" s="1"/>
  <c r="AI62" i="1"/>
  <c r="AI23" i="2" s="1"/>
  <c r="BH23" i="2" s="1"/>
  <c r="AH62" i="1"/>
  <c r="AH23" i="2" s="1"/>
  <c r="AG62" i="1"/>
  <c r="AG23" i="2" s="1"/>
  <c r="AF62" i="1"/>
  <c r="AA62" i="1"/>
  <c r="V62" i="1"/>
  <c r="Q62" i="1"/>
  <c r="L62" i="1"/>
  <c r="G62" i="1"/>
  <c r="AG59" i="1"/>
  <c r="AH59" i="1"/>
  <c r="AI59" i="1"/>
  <c r="AJ59" i="1"/>
  <c r="AG60" i="1"/>
  <c r="AH60" i="1"/>
  <c r="AI60" i="1"/>
  <c r="AJ60" i="1"/>
  <c r="AG61" i="1"/>
  <c r="AH61" i="1"/>
  <c r="AI61" i="1"/>
  <c r="AJ61" i="1"/>
  <c r="AF61" i="1"/>
  <c r="AF60" i="1"/>
  <c r="AF59" i="1"/>
  <c r="AA61" i="1"/>
  <c r="AA60" i="1"/>
  <c r="AA59" i="1"/>
  <c r="AE22" i="2"/>
  <c r="AD22" i="2"/>
  <c r="AC22" i="2"/>
  <c r="AB22" i="2"/>
  <c r="Z22" i="2"/>
  <c r="Y22" i="2"/>
  <c r="X22" i="2"/>
  <c r="W22" i="2"/>
  <c r="U22" i="2"/>
  <c r="T22" i="2"/>
  <c r="S22" i="2"/>
  <c r="R22" i="2"/>
  <c r="P22" i="2"/>
  <c r="O22" i="2"/>
  <c r="N22" i="2"/>
  <c r="M22" i="2"/>
  <c r="K22" i="2"/>
  <c r="J22" i="2"/>
  <c r="I22" i="2"/>
  <c r="H22" i="2"/>
  <c r="F22" i="2"/>
  <c r="E22" i="2"/>
  <c r="D22" i="2"/>
  <c r="C22" i="2"/>
  <c r="V59" i="1"/>
  <c r="V60" i="1"/>
  <c r="V61" i="1"/>
  <c r="Q61" i="1"/>
  <c r="Q60" i="1"/>
  <c r="Q59" i="1"/>
  <c r="L59" i="1"/>
  <c r="L60" i="1"/>
  <c r="L61" i="1"/>
  <c r="V23" i="2" l="1"/>
  <c r="AO23" i="2"/>
  <c r="L23" i="2"/>
  <c r="AW23" i="2"/>
  <c r="AX23" i="2"/>
  <c r="BC23" i="2"/>
  <c r="Q23" i="2"/>
  <c r="BE23" i="2" s="1"/>
  <c r="G23" i="2"/>
  <c r="AP23" i="2" s="1"/>
  <c r="BF23" i="2"/>
  <c r="AR23" i="2"/>
  <c r="BG23" i="2"/>
  <c r="AS23" i="2"/>
  <c r="AL23" i="2"/>
  <c r="AA23" i="2"/>
  <c r="BA23" i="2"/>
  <c r="BD23" i="2"/>
  <c r="P46" i="2"/>
  <c r="E46" i="2"/>
  <c r="AB46" i="2"/>
  <c r="AM23" i="2"/>
  <c r="AN23" i="2"/>
  <c r="BB23" i="2"/>
  <c r="AC46" i="2"/>
  <c r="AU23" i="2"/>
  <c r="BI23" i="2"/>
  <c r="AT23" i="2"/>
  <c r="AY23" i="2"/>
  <c r="F46" i="2"/>
  <c r="R46" i="2"/>
  <c r="AD46" i="2"/>
  <c r="AQ23" i="2"/>
  <c r="S46" i="2"/>
  <c r="AE46" i="2"/>
  <c r="H46" i="2"/>
  <c r="T46" i="2"/>
  <c r="I46" i="2"/>
  <c r="U46" i="2"/>
  <c r="J46" i="2"/>
  <c r="K46" i="2"/>
  <c r="W46" i="2"/>
  <c r="X46" i="2"/>
  <c r="AK23" i="2"/>
  <c r="M46" i="2"/>
  <c r="Y46" i="2"/>
  <c r="N46" i="2"/>
  <c r="Z46" i="2"/>
  <c r="C46" i="2"/>
  <c r="O46" i="2"/>
  <c r="AK63" i="1"/>
  <c r="AK64" i="1"/>
  <c r="AK62" i="1"/>
  <c r="AW22" i="2"/>
  <c r="AW46" i="2" s="1"/>
  <c r="AJ22" i="2"/>
  <c r="AJ46" i="2" s="1"/>
  <c r="AI22" i="2"/>
  <c r="AI46" i="2" s="1"/>
  <c r="AH22" i="2"/>
  <c r="AH46" i="2" s="1"/>
  <c r="AK60" i="1"/>
  <c r="AK59" i="1"/>
  <c r="AK61" i="1"/>
  <c r="AQ22" i="2"/>
  <c r="AR22" i="2"/>
  <c r="AT22" i="2"/>
  <c r="AY22" i="2"/>
  <c r="BA22" i="2"/>
  <c r="BD22" i="2"/>
  <c r="AG22" i="2"/>
  <c r="AG46" i="2" s="1"/>
  <c r="AO22" i="2"/>
  <c r="AO46" i="2" s="1"/>
  <c r="BC22" i="2"/>
  <c r="AA22" i="2"/>
  <c r="AX22" i="2"/>
  <c r="V22" i="2"/>
  <c r="V46" i="2" s="1"/>
  <c r="AS22" i="2"/>
  <c r="L22" i="2"/>
  <c r="L46" i="2" s="1"/>
  <c r="AN22" i="2"/>
  <c r="G22" i="2"/>
  <c r="AM22" i="2"/>
  <c r="BB22" i="2"/>
  <c r="AF22" i="2"/>
  <c r="AF46" i="2" s="1"/>
  <c r="AL22" i="2"/>
  <c r="AV22" i="2"/>
  <c r="AV46" i="2" s="1"/>
  <c r="Q22" i="2"/>
  <c r="G59" i="1"/>
  <c r="G60" i="1"/>
  <c r="G61" i="1"/>
  <c r="AE21" i="2"/>
  <c r="AE45" i="2" s="1"/>
  <c r="AD21" i="2"/>
  <c r="AD45" i="2" s="1"/>
  <c r="AC21" i="2"/>
  <c r="AC45" i="2" s="1"/>
  <c r="AB21" i="2"/>
  <c r="AB45" i="2" s="1"/>
  <c r="AE20" i="2"/>
  <c r="AD20" i="2"/>
  <c r="AC20" i="2"/>
  <c r="AB20" i="2"/>
  <c r="AE19" i="2"/>
  <c r="AE66" i="2" s="1"/>
  <c r="AD19" i="2"/>
  <c r="AD66" i="2" s="1"/>
  <c r="AC19" i="2"/>
  <c r="AC66" i="2" s="1"/>
  <c r="AB19" i="2"/>
  <c r="AB66" i="2" s="1"/>
  <c r="AE18" i="2"/>
  <c r="AE65" i="2" s="1"/>
  <c r="AD18" i="2"/>
  <c r="AD65" i="2" s="1"/>
  <c r="AC18" i="2"/>
  <c r="AC65" i="2" s="1"/>
  <c r="AB18" i="2"/>
  <c r="AB65" i="2" s="1"/>
  <c r="AE17" i="2"/>
  <c r="AD17" i="2"/>
  <c r="AC17" i="2"/>
  <c r="AB17" i="2"/>
  <c r="AE16" i="2"/>
  <c r="AD16" i="2"/>
  <c r="AC16" i="2"/>
  <c r="AB16" i="2"/>
  <c r="AE15" i="2"/>
  <c r="AD15" i="2"/>
  <c r="AC15" i="2"/>
  <c r="AB15" i="2"/>
  <c r="AE14" i="2"/>
  <c r="AD14" i="2"/>
  <c r="AC14" i="2"/>
  <c r="AB14" i="2"/>
  <c r="AE13" i="2"/>
  <c r="AD13" i="2"/>
  <c r="AC13" i="2"/>
  <c r="AB13" i="2"/>
  <c r="AE12" i="2"/>
  <c r="AD12" i="2"/>
  <c r="AC12" i="2"/>
  <c r="AB12" i="2"/>
  <c r="AE11" i="2"/>
  <c r="AD11" i="2"/>
  <c r="AC11" i="2"/>
  <c r="AB11" i="2"/>
  <c r="AE10" i="2"/>
  <c r="AD10" i="2"/>
  <c r="AC10" i="2"/>
  <c r="AB10" i="2"/>
  <c r="AE9" i="2"/>
  <c r="AD9" i="2"/>
  <c r="AC9" i="2"/>
  <c r="AB9" i="2"/>
  <c r="AE8" i="2"/>
  <c r="AD8" i="2"/>
  <c r="AC8" i="2"/>
  <c r="AB8" i="2"/>
  <c r="AE7" i="2"/>
  <c r="AD7" i="2"/>
  <c r="AC7" i="2"/>
  <c r="AB7" i="2"/>
  <c r="AE6" i="2"/>
  <c r="AD6" i="2"/>
  <c r="AC6" i="2"/>
  <c r="AB6" i="2"/>
  <c r="AE5" i="2"/>
  <c r="AD5" i="2"/>
  <c r="AC5" i="2"/>
  <c r="AB5" i="2"/>
  <c r="AE4" i="2"/>
  <c r="AD4" i="2"/>
  <c r="AC4" i="2"/>
  <c r="AB4" i="2"/>
  <c r="Z21" i="2"/>
  <c r="Z45" i="2" s="1"/>
  <c r="Y21" i="2"/>
  <c r="Y45" i="2" s="1"/>
  <c r="X21" i="2"/>
  <c r="X45" i="2" s="1"/>
  <c r="W21" i="2"/>
  <c r="W45" i="2" s="1"/>
  <c r="Z20" i="2"/>
  <c r="Y20" i="2"/>
  <c r="X20" i="2"/>
  <c r="W20" i="2"/>
  <c r="Z19" i="2"/>
  <c r="Z66" i="2" s="1"/>
  <c r="Y19" i="2"/>
  <c r="Y66" i="2" s="1"/>
  <c r="X19" i="2"/>
  <c r="X66" i="2" s="1"/>
  <c r="W19" i="2"/>
  <c r="W66" i="2" s="1"/>
  <c r="Z18" i="2"/>
  <c r="Z65" i="2" s="1"/>
  <c r="Y18" i="2"/>
  <c r="Y65" i="2" s="1"/>
  <c r="X18" i="2"/>
  <c r="X65" i="2" s="1"/>
  <c r="W18" i="2"/>
  <c r="W65" i="2" s="1"/>
  <c r="Z17" i="2"/>
  <c r="Y17" i="2"/>
  <c r="X17" i="2"/>
  <c r="W17" i="2"/>
  <c r="Z16" i="2"/>
  <c r="Y16" i="2"/>
  <c r="X16" i="2"/>
  <c r="W16" i="2"/>
  <c r="Z15" i="2"/>
  <c r="Y15" i="2"/>
  <c r="X15" i="2"/>
  <c r="W15" i="2"/>
  <c r="Z14" i="2"/>
  <c r="Y14" i="2"/>
  <c r="X14" i="2"/>
  <c r="W14" i="2"/>
  <c r="Z13" i="2"/>
  <c r="Y13" i="2"/>
  <c r="X13" i="2"/>
  <c r="W13" i="2"/>
  <c r="Z12" i="2"/>
  <c r="Y12" i="2"/>
  <c r="X12" i="2"/>
  <c r="W12" i="2"/>
  <c r="Z11" i="2"/>
  <c r="Y11" i="2"/>
  <c r="X11" i="2"/>
  <c r="W11" i="2"/>
  <c r="Z10" i="2"/>
  <c r="Y10" i="2"/>
  <c r="X10" i="2"/>
  <c r="W10" i="2"/>
  <c r="Z9" i="2"/>
  <c r="Y9" i="2"/>
  <c r="X9" i="2"/>
  <c r="W9" i="2"/>
  <c r="Z8" i="2"/>
  <c r="Y8" i="2"/>
  <c r="X8" i="2"/>
  <c r="W8" i="2"/>
  <c r="Z7" i="2"/>
  <c r="Y7" i="2"/>
  <c r="X7" i="2"/>
  <c r="W7" i="2"/>
  <c r="Z6" i="2"/>
  <c r="Y6" i="2"/>
  <c r="X6" i="2"/>
  <c r="W6" i="2"/>
  <c r="Z5" i="2"/>
  <c r="Y5" i="2"/>
  <c r="X5" i="2"/>
  <c r="W5" i="2"/>
  <c r="Z4" i="2"/>
  <c r="Y4" i="2"/>
  <c r="X4" i="2"/>
  <c r="W4" i="2"/>
  <c r="U21" i="2"/>
  <c r="U45" i="2" s="1"/>
  <c r="T21" i="2"/>
  <c r="T45" i="2" s="1"/>
  <c r="S21" i="2"/>
  <c r="S45" i="2" s="1"/>
  <c r="R21" i="2"/>
  <c r="R45" i="2" s="1"/>
  <c r="U20" i="2"/>
  <c r="T20" i="2"/>
  <c r="S20" i="2"/>
  <c r="R20" i="2"/>
  <c r="U19" i="2"/>
  <c r="U66" i="2" s="1"/>
  <c r="T19" i="2"/>
  <c r="T66" i="2" s="1"/>
  <c r="S19" i="2"/>
  <c r="S66" i="2" s="1"/>
  <c r="R19" i="2"/>
  <c r="R66" i="2" s="1"/>
  <c r="U18" i="2"/>
  <c r="U65" i="2" s="1"/>
  <c r="T18" i="2"/>
  <c r="T65" i="2" s="1"/>
  <c r="S18" i="2"/>
  <c r="S65" i="2" s="1"/>
  <c r="R18" i="2"/>
  <c r="R65" i="2" s="1"/>
  <c r="U17" i="2"/>
  <c r="T17" i="2"/>
  <c r="S17" i="2"/>
  <c r="R17" i="2"/>
  <c r="U16" i="2"/>
  <c r="T16" i="2"/>
  <c r="S16" i="2"/>
  <c r="R16" i="2"/>
  <c r="U15" i="2"/>
  <c r="T15" i="2"/>
  <c r="S15" i="2"/>
  <c r="R15" i="2"/>
  <c r="U14" i="2"/>
  <c r="T14" i="2"/>
  <c r="S14" i="2"/>
  <c r="R14" i="2"/>
  <c r="U13" i="2"/>
  <c r="T13" i="2"/>
  <c r="S13" i="2"/>
  <c r="R13" i="2"/>
  <c r="U12" i="2"/>
  <c r="T12" i="2"/>
  <c r="S12" i="2"/>
  <c r="R12" i="2"/>
  <c r="U11" i="2"/>
  <c r="T11" i="2"/>
  <c r="S11" i="2"/>
  <c r="R11" i="2"/>
  <c r="U10" i="2"/>
  <c r="T10" i="2"/>
  <c r="S10" i="2"/>
  <c r="R10" i="2"/>
  <c r="U9" i="2"/>
  <c r="T9" i="2"/>
  <c r="S9" i="2"/>
  <c r="R9" i="2"/>
  <c r="U8" i="2"/>
  <c r="T8" i="2"/>
  <c r="S8" i="2"/>
  <c r="R8" i="2"/>
  <c r="U7" i="2"/>
  <c r="T7" i="2"/>
  <c r="S7" i="2"/>
  <c r="R7" i="2"/>
  <c r="U6" i="2"/>
  <c r="T6" i="2"/>
  <c r="S6" i="2"/>
  <c r="R6" i="2"/>
  <c r="U5" i="2"/>
  <c r="T5" i="2"/>
  <c r="S5" i="2"/>
  <c r="R5" i="2"/>
  <c r="U4" i="2"/>
  <c r="T4" i="2"/>
  <c r="S4" i="2"/>
  <c r="R4" i="2"/>
  <c r="K7" i="2"/>
  <c r="J7" i="2"/>
  <c r="I7" i="2"/>
  <c r="H7" i="2"/>
  <c r="K6" i="2"/>
  <c r="J6" i="2"/>
  <c r="I6" i="2"/>
  <c r="H6" i="2"/>
  <c r="K5" i="2"/>
  <c r="J5" i="2"/>
  <c r="I5" i="2"/>
  <c r="H5" i="2"/>
  <c r="K4" i="2"/>
  <c r="J4" i="2"/>
  <c r="I4" i="2"/>
  <c r="H4" i="2"/>
  <c r="AF58" i="1"/>
  <c r="AJ58" i="1"/>
  <c r="AI58" i="1"/>
  <c r="AH58" i="1"/>
  <c r="AG58" i="1"/>
  <c r="AA58" i="1"/>
  <c r="V58" i="1"/>
  <c r="Q58" i="1"/>
  <c r="L58" i="1"/>
  <c r="G58" i="1"/>
  <c r="V57" i="1"/>
  <c r="AJ57" i="1"/>
  <c r="AI57" i="1"/>
  <c r="AH57" i="1"/>
  <c r="AG57" i="1"/>
  <c r="AF57" i="1"/>
  <c r="AA57" i="1"/>
  <c r="Q57" i="1"/>
  <c r="L57" i="1"/>
  <c r="G57" i="1"/>
  <c r="P21" i="2"/>
  <c r="P45" i="2" s="1"/>
  <c r="O21" i="2"/>
  <c r="O45" i="2" s="1"/>
  <c r="N21" i="2"/>
  <c r="N45" i="2" s="1"/>
  <c r="M21" i="2"/>
  <c r="M45" i="2" s="1"/>
  <c r="K21" i="2"/>
  <c r="K45" i="2" s="1"/>
  <c r="J21" i="2"/>
  <c r="J45" i="2" s="1"/>
  <c r="I21" i="2"/>
  <c r="I45" i="2" s="1"/>
  <c r="H21" i="2"/>
  <c r="H45" i="2" s="1"/>
  <c r="F21" i="2"/>
  <c r="F45" i="2" s="1"/>
  <c r="E21" i="2"/>
  <c r="E45" i="2" s="1"/>
  <c r="D21" i="2"/>
  <c r="D45" i="2" s="1"/>
  <c r="C21" i="2"/>
  <c r="C45" i="2" s="1"/>
  <c r="AX46" i="2" l="1"/>
  <c r="Q46" i="2"/>
  <c r="BC46" i="2"/>
  <c r="AZ23" i="2"/>
  <c r="AA46" i="2"/>
  <c r="AR46" i="2"/>
  <c r="AS46" i="2"/>
  <c r="AL46" i="2"/>
  <c r="G46" i="2"/>
  <c r="BD46" i="2"/>
  <c r="AY46" i="2"/>
  <c r="AT46" i="2"/>
  <c r="BB46" i="2"/>
  <c r="AN46" i="2"/>
  <c r="BF22" i="2"/>
  <c r="BF46" i="2" s="1"/>
  <c r="AQ46" i="2"/>
  <c r="AM46" i="2"/>
  <c r="BA46" i="2"/>
  <c r="BJ23" i="2"/>
  <c r="BH22" i="2"/>
  <c r="BH46" i="2" s="1"/>
  <c r="BG22" i="2"/>
  <c r="BG46" i="2" s="1"/>
  <c r="AK22" i="2"/>
  <c r="BJ22" i="2" s="1"/>
  <c r="BI22" i="2"/>
  <c r="BI46" i="2" s="1"/>
  <c r="AP22" i="2"/>
  <c r="AP46" i="2" s="1"/>
  <c r="AU22" i="2"/>
  <c r="AU46" i="2" s="1"/>
  <c r="BE22" i="2"/>
  <c r="BE46" i="2" s="1"/>
  <c r="AZ22" i="2"/>
  <c r="AK58" i="1"/>
  <c r="AK57" i="1"/>
  <c r="AF21" i="2"/>
  <c r="AF45" i="2" s="1"/>
  <c r="AA21" i="2"/>
  <c r="AA45" i="2" s="1"/>
  <c r="V21" i="2"/>
  <c r="V45" i="2" s="1"/>
  <c r="AW21" i="2"/>
  <c r="AW45" i="2" s="1"/>
  <c r="AX21" i="2"/>
  <c r="AX45" i="2" s="1"/>
  <c r="Q21" i="2"/>
  <c r="Q45" i="2" s="1"/>
  <c r="AT21" i="2"/>
  <c r="AT45" i="2" s="1"/>
  <c r="AO21" i="2"/>
  <c r="AO45" i="2" s="1"/>
  <c r="AM21" i="2"/>
  <c r="AM45" i="2" s="1"/>
  <c r="AN21" i="2"/>
  <c r="AN45" i="2" s="1"/>
  <c r="AL21" i="2"/>
  <c r="AL45" i="2" s="1"/>
  <c r="AS21" i="2"/>
  <c r="AS45" i="2" s="1"/>
  <c r="AY21" i="2"/>
  <c r="AY45" i="2" s="1"/>
  <c r="AV21" i="2"/>
  <c r="AV45" i="2" s="1"/>
  <c r="G21" i="2"/>
  <c r="G45" i="2" s="1"/>
  <c r="AR21" i="2"/>
  <c r="AR45" i="2" s="1"/>
  <c r="BB21" i="2"/>
  <c r="BB45" i="2" s="1"/>
  <c r="BC21" i="2"/>
  <c r="BC45" i="2" s="1"/>
  <c r="BD21" i="2"/>
  <c r="BD45" i="2" s="1"/>
  <c r="BA21" i="2"/>
  <c r="BA45" i="2" s="1"/>
  <c r="L21" i="2"/>
  <c r="L45" i="2" s="1"/>
  <c r="AQ21" i="2"/>
  <c r="AQ45" i="2" s="1"/>
  <c r="AZ46" i="2" l="1"/>
  <c r="BJ46" i="2"/>
  <c r="AK46" i="2"/>
  <c r="AU21" i="2"/>
  <c r="AU45" i="2" s="1"/>
  <c r="AZ21" i="2"/>
  <c r="AZ45" i="2" s="1"/>
  <c r="BE21" i="2"/>
  <c r="BE45" i="2" s="1"/>
  <c r="AP21" i="2"/>
  <c r="AP45" i="2" s="1"/>
  <c r="AF56" i="1"/>
  <c r="AJ56" i="1"/>
  <c r="AJ21" i="2" s="1"/>
  <c r="AJ45" i="2" s="1"/>
  <c r="AI56" i="1"/>
  <c r="AI21" i="2" s="1"/>
  <c r="AI45" i="2" s="1"/>
  <c r="AH56" i="1"/>
  <c r="AH21" i="2" s="1"/>
  <c r="AH45" i="2" s="1"/>
  <c r="AG56" i="1"/>
  <c r="AG21" i="2" s="1"/>
  <c r="AG45" i="2" s="1"/>
  <c r="AA56" i="1"/>
  <c r="V56" i="1"/>
  <c r="Q56" i="1"/>
  <c r="L56" i="1"/>
  <c r="G56" i="1"/>
  <c r="AF52" i="1"/>
  <c r="AF53" i="1"/>
  <c r="AF54" i="1"/>
  <c r="AF55" i="1"/>
  <c r="AA52" i="1"/>
  <c r="AA53" i="1"/>
  <c r="AA54" i="1"/>
  <c r="AA55" i="1"/>
  <c r="V52" i="1"/>
  <c r="V53" i="1"/>
  <c r="V54" i="1"/>
  <c r="V55" i="1"/>
  <c r="Q5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G52" i="1"/>
  <c r="G53" i="1"/>
  <c r="G54" i="1"/>
  <c r="G55" i="1"/>
  <c r="L55" i="1"/>
  <c r="L52" i="1"/>
  <c r="L53" i="1"/>
  <c r="L54" i="1"/>
  <c r="AG6" i="1"/>
  <c r="AG5" i="1"/>
  <c r="AC44" i="2"/>
  <c r="AD44" i="2"/>
  <c r="AE44" i="2"/>
  <c r="AB44" i="2"/>
  <c r="X44" i="2"/>
  <c r="Y44" i="2"/>
  <c r="Z44" i="2"/>
  <c r="W44" i="2"/>
  <c r="S44" i="2"/>
  <c r="T44" i="2"/>
  <c r="U44" i="2"/>
  <c r="R44" i="2"/>
  <c r="N20" i="2"/>
  <c r="N44" i="2" s="1"/>
  <c r="O20" i="2"/>
  <c r="O44" i="2" s="1"/>
  <c r="P20" i="2"/>
  <c r="P44" i="2" s="1"/>
  <c r="M20" i="2"/>
  <c r="M44" i="2" s="1"/>
  <c r="I20" i="2"/>
  <c r="I44" i="2" s="1"/>
  <c r="J20" i="2"/>
  <c r="J44" i="2" s="1"/>
  <c r="K20" i="2"/>
  <c r="K44" i="2" s="1"/>
  <c r="H20" i="2"/>
  <c r="H44" i="2" s="1"/>
  <c r="D20" i="2"/>
  <c r="D44" i="2" s="1"/>
  <c r="E20" i="2"/>
  <c r="E44" i="2" s="1"/>
  <c r="F20" i="2"/>
  <c r="F44" i="2" s="1"/>
  <c r="C20" i="2"/>
  <c r="C44" i="2" s="1"/>
  <c r="AJ53" i="1"/>
  <c r="AJ54" i="1"/>
  <c r="AJ55" i="1"/>
  <c r="AI53" i="1"/>
  <c r="AI54" i="1"/>
  <c r="AI55" i="1"/>
  <c r="AH53" i="1"/>
  <c r="AH54" i="1"/>
  <c r="AH55" i="1"/>
  <c r="AG53" i="1"/>
  <c r="AG54" i="1"/>
  <c r="AG55"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AJ20" i="2" l="1"/>
  <c r="BI20" i="2" s="1"/>
  <c r="AI20" i="2"/>
  <c r="BH20" i="2" s="1"/>
  <c r="AH20" i="2"/>
  <c r="BG20" i="2" s="1"/>
  <c r="AG20" i="2"/>
  <c r="BF20" i="2" s="1"/>
  <c r="BC20" i="2"/>
  <c r="BC44" i="2" s="1"/>
  <c r="AV20" i="2"/>
  <c r="AV44" i="2" s="1"/>
  <c r="AK56" i="1"/>
  <c r="AW20" i="2"/>
  <c r="AW44" i="2" s="1"/>
  <c r="BA20" i="2"/>
  <c r="BA44" i="2" s="1"/>
  <c r="AK55" i="1"/>
  <c r="AA20" i="2"/>
  <c r="AA44" i="2" s="1"/>
  <c r="AK54" i="1"/>
  <c r="AR20" i="2"/>
  <c r="AR44" i="2" s="1"/>
  <c r="V20" i="2"/>
  <c r="V44" i="2" s="1"/>
  <c r="BD20" i="2"/>
  <c r="BD44" i="2" s="1"/>
  <c r="AY20" i="2"/>
  <c r="AY44" i="2" s="1"/>
  <c r="AT20" i="2"/>
  <c r="AT44" i="2" s="1"/>
  <c r="AX20" i="2"/>
  <c r="AX44" i="2" s="1"/>
  <c r="AS20" i="2"/>
  <c r="AS44" i="2" s="1"/>
  <c r="AQ20" i="2"/>
  <c r="AQ44" i="2" s="1"/>
  <c r="Q20" i="2"/>
  <c r="Q44" i="2" s="1"/>
  <c r="AO20" i="2"/>
  <c r="AO44" i="2" s="1"/>
  <c r="L20" i="2"/>
  <c r="L44" i="2" s="1"/>
  <c r="AN20" i="2"/>
  <c r="AN44" i="2" s="1"/>
  <c r="G20" i="2"/>
  <c r="G44" i="2" s="1"/>
  <c r="AM20" i="2"/>
  <c r="AM44" i="2" s="1"/>
  <c r="AL20" i="2"/>
  <c r="AL44" i="2" s="1"/>
  <c r="AK53" i="1"/>
  <c r="BB20" i="2"/>
  <c r="BB44" i="2" s="1"/>
  <c r="AF20" i="2"/>
  <c r="AF44" i="2" s="1"/>
  <c r="AJ52" i="1"/>
  <c r="AI52" i="1"/>
  <c r="AH52" i="1"/>
  <c r="AG52" i="1"/>
  <c r="AJ51" i="1"/>
  <c r="AI51" i="1"/>
  <c r="AH51" i="1"/>
  <c r="AG51" i="1"/>
  <c r="AF51" i="1"/>
  <c r="AA51" i="1"/>
  <c r="V51" i="1"/>
  <c r="L51" i="1"/>
  <c r="G51" i="1"/>
  <c r="AC43" i="2"/>
  <c r="AD43" i="2"/>
  <c r="AE43" i="2"/>
  <c r="AB43" i="2"/>
  <c r="X43" i="2"/>
  <c r="Y43" i="2"/>
  <c r="Z43" i="2"/>
  <c r="W43" i="2"/>
  <c r="S43" i="2"/>
  <c r="T43" i="2"/>
  <c r="U43" i="2"/>
  <c r="R43" i="2"/>
  <c r="N19" i="2"/>
  <c r="O19" i="2"/>
  <c r="P19" i="2"/>
  <c r="M19" i="2"/>
  <c r="I19" i="2"/>
  <c r="J19" i="2"/>
  <c r="K19" i="2"/>
  <c r="H19" i="2"/>
  <c r="D19" i="2"/>
  <c r="E19" i="2"/>
  <c r="F19" i="2"/>
  <c r="C19" i="2"/>
  <c r="AJ50" i="1"/>
  <c r="AI50" i="1"/>
  <c r="AH50" i="1"/>
  <c r="AG50" i="1"/>
  <c r="AF50" i="1"/>
  <c r="AA50" i="1"/>
  <c r="V50" i="1"/>
  <c r="L50" i="1"/>
  <c r="G50" i="1"/>
  <c r="N18" i="2"/>
  <c r="N65" i="2" s="1"/>
  <c r="O18" i="2"/>
  <c r="O65" i="2" s="1"/>
  <c r="P18" i="2"/>
  <c r="P65" i="2" s="1"/>
  <c r="M18" i="2"/>
  <c r="M65" i="2" s="1"/>
  <c r="K18" i="2"/>
  <c r="K65" i="2" s="1"/>
  <c r="J18" i="2"/>
  <c r="J65" i="2" s="1"/>
  <c r="I18" i="2"/>
  <c r="I65" i="2" s="1"/>
  <c r="H18" i="2"/>
  <c r="H65" i="2" s="1"/>
  <c r="F18" i="2"/>
  <c r="F65" i="2" s="1"/>
  <c r="E18" i="2"/>
  <c r="E65" i="2" s="1"/>
  <c r="D18" i="2"/>
  <c r="D65" i="2" s="1"/>
  <c r="C18" i="2"/>
  <c r="C65" i="2" s="1"/>
  <c r="V47" i="1"/>
  <c r="V48" i="1"/>
  <c r="V49" i="1"/>
  <c r="AG47" i="1"/>
  <c r="AH47" i="1"/>
  <c r="AI47" i="1"/>
  <c r="AJ47" i="1"/>
  <c r="AG48" i="1"/>
  <c r="AH48" i="1"/>
  <c r="AI48" i="1"/>
  <c r="AJ48" i="1"/>
  <c r="AG49" i="1"/>
  <c r="AH49" i="1"/>
  <c r="AI49" i="1"/>
  <c r="AJ49" i="1"/>
  <c r="AF47" i="1"/>
  <c r="AF48" i="1"/>
  <c r="AF49" i="1"/>
  <c r="AA47" i="1"/>
  <c r="AA48" i="1"/>
  <c r="AA49" i="1"/>
  <c r="L47" i="1"/>
  <c r="L48" i="1"/>
  <c r="L49" i="1"/>
  <c r="G47" i="1"/>
  <c r="G48" i="1"/>
  <c r="G49" i="1"/>
  <c r="AC63" i="2"/>
  <c r="AD63" i="2"/>
  <c r="AE63" i="2"/>
  <c r="AC64" i="2"/>
  <c r="AD64" i="2"/>
  <c r="AE64" i="2"/>
  <c r="AB64" i="2"/>
  <c r="AB63" i="2"/>
  <c r="X63" i="2"/>
  <c r="Y63" i="2"/>
  <c r="Z63" i="2"/>
  <c r="X64" i="2"/>
  <c r="Y64" i="2"/>
  <c r="Z64" i="2"/>
  <c r="W64" i="2"/>
  <c r="W63" i="2"/>
  <c r="S63" i="2"/>
  <c r="T63" i="2"/>
  <c r="U63" i="2"/>
  <c r="S64" i="2"/>
  <c r="T64" i="2"/>
  <c r="U64" i="2"/>
  <c r="R64" i="2"/>
  <c r="R63" i="2"/>
  <c r="N16" i="2"/>
  <c r="N63" i="2" s="1"/>
  <c r="O16" i="2"/>
  <c r="O63" i="2" s="1"/>
  <c r="P16" i="2"/>
  <c r="P63" i="2" s="1"/>
  <c r="N17" i="2"/>
  <c r="N64" i="2" s="1"/>
  <c r="O17" i="2"/>
  <c r="O64" i="2" s="1"/>
  <c r="P17" i="2"/>
  <c r="P64" i="2" s="1"/>
  <c r="M17" i="2"/>
  <c r="M64" i="2" s="1"/>
  <c r="M16" i="2"/>
  <c r="M63" i="2" s="1"/>
  <c r="I16" i="2"/>
  <c r="I63" i="2" s="1"/>
  <c r="J16" i="2"/>
  <c r="J63" i="2" s="1"/>
  <c r="K16" i="2"/>
  <c r="K63" i="2" s="1"/>
  <c r="I17" i="2"/>
  <c r="I64" i="2" s="1"/>
  <c r="J17" i="2"/>
  <c r="J64" i="2" s="1"/>
  <c r="K17" i="2"/>
  <c r="K64" i="2" s="1"/>
  <c r="H17" i="2"/>
  <c r="H64" i="2" s="1"/>
  <c r="H16" i="2"/>
  <c r="H63" i="2" s="1"/>
  <c r="D17" i="2"/>
  <c r="D64" i="2" s="1"/>
  <c r="E17" i="2"/>
  <c r="E64" i="2" s="1"/>
  <c r="F17" i="2"/>
  <c r="F64" i="2" s="1"/>
  <c r="D16" i="2"/>
  <c r="D63" i="2" s="1"/>
  <c r="E16" i="2"/>
  <c r="E63" i="2" s="1"/>
  <c r="F16" i="2"/>
  <c r="F63" i="2" s="1"/>
  <c r="C17" i="2"/>
  <c r="C64" i="2" s="1"/>
  <c r="C16" i="2"/>
  <c r="C63" i="2" s="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L46" i="1"/>
  <c r="AG41" i="1"/>
  <c r="AH41" i="1"/>
  <c r="AI41" i="1"/>
  <c r="AJ41" i="1"/>
  <c r="AG42" i="1"/>
  <c r="AH42" i="1"/>
  <c r="AI42" i="1"/>
  <c r="AJ42" i="1"/>
  <c r="AG43" i="1"/>
  <c r="AH43" i="1"/>
  <c r="AI43" i="1"/>
  <c r="AJ43" i="1"/>
  <c r="AG44" i="1"/>
  <c r="AH44" i="1"/>
  <c r="AI44" i="1"/>
  <c r="AJ44" i="1"/>
  <c r="AG45" i="1"/>
  <c r="AH45" i="1"/>
  <c r="AI45" i="1"/>
  <c r="AJ45" i="1"/>
  <c r="AG46" i="1"/>
  <c r="AH46" i="1"/>
  <c r="AI46" i="1"/>
  <c r="AJ46" i="1"/>
  <c r="AF41" i="1"/>
  <c r="AF42" i="1"/>
  <c r="AF43" i="1"/>
  <c r="AF44" i="1"/>
  <c r="AF45" i="1"/>
  <c r="AF46" i="1"/>
  <c r="AA41" i="1"/>
  <c r="AA42" i="1"/>
  <c r="AA43" i="1"/>
  <c r="AA44" i="1"/>
  <c r="AA45" i="1"/>
  <c r="AA46" i="1"/>
  <c r="V41" i="1"/>
  <c r="V42" i="1"/>
  <c r="V43" i="1"/>
  <c r="V44" i="1"/>
  <c r="V45" i="1"/>
  <c r="V46" i="1"/>
  <c r="D15" i="2"/>
  <c r="E15" i="2"/>
  <c r="F15" i="2"/>
  <c r="N15" i="2"/>
  <c r="O15" i="2"/>
  <c r="P15" i="2"/>
  <c r="M15" i="2"/>
  <c r="I15" i="2"/>
  <c r="J15" i="2"/>
  <c r="K15" i="2"/>
  <c r="H15" i="2"/>
  <c r="C15" i="2"/>
  <c r="AG39" i="1"/>
  <c r="AH39" i="1"/>
  <c r="AI39" i="1"/>
  <c r="AJ39" i="1"/>
  <c r="AG40" i="1"/>
  <c r="AH40" i="1"/>
  <c r="AI40" i="1"/>
  <c r="AJ40" i="1"/>
  <c r="AF39" i="1"/>
  <c r="AF40" i="1"/>
  <c r="AA38" i="1"/>
  <c r="AA39" i="1"/>
  <c r="AA40" i="1"/>
  <c r="V36" i="1"/>
  <c r="V37" i="1"/>
  <c r="V38" i="1"/>
  <c r="V39" i="1"/>
  <c r="V40" i="1"/>
  <c r="B40" i="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AG38" i="1"/>
  <c r="AH38" i="1"/>
  <c r="AI38" i="1"/>
  <c r="AJ38" i="1"/>
  <c r="AF38" i="1"/>
  <c r="C4" i="2"/>
  <c r="C14" i="2"/>
  <c r="C13" i="2"/>
  <c r="C12" i="2"/>
  <c r="C11" i="2"/>
  <c r="C10" i="2"/>
  <c r="C9" i="2"/>
  <c r="C8" i="2"/>
  <c r="C7" i="2"/>
  <c r="C6" i="2"/>
  <c r="C5" i="2"/>
  <c r="P14" i="2"/>
  <c r="O14" i="2"/>
  <c r="N14" i="2"/>
  <c r="M14" i="2"/>
  <c r="K14" i="2"/>
  <c r="J14" i="2"/>
  <c r="I14" i="2"/>
  <c r="H14" i="2"/>
  <c r="F14" i="2"/>
  <c r="E14" i="2"/>
  <c r="D14" i="2"/>
  <c r="P13" i="2"/>
  <c r="O13" i="2"/>
  <c r="N13" i="2"/>
  <c r="M13" i="2"/>
  <c r="K13" i="2"/>
  <c r="J13" i="2"/>
  <c r="I13" i="2"/>
  <c r="H13" i="2"/>
  <c r="F13" i="2"/>
  <c r="E13" i="2"/>
  <c r="D13" i="2"/>
  <c r="P12" i="2"/>
  <c r="O12" i="2"/>
  <c r="N12" i="2"/>
  <c r="M12" i="2"/>
  <c r="K12" i="2"/>
  <c r="J12" i="2"/>
  <c r="I12" i="2"/>
  <c r="H12" i="2"/>
  <c r="F12" i="2"/>
  <c r="E12" i="2"/>
  <c r="D12" i="2"/>
  <c r="P11" i="2"/>
  <c r="O11" i="2"/>
  <c r="N11" i="2"/>
  <c r="M11" i="2"/>
  <c r="K11" i="2"/>
  <c r="J11" i="2"/>
  <c r="I11" i="2"/>
  <c r="H11" i="2"/>
  <c r="F11" i="2"/>
  <c r="E11" i="2"/>
  <c r="D11" i="2"/>
  <c r="P10" i="2"/>
  <c r="O10" i="2"/>
  <c r="N10" i="2"/>
  <c r="M10" i="2"/>
  <c r="K10" i="2"/>
  <c r="J10" i="2"/>
  <c r="I10" i="2"/>
  <c r="H10" i="2"/>
  <c r="F10" i="2"/>
  <c r="E10" i="2"/>
  <c r="D10" i="2"/>
  <c r="P9" i="2"/>
  <c r="O9" i="2"/>
  <c r="N9" i="2"/>
  <c r="M9" i="2"/>
  <c r="K9" i="2"/>
  <c r="J9" i="2"/>
  <c r="I9" i="2"/>
  <c r="H9" i="2"/>
  <c r="F9" i="2"/>
  <c r="E9" i="2"/>
  <c r="D9" i="2"/>
  <c r="P8" i="2"/>
  <c r="O8" i="2"/>
  <c r="N8" i="2"/>
  <c r="M8" i="2"/>
  <c r="K8" i="2"/>
  <c r="J8" i="2"/>
  <c r="I8" i="2"/>
  <c r="H8" i="2"/>
  <c r="F8" i="2"/>
  <c r="E8" i="2"/>
  <c r="D8" i="2"/>
  <c r="P7" i="2"/>
  <c r="O7" i="2"/>
  <c r="N7" i="2"/>
  <c r="M7" i="2"/>
  <c r="F7" i="2"/>
  <c r="E7" i="2"/>
  <c r="D7" i="2"/>
  <c r="P6" i="2"/>
  <c r="O6" i="2"/>
  <c r="N6" i="2"/>
  <c r="M6" i="2"/>
  <c r="F6" i="2"/>
  <c r="E6" i="2"/>
  <c r="D6" i="2"/>
  <c r="P5" i="2"/>
  <c r="O5" i="2"/>
  <c r="N5" i="2"/>
  <c r="M5" i="2"/>
  <c r="F5" i="2"/>
  <c r="E5" i="2"/>
  <c r="D5" i="2"/>
  <c r="P4" i="2"/>
  <c r="O4" i="2"/>
  <c r="N4" i="2"/>
  <c r="M4" i="2"/>
  <c r="F4" i="2"/>
  <c r="E4" i="2"/>
  <c r="D4" i="2"/>
  <c r="BF26" i="2"/>
  <c r="BF49" i="2" s="1"/>
  <c r="BA26" i="2"/>
  <c r="BA49" i="2" s="1"/>
  <c r="AV26" i="2"/>
  <c r="AV49" i="2" s="1"/>
  <c r="AQ26" i="2"/>
  <c r="AQ49" i="2" s="1"/>
  <c r="AL26" i="2"/>
  <c r="AL49" i="2" s="1"/>
  <c r="AG26" i="2"/>
  <c r="AG49" i="2" s="1"/>
  <c r="AB26" i="2"/>
  <c r="AB49" i="2" s="1"/>
  <c r="W26" i="2"/>
  <c r="W49" i="2" s="1"/>
  <c r="R26" i="2"/>
  <c r="R49" i="2" s="1"/>
  <c r="M26" i="2"/>
  <c r="M49" i="2" s="1"/>
  <c r="H26" i="2"/>
  <c r="H49" i="2" s="1"/>
  <c r="C26" i="2"/>
  <c r="C49" i="2" s="1"/>
  <c r="AH5" i="1"/>
  <c r="AI5" i="1"/>
  <c r="AJ5" i="1"/>
  <c r="AH6" i="1"/>
  <c r="AI6" i="1"/>
  <c r="AJ6" i="1"/>
  <c r="AH7" i="1"/>
  <c r="AI7" i="1"/>
  <c r="AJ7" i="1"/>
  <c r="AH8" i="1"/>
  <c r="AI8" i="1"/>
  <c r="AJ8" i="1"/>
  <c r="AH9" i="1"/>
  <c r="AI9" i="1"/>
  <c r="AJ9" i="1"/>
  <c r="AH10" i="1"/>
  <c r="AI10" i="1"/>
  <c r="AJ10" i="1"/>
  <c r="AH11" i="1"/>
  <c r="AI11" i="1"/>
  <c r="AJ11" i="1"/>
  <c r="AH12" i="1"/>
  <c r="AI12" i="1"/>
  <c r="AJ12" i="1"/>
  <c r="AH13" i="1"/>
  <c r="AI13" i="1"/>
  <c r="AJ13" i="1"/>
  <c r="AH14" i="1"/>
  <c r="AI14" i="1"/>
  <c r="AJ14" i="1"/>
  <c r="AH15" i="1"/>
  <c r="AI15" i="1"/>
  <c r="AJ15" i="1"/>
  <c r="AH16" i="1"/>
  <c r="AI16" i="1"/>
  <c r="AJ16" i="1"/>
  <c r="AH17" i="1"/>
  <c r="AI17" i="1"/>
  <c r="AJ17" i="1"/>
  <c r="AH18" i="1"/>
  <c r="AI18" i="1"/>
  <c r="AJ18" i="1"/>
  <c r="AH19" i="1"/>
  <c r="AI19" i="1"/>
  <c r="AJ19" i="1"/>
  <c r="AH20" i="1"/>
  <c r="AI20" i="1"/>
  <c r="AJ20" i="1"/>
  <c r="AH21" i="1"/>
  <c r="AI21" i="1"/>
  <c r="AJ21" i="1"/>
  <c r="AH22" i="1"/>
  <c r="AI22" i="1"/>
  <c r="AJ22" i="1"/>
  <c r="AH23" i="1"/>
  <c r="AI23" i="1"/>
  <c r="AJ23" i="1"/>
  <c r="AH24" i="1"/>
  <c r="AI24" i="1"/>
  <c r="AJ24" i="1"/>
  <c r="AH25" i="1"/>
  <c r="AI25" i="1"/>
  <c r="AJ25" i="1"/>
  <c r="AH26" i="1"/>
  <c r="AI26" i="1"/>
  <c r="AJ26" i="1"/>
  <c r="AH27" i="1"/>
  <c r="AI27" i="1"/>
  <c r="AJ27" i="1"/>
  <c r="AH28" i="1"/>
  <c r="AI28" i="1"/>
  <c r="AJ28" i="1"/>
  <c r="AH29" i="1"/>
  <c r="AI29" i="1"/>
  <c r="AJ29" i="1"/>
  <c r="AH30" i="1"/>
  <c r="AI30" i="1"/>
  <c r="AJ30" i="1"/>
  <c r="AH31" i="1"/>
  <c r="AI31" i="1"/>
  <c r="AJ31" i="1"/>
  <c r="AH32" i="1"/>
  <c r="AI32" i="1"/>
  <c r="AJ32" i="1"/>
  <c r="AH33" i="1"/>
  <c r="AI33" i="1"/>
  <c r="AJ33" i="1"/>
  <c r="AH34" i="1"/>
  <c r="AI34" i="1"/>
  <c r="AJ34" i="1"/>
  <c r="AH35" i="1"/>
  <c r="AI35" i="1"/>
  <c r="AJ35" i="1"/>
  <c r="AH36" i="1"/>
  <c r="AI36" i="1"/>
  <c r="AJ36" i="1"/>
  <c r="AH37" i="1"/>
  <c r="AI37" i="1"/>
  <c r="AJ37" i="1"/>
  <c r="AG7" i="1"/>
  <c r="AG4" i="2" s="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F37" i="1"/>
  <c r="AA37" i="1"/>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5" i="4"/>
  <c r="G37" i="4"/>
  <c r="B37" i="4"/>
  <c r="G36" i="4"/>
  <c r="G35" i="4"/>
  <c r="G34" i="4"/>
  <c r="G33" i="4"/>
  <c r="G32" i="4"/>
  <c r="G31" i="4"/>
  <c r="G30" i="4"/>
  <c r="G29" i="4"/>
  <c r="G28" i="4"/>
  <c r="G27" i="4"/>
  <c r="G26" i="4"/>
  <c r="G25" i="4"/>
  <c r="G24" i="4"/>
  <c r="G23" i="4"/>
  <c r="G22" i="4"/>
  <c r="G21" i="4"/>
  <c r="G20" i="4"/>
  <c r="G19" i="4"/>
  <c r="G18" i="4"/>
  <c r="B18" i="4"/>
  <c r="B19" i="4"/>
  <c r="B20" i="4"/>
  <c r="B21" i="4"/>
  <c r="B22" i="4"/>
  <c r="B23" i="4"/>
  <c r="B24" i="4"/>
  <c r="B25" i="4"/>
  <c r="B26" i="4"/>
  <c r="B27" i="4"/>
  <c r="B28" i="4"/>
  <c r="B29" i="4"/>
  <c r="B30" i="4"/>
  <c r="B31" i="4"/>
  <c r="B32" i="4"/>
  <c r="B33" i="4"/>
  <c r="B34" i="4"/>
  <c r="B35" i="4"/>
  <c r="B36" i="4"/>
  <c r="G17" i="4"/>
  <c r="G16" i="4"/>
  <c r="G15" i="4"/>
  <c r="G14" i="4"/>
  <c r="G13" i="4"/>
  <c r="G12" i="4"/>
  <c r="G11" i="4"/>
  <c r="G10" i="4"/>
  <c r="G9" i="4"/>
  <c r="G8" i="4"/>
  <c r="G7" i="4"/>
  <c r="G6" i="4"/>
  <c r="G5" i="4"/>
  <c r="AA36" i="1"/>
  <c r="AF36" i="1"/>
  <c r="AF35" i="1"/>
  <c r="AA35" i="1"/>
  <c r="V35" i="1"/>
  <c r="AF16" i="1"/>
  <c r="AF15" i="1"/>
  <c r="AF14" i="1"/>
  <c r="AF13" i="1"/>
  <c r="AF12" i="1"/>
  <c r="AF11" i="1"/>
  <c r="AF10" i="1"/>
  <c r="AF9" i="1"/>
  <c r="AF8" i="1"/>
  <c r="AF7" i="1"/>
  <c r="AF6" i="1"/>
  <c r="AF5" i="1"/>
  <c r="AA16" i="1"/>
  <c r="AA15" i="1"/>
  <c r="AA14" i="1"/>
  <c r="AA13" i="1"/>
  <c r="AA12" i="1"/>
  <c r="AA11" i="1"/>
  <c r="AA10" i="1"/>
  <c r="AA9" i="1"/>
  <c r="AA8" i="1"/>
  <c r="AA7" i="1"/>
  <c r="AA6" i="1"/>
  <c r="AA5" i="1"/>
  <c r="V16" i="1"/>
  <c r="V15" i="1"/>
  <c r="V14" i="1"/>
  <c r="V13" i="1"/>
  <c r="V12" i="1"/>
  <c r="V11" i="1"/>
  <c r="V10" i="1"/>
  <c r="V9" i="1"/>
  <c r="V8" i="1"/>
  <c r="V7" i="1"/>
  <c r="V6" i="1"/>
  <c r="V5" i="1"/>
  <c r="Q5" i="1"/>
  <c r="G5" i="1"/>
  <c r="V24" i="1"/>
  <c r="V31" i="1"/>
  <c r="V32" i="1"/>
  <c r="V33" i="1"/>
  <c r="V34" i="1"/>
  <c r="AF34" i="1"/>
  <c r="AA34" i="1"/>
  <c r="V25" i="1"/>
  <c r="V26" i="1"/>
  <c r="V27" i="1"/>
  <c r="V28" i="1"/>
  <c r="V29" i="1"/>
  <c r="V30" i="1"/>
  <c r="AF33" i="1"/>
  <c r="AF32" i="1"/>
  <c r="AF31" i="1"/>
  <c r="AF30" i="1"/>
  <c r="AF29" i="1"/>
  <c r="AF28" i="1"/>
  <c r="AF27" i="1"/>
  <c r="AF26" i="1"/>
  <c r="AF25" i="1"/>
  <c r="AF24" i="1"/>
  <c r="AF23" i="1"/>
  <c r="AF22" i="1"/>
  <c r="AF21" i="1"/>
  <c r="AF20" i="1"/>
  <c r="AF19" i="1"/>
  <c r="AF18" i="1"/>
  <c r="AF17" i="1"/>
  <c r="AA33" i="1"/>
  <c r="AA32" i="1"/>
  <c r="AA31" i="1"/>
  <c r="AA30" i="1"/>
  <c r="AA29" i="1"/>
  <c r="AA28" i="1"/>
  <c r="AA27" i="1"/>
  <c r="AA26" i="1"/>
  <c r="AA25" i="1"/>
  <c r="AA24" i="1"/>
  <c r="AA23" i="1"/>
  <c r="AA22" i="1"/>
  <c r="AA21" i="1"/>
  <c r="AA20" i="1"/>
  <c r="AA19" i="1"/>
  <c r="AA18" i="1"/>
  <c r="AA17" i="1"/>
  <c r="V23" i="1"/>
  <c r="V22" i="1"/>
  <c r="V21" i="1"/>
  <c r="V20" i="1"/>
  <c r="V19" i="1"/>
  <c r="V18" i="1"/>
  <c r="V17" i="1"/>
  <c r="B18" i="1"/>
  <c r="B19" i="1" s="1"/>
  <c r="B20" i="1" s="1"/>
  <c r="B21" i="1" s="1"/>
  <c r="B22" i="1" s="1"/>
  <c r="B23" i="1" s="1"/>
  <c r="B24" i="1" s="1"/>
  <c r="B25" i="1" s="1"/>
  <c r="B26" i="1" s="1"/>
  <c r="B27" i="1" s="1"/>
  <c r="B28" i="1" s="1"/>
  <c r="B29" i="1" s="1"/>
  <c r="B30" i="1" s="1"/>
  <c r="B31" i="1" s="1"/>
  <c r="B32" i="1" s="1"/>
  <c r="B33" i="1" s="1"/>
  <c r="B34" i="1" s="1"/>
  <c r="B35" i="1" s="1"/>
  <c r="B36" i="1" s="1"/>
  <c r="B37" i="1" s="1"/>
  <c r="B38" i="1" s="1"/>
  <c r="N43" i="2" l="1"/>
  <c r="N66" i="2"/>
  <c r="C43" i="2"/>
  <c r="C66" i="2"/>
  <c r="F43" i="2"/>
  <c r="F66" i="2"/>
  <c r="E43" i="2"/>
  <c r="E66" i="2"/>
  <c r="P43" i="2"/>
  <c r="P66" i="2"/>
  <c r="H43" i="2"/>
  <c r="H66" i="2"/>
  <c r="I43" i="2"/>
  <c r="I66" i="2"/>
  <c r="K43" i="2"/>
  <c r="K66" i="2"/>
  <c r="M43" i="2"/>
  <c r="M66" i="2"/>
  <c r="O43" i="2"/>
  <c r="O66" i="2"/>
  <c r="D43" i="2"/>
  <c r="D66" i="2"/>
  <c r="J43" i="2"/>
  <c r="J66" i="2"/>
  <c r="AI9" i="2"/>
  <c r="BH9" i="2" s="1"/>
  <c r="AJ9" i="2"/>
  <c r="BI9" i="2" s="1"/>
  <c r="AG19" i="2"/>
  <c r="AJ19" i="2"/>
  <c r="AJ66" i="2" s="1"/>
  <c r="AJ5" i="2"/>
  <c r="BI5" i="2" s="1"/>
  <c r="AJ8" i="2"/>
  <c r="BI8" i="2" s="1"/>
  <c r="AJ4" i="2"/>
  <c r="AJ12" i="2"/>
  <c r="BI12" i="2" s="1"/>
  <c r="AJ17" i="2"/>
  <c r="AJ64" i="2" s="1"/>
  <c r="AJ15" i="2"/>
  <c r="BI15" i="2" s="1"/>
  <c r="AJ10" i="2"/>
  <c r="BI10" i="2" s="1"/>
  <c r="AJ18" i="2"/>
  <c r="AJ65" i="2" s="1"/>
  <c r="AJ16" i="2"/>
  <c r="AJ6" i="2"/>
  <c r="BI6" i="2" s="1"/>
  <c r="AJ11" i="2"/>
  <c r="BI11" i="2" s="1"/>
  <c r="AJ7" i="2"/>
  <c r="BI7" i="2" s="1"/>
  <c r="AJ14" i="2"/>
  <c r="BI14" i="2" s="1"/>
  <c r="AJ13" i="2"/>
  <c r="BI13" i="2" s="1"/>
  <c r="AI19" i="2"/>
  <c r="AI66" i="2" s="1"/>
  <c r="AI14" i="2"/>
  <c r="AI18" i="2"/>
  <c r="AI65" i="2" s="1"/>
  <c r="AI7" i="2"/>
  <c r="BH7" i="2" s="1"/>
  <c r="AI12" i="2"/>
  <c r="BH12" i="2" s="1"/>
  <c r="AI11" i="2"/>
  <c r="AI15" i="2"/>
  <c r="AI16" i="2"/>
  <c r="AI17" i="2"/>
  <c r="BH17" i="2" s="1"/>
  <c r="AI4" i="2"/>
  <c r="BH4" i="2" s="1"/>
  <c r="AI10" i="2"/>
  <c r="BH10" i="2" s="1"/>
  <c r="AI13" i="2"/>
  <c r="AI5" i="2"/>
  <c r="AI8" i="2"/>
  <c r="AI6" i="2"/>
  <c r="AH19" i="2"/>
  <c r="AH66" i="2" s="1"/>
  <c r="AH13" i="2"/>
  <c r="BG13" i="2" s="1"/>
  <c r="AH5" i="2"/>
  <c r="BG5" i="2" s="1"/>
  <c r="AH14" i="2"/>
  <c r="BG14" i="2" s="1"/>
  <c r="AH17" i="2"/>
  <c r="AH64" i="2" s="1"/>
  <c r="AH8" i="2"/>
  <c r="AH10" i="2"/>
  <c r="BG10" i="2" s="1"/>
  <c r="AH12" i="2"/>
  <c r="BG12" i="2" s="1"/>
  <c r="AH7" i="2"/>
  <c r="AH18" i="2"/>
  <c r="AH65" i="2" s="1"/>
  <c r="AH16" i="2"/>
  <c r="AH9" i="2"/>
  <c r="BG9" i="2" s="1"/>
  <c r="AH4" i="2"/>
  <c r="BG4" i="2" s="1"/>
  <c r="AH11" i="2"/>
  <c r="AH15" i="2"/>
  <c r="BG15" i="2" s="1"/>
  <c r="AH6" i="2"/>
  <c r="BG6" i="2" s="1"/>
  <c r="AG6" i="2"/>
  <c r="AG8" i="2"/>
  <c r="AG5" i="2"/>
  <c r="BF5" i="2" s="1"/>
  <c r="AG18" i="2"/>
  <c r="AG65" i="2" s="1"/>
  <c r="AG17" i="2"/>
  <c r="BF17" i="2" s="1"/>
  <c r="AG13" i="2"/>
  <c r="BF13" i="2" s="1"/>
  <c r="AG15" i="2"/>
  <c r="BF15" i="2" s="1"/>
  <c r="AG12" i="2"/>
  <c r="BF12" i="2" s="1"/>
  <c r="AG11" i="2"/>
  <c r="AG10" i="2"/>
  <c r="BF10" i="2" s="1"/>
  <c r="AG16" i="2"/>
  <c r="AG9" i="2"/>
  <c r="AG7" i="2"/>
  <c r="AG14" i="2"/>
  <c r="BF14" i="2" s="1"/>
  <c r="BI21" i="2"/>
  <c r="BI45" i="2" s="1"/>
  <c r="AK21" i="2"/>
  <c r="AK45" i="2" s="1"/>
  <c r="AG44" i="2"/>
  <c r="BF21" i="2"/>
  <c r="BF45" i="2" s="1"/>
  <c r="AH44" i="2"/>
  <c r="BG21" i="2"/>
  <c r="BG45" i="2" s="1"/>
  <c r="AI44" i="2"/>
  <c r="BH21" i="2"/>
  <c r="BH45" i="2" s="1"/>
  <c r="AJ44" i="2"/>
  <c r="AK20" i="2"/>
  <c r="BJ20" i="2" s="1"/>
  <c r="AZ20" i="2"/>
  <c r="AZ44" i="2" s="1"/>
  <c r="AK21" i="1"/>
  <c r="AU20" i="2"/>
  <c r="AU44" i="2" s="1"/>
  <c r="AP20" i="2"/>
  <c r="AP44" i="2" s="1"/>
  <c r="BE20" i="2"/>
  <c r="BE44" i="2" s="1"/>
  <c r="AK20" i="1"/>
  <c r="AK19" i="1"/>
  <c r="AK46" i="1"/>
  <c r="AK39" i="1"/>
  <c r="AK44" i="1"/>
  <c r="AK40" i="1"/>
  <c r="AK33" i="1"/>
  <c r="AK45" i="1"/>
  <c r="AK41" i="1"/>
  <c r="AK37" i="1"/>
  <c r="O42" i="2"/>
  <c r="G18" i="2"/>
  <c r="G65" i="2" s="1"/>
  <c r="R42" i="2"/>
  <c r="AB61" i="2"/>
  <c r="W42" i="2"/>
  <c r="AK51" i="1"/>
  <c r="AK52" i="1"/>
  <c r="AK50" i="1"/>
  <c r="AK48" i="1"/>
  <c r="AK47" i="1"/>
  <c r="AD62" i="2"/>
  <c r="AC62" i="2"/>
  <c r="AK49" i="1"/>
  <c r="F62" i="2"/>
  <c r="M42" i="2"/>
  <c r="P42" i="2"/>
  <c r="F42" i="2"/>
  <c r="AO19" i="2"/>
  <c r="C62" i="2"/>
  <c r="Q15" i="2"/>
  <c r="Z42" i="2"/>
  <c r="K33" i="2"/>
  <c r="E62" i="2"/>
  <c r="I42" i="2"/>
  <c r="Y42" i="2"/>
  <c r="D41" i="2"/>
  <c r="E42" i="2"/>
  <c r="Q18" i="2"/>
  <c r="Q65" i="2" s="1"/>
  <c r="AA9" i="2"/>
  <c r="U61" i="2"/>
  <c r="T61" i="2"/>
  <c r="J42" i="2"/>
  <c r="X42" i="2"/>
  <c r="S41" i="2"/>
  <c r="P62" i="2"/>
  <c r="AB62" i="2"/>
  <c r="AE62" i="2"/>
  <c r="O62" i="2"/>
  <c r="Z62" i="2"/>
  <c r="D42" i="2"/>
  <c r="H42" i="2"/>
  <c r="X61" i="2"/>
  <c r="N62" i="2"/>
  <c r="U42" i="2"/>
  <c r="T42" i="2"/>
  <c r="AC61" i="2"/>
  <c r="S62" i="2"/>
  <c r="AD42" i="2"/>
  <c r="AB42" i="2"/>
  <c r="AE42" i="2"/>
  <c r="AC42" i="2"/>
  <c r="X62" i="2"/>
  <c r="Y62" i="2"/>
  <c r="W62" i="2"/>
  <c r="U62" i="2"/>
  <c r="T62" i="2"/>
  <c r="S42" i="2"/>
  <c r="R62" i="2"/>
  <c r="AR19" i="2"/>
  <c r="AT19" i="2"/>
  <c r="AY19" i="2"/>
  <c r="BD19" i="2"/>
  <c r="AS19" i="2"/>
  <c r="AX19" i="2"/>
  <c r="BC19" i="2"/>
  <c r="AW19" i="2"/>
  <c r="BB19" i="2"/>
  <c r="N42" i="2"/>
  <c r="Q19" i="2"/>
  <c r="AQ19" i="2"/>
  <c r="AV19" i="2"/>
  <c r="M62" i="2"/>
  <c r="BA19" i="2"/>
  <c r="K62" i="2"/>
  <c r="K42" i="2"/>
  <c r="J62" i="2"/>
  <c r="I62" i="2"/>
  <c r="L19" i="2"/>
  <c r="H62" i="2"/>
  <c r="D62" i="2"/>
  <c r="AM19" i="2"/>
  <c r="AN19" i="2"/>
  <c r="G19" i="2"/>
  <c r="AL19" i="2"/>
  <c r="C42" i="2"/>
  <c r="V18" i="2"/>
  <c r="V65" i="2" s="1"/>
  <c r="AA18" i="2"/>
  <c r="AA65" i="2" s="1"/>
  <c r="Z41" i="2"/>
  <c r="AE41" i="2"/>
  <c r="AD61" i="2"/>
  <c r="V19" i="2"/>
  <c r="AA19" i="2"/>
  <c r="E41" i="2"/>
  <c r="F41" i="2"/>
  <c r="H41" i="2"/>
  <c r="AF19" i="2"/>
  <c r="I41" i="2"/>
  <c r="AN18" i="2"/>
  <c r="AN65" i="2" s="1"/>
  <c r="K41" i="2"/>
  <c r="AF14" i="2"/>
  <c r="P61" i="2"/>
  <c r="O61" i="2"/>
  <c r="N41" i="2"/>
  <c r="AX18" i="2"/>
  <c r="AX65" i="2" s="1"/>
  <c r="O41" i="2"/>
  <c r="W41" i="2"/>
  <c r="C61" i="2"/>
  <c r="K61" i="2"/>
  <c r="S61" i="2"/>
  <c r="P41" i="2"/>
  <c r="X41" i="2"/>
  <c r="D61" i="2"/>
  <c r="AL18" i="2"/>
  <c r="AL65" i="2" s="1"/>
  <c r="BA18" i="2"/>
  <c r="BA65" i="2" s="1"/>
  <c r="AO18" i="2"/>
  <c r="AO65" i="2" s="1"/>
  <c r="Y41" i="2"/>
  <c r="E61" i="2"/>
  <c r="M61" i="2"/>
  <c r="AM18" i="2"/>
  <c r="AM65" i="2" s="1"/>
  <c r="AT18" i="2"/>
  <c r="AT65" i="2" s="1"/>
  <c r="BD18" i="2"/>
  <c r="BD65" i="2" s="1"/>
  <c r="AW18" i="2"/>
  <c r="AW65" i="2" s="1"/>
  <c r="J41" i="2"/>
  <c r="R41" i="2"/>
  <c r="F61" i="2"/>
  <c r="N61" i="2"/>
  <c r="AS18" i="2"/>
  <c r="AS65" i="2" s="1"/>
  <c r="BC18" i="2"/>
  <c r="BC65" i="2" s="1"/>
  <c r="C41" i="2"/>
  <c r="W61" i="2"/>
  <c r="AE61" i="2"/>
  <c r="AR18" i="2"/>
  <c r="AR65" i="2" s="1"/>
  <c r="BB18" i="2"/>
  <c r="BB65" i="2" s="1"/>
  <c r="T41" i="2"/>
  <c r="AB41" i="2"/>
  <c r="H61" i="2"/>
  <c r="M41" i="2"/>
  <c r="U41" i="2"/>
  <c r="AC41" i="2"/>
  <c r="I61" i="2"/>
  <c r="Y61" i="2"/>
  <c r="AY18" i="2"/>
  <c r="AY65" i="2" s="1"/>
  <c r="AD41" i="2"/>
  <c r="J61" i="2"/>
  <c r="R61" i="2"/>
  <c r="Z61" i="2"/>
  <c r="V7" i="2"/>
  <c r="AA8" i="2"/>
  <c r="V11" i="2"/>
  <c r="AF18" i="2"/>
  <c r="AF65" i="2" s="1"/>
  <c r="AV18" i="2"/>
  <c r="AV65" i="2" s="1"/>
  <c r="AQ18" i="2"/>
  <c r="AQ65" i="2" s="1"/>
  <c r="L8" i="2"/>
  <c r="L18" i="2"/>
  <c r="L65" i="2" s="1"/>
  <c r="AB59" i="2"/>
  <c r="AB39" i="2"/>
  <c r="AB60" i="2"/>
  <c r="AB40" i="2"/>
  <c r="AE60" i="2"/>
  <c r="AE40" i="2"/>
  <c r="AD60" i="2"/>
  <c r="AD40" i="2"/>
  <c r="AC60" i="2"/>
  <c r="AC40" i="2"/>
  <c r="AE59" i="2"/>
  <c r="AE39" i="2"/>
  <c r="AD59" i="2"/>
  <c r="AD39" i="2"/>
  <c r="AC59" i="2"/>
  <c r="AC39" i="2"/>
  <c r="BF4" i="2"/>
  <c r="AK28" i="1"/>
  <c r="AK27" i="1"/>
  <c r="AK25" i="1"/>
  <c r="AK16" i="1"/>
  <c r="AK15" i="1"/>
  <c r="AK6" i="1"/>
  <c r="AK43" i="1"/>
  <c r="AK42" i="1"/>
  <c r="W59" i="2"/>
  <c r="W39" i="2"/>
  <c r="AA16" i="2"/>
  <c r="AA63" i="2" s="1"/>
  <c r="W60" i="2"/>
  <c r="W40" i="2"/>
  <c r="AA17" i="2"/>
  <c r="AA64" i="2" s="1"/>
  <c r="Z60" i="2"/>
  <c r="Z40" i="2"/>
  <c r="Y60" i="2"/>
  <c r="Y40" i="2"/>
  <c r="X60" i="2"/>
  <c r="X40" i="2"/>
  <c r="Z59" i="2"/>
  <c r="Z39" i="2"/>
  <c r="Y59" i="2"/>
  <c r="Y39" i="2"/>
  <c r="X59" i="2"/>
  <c r="X39" i="2"/>
  <c r="V16" i="2"/>
  <c r="V63" i="2" s="1"/>
  <c r="R59" i="2"/>
  <c r="R39" i="2"/>
  <c r="V17" i="2"/>
  <c r="V64" i="2" s="1"/>
  <c r="R60" i="2"/>
  <c r="R40" i="2"/>
  <c r="U60" i="2"/>
  <c r="U40" i="2"/>
  <c r="T60" i="2"/>
  <c r="T40" i="2"/>
  <c r="S60" i="2"/>
  <c r="S40" i="2"/>
  <c r="U59" i="2"/>
  <c r="U39" i="2"/>
  <c r="T59" i="2"/>
  <c r="T39" i="2"/>
  <c r="S59" i="2"/>
  <c r="S39" i="2"/>
  <c r="BA4" i="2"/>
  <c r="AV4" i="2"/>
  <c r="AQ4" i="2"/>
  <c r="BB4" i="2"/>
  <c r="AW4" i="2"/>
  <c r="AR4" i="2"/>
  <c r="BC4" i="2"/>
  <c r="AX4" i="2"/>
  <c r="AS4" i="2"/>
  <c r="BD4" i="2"/>
  <c r="AY4" i="2"/>
  <c r="AT4" i="2"/>
  <c r="BA5" i="2"/>
  <c r="AV5" i="2"/>
  <c r="AQ5" i="2"/>
  <c r="BB5" i="2"/>
  <c r="AW5" i="2"/>
  <c r="AR5" i="2"/>
  <c r="BC5" i="2"/>
  <c r="AX5" i="2"/>
  <c r="AS5" i="2"/>
  <c r="BD5" i="2"/>
  <c r="AY5" i="2"/>
  <c r="AT5" i="2"/>
  <c r="BA6" i="2"/>
  <c r="AV6" i="2"/>
  <c r="AQ6" i="2"/>
  <c r="N30" i="2"/>
  <c r="BB6" i="2"/>
  <c r="AW6" i="2"/>
  <c r="AR6" i="2"/>
  <c r="O30" i="2"/>
  <c r="BC6" i="2"/>
  <c r="AX6" i="2"/>
  <c r="AS6" i="2"/>
  <c r="BD6" i="2"/>
  <c r="AY6" i="2"/>
  <c r="AT6" i="2"/>
  <c r="BA7" i="2"/>
  <c r="AV7" i="2"/>
  <c r="AQ7" i="2"/>
  <c r="BB7" i="2"/>
  <c r="AW7" i="2"/>
  <c r="AR7" i="2"/>
  <c r="BC7" i="2"/>
  <c r="AX7" i="2"/>
  <c r="AS7" i="2"/>
  <c r="BD7" i="2"/>
  <c r="AY7" i="2"/>
  <c r="AT7" i="2"/>
  <c r="Q8" i="2"/>
  <c r="BA8" i="2"/>
  <c r="AV8" i="2"/>
  <c r="AQ8" i="2"/>
  <c r="BB8" i="2"/>
  <c r="AW8" i="2"/>
  <c r="AR8" i="2"/>
  <c r="BC8" i="2"/>
  <c r="AX8" i="2"/>
  <c r="AS8" i="2"/>
  <c r="BD8" i="2"/>
  <c r="AY8" i="2"/>
  <c r="AT8" i="2"/>
  <c r="BA9" i="2"/>
  <c r="AV9" i="2"/>
  <c r="AQ9" i="2"/>
  <c r="BB9" i="2"/>
  <c r="AW9" i="2"/>
  <c r="AR9" i="2"/>
  <c r="BC9" i="2"/>
  <c r="AX9" i="2"/>
  <c r="AS9" i="2"/>
  <c r="BD9" i="2"/>
  <c r="AY9" i="2"/>
  <c r="AT9" i="2"/>
  <c r="BA10" i="2"/>
  <c r="AV10" i="2"/>
  <c r="AQ10" i="2"/>
  <c r="BB10" i="2"/>
  <c r="AW10" i="2"/>
  <c r="AR10" i="2"/>
  <c r="BC10" i="2"/>
  <c r="AX10" i="2"/>
  <c r="AS10" i="2"/>
  <c r="BD10" i="2"/>
  <c r="AY10" i="2"/>
  <c r="AT10" i="2"/>
  <c r="BA11" i="2"/>
  <c r="AV11" i="2"/>
  <c r="AQ11" i="2"/>
  <c r="BB11" i="2"/>
  <c r="AW11" i="2"/>
  <c r="AR11" i="2"/>
  <c r="BC11" i="2"/>
  <c r="AX11" i="2"/>
  <c r="AS11" i="2"/>
  <c r="BD11" i="2"/>
  <c r="AY11" i="2"/>
  <c r="AT11" i="2"/>
  <c r="BA12" i="2"/>
  <c r="AV12" i="2"/>
  <c r="AQ12" i="2"/>
  <c r="BB12" i="2"/>
  <c r="AW12" i="2"/>
  <c r="AR12" i="2"/>
  <c r="BC12" i="2"/>
  <c r="AX12" i="2"/>
  <c r="AS12" i="2"/>
  <c r="BD12" i="2"/>
  <c r="AY12" i="2"/>
  <c r="AT12" i="2"/>
  <c r="BA13" i="2"/>
  <c r="AV13" i="2"/>
  <c r="AQ13" i="2"/>
  <c r="BB13" i="2"/>
  <c r="AW13" i="2"/>
  <c r="AR13" i="2"/>
  <c r="BC13" i="2"/>
  <c r="AX13" i="2"/>
  <c r="AS13" i="2"/>
  <c r="BD13" i="2"/>
  <c r="AY13" i="2"/>
  <c r="AT13" i="2"/>
  <c r="BA14" i="2"/>
  <c r="AV14" i="2"/>
  <c r="AQ14" i="2"/>
  <c r="BB14" i="2"/>
  <c r="AW14" i="2"/>
  <c r="AR14" i="2"/>
  <c r="BC14" i="2"/>
  <c r="AX14" i="2"/>
  <c r="AS14" i="2"/>
  <c r="BD14" i="2"/>
  <c r="AY14" i="2"/>
  <c r="AT14" i="2"/>
  <c r="BA15" i="2"/>
  <c r="AV15" i="2"/>
  <c r="AQ15" i="2"/>
  <c r="BD15" i="2"/>
  <c r="AY15" i="2"/>
  <c r="AT15" i="2"/>
  <c r="BC15" i="2"/>
  <c r="AX15" i="2"/>
  <c r="AS15" i="2"/>
  <c r="BB15" i="2"/>
  <c r="AW15" i="2"/>
  <c r="AR15" i="2"/>
  <c r="BA16" i="2"/>
  <c r="BA63" i="2" s="1"/>
  <c r="AV16" i="2"/>
  <c r="AV63" i="2" s="1"/>
  <c r="AQ16" i="2"/>
  <c r="AQ63" i="2" s="1"/>
  <c r="M59" i="2"/>
  <c r="M39" i="2"/>
  <c r="Q17" i="2"/>
  <c r="Q64" i="2" s="1"/>
  <c r="BA17" i="2"/>
  <c r="BA64" i="2" s="1"/>
  <c r="AV17" i="2"/>
  <c r="AV64" i="2" s="1"/>
  <c r="AQ17" i="2"/>
  <c r="AQ64" i="2" s="1"/>
  <c r="M60" i="2"/>
  <c r="M40" i="2"/>
  <c r="BD17" i="2"/>
  <c r="BD64" i="2" s="1"/>
  <c r="AY17" i="2"/>
  <c r="AY64" i="2" s="1"/>
  <c r="AT17" i="2"/>
  <c r="AT64" i="2" s="1"/>
  <c r="P60" i="2"/>
  <c r="P40" i="2"/>
  <c r="BC17" i="2"/>
  <c r="BC64" i="2" s="1"/>
  <c r="AX17" i="2"/>
  <c r="AX64" i="2" s="1"/>
  <c r="AS17" i="2"/>
  <c r="AS64" i="2" s="1"/>
  <c r="O60" i="2"/>
  <c r="O40" i="2"/>
  <c r="BB17" i="2"/>
  <c r="BB64" i="2" s="1"/>
  <c r="AW17" i="2"/>
  <c r="AW64" i="2" s="1"/>
  <c r="AR17" i="2"/>
  <c r="AR64" i="2" s="1"/>
  <c r="N60" i="2"/>
  <c r="N40" i="2"/>
  <c r="BD16" i="2"/>
  <c r="BD63" i="2" s="1"/>
  <c r="AY16" i="2"/>
  <c r="AY63" i="2" s="1"/>
  <c r="AT16" i="2"/>
  <c r="AT63" i="2" s="1"/>
  <c r="P59" i="2"/>
  <c r="P39" i="2"/>
  <c r="BC16" i="2"/>
  <c r="BC63" i="2" s="1"/>
  <c r="AX16" i="2"/>
  <c r="AX63" i="2" s="1"/>
  <c r="AS16" i="2"/>
  <c r="AS63" i="2" s="1"/>
  <c r="O59" i="2"/>
  <c r="O39" i="2"/>
  <c r="BB16" i="2"/>
  <c r="BB63" i="2" s="1"/>
  <c r="AW16" i="2"/>
  <c r="AW63" i="2" s="1"/>
  <c r="AR16" i="2"/>
  <c r="AR63" i="2" s="1"/>
  <c r="N59" i="2"/>
  <c r="N39" i="2"/>
  <c r="H29" i="2"/>
  <c r="H59" i="2"/>
  <c r="H39" i="2"/>
  <c r="H60" i="2"/>
  <c r="H40" i="2"/>
  <c r="L17" i="2"/>
  <c r="L64" i="2" s="1"/>
  <c r="K60" i="2"/>
  <c r="K40" i="2"/>
  <c r="J60" i="2"/>
  <c r="J40" i="2"/>
  <c r="I60" i="2"/>
  <c r="I40" i="2"/>
  <c r="K59" i="2"/>
  <c r="K39" i="2"/>
  <c r="J59" i="2"/>
  <c r="J39" i="2"/>
  <c r="L16" i="2"/>
  <c r="L63" i="2" s="1"/>
  <c r="I59" i="2"/>
  <c r="I39" i="2"/>
  <c r="G16" i="2"/>
  <c r="G63" i="2" s="1"/>
  <c r="C59" i="2"/>
  <c r="C39" i="2"/>
  <c r="AL16" i="2"/>
  <c r="AL63" i="2" s="1"/>
  <c r="AL17" i="2"/>
  <c r="AL64" i="2" s="1"/>
  <c r="C60" i="2"/>
  <c r="C40" i="2"/>
  <c r="F59" i="2"/>
  <c r="F39" i="2"/>
  <c r="E59" i="2"/>
  <c r="E39" i="2"/>
  <c r="AN16" i="2"/>
  <c r="AN63" i="2" s="1"/>
  <c r="D59" i="2"/>
  <c r="D39" i="2"/>
  <c r="AO17" i="2"/>
  <c r="AO64" i="2" s="1"/>
  <c r="F60" i="2"/>
  <c r="F40" i="2"/>
  <c r="E60" i="2"/>
  <c r="E40" i="2"/>
  <c r="D60" i="2"/>
  <c r="D40" i="2"/>
  <c r="AN17" i="2"/>
  <c r="AN64" i="2" s="1"/>
  <c r="AM17" i="2"/>
  <c r="AM64" i="2" s="1"/>
  <c r="AO16" i="2"/>
  <c r="AO63" i="2" s="1"/>
  <c r="H30" i="2"/>
  <c r="AF17" i="2"/>
  <c r="AF64" i="2" s="1"/>
  <c r="AF16" i="2"/>
  <c r="AF63" i="2" s="1"/>
  <c r="Q16" i="2"/>
  <c r="Q63" i="2" s="1"/>
  <c r="AN5" i="2"/>
  <c r="AO5" i="2"/>
  <c r="H54" i="2"/>
  <c r="G17" i="2"/>
  <c r="G64" i="2" s="1"/>
  <c r="Z31" i="2"/>
  <c r="AE35" i="2"/>
  <c r="AM12" i="2"/>
  <c r="AM16" i="2"/>
  <c r="AM63" i="2" s="1"/>
  <c r="AF11" i="2"/>
  <c r="C51" i="2"/>
  <c r="V14" i="2"/>
  <c r="P51" i="2"/>
  <c r="Q10" i="2"/>
  <c r="AB33" i="2"/>
  <c r="O54" i="2"/>
  <c r="AC55" i="2"/>
  <c r="U53" i="2"/>
  <c r="H28" i="2"/>
  <c r="K28" i="2"/>
  <c r="H37" i="2"/>
  <c r="S55" i="2"/>
  <c r="J37" i="2"/>
  <c r="AM6" i="2"/>
  <c r="E28" i="2"/>
  <c r="F28" i="2"/>
  <c r="C31" i="2"/>
  <c r="F29" i="2"/>
  <c r="AL5" i="2"/>
  <c r="L14" i="2"/>
  <c r="AK24" i="1"/>
  <c r="AK22" i="1"/>
  <c r="AK32" i="1"/>
  <c r="AK17" i="1"/>
  <c r="AK26" i="1"/>
  <c r="AK12" i="1"/>
  <c r="AC51" i="2"/>
  <c r="AK31" i="1"/>
  <c r="AK9" i="1"/>
  <c r="AK14" i="1"/>
  <c r="AK29" i="1"/>
  <c r="AK7" i="1"/>
  <c r="AK13" i="1"/>
  <c r="AK23" i="1"/>
  <c r="AK11" i="1"/>
  <c r="AK30" i="1"/>
  <c r="AK5" i="1"/>
  <c r="AK8" i="1"/>
  <c r="AK34" i="1"/>
  <c r="Z53" i="2"/>
  <c r="Z33" i="2"/>
  <c r="AK10" i="1"/>
  <c r="X53" i="2"/>
  <c r="S31" i="2"/>
  <c r="V5" i="2"/>
  <c r="M38" i="2"/>
  <c r="Q7" i="2"/>
  <c r="AK18" i="1"/>
  <c r="D28" i="2"/>
  <c r="AM5" i="2"/>
  <c r="J29" i="2"/>
  <c r="AO6" i="2"/>
  <c r="E52" i="2"/>
  <c r="I52" i="2"/>
  <c r="J52" i="2"/>
  <c r="K52" i="2"/>
  <c r="P32" i="2"/>
  <c r="D53" i="2"/>
  <c r="E35" i="2"/>
  <c r="I35" i="2"/>
  <c r="N35" i="2"/>
  <c r="I56" i="2"/>
  <c r="G5" i="2"/>
  <c r="AL6" i="2"/>
  <c r="G7" i="2"/>
  <c r="AL8" i="2"/>
  <c r="C34" i="2"/>
  <c r="G13" i="2"/>
  <c r="S29" i="2"/>
  <c r="U30" i="2"/>
  <c r="U51" i="2"/>
  <c r="AB51" i="2"/>
  <c r="AE31" i="2"/>
  <c r="S32" i="2"/>
  <c r="T52" i="2"/>
  <c r="U52" i="2"/>
  <c r="AC33" i="2"/>
  <c r="AD33" i="2"/>
  <c r="S54" i="2"/>
  <c r="T54" i="2"/>
  <c r="U54" i="2"/>
  <c r="W54" i="2"/>
  <c r="X54" i="2"/>
  <c r="Y34" i="2"/>
  <c r="Z34" i="2"/>
  <c r="U35" i="2"/>
  <c r="Y56" i="2"/>
  <c r="AC56" i="2"/>
  <c r="AD56" i="2"/>
  <c r="AE36" i="2"/>
  <c r="S37" i="2"/>
  <c r="T37" i="2"/>
  <c r="U57" i="2"/>
  <c r="Y57" i="2"/>
  <c r="Z57" i="2"/>
  <c r="AD57" i="2"/>
  <c r="M58" i="2"/>
  <c r="P58" i="2"/>
  <c r="P38" i="2"/>
  <c r="O58" i="2"/>
  <c r="O38" i="2"/>
  <c r="N58" i="2"/>
  <c r="N38" i="2"/>
  <c r="R58" i="2"/>
  <c r="R38" i="2"/>
  <c r="U58" i="2"/>
  <c r="U38" i="2"/>
  <c r="T58" i="2"/>
  <c r="T38" i="2"/>
  <c r="S58" i="2"/>
  <c r="S38" i="2"/>
  <c r="AA15" i="2"/>
  <c r="W58" i="2"/>
  <c r="W38" i="2"/>
  <c r="Z58" i="2"/>
  <c r="Z38" i="2"/>
  <c r="Y58" i="2"/>
  <c r="Y38" i="2"/>
  <c r="X58" i="2"/>
  <c r="X38" i="2"/>
  <c r="AB58" i="2"/>
  <c r="AB38" i="2"/>
  <c r="AE58" i="2"/>
  <c r="AE38" i="2"/>
  <c r="AD58" i="2"/>
  <c r="AD38" i="2"/>
  <c r="AF15" i="2"/>
  <c r="AC58" i="2"/>
  <c r="AC38" i="2"/>
  <c r="K58" i="2"/>
  <c r="K38" i="2"/>
  <c r="J58" i="2"/>
  <c r="J38" i="2"/>
  <c r="I58" i="2"/>
  <c r="I38" i="2"/>
  <c r="H58" i="2"/>
  <c r="H38" i="2"/>
  <c r="C58" i="2"/>
  <c r="C38" i="2"/>
  <c r="F58" i="2"/>
  <c r="F38" i="2"/>
  <c r="E58" i="2"/>
  <c r="E38" i="2"/>
  <c r="D58" i="2"/>
  <c r="D38" i="2"/>
  <c r="AL15" i="2"/>
  <c r="AO15" i="2"/>
  <c r="AN15" i="2"/>
  <c r="AM15" i="2"/>
  <c r="AC53" i="2"/>
  <c r="AN4" i="2"/>
  <c r="AC31" i="2"/>
  <c r="AF13" i="2"/>
  <c r="AF10" i="2"/>
  <c r="G10" i="2"/>
  <c r="AD53" i="2"/>
  <c r="AE34" i="2"/>
  <c r="K56" i="2"/>
  <c r="R35" i="2"/>
  <c r="Z51" i="2"/>
  <c r="AB34" i="2"/>
  <c r="D54" i="2"/>
  <c r="AB55" i="2"/>
  <c r="C56" i="2"/>
  <c r="O52" i="2"/>
  <c r="D57" i="2"/>
  <c r="J51" i="2"/>
  <c r="R53" i="2"/>
  <c r="M35" i="2"/>
  <c r="G6" i="2"/>
  <c r="S53" i="2"/>
  <c r="M32" i="2"/>
  <c r="AB30" i="2"/>
  <c r="AD30" i="2"/>
  <c r="AB29" i="2"/>
  <c r="AE29" i="2"/>
  <c r="W51" i="2"/>
  <c r="T35" i="2"/>
  <c r="E34" i="2"/>
  <c r="X31" i="2"/>
  <c r="F34" i="2"/>
  <c r="V15" i="2"/>
  <c r="F57" i="2"/>
  <c r="T53" i="2"/>
  <c r="E30" i="2"/>
  <c r="J35" i="2"/>
  <c r="T28" i="2"/>
  <c r="N55" i="2"/>
  <c r="K54" i="2"/>
  <c r="U28" i="2"/>
  <c r="AB31" i="2"/>
  <c r="F30" i="2"/>
  <c r="Q11" i="2"/>
  <c r="AO14" i="2"/>
  <c r="AD34" i="2"/>
  <c r="S35" i="2"/>
  <c r="N36" i="2"/>
  <c r="AC52" i="2"/>
  <c r="W30" i="2"/>
  <c r="N54" i="2"/>
  <c r="T36" i="2"/>
  <c r="E33" i="2"/>
  <c r="AC34" i="2"/>
  <c r="L15" i="2"/>
  <c r="L5" i="2"/>
  <c r="X32" i="2"/>
  <c r="AB53" i="2"/>
  <c r="Y32" i="2"/>
  <c r="AD36" i="2"/>
  <c r="AC28" i="2"/>
  <c r="AM8" i="2"/>
  <c r="AB52" i="2"/>
  <c r="P52" i="2"/>
  <c r="K31" i="2"/>
  <c r="M34" i="2"/>
  <c r="AN6" i="2"/>
  <c r="U33" i="2"/>
  <c r="W32" i="2"/>
  <c r="D52" i="2"/>
  <c r="AA10" i="2"/>
  <c r="V13" i="2"/>
  <c r="C29" i="2"/>
  <c r="AC35" i="2"/>
  <c r="AN10" i="2"/>
  <c r="W37" i="2"/>
  <c r="AD35" i="2"/>
  <c r="F51" i="2"/>
  <c r="AB28" i="2"/>
  <c r="AE57" i="2"/>
  <c r="D51" i="2"/>
  <c r="AN9" i="2"/>
  <c r="P54" i="2"/>
  <c r="G15" i="2"/>
  <c r="AD32" i="2"/>
  <c r="AM11" i="2"/>
  <c r="E54" i="2"/>
  <c r="O28" i="2"/>
  <c r="AF6" i="2"/>
  <c r="W28" i="2"/>
  <c r="D33" i="2"/>
  <c r="N31" i="2"/>
  <c r="AA5" i="2"/>
  <c r="U56" i="2"/>
  <c r="Q6" i="2"/>
  <c r="Z54" i="2"/>
  <c r="V10" i="2"/>
  <c r="AA12" i="2"/>
  <c r="AB57" i="2"/>
  <c r="H31" i="2"/>
  <c r="P28" i="2"/>
  <c r="F35" i="2"/>
  <c r="T56" i="2"/>
  <c r="AM4" i="2"/>
  <c r="Y52" i="2"/>
  <c r="AC29" i="2"/>
  <c r="AF7" i="2"/>
  <c r="Z32" i="2"/>
  <c r="Z35" i="2"/>
  <c r="W35" i="2"/>
  <c r="AE28" i="2"/>
  <c r="AN11" i="2"/>
  <c r="P34" i="2"/>
  <c r="AN12" i="2"/>
  <c r="M55" i="2"/>
  <c r="M53" i="2"/>
  <c r="X30" i="2"/>
  <c r="AO7" i="2"/>
  <c r="AO12" i="2"/>
  <c r="R52" i="2"/>
  <c r="AO11" i="2"/>
  <c r="F32" i="2"/>
  <c r="W56" i="2"/>
  <c r="D29" i="2"/>
  <c r="J56" i="2"/>
  <c r="Y30" i="2"/>
  <c r="O36" i="2"/>
  <c r="AC36" i="2"/>
  <c r="C30" i="2"/>
  <c r="W29" i="2"/>
  <c r="G8" i="2"/>
  <c r="AE54" i="2"/>
  <c r="P30" i="2"/>
  <c r="W53" i="2"/>
  <c r="AB32" i="2"/>
  <c r="J28" i="2"/>
  <c r="R37" i="2"/>
  <c r="AL7" i="2"/>
  <c r="Y33" i="2"/>
  <c r="Z56" i="2"/>
  <c r="P29" i="2"/>
  <c r="J36" i="2"/>
  <c r="AD37" i="2"/>
  <c r="S36" i="2"/>
  <c r="I54" i="2"/>
  <c r="R30" i="2"/>
  <c r="AD55" i="2"/>
  <c r="AD51" i="2"/>
  <c r="P55" i="2"/>
  <c r="V6" i="2"/>
  <c r="O33" i="2"/>
  <c r="AC54" i="2"/>
  <c r="AC30" i="2"/>
  <c r="Y29" i="2"/>
  <c r="AE53" i="2"/>
  <c r="M30" i="2"/>
  <c r="T30" i="2"/>
  <c r="W33" i="2"/>
  <c r="AB54" i="2"/>
  <c r="K36" i="2"/>
  <c r="O56" i="2"/>
  <c r="U37" i="2"/>
  <c r="H57" i="2"/>
  <c r="D56" i="2"/>
  <c r="C28" i="2"/>
  <c r="P53" i="2"/>
  <c r="M33" i="2"/>
  <c r="T31" i="2"/>
  <c r="AE55" i="2"/>
  <c r="G12" i="2"/>
  <c r="Y55" i="2"/>
  <c r="F54" i="2"/>
  <c r="AE37" i="2"/>
  <c r="AA13" i="2"/>
  <c r="C36" i="2"/>
  <c r="Y35" i="2"/>
  <c r="F53" i="2"/>
  <c r="G14" i="2"/>
  <c r="I28" i="2"/>
  <c r="P33" i="2"/>
  <c r="E36" i="2"/>
  <c r="V4" i="2"/>
  <c r="U29" i="2"/>
  <c r="W31" i="2"/>
  <c r="K55" i="2"/>
  <c r="T33" i="2"/>
  <c r="F36" i="2"/>
  <c r="AA6" i="2"/>
  <c r="H51" i="2"/>
  <c r="AE51" i="2"/>
  <c r="E29" i="2"/>
  <c r="AC32" i="2"/>
  <c r="W34" i="2"/>
  <c r="W36" i="2"/>
  <c r="K34" i="2"/>
  <c r="O34" i="2"/>
  <c r="L13" i="2"/>
  <c r="Y53" i="2"/>
  <c r="AF8" i="2"/>
  <c r="U34" i="2"/>
  <c r="Y36" i="2"/>
  <c r="Y37" i="2"/>
  <c r="AK38" i="1"/>
  <c r="AK35" i="1"/>
  <c r="AK36" i="1"/>
  <c r="AA14" i="2"/>
  <c r="Q14" i="2"/>
  <c r="M37" i="2"/>
  <c r="O37" i="2"/>
  <c r="O57" i="2"/>
  <c r="C57" i="2"/>
  <c r="AE52" i="2"/>
  <c r="AE32" i="2"/>
  <c r="AF9" i="2"/>
  <c r="AE33" i="2"/>
  <c r="U55" i="2"/>
  <c r="U36" i="2"/>
  <c r="Z37" i="2"/>
  <c r="T29" i="2"/>
  <c r="H55" i="2"/>
  <c r="H35" i="2"/>
  <c r="L12" i="2"/>
  <c r="AL12" i="2"/>
  <c r="R34" i="2"/>
  <c r="R33" i="2"/>
  <c r="K51" i="2"/>
  <c r="Q9" i="2"/>
  <c r="N52" i="2"/>
  <c r="AD52" i="2"/>
  <c r="AF5" i="2"/>
  <c r="AD31" i="2"/>
  <c r="S34" i="2"/>
  <c r="S33" i="2"/>
  <c r="AN7" i="2"/>
  <c r="J54" i="2"/>
  <c r="D36" i="2"/>
  <c r="AB37" i="2"/>
  <c r="C32" i="2"/>
  <c r="C55" i="2"/>
  <c r="AD29" i="2"/>
  <c r="C33" i="2"/>
  <c r="V8" i="2"/>
  <c r="E56" i="2"/>
  <c r="T34" i="2"/>
  <c r="Z55" i="2"/>
  <c r="Q12" i="2"/>
  <c r="G11" i="2"/>
  <c r="C54" i="2"/>
  <c r="R51" i="2"/>
  <c r="R31" i="2"/>
  <c r="AF12" i="2"/>
  <c r="AB35" i="2"/>
  <c r="N32" i="2"/>
  <c r="W57" i="2"/>
  <c r="AA11" i="2"/>
  <c r="O55" i="2"/>
  <c r="O35" i="2"/>
  <c r="S30" i="2"/>
  <c r="X33" i="2"/>
  <c r="X34" i="2"/>
  <c r="L4" i="2"/>
  <c r="U31" i="2"/>
  <c r="U32" i="2"/>
  <c r="G4" i="2"/>
  <c r="I32" i="2"/>
  <c r="I55" i="2"/>
  <c r="N53" i="2"/>
  <c r="N33" i="2"/>
  <c r="X56" i="2"/>
  <c r="X37" i="2"/>
  <c r="R57" i="2"/>
  <c r="E31" i="2"/>
  <c r="E55" i="2"/>
  <c r="E32" i="2"/>
  <c r="E51" i="2"/>
  <c r="X55" i="2"/>
  <c r="AN8" i="2"/>
  <c r="AA4" i="2"/>
  <c r="Q4" i="2"/>
  <c r="J33" i="2"/>
  <c r="J57" i="2"/>
  <c r="J30" i="2"/>
  <c r="AD28" i="2"/>
  <c r="Z28" i="2"/>
  <c r="C37" i="2"/>
  <c r="AO4" i="2"/>
  <c r="J31" i="2"/>
  <c r="J32" i="2"/>
  <c r="J55" i="2"/>
  <c r="Q13" i="2"/>
  <c r="M56" i="2"/>
  <c r="Y51" i="2"/>
  <c r="S28" i="2"/>
  <c r="S51" i="2"/>
  <c r="H53" i="2"/>
  <c r="AL10" i="2"/>
  <c r="H33" i="2"/>
  <c r="D31" i="2"/>
  <c r="D55" i="2"/>
  <c r="F56" i="2"/>
  <c r="AO13" i="2"/>
  <c r="I57" i="2"/>
  <c r="I53" i="2"/>
  <c r="I33" i="2"/>
  <c r="N28" i="2"/>
  <c r="F55" i="2"/>
  <c r="F31" i="2"/>
  <c r="AM13" i="2"/>
  <c r="I37" i="2"/>
  <c r="I36" i="2"/>
  <c r="R32" i="2"/>
  <c r="Y28" i="2"/>
  <c r="AL11" i="2"/>
  <c r="D37" i="2"/>
  <c r="AM14" i="2"/>
  <c r="S56" i="2"/>
  <c r="S52" i="2"/>
  <c r="M52" i="2"/>
  <c r="Q5" i="2"/>
  <c r="K53" i="2"/>
  <c r="AO10" i="2"/>
  <c r="K57" i="2"/>
  <c r="M57" i="2"/>
  <c r="I34" i="2"/>
  <c r="AL14" i="2"/>
  <c r="M36" i="2"/>
  <c r="T55" i="2"/>
  <c r="I29" i="2"/>
  <c r="I30" i="2"/>
  <c r="L6" i="2"/>
  <c r="O32" i="2"/>
  <c r="O31" i="2"/>
  <c r="O51" i="2"/>
  <c r="H34" i="2"/>
  <c r="L11" i="2"/>
  <c r="E37" i="2"/>
  <c r="E57" i="2"/>
  <c r="AN14" i="2"/>
  <c r="H52" i="2"/>
  <c r="H32" i="2"/>
  <c r="F33" i="2"/>
  <c r="P35" i="2"/>
  <c r="AO8" i="2"/>
  <c r="P56" i="2"/>
  <c r="P36" i="2"/>
  <c r="AL4" i="2"/>
  <c r="L7" i="2"/>
  <c r="F37" i="2"/>
  <c r="S57" i="2"/>
  <c r="L9" i="2"/>
  <c r="AM10" i="2"/>
  <c r="AB56" i="2"/>
  <c r="AB36" i="2"/>
  <c r="C53" i="2"/>
  <c r="AL9" i="2"/>
  <c r="N34" i="2"/>
  <c r="R29" i="2"/>
  <c r="I31" i="2"/>
  <c r="X36" i="2"/>
  <c r="C52" i="2"/>
  <c r="X51" i="2"/>
  <c r="I51" i="2"/>
  <c r="K29" i="2"/>
  <c r="K30" i="2"/>
  <c r="P31" i="2"/>
  <c r="J34" i="2"/>
  <c r="X35" i="2"/>
  <c r="W55" i="2"/>
  <c r="Z36" i="2"/>
  <c r="X29" i="2"/>
  <c r="X52" i="2"/>
  <c r="X28" i="2"/>
  <c r="T51" i="2"/>
  <c r="T32" i="2"/>
  <c r="J53" i="2"/>
  <c r="N56" i="2"/>
  <c r="N37" i="2"/>
  <c r="M29" i="2"/>
  <c r="L10" i="2"/>
  <c r="AN13" i="2"/>
  <c r="D32" i="2"/>
  <c r="AM9" i="2"/>
  <c r="M28" i="2"/>
  <c r="C35" i="2"/>
  <c r="N57" i="2"/>
  <c r="G9" i="2"/>
  <c r="N29" i="2"/>
  <c r="M54" i="2"/>
  <c r="AA7" i="2"/>
  <c r="H56" i="2"/>
  <c r="F52" i="2"/>
  <c r="H36" i="2"/>
  <c r="AL13" i="2"/>
  <c r="R28" i="2"/>
  <c r="O29" i="2"/>
  <c r="O53" i="2"/>
  <c r="Z52" i="2"/>
  <c r="M51" i="2"/>
  <c r="T57" i="2"/>
  <c r="D34" i="2"/>
  <c r="D35" i="2"/>
  <c r="N51" i="2"/>
  <c r="M31" i="2"/>
  <c r="D30" i="2"/>
  <c r="AM7" i="2"/>
  <c r="P37" i="2"/>
  <c r="Y54" i="2"/>
  <c r="K37" i="2"/>
  <c r="W52" i="2"/>
  <c r="P57" i="2"/>
  <c r="AO9" i="2"/>
  <c r="K32" i="2"/>
  <c r="AE56" i="2"/>
  <c r="AD54" i="2"/>
  <c r="Y31" i="2"/>
  <c r="E53" i="2"/>
  <c r="Z29" i="2"/>
  <c r="K35" i="2"/>
  <c r="Z30" i="2"/>
  <c r="R36" i="2"/>
  <c r="R55" i="2"/>
  <c r="V12" i="2"/>
  <c r="X57" i="2"/>
  <c r="R54" i="2"/>
  <c r="AC37" i="2"/>
  <c r="V9" i="2"/>
  <c r="R56" i="2"/>
  <c r="AC57" i="2"/>
  <c r="AF4" i="2"/>
  <c r="BC43" i="2" l="1"/>
  <c r="BC66" i="2"/>
  <c r="AX43" i="2"/>
  <c r="AX66" i="2"/>
  <c r="AW43" i="2"/>
  <c r="AW66" i="2"/>
  <c r="AO43" i="2"/>
  <c r="AO66" i="2"/>
  <c r="BD43" i="2"/>
  <c r="BD66" i="2"/>
  <c r="BA43" i="2"/>
  <c r="BA66" i="2"/>
  <c r="AY43" i="2"/>
  <c r="AY66" i="2"/>
  <c r="AF43" i="2"/>
  <c r="AF66" i="2"/>
  <c r="AL43" i="2"/>
  <c r="AL66" i="2"/>
  <c r="AT43" i="2"/>
  <c r="AT66" i="2"/>
  <c r="G43" i="2"/>
  <c r="G66" i="2"/>
  <c r="AV43" i="2"/>
  <c r="AV66" i="2"/>
  <c r="AR43" i="2"/>
  <c r="AR66" i="2"/>
  <c r="AN43" i="2"/>
  <c r="AN66" i="2"/>
  <c r="AQ43" i="2"/>
  <c r="AQ66" i="2"/>
  <c r="AG43" i="2"/>
  <c r="AG66" i="2"/>
  <c r="AM43" i="2"/>
  <c r="AM66" i="2"/>
  <c r="Q43" i="2"/>
  <c r="Q66" i="2"/>
  <c r="V43" i="2"/>
  <c r="V66" i="2"/>
  <c r="BB43" i="2"/>
  <c r="BB66" i="2"/>
  <c r="L43" i="2"/>
  <c r="L66" i="2"/>
  <c r="AS43" i="2"/>
  <c r="AS66" i="2"/>
  <c r="AA43" i="2"/>
  <c r="AA66" i="2"/>
  <c r="BI44" i="2"/>
  <c r="BF18" i="2"/>
  <c r="BF65" i="2" s="1"/>
  <c r="BG18" i="2"/>
  <c r="BG65" i="2" s="1"/>
  <c r="BH18" i="2"/>
  <c r="BH65" i="2" s="1"/>
  <c r="BG44" i="2"/>
  <c r="BF44" i="2"/>
  <c r="BJ21" i="2"/>
  <c r="BJ45" i="2" s="1"/>
  <c r="BI18" i="2"/>
  <c r="BI65" i="2" s="1"/>
  <c r="BH44" i="2"/>
  <c r="BH64" i="2"/>
  <c r="BF64" i="2"/>
  <c r="AG64" i="2"/>
  <c r="AI64" i="2"/>
  <c r="AK44" i="2"/>
  <c r="BI19" i="2"/>
  <c r="AJ43" i="2"/>
  <c r="BI16" i="2"/>
  <c r="BI63" i="2" s="1"/>
  <c r="AJ63" i="2"/>
  <c r="BH16" i="2"/>
  <c r="BH63" i="2" s="1"/>
  <c r="AI63" i="2"/>
  <c r="BH19" i="2"/>
  <c r="AI43" i="2"/>
  <c r="BG19" i="2"/>
  <c r="AH43" i="2"/>
  <c r="BG16" i="2"/>
  <c r="BG63" i="2" s="1"/>
  <c r="AH63" i="2"/>
  <c r="BF16" i="2"/>
  <c r="BF63" i="2" s="1"/>
  <c r="AG63" i="2"/>
  <c r="AG42" i="2"/>
  <c r="AK18" i="2"/>
  <c r="AK65" i="2" s="1"/>
  <c r="G61" i="2"/>
  <c r="AI61" i="2"/>
  <c r="AH55" i="2"/>
  <c r="AH36" i="2"/>
  <c r="AH41" i="2"/>
  <c r="AJ41" i="2"/>
  <c r="AJ42" i="2"/>
  <c r="AI35" i="2"/>
  <c r="AP16" i="2"/>
  <c r="AP63" i="2" s="1"/>
  <c r="G41" i="2"/>
  <c r="AA61" i="2"/>
  <c r="AO62" i="2"/>
  <c r="AI51" i="2"/>
  <c r="AX28" i="2"/>
  <c r="AI42" i="2"/>
  <c r="AI62" i="2"/>
  <c r="AK19" i="2"/>
  <c r="AH42" i="2"/>
  <c r="BF19" i="2"/>
  <c r="BF66" i="2" s="1"/>
  <c r="AA52" i="2"/>
  <c r="AA32" i="2"/>
  <c r="AZ15" i="2"/>
  <c r="AU18" i="2"/>
  <c r="AU65" i="2" s="1"/>
  <c r="AA33" i="2"/>
  <c r="BD57" i="2"/>
  <c r="AA55" i="2"/>
  <c r="AU15" i="2"/>
  <c r="V54" i="2"/>
  <c r="BE15" i="2"/>
  <c r="AR42" i="2"/>
  <c r="AO42" i="2"/>
  <c r="AO28" i="2"/>
  <c r="AI54" i="2"/>
  <c r="L31" i="2"/>
  <c r="L42" i="2"/>
  <c r="AF37" i="2"/>
  <c r="Q61" i="2"/>
  <c r="Q41" i="2"/>
  <c r="AG62" i="2"/>
  <c r="V61" i="2"/>
  <c r="AW35" i="2"/>
  <c r="BH11" i="2"/>
  <c r="BH34" i="2" s="1"/>
  <c r="AZ18" i="2"/>
  <c r="AZ65" i="2" s="1"/>
  <c r="AJ54" i="2"/>
  <c r="AH51" i="2"/>
  <c r="AT54" i="2"/>
  <c r="AL42" i="2"/>
  <c r="BA57" i="2"/>
  <c r="AX29" i="2"/>
  <c r="AA56" i="2"/>
  <c r="AT60" i="2"/>
  <c r="AA41" i="2"/>
  <c r="BB59" i="2"/>
  <c r="BA60" i="2"/>
  <c r="AN61" i="2"/>
  <c r="AH56" i="2"/>
  <c r="BG8" i="2"/>
  <c r="BG51" i="2" s="1"/>
  <c r="V41" i="2"/>
  <c r="AN41" i="2"/>
  <c r="AH62" i="2"/>
  <c r="AJ62" i="2"/>
  <c r="AG53" i="2"/>
  <c r="AR62" i="2"/>
  <c r="AF62" i="2"/>
  <c r="AF42" i="2"/>
  <c r="AA42" i="2"/>
  <c r="AA62" i="2"/>
  <c r="V62" i="2"/>
  <c r="V42" i="2"/>
  <c r="BE19" i="2"/>
  <c r="BD42" i="2"/>
  <c r="BD62" i="2"/>
  <c r="AY42" i="2"/>
  <c r="AY62" i="2"/>
  <c r="AT42" i="2"/>
  <c r="AT62" i="2"/>
  <c r="AZ19" i="2"/>
  <c r="AU19" i="2"/>
  <c r="AX42" i="2"/>
  <c r="AX62" i="2"/>
  <c r="BC62" i="2"/>
  <c r="BC42" i="2"/>
  <c r="AS62" i="2"/>
  <c r="AS42" i="2"/>
  <c r="Q62" i="2"/>
  <c r="Q42" i="2"/>
  <c r="BB62" i="2"/>
  <c r="BB42" i="2"/>
  <c r="AW62" i="2"/>
  <c r="AW42" i="2"/>
  <c r="BA62" i="2"/>
  <c r="BA42" i="2"/>
  <c r="AV42" i="2"/>
  <c r="AV62" i="2"/>
  <c r="AQ42" i="2"/>
  <c r="AQ62" i="2"/>
  <c r="AP19" i="2"/>
  <c r="L62" i="2"/>
  <c r="AL62" i="2"/>
  <c r="AM42" i="2"/>
  <c r="AM62" i="2"/>
  <c r="AN62" i="2"/>
  <c r="AN42" i="2"/>
  <c r="G42" i="2"/>
  <c r="G62" i="2"/>
  <c r="AO29" i="2"/>
  <c r="AY39" i="2"/>
  <c r="AX39" i="2"/>
  <c r="AM55" i="2"/>
  <c r="BA40" i="2"/>
  <c r="AM35" i="2"/>
  <c r="BG17" i="2"/>
  <c r="BC36" i="2"/>
  <c r="AY51" i="2"/>
  <c r="BC37" i="2"/>
  <c r="L51" i="2"/>
  <c r="BI17" i="2"/>
  <c r="BI64" i="2" s="1"/>
  <c r="AX52" i="2"/>
  <c r="AL41" i="2"/>
  <c r="AL61" i="2"/>
  <c r="AX61" i="2"/>
  <c r="AX41" i="2"/>
  <c r="AP5" i="2"/>
  <c r="AX30" i="2"/>
  <c r="AW39" i="2"/>
  <c r="AQ60" i="2"/>
  <c r="AR31" i="2"/>
  <c r="AT30" i="2"/>
  <c r="AJ61" i="2"/>
  <c r="AP18" i="2"/>
  <c r="AP65" i="2" s="1"/>
  <c r="L41" i="2"/>
  <c r="L61" i="2"/>
  <c r="AI41" i="2"/>
  <c r="AY41" i="2"/>
  <c r="AY61" i="2"/>
  <c r="AG41" i="2"/>
  <c r="AN28" i="2"/>
  <c r="AQ40" i="2"/>
  <c r="BF6" i="2"/>
  <c r="BF53" i="2" s="1"/>
  <c r="AQ41" i="2"/>
  <c r="AQ61" i="2"/>
  <c r="AG61" i="2"/>
  <c r="BC61" i="2"/>
  <c r="BC41" i="2"/>
  <c r="AW61" i="2"/>
  <c r="AW41" i="2"/>
  <c r="AJ31" i="2"/>
  <c r="AK16" i="2"/>
  <c r="AH61" i="2"/>
  <c r="AS41" i="2"/>
  <c r="AS61" i="2"/>
  <c r="BD61" i="2"/>
  <c r="BD41" i="2"/>
  <c r="AS39" i="2"/>
  <c r="AV61" i="2"/>
  <c r="AV41" i="2"/>
  <c r="BB41" i="2"/>
  <c r="BB61" i="2"/>
  <c r="AT41" i="2"/>
  <c r="AT61" i="2"/>
  <c r="AO61" i="2"/>
  <c r="AO41" i="2"/>
  <c r="AA29" i="2"/>
  <c r="BE18" i="2"/>
  <c r="BE65" i="2" s="1"/>
  <c r="AF61" i="2"/>
  <c r="AF41" i="2"/>
  <c r="AR41" i="2"/>
  <c r="AR61" i="2"/>
  <c r="AM61" i="2"/>
  <c r="AM41" i="2"/>
  <c r="BA41" i="2"/>
  <c r="BA61" i="2"/>
  <c r="AN52" i="2"/>
  <c r="AN29" i="2"/>
  <c r="AH29" i="2"/>
  <c r="AI53" i="2"/>
  <c r="AF59" i="2"/>
  <c r="AF39" i="2"/>
  <c r="AF60" i="2"/>
  <c r="AF40" i="2"/>
  <c r="AJ51" i="2"/>
  <c r="BI4" i="2"/>
  <c r="BI51" i="2" s="1"/>
  <c r="AI29" i="2"/>
  <c r="BH5" i="2"/>
  <c r="AI30" i="2"/>
  <c r="BH6" i="2"/>
  <c r="BH30" i="2" s="1"/>
  <c r="AH31" i="2"/>
  <c r="BG7" i="2"/>
  <c r="AI36" i="2"/>
  <c r="BH13" i="2"/>
  <c r="BH36" i="2" s="1"/>
  <c r="AI57" i="2"/>
  <c r="BH14" i="2"/>
  <c r="AG30" i="2"/>
  <c r="BF7" i="2"/>
  <c r="AG51" i="2"/>
  <c r="BF8" i="2"/>
  <c r="BF51" i="2" s="1"/>
  <c r="AG35" i="2"/>
  <c r="BF11" i="2"/>
  <c r="BF34" i="2" s="1"/>
  <c r="AG56" i="2"/>
  <c r="BF9" i="2"/>
  <c r="BF33" i="2" s="1"/>
  <c r="AH35" i="2"/>
  <c r="BG11" i="2"/>
  <c r="BG35" i="2" s="1"/>
  <c r="AI58" i="2"/>
  <c r="BH15" i="2"/>
  <c r="AI55" i="2"/>
  <c r="BH8" i="2"/>
  <c r="BH51" i="2" s="1"/>
  <c r="BF60" i="2"/>
  <c r="AA60" i="2"/>
  <c r="AA40" i="2"/>
  <c r="AA59" i="2"/>
  <c r="AA39" i="2"/>
  <c r="AG59" i="2"/>
  <c r="AG39" i="2"/>
  <c r="AH59" i="2"/>
  <c r="AH39" i="2"/>
  <c r="AI59" i="2"/>
  <c r="AI39" i="2"/>
  <c r="AJ59" i="2"/>
  <c r="AJ39" i="2"/>
  <c r="AK17" i="2"/>
  <c r="AK64" i="2" s="1"/>
  <c r="AG60" i="2"/>
  <c r="AG40" i="2"/>
  <c r="AH60" i="2"/>
  <c r="AH40" i="2"/>
  <c r="AI60" i="2"/>
  <c r="AI40" i="2"/>
  <c r="AJ60" i="2"/>
  <c r="AJ40" i="2"/>
  <c r="V57" i="2"/>
  <c r="V60" i="2"/>
  <c r="V40" i="2"/>
  <c r="V59" i="2"/>
  <c r="V39" i="2"/>
  <c r="BE5" i="2"/>
  <c r="AZ5" i="2"/>
  <c r="AU5" i="2"/>
  <c r="Q37" i="2"/>
  <c r="BE13" i="2"/>
  <c r="AZ13" i="2"/>
  <c r="AU13" i="2"/>
  <c r="Q51" i="2"/>
  <c r="BE4" i="2"/>
  <c r="AZ4" i="2"/>
  <c r="AU4" i="2"/>
  <c r="BE12" i="2"/>
  <c r="AZ12" i="2"/>
  <c r="AU12" i="2"/>
  <c r="BE9" i="2"/>
  <c r="AZ9" i="2"/>
  <c r="AU9" i="2"/>
  <c r="Q38" i="2"/>
  <c r="BE14" i="2"/>
  <c r="AZ14" i="2"/>
  <c r="AU14" i="2"/>
  <c r="BE6" i="2"/>
  <c r="AZ6" i="2"/>
  <c r="AU6" i="2"/>
  <c r="Q54" i="2"/>
  <c r="BE11" i="2"/>
  <c r="AZ11" i="2"/>
  <c r="AU11" i="2"/>
  <c r="BE7" i="2"/>
  <c r="AZ7" i="2"/>
  <c r="AU7" i="2"/>
  <c r="Q34" i="2"/>
  <c r="BE10" i="2"/>
  <c r="AZ10" i="2"/>
  <c r="AU10" i="2"/>
  <c r="BE16" i="2"/>
  <c r="BE63" i="2" s="1"/>
  <c r="AZ16" i="2"/>
  <c r="AZ63" i="2" s="1"/>
  <c r="AU16" i="2"/>
  <c r="AU63" i="2" s="1"/>
  <c r="Q59" i="2"/>
  <c r="Q39" i="2"/>
  <c r="BC59" i="2"/>
  <c r="BC39" i="2"/>
  <c r="BD59" i="2"/>
  <c r="BD39" i="2"/>
  <c r="AR40" i="2"/>
  <c r="AW40" i="2"/>
  <c r="BB40" i="2"/>
  <c r="AS40" i="2"/>
  <c r="AX60" i="2"/>
  <c r="AX40" i="2"/>
  <c r="BC60" i="2"/>
  <c r="BC40" i="2"/>
  <c r="AT40" i="2"/>
  <c r="AY40" i="2"/>
  <c r="AY60" i="2"/>
  <c r="BD60" i="2"/>
  <c r="BD40" i="2"/>
  <c r="AV60" i="2"/>
  <c r="AV40" i="2"/>
  <c r="BE17" i="2"/>
  <c r="BE64" i="2" s="1"/>
  <c r="AZ17" i="2"/>
  <c r="AZ64" i="2" s="1"/>
  <c r="AU17" i="2"/>
  <c r="AU64" i="2" s="1"/>
  <c r="Q60" i="2"/>
  <c r="Q40" i="2"/>
  <c r="AQ39" i="2"/>
  <c r="AQ59" i="2"/>
  <c r="AV39" i="2"/>
  <c r="AV59" i="2"/>
  <c r="BA59" i="2"/>
  <c r="BA39" i="2"/>
  <c r="AR39" i="2"/>
  <c r="BB39" i="2"/>
  <c r="AT39" i="2"/>
  <c r="AS60" i="2"/>
  <c r="AR60" i="2"/>
  <c r="AW60" i="2"/>
  <c r="BB60" i="2"/>
  <c r="AT59" i="2"/>
  <c r="AY59" i="2"/>
  <c r="AS59" i="2"/>
  <c r="AX59" i="2"/>
  <c r="AR59" i="2"/>
  <c r="AW59" i="2"/>
  <c r="BE8" i="2"/>
  <c r="AZ8" i="2"/>
  <c r="AU8" i="2"/>
  <c r="L59" i="2"/>
  <c r="L39" i="2"/>
  <c r="L60" i="2"/>
  <c r="L40" i="2"/>
  <c r="AM59" i="2"/>
  <c r="AM39" i="2"/>
  <c r="AP17" i="2"/>
  <c r="AP64" i="2" s="1"/>
  <c r="G60" i="2"/>
  <c r="G40" i="2"/>
  <c r="AO59" i="2"/>
  <c r="AO39" i="2"/>
  <c r="AM60" i="2"/>
  <c r="AM40" i="2"/>
  <c r="AN60" i="2"/>
  <c r="AN40" i="2"/>
  <c r="AO60" i="2"/>
  <c r="AO40" i="2"/>
  <c r="AN59" i="2"/>
  <c r="AN39" i="2"/>
  <c r="AL60" i="2"/>
  <c r="AL40" i="2"/>
  <c r="AL59" i="2"/>
  <c r="AL39" i="2"/>
  <c r="G59" i="2"/>
  <c r="G39" i="2"/>
  <c r="G56" i="2"/>
  <c r="AF34" i="2"/>
  <c r="BA31" i="2"/>
  <c r="AT53" i="2"/>
  <c r="AT29" i="2"/>
  <c r="V29" i="2"/>
  <c r="AF54" i="2"/>
  <c r="AK8" i="2"/>
  <c r="AJ28" i="2"/>
  <c r="AI28" i="2"/>
  <c r="AH34" i="2"/>
  <c r="V37" i="2"/>
  <c r="BA35" i="2"/>
  <c r="AJ53" i="2"/>
  <c r="Q33" i="2"/>
  <c r="AH58" i="2"/>
  <c r="AG29" i="2"/>
  <c r="AG33" i="2"/>
  <c r="AF56" i="2"/>
  <c r="BH33" i="2"/>
  <c r="AK4" i="2"/>
  <c r="BJ4" i="2" s="1"/>
  <c r="G30" i="2"/>
  <c r="AJ32" i="2"/>
  <c r="AI34" i="2"/>
  <c r="V28" i="2"/>
  <c r="AN35" i="2"/>
  <c r="G31" i="2"/>
  <c r="AR55" i="2"/>
  <c r="AW55" i="2"/>
  <c r="Q31" i="2"/>
  <c r="AL31" i="2"/>
  <c r="BC32" i="2"/>
  <c r="AG32" i="2"/>
  <c r="AJ34" i="2"/>
  <c r="AG36" i="2"/>
  <c r="AK5" i="2"/>
  <c r="BJ5" i="2" s="1"/>
  <c r="AS34" i="2"/>
  <c r="AH52" i="2"/>
  <c r="AF57" i="2"/>
  <c r="AL29" i="2"/>
  <c r="AM30" i="2"/>
  <c r="G57" i="2"/>
  <c r="G51" i="2"/>
  <c r="AM29" i="2"/>
  <c r="L37" i="2"/>
  <c r="AM51" i="2"/>
  <c r="AL51" i="2"/>
  <c r="AL30" i="2"/>
  <c r="AO30" i="2"/>
  <c r="BI37" i="2"/>
  <c r="AG52" i="2"/>
  <c r="AH54" i="2"/>
  <c r="BI30" i="2"/>
  <c r="AK11" i="2"/>
  <c r="BJ11" i="2" s="1"/>
  <c r="AJ57" i="2"/>
  <c r="AJ33" i="2"/>
  <c r="AK15" i="2"/>
  <c r="BI33" i="2"/>
  <c r="BC56" i="2"/>
  <c r="AH28" i="2"/>
  <c r="AJ52" i="2"/>
  <c r="AI37" i="2"/>
  <c r="AK14" i="2"/>
  <c r="AK6" i="2"/>
  <c r="BJ6" i="2" s="1"/>
  <c r="BD34" i="2"/>
  <c r="BC33" i="2"/>
  <c r="BG52" i="2"/>
  <c r="AJ30" i="2"/>
  <c r="AG28" i="2"/>
  <c r="AJ29" i="2"/>
  <c r="BC31" i="2"/>
  <c r="AJ37" i="2"/>
  <c r="BC29" i="2"/>
  <c r="AG58" i="2"/>
  <c r="BC51" i="2"/>
  <c r="AH32" i="2"/>
  <c r="AI31" i="2"/>
  <c r="AI33" i="2"/>
  <c r="AJ35" i="2"/>
  <c r="AK13" i="2"/>
  <c r="BJ13" i="2" s="1"/>
  <c r="AG54" i="2"/>
  <c r="AK12" i="2"/>
  <c r="AH33" i="2"/>
  <c r="AX37" i="2"/>
  <c r="AJ36" i="2"/>
  <c r="AI38" i="2"/>
  <c r="AV30" i="2"/>
  <c r="BI56" i="2"/>
  <c r="AJ55" i="2"/>
  <c r="AG31" i="2"/>
  <c r="AK9" i="2"/>
  <c r="BJ9" i="2" s="1"/>
  <c r="BI31" i="2"/>
  <c r="AJ56" i="2"/>
  <c r="AK7" i="2"/>
  <c r="BJ7" i="2" s="1"/>
  <c r="AK10" i="2"/>
  <c r="BJ10" i="2" s="1"/>
  <c r="AI56" i="2"/>
  <c r="AI32" i="2"/>
  <c r="AJ38" i="2"/>
  <c r="AI52" i="2"/>
  <c r="AJ58" i="2"/>
  <c r="AV38" i="2"/>
  <c r="AG55" i="2"/>
  <c r="AG34" i="2"/>
  <c r="AS56" i="2"/>
  <c r="AS32" i="2"/>
  <c r="AS30" i="2"/>
  <c r="AQ32" i="2"/>
  <c r="AS54" i="2"/>
  <c r="AQ38" i="2"/>
  <c r="AS37" i="2"/>
  <c r="BI54" i="2"/>
  <c r="BD54" i="2"/>
  <c r="AV32" i="2"/>
  <c r="BB54" i="2"/>
  <c r="AY36" i="2"/>
  <c r="AQ29" i="2"/>
  <c r="AX55" i="2"/>
  <c r="AS35" i="2"/>
  <c r="AR51" i="2"/>
  <c r="BG28" i="2"/>
  <c r="AT33" i="2"/>
  <c r="AQ30" i="2"/>
  <c r="AY56" i="2"/>
  <c r="BA38" i="2"/>
  <c r="AW37" i="2"/>
  <c r="AG57" i="2"/>
  <c r="AG38" i="2"/>
  <c r="AH37" i="2"/>
  <c r="AH38" i="2"/>
  <c r="AO35" i="2"/>
  <c r="AV33" i="2"/>
  <c r="AN33" i="2"/>
  <c r="AV58" i="2"/>
  <c r="BB58" i="2"/>
  <c r="BB38" i="2"/>
  <c r="AO57" i="2"/>
  <c r="Q58" i="2"/>
  <c r="AX51" i="2"/>
  <c r="AR54" i="2"/>
  <c r="BI32" i="2"/>
  <c r="V58" i="2"/>
  <c r="V38" i="2"/>
  <c r="AX36" i="2"/>
  <c r="BA32" i="2"/>
  <c r="AF58" i="2"/>
  <c r="AF38" i="2"/>
  <c r="BC58" i="2"/>
  <c r="BC38" i="2"/>
  <c r="BD58" i="2"/>
  <c r="BD38" i="2"/>
  <c r="AA58" i="2"/>
  <c r="AA38" i="2"/>
  <c r="AR58" i="2"/>
  <c r="AR38" i="2"/>
  <c r="AS58" i="2"/>
  <c r="AS38" i="2"/>
  <c r="AT58" i="2"/>
  <c r="AT38" i="2"/>
  <c r="AQ58" i="2"/>
  <c r="AW58" i="2"/>
  <c r="AW38" i="2"/>
  <c r="AX58" i="2"/>
  <c r="AX38" i="2"/>
  <c r="AY58" i="2"/>
  <c r="AY38" i="2"/>
  <c r="BA58" i="2"/>
  <c r="BI58" i="2"/>
  <c r="BI38" i="2"/>
  <c r="AH30" i="2"/>
  <c r="AH53" i="2"/>
  <c r="L58" i="2"/>
  <c r="L38" i="2"/>
  <c r="G58" i="2"/>
  <c r="G38" i="2"/>
  <c r="AM58" i="2"/>
  <c r="AM38" i="2"/>
  <c r="AN58" i="2"/>
  <c r="AN38" i="2"/>
  <c r="AO58" i="2"/>
  <c r="AO38" i="2"/>
  <c r="AL58" i="2"/>
  <c r="AL38" i="2"/>
  <c r="AF31" i="2"/>
  <c r="AQ52" i="2"/>
  <c r="AO54" i="2"/>
  <c r="AS33" i="2"/>
  <c r="BC57" i="2"/>
  <c r="BA33" i="2"/>
  <c r="AF30" i="2"/>
  <c r="AY53" i="2"/>
  <c r="AY34" i="2"/>
  <c r="BF36" i="2"/>
  <c r="BC34" i="2"/>
  <c r="AV37" i="2"/>
  <c r="AV55" i="2"/>
  <c r="AF53" i="2"/>
  <c r="BG29" i="2"/>
  <c r="AS55" i="2"/>
  <c r="AP15" i="2"/>
  <c r="G53" i="2"/>
  <c r="AP14" i="2"/>
  <c r="G55" i="2"/>
  <c r="BA51" i="2"/>
  <c r="AN34" i="2"/>
  <c r="AX56" i="2"/>
  <c r="AV35" i="2"/>
  <c r="AN53" i="2"/>
  <c r="BD53" i="2"/>
  <c r="AO37" i="2"/>
  <c r="BA55" i="2"/>
  <c r="AM31" i="2"/>
  <c r="V34" i="2"/>
  <c r="AX32" i="2"/>
  <c r="G29" i="2"/>
  <c r="Q29" i="2"/>
  <c r="AR35" i="2"/>
  <c r="AW31" i="2"/>
  <c r="BC35" i="2"/>
  <c r="BD28" i="2"/>
  <c r="BC55" i="2"/>
  <c r="AX31" i="2"/>
  <c r="V33" i="2"/>
  <c r="AN32" i="2"/>
  <c r="AG37" i="2"/>
  <c r="AP8" i="2"/>
  <c r="AL28" i="2"/>
  <c r="BF28" i="2"/>
  <c r="BI29" i="2"/>
  <c r="BD29" i="2"/>
  <c r="AA36" i="2"/>
  <c r="Q57" i="2"/>
  <c r="L36" i="2"/>
  <c r="G36" i="2"/>
  <c r="AP13" i="2"/>
  <c r="AV53" i="2"/>
  <c r="AA53" i="2"/>
  <c r="AM28" i="2"/>
  <c r="AW51" i="2"/>
  <c r="BI52" i="2"/>
  <c r="G37" i="2"/>
  <c r="BC53" i="2"/>
  <c r="AA37" i="2"/>
  <c r="BC28" i="2"/>
  <c r="AA28" i="2"/>
  <c r="Q53" i="2"/>
  <c r="BB28" i="2"/>
  <c r="AT34" i="2"/>
  <c r="BC52" i="2"/>
  <c r="BD30" i="2"/>
  <c r="AY30" i="2"/>
  <c r="V30" i="2"/>
  <c r="AV51" i="2"/>
  <c r="Q30" i="2"/>
  <c r="BA54" i="2"/>
  <c r="BA34" i="2"/>
  <c r="AH57" i="2"/>
  <c r="AS36" i="2"/>
  <c r="AV52" i="2"/>
  <c r="AS53" i="2"/>
  <c r="AX57" i="2"/>
  <c r="AW30" i="2"/>
  <c r="V53" i="2"/>
  <c r="AW54" i="2"/>
  <c r="AA57" i="2"/>
  <c r="AV57" i="2"/>
  <c r="AW57" i="2"/>
  <c r="AS57" i="2"/>
  <c r="AQ55" i="2"/>
  <c r="AQ35" i="2"/>
  <c r="AA30" i="2"/>
  <c r="AO31" i="2"/>
  <c r="AO51" i="2"/>
  <c r="AL57" i="2"/>
  <c r="AL37" i="2"/>
  <c r="BC54" i="2"/>
  <c r="BC30" i="2"/>
  <c r="AT37" i="2"/>
  <c r="AT57" i="2"/>
  <c r="AX34" i="2"/>
  <c r="AX54" i="2"/>
  <c r="AQ34" i="2"/>
  <c r="AQ54" i="2"/>
  <c r="AL32" i="2"/>
  <c r="AL52" i="2"/>
  <c r="V36" i="2"/>
  <c r="V35" i="2"/>
  <c r="V55" i="2"/>
  <c r="AR53" i="2"/>
  <c r="AR33" i="2"/>
  <c r="AR57" i="2"/>
  <c r="AF28" i="2"/>
  <c r="G28" i="2"/>
  <c r="AF35" i="2"/>
  <c r="AF55" i="2"/>
  <c r="BB36" i="2"/>
  <c r="BB56" i="2"/>
  <c r="BB29" i="2"/>
  <c r="BB30" i="2"/>
  <c r="AW28" i="2"/>
  <c r="AW29" i="2"/>
  <c r="BI36" i="2"/>
  <c r="BI35" i="2"/>
  <c r="BI55" i="2"/>
  <c r="AA51" i="2"/>
  <c r="AW52" i="2"/>
  <c r="AW32" i="2"/>
  <c r="BB32" i="2"/>
  <c r="BB52" i="2"/>
  <c r="V51" i="2"/>
  <c r="V31" i="2"/>
  <c r="BA28" i="2"/>
  <c r="AQ37" i="2"/>
  <c r="AQ36" i="2"/>
  <c r="AQ56" i="2"/>
  <c r="AW36" i="2"/>
  <c r="AW56" i="2"/>
  <c r="AY54" i="2"/>
  <c r="BD32" i="2"/>
  <c r="BD52" i="2"/>
  <c r="BD33" i="2"/>
  <c r="Q56" i="2"/>
  <c r="Q36" i="2"/>
  <c r="AO55" i="2"/>
  <c r="BB53" i="2"/>
  <c r="BB33" i="2"/>
  <c r="AY37" i="2"/>
  <c r="AY57" i="2"/>
  <c r="AQ51" i="2"/>
  <c r="AQ31" i="2"/>
  <c r="AY31" i="2"/>
  <c r="Q52" i="2"/>
  <c r="Q32" i="2"/>
  <c r="G54" i="2"/>
  <c r="G34" i="2"/>
  <c r="G35" i="2"/>
  <c r="AR28" i="2"/>
  <c r="AP4" i="2"/>
  <c r="L28" i="2"/>
  <c r="L54" i="2"/>
  <c r="AP11" i="2"/>
  <c r="L34" i="2"/>
  <c r="BB55" i="2"/>
  <c r="BB35" i="2"/>
  <c r="AQ53" i="2"/>
  <c r="AQ57" i="2"/>
  <c r="AQ33" i="2"/>
  <c r="BB34" i="2"/>
  <c r="AO52" i="2"/>
  <c r="AO32" i="2"/>
  <c r="AR52" i="2"/>
  <c r="AR32" i="2"/>
  <c r="AR36" i="2"/>
  <c r="AR56" i="2"/>
  <c r="AR37" i="2"/>
  <c r="BB57" i="2"/>
  <c r="BA56" i="2"/>
  <c r="BA36" i="2"/>
  <c r="BA37" i="2"/>
  <c r="Q35" i="2"/>
  <c r="Q55" i="2"/>
  <c r="AN31" i="2"/>
  <c r="AN51" i="2"/>
  <c r="BD51" i="2"/>
  <c r="BD31" i="2"/>
  <c r="AV29" i="2"/>
  <c r="AV28" i="2"/>
  <c r="L53" i="2"/>
  <c r="AP10" i="2"/>
  <c r="L33" i="2"/>
  <c r="L57" i="2"/>
  <c r="AA31" i="2"/>
  <c r="AO36" i="2"/>
  <c r="AO56" i="2"/>
  <c r="AA34" i="2"/>
  <c r="AA54" i="2"/>
  <c r="AS28" i="2"/>
  <c r="AS29" i="2"/>
  <c r="AT36" i="2"/>
  <c r="AT56" i="2"/>
  <c r="AM33" i="2"/>
  <c r="AM53" i="2"/>
  <c r="AN37" i="2"/>
  <c r="AN57" i="2"/>
  <c r="AV31" i="2"/>
  <c r="AM37" i="2"/>
  <c r="AM57" i="2"/>
  <c r="AW53" i="2"/>
  <c r="AW34" i="2"/>
  <c r="AW33" i="2"/>
  <c r="AX53" i="2"/>
  <c r="AX33" i="2"/>
  <c r="BD56" i="2"/>
  <c r="BD36" i="2"/>
  <c r="AL54" i="2"/>
  <c r="AL34" i="2"/>
  <c r="AN30" i="2"/>
  <c r="AN54" i="2"/>
  <c r="AL36" i="2"/>
  <c r="AL56" i="2"/>
  <c r="AY55" i="2"/>
  <c r="AY35" i="2"/>
  <c r="V32" i="2"/>
  <c r="V52" i="2"/>
  <c r="V56" i="2"/>
  <c r="AL53" i="2"/>
  <c r="AL33" i="2"/>
  <c r="AA35" i="2"/>
  <c r="G52" i="2"/>
  <c r="G32" i="2"/>
  <c r="G33" i="2"/>
  <c r="Q28" i="2"/>
  <c r="L52" i="2"/>
  <c r="L32" i="2"/>
  <c r="AP9" i="2"/>
  <c r="L56" i="2"/>
  <c r="AY32" i="2"/>
  <c r="AY52" i="2"/>
  <c r="BD55" i="2"/>
  <c r="BD35" i="2"/>
  <c r="L29" i="2"/>
  <c r="AP6" i="2"/>
  <c r="AV36" i="2"/>
  <c r="AV56" i="2"/>
  <c r="AR29" i="2"/>
  <c r="AR30" i="2"/>
  <c r="AF36" i="2"/>
  <c r="AS31" i="2"/>
  <c r="AS51" i="2"/>
  <c r="AL35" i="2"/>
  <c r="AL55" i="2"/>
  <c r="BB37" i="2"/>
  <c r="AF51" i="2"/>
  <c r="AT51" i="2"/>
  <c r="AT31" i="2"/>
  <c r="AT32" i="2"/>
  <c r="L35" i="2"/>
  <c r="AP12" i="2"/>
  <c r="L55" i="2"/>
  <c r="AM54" i="2"/>
  <c r="BD37" i="2"/>
  <c r="AO33" i="2"/>
  <c r="AO53" i="2"/>
  <c r="AO34" i="2"/>
  <c r="AM36" i="2"/>
  <c r="AM56" i="2"/>
  <c r="AT55" i="2"/>
  <c r="AT35" i="2"/>
  <c r="AY28" i="2"/>
  <c r="AY29" i="2"/>
  <c r="AQ28" i="2"/>
  <c r="BA29" i="2"/>
  <c r="BA53" i="2"/>
  <c r="BA30" i="2"/>
  <c r="AS52" i="2"/>
  <c r="AF52" i="2"/>
  <c r="AF32" i="2"/>
  <c r="AF33" i="2"/>
  <c r="AR34" i="2"/>
  <c r="AM52" i="2"/>
  <c r="AM32" i="2"/>
  <c r="BG36" i="2"/>
  <c r="AN56" i="2"/>
  <c r="AN36" i="2"/>
  <c r="AX35" i="2"/>
  <c r="AN55" i="2"/>
  <c r="BB51" i="2"/>
  <c r="BB31" i="2"/>
  <c r="AP7" i="2"/>
  <c r="L30" i="2"/>
  <c r="AM34" i="2"/>
  <c r="AT28" i="2"/>
  <c r="AT52" i="2"/>
  <c r="AF29" i="2"/>
  <c r="AV54" i="2"/>
  <c r="AV34" i="2"/>
  <c r="AY33" i="2"/>
  <c r="BA52" i="2"/>
  <c r="AZ43" i="2" l="1"/>
  <c r="AZ66" i="2"/>
  <c r="AK43" i="2"/>
  <c r="AK66" i="2"/>
  <c r="BG43" i="2"/>
  <c r="BG66" i="2"/>
  <c r="AU43" i="2"/>
  <c r="AU66" i="2"/>
  <c r="BH43" i="2"/>
  <c r="BH66" i="2"/>
  <c r="AP43" i="2"/>
  <c r="AP66" i="2"/>
  <c r="BE43" i="2"/>
  <c r="BE66" i="2"/>
  <c r="BI43" i="2"/>
  <c r="BI66" i="2"/>
  <c r="BF61" i="2"/>
  <c r="BF41" i="2"/>
  <c r="BH41" i="2"/>
  <c r="BG61" i="2"/>
  <c r="BH61" i="2"/>
  <c r="BJ44" i="2"/>
  <c r="BI61" i="2"/>
  <c r="BJ18" i="2"/>
  <c r="BJ65" i="2" s="1"/>
  <c r="BG60" i="2"/>
  <c r="BG64" i="2"/>
  <c r="BI39" i="2"/>
  <c r="BI59" i="2"/>
  <c r="BI40" i="2"/>
  <c r="BH42" i="2"/>
  <c r="BH62" i="2"/>
  <c r="BH40" i="2"/>
  <c r="BH59" i="2"/>
  <c r="BI42" i="2"/>
  <c r="BI62" i="2"/>
  <c r="BG59" i="2"/>
  <c r="BG42" i="2"/>
  <c r="BG62" i="2"/>
  <c r="BG39" i="2"/>
  <c r="BJ16" i="2"/>
  <c r="BJ63" i="2" s="1"/>
  <c r="AK63" i="2"/>
  <c r="BF40" i="2"/>
  <c r="BF59" i="2"/>
  <c r="BF39" i="2"/>
  <c r="BF42" i="2"/>
  <c r="BF43" i="2"/>
  <c r="AK42" i="2"/>
  <c r="AK41" i="2"/>
  <c r="AP59" i="2"/>
  <c r="AU54" i="2"/>
  <c r="AU41" i="2"/>
  <c r="AP39" i="2"/>
  <c r="BE62" i="2"/>
  <c r="AU61" i="2"/>
  <c r="AZ62" i="2"/>
  <c r="AU42" i="2"/>
  <c r="AK62" i="2"/>
  <c r="BJ19" i="2"/>
  <c r="BJ66" i="2" s="1"/>
  <c r="BF62" i="2"/>
  <c r="AZ41" i="2"/>
  <c r="AU58" i="2"/>
  <c r="BH35" i="2"/>
  <c r="BH54" i="2"/>
  <c r="AZ61" i="2"/>
  <c r="BF56" i="2"/>
  <c r="BF29" i="2"/>
  <c r="BH39" i="2"/>
  <c r="BF52" i="2"/>
  <c r="AZ55" i="2"/>
  <c r="AP29" i="2"/>
  <c r="BH58" i="2"/>
  <c r="BG40" i="2"/>
  <c r="BG41" i="2"/>
  <c r="BI41" i="2"/>
  <c r="BG55" i="2"/>
  <c r="BI60" i="2"/>
  <c r="AU29" i="2"/>
  <c r="AP42" i="2"/>
  <c r="AZ42" i="2"/>
  <c r="AU62" i="2"/>
  <c r="AU53" i="2"/>
  <c r="AU30" i="2"/>
  <c r="BE42" i="2"/>
  <c r="AP62" i="2"/>
  <c r="BH57" i="2"/>
  <c r="BH60" i="2"/>
  <c r="BE34" i="2"/>
  <c r="BE31" i="2"/>
  <c r="AP61" i="2"/>
  <c r="AP41" i="2"/>
  <c r="BJ17" i="2"/>
  <c r="BE51" i="2"/>
  <c r="BF30" i="2"/>
  <c r="BE61" i="2"/>
  <c r="BE41" i="2"/>
  <c r="BJ14" i="2"/>
  <c r="AK61" i="2"/>
  <c r="BH29" i="2"/>
  <c r="BH53" i="2"/>
  <c r="AK35" i="2"/>
  <c r="AK59" i="2"/>
  <c r="BJ12" i="2"/>
  <c r="BJ35" i="2" s="1"/>
  <c r="BJ15" i="2"/>
  <c r="AK39" i="2"/>
  <c r="AK51" i="2"/>
  <c r="BJ8" i="2"/>
  <c r="BJ32" i="2" s="1"/>
  <c r="AK60" i="2"/>
  <c r="AK40" i="2"/>
  <c r="AU60" i="2"/>
  <c r="AU40" i="2"/>
  <c r="AZ60" i="2"/>
  <c r="AZ40" i="2"/>
  <c r="BE60" i="2"/>
  <c r="BE40" i="2"/>
  <c r="AU59" i="2"/>
  <c r="AU39" i="2"/>
  <c r="AZ59" i="2"/>
  <c r="AZ39" i="2"/>
  <c r="BE59" i="2"/>
  <c r="BE39" i="2"/>
  <c r="AP60" i="2"/>
  <c r="AP40" i="2"/>
  <c r="BF55" i="2"/>
  <c r="BE37" i="2"/>
  <c r="BI28" i="2"/>
  <c r="AK31" i="2"/>
  <c r="AK54" i="2"/>
  <c r="AK28" i="2"/>
  <c r="AZ53" i="2"/>
  <c r="BH31" i="2"/>
  <c r="BG56" i="2"/>
  <c r="BF32" i="2"/>
  <c r="AK34" i="2"/>
  <c r="AK52" i="2"/>
  <c r="BH32" i="2"/>
  <c r="BE54" i="2"/>
  <c r="BH55" i="2"/>
  <c r="AK55" i="2"/>
  <c r="BE30" i="2"/>
  <c r="AK37" i="2"/>
  <c r="AK29" i="2"/>
  <c r="BE53" i="2"/>
  <c r="AK32" i="2"/>
  <c r="AU34" i="2"/>
  <c r="BG58" i="2"/>
  <c r="AP51" i="2"/>
  <c r="AP28" i="2"/>
  <c r="BI34" i="2"/>
  <c r="BF54" i="2"/>
  <c r="AK36" i="2"/>
  <c r="AK56" i="2"/>
  <c r="BH56" i="2"/>
  <c r="BG54" i="2"/>
  <c r="AK38" i="2"/>
  <c r="AK58" i="2"/>
  <c r="BI57" i="2"/>
  <c r="BI53" i="2"/>
  <c r="BH38" i="2"/>
  <c r="BE57" i="2"/>
  <c r="BG32" i="2"/>
  <c r="BF58" i="2"/>
  <c r="BF35" i="2"/>
  <c r="BE29" i="2"/>
  <c r="BF31" i="2"/>
  <c r="BG34" i="2"/>
  <c r="BH52" i="2"/>
  <c r="AK30" i="2"/>
  <c r="AK57" i="2"/>
  <c r="AK33" i="2"/>
  <c r="BH37" i="2"/>
  <c r="BH28" i="2"/>
  <c r="AK53" i="2"/>
  <c r="BG53" i="2"/>
  <c r="BG33" i="2"/>
  <c r="BG31" i="2"/>
  <c r="BJ30" i="2"/>
  <c r="BG30" i="2"/>
  <c r="AZ29" i="2"/>
  <c r="AZ38" i="2"/>
  <c r="AZ51" i="2"/>
  <c r="AZ28" i="2"/>
  <c r="AZ56" i="2"/>
  <c r="BG57" i="2"/>
  <c r="BG38" i="2"/>
  <c r="AZ58" i="2"/>
  <c r="BE58" i="2"/>
  <c r="BE38" i="2"/>
  <c r="AU37" i="2"/>
  <c r="AU38" i="2"/>
  <c r="BF37" i="2"/>
  <c r="BF38" i="2"/>
  <c r="AP58" i="2"/>
  <c r="AP38" i="2"/>
  <c r="BG37" i="2"/>
  <c r="AU56" i="2"/>
  <c r="BF57" i="2"/>
  <c r="AP37" i="2"/>
  <c r="AZ36" i="2"/>
  <c r="AZ37" i="2"/>
  <c r="AP30" i="2"/>
  <c r="AU57" i="2"/>
  <c r="AU28" i="2"/>
  <c r="AZ57" i="2"/>
  <c r="AZ54" i="2"/>
  <c r="AZ34" i="2"/>
  <c r="AU55" i="2"/>
  <c r="AU35" i="2"/>
  <c r="AP35" i="2"/>
  <c r="AP55" i="2"/>
  <c r="AP33" i="2"/>
  <c r="AP53" i="2"/>
  <c r="AP52" i="2"/>
  <c r="AP32" i="2"/>
  <c r="BJ34" i="2"/>
  <c r="AZ35" i="2"/>
  <c r="AP54" i="2"/>
  <c r="AP34" i="2"/>
  <c r="BE32" i="2"/>
  <c r="BE52" i="2"/>
  <c r="BJ33" i="2"/>
  <c r="BJ53" i="2"/>
  <c r="BJ52" i="2"/>
  <c r="BE56" i="2"/>
  <c r="AU33" i="2"/>
  <c r="AZ30" i="2"/>
  <c r="AZ31" i="2"/>
  <c r="AP57" i="2"/>
  <c r="AP36" i="2"/>
  <c r="BE33" i="2"/>
  <c r="BE28" i="2"/>
  <c r="AU36" i="2"/>
  <c r="AU31" i="2"/>
  <c r="AU51" i="2"/>
  <c r="AP31" i="2"/>
  <c r="BE35" i="2"/>
  <c r="BE55" i="2"/>
  <c r="BJ28" i="2"/>
  <c r="AU52" i="2"/>
  <c r="AU32" i="2"/>
  <c r="AP56" i="2"/>
  <c r="BE36" i="2"/>
  <c r="BJ29" i="2"/>
  <c r="AZ32" i="2"/>
  <c r="AZ52" i="2"/>
  <c r="AZ33" i="2"/>
  <c r="BJ61" i="2" l="1"/>
  <c r="BJ41" i="2"/>
  <c r="BJ64" i="2"/>
  <c r="BJ42" i="2"/>
  <c r="BJ43" i="2"/>
  <c r="BJ58" i="2"/>
  <c r="BJ62" i="2"/>
  <c r="BJ40" i="2"/>
  <c r="BJ37" i="2"/>
  <c r="BJ57" i="2"/>
  <c r="BJ60" i="2"/>
  <c r="BJ59" i="2"/>
  <c r="BJ38" i="2"/>
  <c r="BJ39" i="2"/>
  <c r="BJ51" i="2"/>
  <c r="BJ55" i="2"/>
  <c r="BJ56" i="2"/>
  <c r="BJ36" i="2"/>
  <c r="BJ54" i="2"/>
  <c r="BJ31" i="2"/>
</calcChain>
</file>

<file path=xl/sharedStrings.xml><?xml version="1.0" encoding="utf-8"?>
<sst xmlns="http://schemas.openxmlformats.org/spreadsheetml/2006/main" count="309" uniqueCount="51">
  <si>
    <t>Clientes Registrados</t>
  </si>
  <si>
    <t>Capacidad Registrada (KW)</t>
  </si>
  <si>
    <t>Clientes Facturados</t>
  </si>
  <si>
    <t>Exportaciones (KWh)</t>
  </si>
  <si>
    <t>Consumo LUMA (KWh)</t>
  </si>
  <si>
    <t>Consumo Neto Facturado (KWh)</t>
  </si>
  <si>
    <t>Acreditado (KWh)</t>
  </si>
  <si>
    <t>Mes/Año</t>
  </si>
  <si>
    <t>Residencial</t>
  </si>
  <si>
    <t>Comercial</t>
  </si>
  <si>
    <t>Industrial</t>
  </si>
  <si>
    <t>Agrícola</t>
  </si>
  <si>
    <t>Total</t>
  </si>
  <si>
    <t>Normalización por Cliente</t>
  </si>
  <si>
    <t>Promedio de Clientes Registrados</t>
  </si>
  <si>
    <t>Capacidad Registrada Promedio (KW)</t>
  </si>
  <si>
    <t>Clientes Promedio Facturados</t>
  </si>
  <si>
    <t>Exportaciones (MWh)</t>
  </si>
  <si>
    <t>Consumo LUMA (MWh)</t>
  </si>
  <si>
    <t>Consumo Neto Facturado (MWh)</t>
  </si>
  <si>
    <t>Acreditado (MWh)</t>
  </si>
  <si>
    <t>Capacidad (KW) por cliente registrado</t>
  </si>
  <si>
    <t>Exportaciones (KWh) por cliente</t>
  </si>
  <si>
    <t>Consumo LUMA (MWh) por cliente</t>
  </si>
  <si>
    <t>Consumo Neto Facturado (MWH) por cliente</t>
  </si>
  <si>
    <t>Acreditado (MWh) por cliente</t>
  </si>
  <si>
    <t>Trimestre</t>
  </si>
  <si>
    <t>julio-sept 2021</t>
  </si>
  <si>
    <t>oct-dic 2021</t>
  </si>
  <si>
    <t>ene-mar 2022</t>
  </si>
  <si>
    <t>abril-junio 2022</t>
  </si>
  <si>
    <t>julio-sept 2022</t>
  </si>
  <si>
    <t>oct-dic 2022</t>
  </si>
  <si>
    <t>ene-mar 2023</t>
  </si>
  <si>
    <t>abril-junio 2023</t>
  </si>
  <si>
    <t>julio-sept 2023</t>
  </si>
  <si>
    <t>oct-dic 2023</t>
  </si>
  <si>
    <t>ene-mar 2024</t>
  </si>
  <si>
    <t>abril-jun 2024</t>
  </si>
  <si>
    <t>julio-sept 2024</t>
  </si>
  <si>
    <t>oct-dic 2024</t>
  </si>
  <si>
    <t>ene-mar 2025</t>
  </si>
  <si>
    <t>abril-jun 2025</t>
  </si>
  <si>
    <t>julio-sept 2025</t>
  </si>
  <si>
    <t>oct-dic 2025</t>
  </si>
  <si>
    <t>ene-mar 2026</t>
  </si>
  <si>
    <t>abril-jun 2026</t>
  </si>
  <si>
    <t>Varianza trimestre anterior (%)</t>
  </si>
  <si>
    <t>Varianza con el mismo trimestre del año anterior</t>
  </si>
  <si>
    <t>Clientes comenzaron tarifa de MN (Nuevos)</t>
  </si>
  <si>
    <t>Clientes terminaron su tarifa de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</si>
</sst>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409]mmm\-yyyy;@"/>
    <numFmt numFmtId="165" formatCode="_(* #,##0_);_(* \(#,##0\);_(* &quot;-&quot;??_);_(@_)"/>
    <numFmt numFmtId="166" formatCode="0.0"/>
    <numFmt numFmtId="167" formatCode="_(* #,##0.0_);_(* \(#,##0.0\);_(* &quot;-&quot;??_);_(@_)"/>
    <numFmt numFmtId="168" formatCode="0.0%"/>
  </numFmts>
  <fonts count="12" x14ac:knownFonts="1">
    <font>
      <sz val="11"/>
      <color theme="1"/>
      <name val="Calibri"/>
      <family val="2"/>
      <scheme val="minor"/>
    </font>
    <font>
      <sz val="12"/>
      <color theme="1"/>
      <name val="Arial"/>
      <family val="2"/>
    </font>
    <font>
      <sz val="12"/>
      <color theme="1"/>
      <name val="Arial"/>
      <family val="2"/>
    </font>
    <font>
      <sz val="11"/>
      <color theme="1"/>
      <name val="Calibri"/>
      <family val="2"/>
      <scheme val="minor"/>
    </font>
    <font>
      <sz val="12"/>
      <color rgb="FF0000FF"/>
      <name val="Arial"/>
      <family val="2"/>
    </font>
    <font>
      <sz val="12"/>
      <name val="Arial"/>
      <family val="2"/>
    </font>
    <font>
      <b/>
      <sz val="12"/>
      <color theme="0"/>
      <name val="Arial"/>
      <family val="2"/>
    </font>
    <font>
      <b/>
      <sz val="12"/>
      <color theme="1"/>
      <name val="Arial"/>
      <family val="2"/>
    </font>
    <font>
      <b/>
      <sz val="16"/>
      <color theme="1"/>
      <name val="Arial"/>
      <family val="2"/>
    </font>
    <font>
      <b/>
      <sz val="14"/>
      <color theme="0"/>
      <name val="Arial"/>
      <family val="2"/>
    </font>
    <font>
      <sz val="14"/>
      <color theme="0"/>
      <name val="Arial"/>
      <family val="2"/>
    </font>
    <font>
      <sz val="8"/>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rgb="FF002060"/>
        <bgColor indexed="64"/>
      </patternFill>
    </fill>
    <fill>
      <patternFill patternType="solid">
        <fgColor theme="9" tint="-0.499984740745262"/>
        <bgColor indexed="64"/>
      </patternFill>
    </fill>
  </fills>
  <borders count="8">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thin">
        <color indexed="64"/>
      </right>
      <top style="medium">
        <color indexed="64"/>
      </top>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51">
    <xf numFmtId="0" fontId="0" fillId="0" borderId="0" xfId="0"/>
    <xf numFmtId="165" fontId="4" fillId="0" borderId="0" xfId="1" applyNumberFormat="1" applyFont="1" applyFill="1" applyBorder="1" applyAlignment="1">
      <alignment horizontal="right" wrapText="1"/>
    </xf>
    <xf numFmtId="3" fontId="4" fillId="0" borderId="0" xfId="1" applyNumberFormat="1" applyFont="1" applyFill="1" applyBorder="1" applyAlignment="1">
      <alignment horizontal="right" wrapText="1"/>
    </xf>
    <xf numFmtId="3" fontId="4" fillId="0" borderId="0" xfId="1" applyNumberFormat="1" applyFont="1"/>
    <xf numFmtId="0" fontId="2" fillId="0" borderId="0" xfId="0" applyFont="1"/>
    <xf numFmtId="165" fontId="5" fillId="0" borderId="0" xfId="1" applyNumberFormat="1" applyFont="1" applyFill="1" applyBorder="1" applyAlignment="1">
      <alignment horizontal="right" wrapText="1"/>
    </xf>
    <xf numFmtId="165" fontId="4" fillId="0" borderId="0" xfId="1" applyNumberFormat="1" applyFont="1" applyAlignment="1">
      <alignment horizontal="right" wrapText="1"/>
    </xf>
    <xf numFmtId="3" fontId="0" fillId="0" borderId="0" xfId="0" applyNumberFormat="1"/>
    <xf numFmtId="0" fontId="8" fillId="0" borderId="0" xfId="0" applyFont="1"/>
    <xf numFmtId="14" fontId="8" fillId="0" borderId="0" xfId="0" applyNumberFormat="1" applyFont="1"/>
    <xf numFmtId="165" fontId="5" fillId="0" borderId="1" xfId="1" applyNumberFormat="1" applyFont="1" applyFill="1" applyBorder="1" applyAlignment="1">
      <alignment horizontal="right" wrapText="1"/>
    </xf>
    <xf numFmtId="0" fontId="7" fillId="0" borderId="2" xfId="0" applyFont="1" applyBorder="1"/>
    <xf numFmtId="0" fontId="6" fillId="2" borderId="2" xfId="0" applyFont="1" applyFill="1" applyBorder="1" applyAlignment="1">
      <alignment horizontal="centerContinuous"/>
    </xf>
    <xf numFmtId="0" fontId="6" fillId="2" borderId="3" xfId="0" applyFont="1" applyFill="1" applyBorder="1" applyAlignment="1">
      <alignment horizontal="centerContinuous"/>
    </xf>
    <xf numFmtId="0" fontId="6" fillId="4" borderId="2" xfId="0" applyFont="1" applyFill="1" applyBorder="1" applyAlignment="1">
      <alignment horizontal="centerContinuous"/>
    </xf>
    <xf numFmtId="0" fontId="6" fillId="4" borderId="3" xfId="0" applyFont="1" applyFill="1" applyBorder="1" applyAlignment="1">
      <alignment horizontal="centerContinuous"/>
    </xf>
    <xf numFmtId="164" fontId="7" fillId="0" borderId="4" xfId="0" applyNumberFormat="1" applyFont="1" applyBorder="1" applyAlignment="1">
      <alignment horizontal="center"/>
    </xf>
    <xf numFmtId="0" fontId="6" fillId="2" borderId="4" xfId="0" applyFont="1" applyFill="1" applyBorder="1" applyAlignment="1">
      <alignment horizontal="center" wrapText="1"/>
    </xf>
    <xf numFmtId="0" fontId="6" fillId="2" borderId="4" xfId="0" applyFont="1" applyFill="1" applyBorder="1" applyAlignment="1">
      <alignment horizontal="center"/>
    </xf>
    <xf numFmtId="0" fontId="6" fillId="2" borderId="5" xfId="0" applyFont="1" applyFill="1" applyBorder="1" applyAlignment="1">
      <alignment horizontal="center" wrapText="1"/>
    </xf>
    <xf numFmtId="0" fontId="6" fillId="4" borderId="4" xfId="0" applyFont="1" applyFill="1" applyBorder="1" applyAlignment="1">
      <alignment horizontal="center" wrapText="1"/>
    </xf>
    <xf numFmtId="0" fontId="6" fillId="4" borderId="4" xfId="0" applyFont="1" applyFill="1" applyBorder="1" applyAlignment="1">
      <alignment horizontal="center"/>
    </xf>
    <xf numFmtId="0" fontId="6" fillId="4" borderId="5" xfId="0" applyFont="1" applyFill="1" applyBorder="1" applyAlignment="1">
      <alignment horizontal="center" wrapText="1"/>
    </xf>
    <xf numFmtId="3" fontId="4" fillId="0" borderId="0" xfId="1" applyNumberFormat="1" applyFont="1" applyFill="1"/>
    <xf numFmtId="0" fontId="9" fillId="3" borderId="0" xfId="0" applyFont="1" applyFill="1" applyAlignment="1">
      <alignment horizontal="centerContinuous"/>
    </xf>
    <xf numFmtId="0" fontId="10" fillId="3" borderId="0" xfId="0" applyFont="1" applyFill="1" applyAlignment="1">
      <alignment horizontal="centerContinuous"/>
    </xf>
    <xf numFmtId="167" fontId="5" fillId="0" borderId="1" xfId="1" applyNumberFormat="1" applyFont="1" applyFill="1" applyBorder="1" applyAlignment="1">
      <alignment horizontal="right" wrapText="1"/>
    </xf>
    <xf numFmtId="165" fontId="0" fillId="0" borderId="0" xfId="0" applyNumberFormat="1"/>
    <xf numFmtId="164" fontId="1" fillId="0" borderId="0" xfId="0" applyNumberFormat="1" applyFont="1" applyAlignment="1">
      <alignment horizontal="left"/>
    </xf>
    <xf numFmtId="0" fontId="1" fillId="0" borderId="0" xfId="0" applyFont="1"/>
    <xf numFmtId="0" fontId="1" fillId="0" borderId="6" xfId="0" applyFont="1" applyBorder="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5" fontId="1" fillId="0" borderId="0" xfId="1" applyNumberFormat="1" applyFont="1" applyFill="1" applyBorder="1" applyAlignment="1">
      <alignment horizontal="right" wrapText="1"/>
    </xf>
    <xf numFmtId="167" fontId="1" fillId="0" borderId="0" xfId="1" applyNumberFormat="1" applyFont="1" applyFill="1" applyBorder="1" applyAlignment="1">
      <alignment horizontal="right" wrapText="1"/>
    </xf>
    <xf numFmtId="167" fontId="1" fillId="0" borderId="1" xfId="1" applyNumberFormat="1" applyFont="1" applyFill="1" applyBorder="1" applyAlignment="1">
      <alignment horizontal="right" wrapText="1"/>
    </xf>
    <xf numFmtId="4" fontId="1" fillId="0" borderId="0" xfId="1" applyNumberFormat="1" applyFont="1"/>
    <xf numFmtId="4" fontId="1" fillId="0" borderId="1" xfId="1" applyNumberFormat="1" applyFont="1" applyBorder="1"/>
    <xf numFmtId="4" fontId="1" fillId="0" borderId="0" xfId="1" applyNumberFormat="1" applyFont="1" applyAlignment="1">
      <alignment horizontal="right"/>
    </xf>
    <xf numFmtId="4" fontId="1" fillId="0" borderId="1" xfId="1" applyNumberFormat="1" applyFont="1" applyBorder="1" applyAlignment="1">
      <alignment horizontal="right"/>
    </xf>
    <xf numFmtId="166" fontId="1" fillId="0" borderId="0" xfId="0" applyNumberFormat="1" applyFont="1"/>
    <xf numFmtId="167" fontId="1" fillId="0" borderId="7" xfId="1" applyNumberFormat="1" applyFont="1" applyFill="1" applyBorder="1" applyAlignment="1">
      <alignment horizontal="right" wrapText="1"/>
    </xf>
    <xf numFmtId="3" fontId="4" fillId="0" borderId="0" xfId="1" applyNumberFormat="1" applyFont="1" applyAlignment="1">
      <alignment wrapText="1"/>
    </xf>
    <xf numFmtId="167" fontId="5" fillId="0" borderId="0" xfId="1" applyNumberFormat="1" applyFont="1" applyFill="1" applyBorder="1" applyAlignment="1">
      <alignment horizontal="right" wrapText="1"/>
    </xf>
    <xf numFmtId="4" fontId="1" fillId="0" borderId="0" xfId="1" applyNumberFormat="1" applyFont="1" applyBorder="1"/>
    <xf numFmtId="1" fontId="1" fillId="0" borderId="0" xfId="0" applyNumberFormat="1" applyFont="1"/>
    <xf numFmtId="168" fontId="1" fillId="0" borderId="0" xfId="0" applyNumberFormat="1" applyFont="1"/>
    <xf numFmtId="43" fontId="1" fillId="0" borderId="0" xfId="1" applyFont="1"/>
    <xf numFmtId="168" fontId="1" fillId="0" borderId="0" xfId="2" applyNumberFormat="1" applyFont="1"/>
    <xf numFmtId="165" fontId="1" fillId="0" borderId="0" xfId="1"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Residencial (MWh)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3619450117460952E-2"/>
          <c:y val="0.15239481934026317"/>
          <c:w val="0.93121045438272743"/>
          <c:h val="0.79426886480478975"/>
        </c:manualLayout>
      </c:layout>
      <c:barChart>
        <c:barDir val="col"/>
        <c:grouping val="clustered"/>
        <c:varyColors val="0"/>
        <c:ser>
          <c:idx val="1"/>
          <c:order val="1"/>
          <c:tx>
            <c:v>Energía Acreditada</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Quarterly!$AG$16:$AG$23</c:f>
              <c:numCache>
                <c:formatCode>_(* #,##0_);_(* \(#,##0\);_(* "-"??_);_(@_)</c:formatCode>
                <c:ptCount val="8"/>
                <c:pt idx="0">
                  <c:v>139147.50899999999</c:v>
                </c:pt>
                <c:pt idx="1">
                  <c:v>136704.302</c:v>
                </c:pt>
                <c:pt idx="2">
                  <c:v>135422.10200000001</c:v>
                </c:pt>
                <c:pt idx="3">
                  <c:v>164862.95699999999</c:v>
                </c:pt>
                <c:pt idx="4">
                  <c:v>189021.36900000001</c:v>
                </c:pt>
                <c:pt idx="5">
                  <c:v>179864.22500000001</c:v>
                </c:pt>
                <c:pt idx="6">
                  <c:v>169933.71900000001</c:v>
                </c:pt>
                <c:pt idx="7">
                  <c:v>208649.73800000001</c:v>
                </c:pt>
              </c:numCache>
            </c:numRef>
          </c:val>
          <c:extLst>
            <c:ext xmlns:c16="http://schemas.microsoft.com/office/drawing/2014/chart" uri="{C3380CC4-5D6E-409C-BE32-E72D297353CC}">
              <c16:uniqueId val="{00000000-8D73-4081-9CCB-C97308EB2A95}"/>
            </c:ext>
          </c:extLst>
        </c:ser>
        <c:ser>
          <c:idx val="2"/>
          <c:order val="3"/>
          <c:tx>
            <c:v>Energía Exportada</c:v>
          </c:tx>
          <c:spPr>
            <a:solidFill>
              <a:schemeClr val="accent1">
                <a:lumMod val="5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Quarterly!$R$16:$R$23</c:f>
              <c:numCache>
                <c:formatCode>_(* #,##0_);_(* \(#,##0\);_(* "-"??_);_(@_)</c:formatCode>
                <c:ptCount val="8"/>
                <c:pt idx="0">
                  <c:v>157338.90227499997</c:v>
                </c:pt>
                <c:pt idx="1">
                  <c:v>150046.58760099989</c:v>
                </c:pt>
                <c:pt idx="2">
                  <c:v>181469.78292900007</c:v>
                </c:pt>
                <c:pt idx="3">
                  <c:v>223802.80866700009</c:v>
                </c:pt>
                <c:pt idx="4">
                  <c:v>226465.0746250003</c:v>
                </c:pt>
                <c:pt idx="5">
                  <c:v>209319.39176199998</c:v>
                </c:pt>
                <c:pt idx="6">
                  <c:v>234055.97543600001</c:v>
                </c:pt>
                <c:pt idx="7">
                  <c:v>294302.29069399997</c:v>
                </c:pt>
              </c:numCache>
            </c:numRef>
          </c:val>
          <c:extLst>
            <c:ext xmlns:c16="http://schemas.microsoft.com/office/drawing/2014/chart" uri="{C3380CC4-5D6E-409C-BE32-E72D297353CC}">
              <c16:uniqueId val="{00000001-8D73-4081-9CCB-C97308EB2A95}"/>
            </c:ext>
          </c:extLst>
        </c:ser>
        <c:dLbls>
          <c:showLegendKey val="0"/>
          <c:showVal val="0"/>
          <c:showCatName val="0"/>
          <c:showSerName val="0"/>
          <c:showPercent val="0"/>
          <c:showBubbleSize val="0"/>
        </c:dLbls>
        <c:gapWidth val="20"/>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spPr>
              <a:solidFill>
                <a:schemeClr val="bg1"/>
              </a:solidFill>
              <a:ln>
                <a:solidFill>
                  <a:srgbClr val="00B0F0"/>
                </a:solid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Quarterly!$AB$16:$AB$23</c:f>
              <c:numCache>
                <c:formatCode>_(* #,##0_);_(* \(#,##0\);_(* "-"??_);_(@_)</c:formatCode>
                <c:ptCount val="8"/>
                <c:pt idx="0">
                  <c:v>96728.308000000005</c:v>
                </c:pt>
                <c:pt idx="1">
                  <c:v>93759.179000000004</c:v>
                </c:pt>
                <c:pt idx="2">
                  <c:v>53459.027000000002</c:v>
                </c:pt>
                <c:pt idx="3">
                  <c:v>48296.057000000001</c:v>
                </c:pt>
                <c:pt idx="4">
                  <c:v>99004.928</c:v>
                </c:pt>
                <c:pt idx="5">
                  <c:v>99795.188999999998</c:v>
                </c:pt>
                <c:pt idx="6">
                  <c:v>58466.567999999999</c:v>
                </c:pt>
                <c:pt idx="7">
                  <c:v>60553.542000000001</c:v>
                </c:pt>
              </c:numCache>
            </c:numRef>
          </c:val>
          <c:smooth val="0"/>
          <c:extLst>
            <c:ext xmlns:c16="http://schemas.microsoft.com/office/drawing/2014/chart" uri="{C3380CC4-5D6E-409C-BE32-E72D297353CC}">
              <c16:uniqueId val="{00000002-8D73-4081-9CCB-C97308EB2A95}"/>
            </c:ext>
          </c:extLst>
        </c:ser>
        <c:ser>
          <c:idx val="3"/>
          <c:order val="2"/>
          <c:tx>
            <c:v>Consumo Sistema LUMA</c:v>
          </c:tx>
          <c:spPr>
            <a:ln w="28575" cap="rnd">
              <a:solidFill>
                <a:srgbClr val="C00000"/>
              </a:solidFill>
              <a:round/>
            </a:ln>
            <a:effectLst/>
          </c:spPr>
          <c:marker>
            <c:symbol val="circle"/>
            <c:size val="4"/>
            <c:spPr>
              <a:solidFill>
                <a:schemeClr val="bg1"/>
              </a:solidFill>
              <a:ln w="9525" cap="flat">
                <a:solidFill>
                  <a:schemeClr val="tx1"/>
                </a:solidFill>
                <a:round/>
              </a:ln>
              <a:effectLst/>
            </c:spPr>
          </c:marker>
          <c:dLbls>
            <c:spPr>
              <a:solidFill>
                <a:schemeClr val="bg1"/>
              </a:solidFill>
              <a:ln>
                <a:solidFill>
                  <a:schemeClr val="accent5">
                    <a:lumMod val="50000"/>
                  </a:schemeClr>
                </a:solid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Quarterly!$W$16:$W$23</c:f>
              <c:numCache>
                <c:formatCode>_(* #,##0_);_(* \(#,##0\);_(* "-"??_);_(@_)</c:formatCode>
                <c:ptCount val="8"/>
                <c:pt idx="0">
                  <c:v>235875.81700000001</c:v>
                </c:pt>
                <c:pt idx="1">
                  <c:v>230463.481</c:v>
                </c:pt>
                <c:pt idx="2">
                  <c:v>188881.12899999999</c:v>
                </c:pt>
                <c:pt idx="3">
                  <c:v>213159.014</c:v>
                </c:pt>
                <c:pt idx="4">
                  <c:v>288026.29700000002</c:v>
                </c:pt>
                <c:pt idx="5">
                  <c:v>279659.41399999999</c:v>
                </c:pt>
                <c:pt idx="6">
                  <c:v>228400.28700000001</c:v>
                </c:pt>
                <c:pt idx="7">
                  <c:v>269203.28000000003</c:v>
                </c:pt>
              </c:numCache>
            </c:numRef>
          </c:val>
          <c:smooth val="0"/>
          <c:extLst>
            <c:ext xmlns:c16="http://schemas.microsoft.com/office/drawing/2014/chart" uri="{C3380CC4-5D6E-409C-BE32-E72D297353CC}">
              <c16:uniqueId val="{00000003-8D73-4081-9CCB-C97308EB2A95}"/>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0758880402318526"/>
          <c:y val="0.15699923752042827"/>
          <c:w val="0.70621302379665385"/>
          <c:h val="6.5683586426696666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Total por Cliente (MWh)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3619450117460952E-2"/>
          <c:y val="0.15239481934026317"/>
          <c:w val="0.93121045438272743"/>
          <c:h val="0.79426886480478975"/>
        </c:manualLayout>
      </c:layout>
      <c:barChart>
        <c:barDir val="col"/>
        <c:grouping val="clustered"/>
        <c:varyColors val="0"/>
        <c:ser>
          <c:idx val="1"/>
          <c:order val="1"/>
          <c:tx>
            <c:v>Energía Acreditada</c:v>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Quarterly!$BJ$16:$BJ$23</c:f>
              <c:numCache>
                <c:formatCode>_(* #,##0.0_);_(* \(#,##0.0\);_(* "-"??_);_(@_)</c:formatCode>
                <c:ptCount val="8"/>
                <c:pt idx="0">
                  <c:v>1135.4464144093336</c:v>
                </c:pt>
                <c:pt idx="1">
                  <c:v>1022.710052185577</c:v>
                </c:pt>
                <c:pt idx="2">
                  <c:v>943.71241175782302</c:v>
                </c:pt>
                <c:pt idx="3">
                  <c:v>1077.4408700887236</c:v>
                </c:pt>
                <c:pt idx="4">
                  <c:v>1152.4192920170963</c:v>
                </c:pt>
                <c:pt idx="5">
                  <c:v>1031.5681389298366</c:v>
                </c:pt>
                <c:pt idx="6">
                  <c:v>931.75519526177777</c:v>
                </c:pt>
                <c:pt idx="7">
                  <c:v>1110.523141785967</c:v>
                </c:pt>
              </c:numCache>
            </c:numRef>
          </c:val>
          <c:extLst>
            <c:ext xmlns:c16="http://schemas.microsoft.com/office/drawing/2014/chart" uri="{C3380CC4-5D6E-409C-BE32-E72D297353CC}">
              <c16:uniqueId val="{00000000-EFF0-4FD2-9782-8F4FC1C2F422}"/>
            </c:ext>
          </c:extLst>
        </c:ser>
        <c:ser>
          <c:idx val="2"/>
          <c:order val="3"/>
          <c:tx>
            <c:v>Energía Exportada</c:v>
          </c:tx>
          <c:spPr>
            <a:solidFill>
              <a:schemeClr val="accent1">
                <a:lumMod val="5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Quarterly!$AU$16:$AU$23</c:f>
              <c:numCache>
                <c:formatCode>_(* #,##0.0_);_(* \(#,##0.0\);_(* "-"??_);_(@_)</c:formatCode>
                <c:ptCount val="8"/>
                <c:pt idx="0">
                  <c:v>1273.068599845916</c:v>
                </c:pt>
                <c:pt idx="1">
                  <c:v>1114.0014812739703</c:v>
                </c:pt>
                <c:pt idx="2">
                  <c:v>1249.0787991393547</c:v>
                </c:pt>
                <c:pt idx="3">
                  <c:v>1435.906463558802</c:v>
                </c:pt>
                <c:pt idx="4">
                  <c:v>1375.9344145755797</c:v>
                </c:pt>
                <c:pt idx="5">
                  <c:v>1185.8411942945686</c:v>
                </c:pt>
                <c:pt idx="6">
                  <c:v>1263.5409298864201</c:v>
                </c:pt>
                <c:pt idx="7">
                  <c:v>1561.255160238022</c:v>
                </c:pt>
              </c:numCache>
            </c:numRef>
          </c:val>
          <c:extLst>
            <c:ext xmlns:c16="http://schemas.microsoft.com/office/drawing/2014/chart" uri="{C3380CC4-5D6E-409C-BE32-E72D297353CC}">
              <c16:uniqueId val="{00000001-EFF0-4FD2-9782-8F4FC1C2F422}"/>
            </c:ext>
          </c:extLst>
        </c:ser>
        <c:dLbls>
          <c:showLegendKey val="0"/>
          <c:showVal val="0"/>
          <c:showCatName val="0"/>
          <c:showSerName val="0"/>
          <c:showPercent val="0"/>
          <c:showBubbleSize val="0"/>
        </c:dLbls>
        <c:gapWidth val="30"/>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numFmt formatCode="#,##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Quarterly!$BE$16:$BE$23</c:f>
              <c:numCache>
                <c:formatCode>_(* #,##0.0_);_(* \(#,##0.0\);_(* "-"??_);_(@_)</c:formatCode>
                <c:ptCount val="8"/>
                <c:pt idx="0">
                  <c:v>1192.5945612520045</c:v>
                </c:pt>
                <c:pt idx="1">
                  <c:v>1114.6624634107154</c:v>
                </c:pt>
                <c:pt idx="2">
                  <c:v>726.67216812491051</c:v>
                </c:pt>
                <c:pt idx="3">
                  <c:v>642.73986730964532</c:v>
                </c:pt>
                <c:pt idx="4">
                  <c:v>959.99127947056388</c:v>
                </c:pt>
                <c:pt idx="5">
                  <c:v>931.73349337364846</c:v>
                </c:pt>
                <c:pt idx="6">
                  <c:v>641.52012153499516</c:v>
                </c:pt>
                <c:pt idx="7">
                  <c:v>623.27509639631228</c:v>
                </c:pt>
              </c:numCache>
            </c:numRef>
          </c:val>
          <c:smooth val="0"/>
          <c:extLst>
            <c:ext xmlns:c16="http://schemas.microsoft.com/office/drawing/2014/chart" uri="{C3380CC4-5D6E-409C-BE32-E72D297353CC}">
              <c16:uniqueId val="{00000002-EFF0-4FD2-9782-8F4FC1C2F422}"/>
            </c:ext>
          </c:extLst>
        </c:ser>
        <c:ser>
          <c:idx val="3"/>
          <c:order val="2"/>
          <c:tx>
            <c:v>Consumo Sistema LUMA</c:v>
          </c:tx>
          <c:spPr>
            <a:ln w="28575" cap="rnd">
              <a:solidFill>
                <a:srgbClr val="C00000"/>
              </a:solidFill>
              <a:round/>
            </a:ln>
            <a:effectLst/>
          </c:spPr>
          <c:marker>
            <c:symbol val="circle"/>
            <c:size val="4"/>
            <c:spPr>
              <a:solidFill>
                <a:schemeClr val="accent4"/>
              </a:solidFill>
              <a:ln w="9525">
                <a:solidFill>
                  <a:schemeClr val="accent4"/>
                </a:solidFill>
              </a:ln>
              <a:effectLst/>
            </c:spPr>
          </c:marker>
          <c:dLbls>
            <c:numFmt formatCode="#,##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Quarterly!$AZ$16:$AZ$23</c:f>
              <c:numCache>
                <c:formatCode>_(* #,##0.0_);_(* \(#,##0.0\);_(* "-"??_);_(@_)</c:formatCode>
                <c:ptCount val="8"/>
                <c:pt idx="0">
                  <c:v>2328.0409756613381</c:v>
                </c:pt>
                <c:pt idx="1">
                  <c:v>2137.3725155962925</c:v>
                </c:pt>
                <c:pt idx="2">
                  <c:v>1670.3845798827335</c:v>
                </c:pt>
                <c:pt idx="3">
                  <c:v>1720.1807373983693</c:v>
                </c:pt>
                <c:pt idx="4">
                  <c:v>2112.4105714876605</c:v>
                </c:pt>
                <c:pt idx="5">
                  <c:v>1963.3016323034849</c:v>
                </c:pt>
                <c:pt idx="6">
                  <c:v>1573.2753167967728</c:v>
                </c:pt>
                <c:pt idx="7">
                  <c:v>1733.7982381822792</c:v>
                </c:pt>
              </c:numCache>
            </c:numRef>
          </c:val>
          <c:smooth val="0"/>
          <c:extLst>
            <c:ext xmlns:c16="http://schemas.microsoft.com/office/drawing/2014/chart" uri="{C3380CC4-5D6E-409C-BE32-E72D297353CC}">
              <c16:uniqueId val="{00000003-EFF0-4FD2-9782-8F4FC1C2F422}"/>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374985240878667"/>
          <c:y val="0.10495775232241115"/>
          <c:w val="0.70621302379665385"/>
          <c:h val="6.5683586426696666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Comercial (MWh</a:t>
            </a:r>
            <a:r>
              <a:rPr lang="en-US" sz="1600" b="1" baseline="0"/>
              <a:t>)</a:t>
            </a:r>
            <a:r>
              <a:rPr lang="en-US" sz="1600" b="1"/>
              <a:t>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617939573696799E-2"/>
          <c:y val="0.1774700193821564"/>
          <c:w val="0.93121045438272743"/>
          <c:h val="0.76331226841089805"/>
        </c:manualLayout>
      </c:layout>
      <c:barChart>
        <c:barDir val="col"/>
        <c:grouping val="clustered"/>
        <c:varyColors val="0"/>
        <c:ser>
          <c:idx val="1"/>
          <c:order val="1"/>
          <c:tx>
            <c:v>Energía Acreditada</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Quarterly!$AH$16:$AH$23</c:f>
              <c:numCache>
                <c:formatCode>_(* #,##0_);_(* \(#,##0\);_(* "-"??_);_(@_)</c:formatCode>
                <c:ptCount val="8"/>
                <c:pt idx="0">
                  <c:v>9225.6620000000003</c:v>
                </c:pt>
                <c:pt idx="1">
                  <c:v>8423.1630000000005</c:v>
                </c:pt>
                <c:pt idx="2">
                  <c:v>8888.0499999999993</c:v>
                </c:pt>
                <c:pt idx="3">
                  <c:v>10709.703</c:v>
                </c:pt>
                <c:pt idx="4">
                  <c:v>10126.012000000001</c:v>
                </c:pt>
                <c:pt idx="5">
                  <c:v>10650.924999999999</c:v>
                </c:pt>
                <c:pt idx="6">
                  <c:v>10699.54</c:v>
                </c:pt>
                <c:pt idx="7">
                  <c:v>12339.019</c:v>
                </c:pt>
              </c:numCache>
            </c:numRef>
          </c:val>
          <c:extLst>
            <c:ext xmlns:c16="http://schemas.microsoft.com/office/drawing/2014/chart" uri="{C3380CC4-5D6E-409C-BE32-E72D297353CC}">
              <c16:uniqueId val="{00000000-278A-4E4D-83D4-85E0A0332FC2}"/>
            </c:ext>
          </c:extLst>
        </c:ser>
        <c:ser>
          <c:idx val="2"/>
          <c:order val="3"/>
          <c:tx>
            <c:v>Energía Exportada</c:v>
          </c:tx>
          <c:spPr>
            <a:solidFill>
              <a:schemeClr val="accent4">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Quarterly!$S$16:$S$23</c:f>
              <c:numCache>
                <c:formatCode>_(* #,##0_);_(* \(#,##0\);_(* "-"??_);_(@_)</c:formatCode>
                <c:ptCount val="8"/>
                <c:pt idx="0">
                  <c:v>9475.6987139999983</c:v>
                </c:pt>
                <c:pt idx="1">
                  <c:v>8071.6556329999994</c:v>
                </c:pt>
                <c:pt idx="2">
                  <c:v>9750.6809730000023</c:v>
                </c:pt>
                <c:pt idx="3">
                  <c:v>10610.42612</c:v>
                </c:pt>
                <c:pt idx="4">
                  <c:v>11499.028588999998</c:v>
                </c:pt>
                <c:pt idx="5">
                  <c:v>9706.0325959999991</c:v>
                </c:pt>
                <c:pt idx="6">
                  <c:v>11268.354283999997</c:v>
                </c:pt>
                <c:pt idx="7">
                  <c:v>16704.680145999999</c:v>
                </c:pt>
              </c:numCache>
            </c:numRef>
          </c:val>
          <c:extLst>
            <c:ext xmlns:c16="http://schemas.microsoft.com/office/drawing/2014/chart" uri="{C3380CC4-5D6E-409C-BE32-E72D297353CC}">
              <c16:uniqueId val="{00000001-278A-4E4D-83D4-85E0A0332FC2}"/>
            </c:ext>
          </c:extLst>
        </c:ser>
        <c:dLbls>
          <c:showLegendKey val="0"/>
          <c:showVal val="0"/>
          <c:showCatName val="0"/>
          <c:showSerName val="0"/>
          <c:showPercent val="0"/>
          <c:showBubbleSize val="0"/>
        </c:dLbls>
        <c:gapWidth val="63"/>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Quarterly!$AC$16:$AC$23</c:f>
              <c:numCache>
                <c:formatCode>_(* #,##0_);_(* \(#,##0\);_(* "-"??_);_(@_)</c:formatCode>
                <c:ptCount val="8"/>
                <c:pt idx="0">
                  <c:v>50449.025000000001</c:v>
                </c:pt>
                <c:pt idx="1">
                  <c:v>53860.544999999998</c:v>
                </c:pt>
                <c:pt idx="2">
                  <c:v>46425.025000000001</c:v>
                </c:pt>
                <c:pt idx="3">
                  <c:v>46446.758999999998</c:v>
                </c:pt>
                <c:pt idx="4">
                  <c:v>56388.752999999997</c:v>
                </c:pt>
                <c:pt idx="5">
                  <c:v>59831.476999999999</c:v>
                </c:pt>
                <c:pt idx="6">
                  <c:v>53095.284</c:v>
                </c:pt>
                <c:pt idx="7">
                  <c:v>51025.116999999998</c:v>
                </c:pt>
              </c:numCache>
            </c:numRef>
          </c:val>
          <c:smooth val="0"/>
          <c:extLst>
            <c:ext xmlns:c16="http://schemas.microsoft.com/office/drawing/2014/chart" uri="{C3380CC4-5D6E-409C-BE32-E72D297353CC}">
              <c16:uniqueId val="{00000002-278A-4E4D-83D4-85E0A0332FC2}"/>
            </c:ext>
          </c:extLst>
        </c:ser>
        <c:ser>
          <c:idx val="3"/>
          <c:order val="2"/>
          <c:tx>
            <c:v>Consumo Sistema LUMA</c:v>
          </c:tx>
          <c:spPr>
            <a:ln w="28575" cap="rnd">
              <a:solidFill>
                <a:srgbClr val="C00000"/>
              </a:solidFill>
              <a:round/>
            </a:ln>
            <a:effectLst/>
          </c:spPr>
          <c:marker>
            <c:symbol val="circle"/>
            <c:size val="4"/>
            <c:spPr>
              <a:solidFill>
                <a:schemeClr val="bg1"/>
              </a:solidFill>
              <a:ln w="9525" cap="flat">
                <a:solidFill>
                  <a:schemeClr val="tx1"/>
                </a:solidFill>
                <a:round/>
              </a:ln>
              <a:effectLst/>
            </c:spPr>
          </c:marker>
          <c:dLbls>
            <c:spPr>
              <a:solidFill>
                <a:schemeClr val="bg1"/>
              </a:solidFill>
              <a:ln>
                <a:solidFill>
                  <a:srgbClr val="C0000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Quarterly!$X$16:$X$23</c:f>
              <c:numCache>
                <c:formatCode>_(* #,##0_);_(* \(#,##0\);_(* "-"??_);_(@_)</c:formatCode>
                <c:ptCount val="8"/>
                <c:pt idx="0">
                  <c:v>59674.686999999998</c:v>
                </c:pt>
                <c:pt idx="1">
                  <c:v>62283.707999999999</c:v>
                </c:pt>
                <c:pt idx="2">
                  <c:v>55313.074999999997</c:v>
                </c:pt>
                <c:pt idx="3">
                  <c:v>57156.462</c:v>
                </c:pt>
                <c:pt idx="4">
                  <c:v>66514.764999999999</c:v>
                </c:pt>
                <c:pt idx="5">
                  <c:v>70482.402000000002</c:v>
                </c:pt>
                <c:pt idx="6">
                  <c:v>63794.824000000001</c:v>
                </c:pt>
                <c:pt idx="7">
                  <c:v>63364.135999999999</c:v>
                </c:pt>
              </c:numCache>
            </c:numRef>
          </c:val>
          <c:smooth val="0"/>
          <c:extLst>
            <c:ext xmlns:c16="http://schemas.microsoft.com/office/drawing/2014/chart" uri="{C3380CC4-5D6E-409C-BE32-E72D297353CC}">
              <c16:uniqueId val="{00000003-278A-4E4D-83D4-85E0A0332FC2}"/>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658430627206082"/>
          <c:y val="0.14653921117646238"/>
          <c:w val="0.70621302379665385"/>
          <c:h val="6.5683586426696666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Industrial (MWh)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617974629328156E-2"/>
          <c:y val="0.15659454988170859"/>
          <c:w val="0.93121045438272743"/>
          <c:h val="0.69666545588051487"/>
        </c:manualLayout>
      </c:layout>
      <c:barChart>
        <c:barDir val="col"/>
        <c:grouping val="clustered"/>
        <c:varyColors val="0"/>
        <c:ser>
          <c:idx val="1"/>
          <c:order val="1"/>
          <c:tx>
            <c:v>Energía Acreditada</c:v>
          </c:tx>
          <c:spPr>
            <a:solidFill>
              <a:schemeClr val="accent2"/>
            </a:solidFill>
            <a:ln>
              <a:noFill/>
            </a:ln>
            <a:effectLst/>
          </c:spPr>
          <c:invertIfNegative val="0"/>
          <c:dLbls>
            <c:dLbl>
              <c:idx val="2"/>
              <c:layout>
                <c:manualLayout>
                  <c:x val="0"/>
                  <c:y val="4.2486201264211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91-47C5-BCF4-7EE008530D98}"/>
                </c:ext>
              </c:extLst>
            </c:dLbl>
            <c:dLbl>
              <c:idx val="5"/>
              <c:layout>
                <c:manualLayout>
                  <c:x val="1.0464613168982325E-3"/>
                  <c:y val="4.14116665142797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91-47C5-BCF4-7EE008530D98}"/>
                </c:ext>
              </c:extLst>
            </c:dLbl>
            <c:dLbl>
              <c:idx val="6"/>
              <c:layout>
                <c:manualLayout>
                  <c:x val="-1.0464613168983861E-3"/>
                  <c:y val="4.02170960313971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91-47C5-BCF4-7EE008530D9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Quarterly!$AI$16:$AI$23</c:f>
              <c:numCache>
                <c:formatCode>_(* #,##0_);_(* \(#,##0\);_(* "-"??_);_(@_)</c:formatCode>
                <c:ptCount val="8"/>
                <c:pt idx="0">
                  <c:v>1705.038</c:v>
                </c:pt>
                <c:pt idx="1">
                  <c:v>1014.328</c:v>
                </c:pt>
                <c:pt idx="2">
                  <c:v>642.80499999999995</c:v>
                </c:pt>
                <c:pt idx="3">
                  <c:v>1360.69</c:v>
                </c:pt>
                <c:pt idx="4">
                  <c:v>1198.6949999999999</c:v>
                </c:pt>
                <c:pt idx="5">
                  <c:v>762.50199999999995</c:v>
                </c:pt>
                <c:pt idx="6">
                  <c:v>687.94799999999998</c:v>
                </c:pt>
                <c:pt idx="7">
                  <c:v>713.89200000000005</c:v>
                </c:pt>
              </c:numCache>
            </c:numRef>
          </c:val>
          <c:extLst>
            <c:ext xmlns:c16="http://schemas.microsoft.com/office/drawing/2014/chart" uri="{C3380CC4-5D6E-409C-BE32-E72D297353CC}">
              <c16:uniqueId val="{00000005-DB2E-4E1E-901F-1238FDDE223A}"/>
            </c:ext>
          </c:extLst>
        </c:ser>
        <c:ser>
          <c:idx val="2"/>
          <c:order val="3"/>
          <c:tx>
            <c:v>Energía Exportada</c:v>
          </c:tx>
          <c:spPr>
            <a:solidFill>
              <a:schemeClr val="accent1">
                <a:lumMod val="50000"/>
              </a:schemeClr>
            </a:solidFill>
            <a:ln>
              <a:noFill/>
            </a:ln>
            <a:effectLst/>
          </c:spPr>
          <c:invertIfNegative val="0"/>
          <c:dLbls>
            <c:dLbl>
              <c:idx val="2"/>
              <c:layout>
                <c:manualLayout>
                  <c:x val="0"/>
                  <c:y val="3.88922388301046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91-47C5-BCF4-7EE008530D98}"/>
                </c:ext>
              </c:extLst>
            </c:dLbl>
            <c:dLbl>
              <c:idx val="5"/>
              <c:layout>
                <c:manualLayout>
                  <c:x val="0"/>
                  <c:y val="4.17927716994761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91-47C5-BCF4-7EE008530D98}"/>
                </c:ext>
              </c:extLst>
            </c:dLbl>
            <c:dLbl>
              <c:idx val="6"/>
              <c:layout>
                <c:manualLayout>
                  <c:x val="-1.5347922014002616E-16"/>
                  <c:y val="4.3894223718498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91-47C5-BCF4-7EE008530D9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Quarterly!$T$16:$T$23</c:f>
              <c:numCache>
                <c:formatCode>_(* #,##0_);_(* \(#,##0\);_(* "-"??_);_(@_)</c:formatCode>
                <c:ptCount val="8"/>
                <c:pt idx="0">
                  <c:v>1422.3869999999999</c:v>
                </c:pt>
                <c:pt idx="1">
                  <c:v>1048.0757999999996</c:v>
                </c:pt>
                <c:pt idx="2">
                  <c:v>654.97839999999985</c:v>
                </c:pt>
                <c:pt idx="3">
                  <c:v>1406.9097999999999</c:v>
                </c:pt>
                <c:pt idx="4">
                  <c:v>1259.1362000000001</c:v>
                </c:pt>
                <c:pt idx="5">
                  <c:v>803.82139999999993</c:v>
                </c:pt>
                <c:pt idx="6">
                  <c:v>651.86760000000004</c:v>
                </c:pt>
                <c:pt idx="7">
                  <c:v>769.80219999999997</c:v>
                </c:pt>
              </c:numCache>
            </c:numRef>
          </c:val>
          <c:extLst>
            <c:ext xmlns:c16="http://schemas.microsoft.com/office/drawing/2014/chart" uri="{C3380CC4-5D6E-409C-BE32-E72D297353CC}">
              <c16:uniqueId val="{00000006-DB2E-4E1E-901F-1238FDDE223A}"/>
            </c:ext>
          </c:extLst>
        </c:ser>
        <c:dLbls>
          <c:showLegendKey val="0"/>
          <c:showVal val="0"/>
          <c:showCatName val="0"/>
          <c:showSerName val="0"/>
          <c:showPercent val="0"/>
          <c:showBubbleSize val="0"/>
        </c:dLbls>
        <c:gapWidth val="63"/>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Quarterly!$AD$16:$AD$23</c:f>
              <c:numCache>
                <c:formatCode>_(* #,##0_);_(* \(#,##0\);_(* "-"??_);_(@_)</c:formatCode>
                <c:ptCount val="8"/>
                <c:pt idx="0">
                  <c:v>9777.4789999999994</c:v>
                </c:pt>
                <c:pt idx="1">
                  <c:v>11011.616</c:v>
                </c:pt>
                <c:pt idx="2">
                  <c:v>10998.852000000001</c:v>
                </c:pt>
                <c:pt idx="3">
                  <c:v>9983.152</c:v>
                </c:pt>
                <c:pt idx="4">
                  <c:v>10695.567999999999</c:v>
                </c:pt>
                <c:pt idx="5">
                  <c:v>12312.83</c:v>
                </c:pt>
                <c:pt idx="6">
                  <c:v>12351.058999999999</c:v>
                </c:pt>
                <c:pt idx="7">
                  <c:v>11947.945</c:v>
                </c:pt>
              </c:numCache>
            </c:numRef>
          </c:val>
          <c:smooth val="0"/>
          <c:extLst>
            <c:ext xmlns:c16="http://schemas.microsoft.com/office/drawing/2014/chart" uri="{C3380CC4-5D6E-409C-BE32-E72D297353CC}">
              <c16:uniqueId val="{00000007-DB2E-4E1E-901F-1238FDDE223A}"/>
            </c:ext>
          </c:extLst>
        </c:ser>
        <c:ser>
          <c:idx val="3"/>
          <c:order val="2"/>
          <c:tx>
            <c:v>Consumo Sistema LUMA</c:v>
          </c:tx>
          <c:spPr>
            <a:ln w="28575" cap="rnd">
              <a:solidFill>
                <a:srgbClr val="C00000"/>
              </a:solidFill>
              <a:round/>
            </a:ln>
            <a:effectLst/>
          </c:spPr>
          <c:marker>
            <c:symbol val="circle"/>
            <c:size val="4"/>
            <c:spPr>
              <a:solidFill>
                <a:schemeClr val="bg1"/>
              </a:solidFill>
              <a:ln w="9525" cap="flat">
                <a:solidFill>
                  <a:schemeClr val="tx1"/>
                </a:solidFill>
                <a:round/>
              </a:ln>
              <a:effectLst/>
            </c:spPr>
          </c:marker>
          <c:dLbls>
            <c:spPr>
              <a:solidFill>
                <a:schemeClr val="bg1"/>
              </a:solidFill>
              <a:ln>
                <a:solidFill>
                  <a:srgbClr val="C0000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Quarterly!$Y$16:$Y$23</c:f>
              <c:numCache>
                <c:formatCode>_(* #,##0_);_(* \(#,##0\);_(* "-"??_);_(@_)</c:formatCode>
                <c:ptCount val="8"/>
                <c:pt idx="0">
                  <c:v>11482.517</c:v>
                </c:pt>
                <c:pt idx="1">
                  <c:v>12025.944</c:v>
                </c:pt>
                <c:pt idx="2">
                  <c:v>11641.656999999999</c:v>
                </c:pt>
                <c:pt idx="3">
                  <c:v>11343.842000000001</c:v>
                </c:pt>
                <c:pt idx="4">
                  <c:v>11894.263000000001</c:v>
                </c:pt>
                <c:pt idx="5">
                  <c:v>13075.332</c:v>
                </c:pt>
                <c:pt idx="6">
                  <c:v>13039.007</c:v>
                </c:pt>
                <c:pt idx="7">
                  <c:v>12661.837</c:v>
                </c:pt>
              </c:numCache>
            </c:numRef>
          </c:val>
          <c:smooth val="0"/>
          <c:extLst>
            <c:ext xmlns:c16="http://schemas.microsoft.com/office/drawing/2014/chart" uri="{C3380CC4-5D6E-409C-BE32-E72D297353CC}">
              <c16:uniqueId val="{00000008-DB2E-4E1E-901F-1238FDDE223A}"/>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058729123827675"/>
          <c:y val="9.4471394200724951E-2"/>
          <c:w val="0.70621302379665385"/>
          <c:h val="6.568358642669666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Agrícola (MWh</a:t>
            </a:r>
            <a:r>
              <a:rPr lang="en-US" sz="1600" b="1" baseline="0"/>
              <a:t>)</a:t>
            </a:r>
            <a:r>
              <a:rPr lang="en-US" sz="1600" b="1"/>
              <a:t>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617936159075908E-2"/>
          <c:y val="0.15239487319971529"/>
          <c:w val="0.93121045438272743"/>
          <c:h val="0.69666545588051487"/>
        </c:manualLayout>
      </c:layout>
      <c:barChart>
        <c:barDir val="col"/>
        <c:grouping val="clustered"/>
        <c:varyColors val="0"/>
        <c:ser>
          <c:idx val="1"/>
          <c:order val="1"/>
          <c:tx>
            <c:v>Energía Acreditada</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Quarterly!$AJ$16:$AJ$23</c:f>
              <c:numCache>
                <c:formatCode>_(* #,##0_);_(* \(#,##0\);_(* "-"??_);_(@_)</c:formatCode>
                <c:ptCount val="8"/>
                <c:pt idx="0">
                  <c:v>249.976</c:v>
                </c:pt>
                <c:pt idx="1">
                  <c:v>251.99199999999999</c:v>
                </c:pt>
                <c:pt idx="2">
                  <c:v>225.87299999999999</c:v>
                </c:pt>
                <c:pt idx="3">
                  <c:v>244.25899999999999</c:v>
                </c:pt>
                <c:pt idx="4">
                  <c:v>257.85500000000002</c:v>
                </c:pt>
                <c:pt idx="5">
                  <c:v>230.566</c:v>
                </c:pt>
                <c:pt idx="6">
                  <c:v>222.90700000000001</c:v>
                </c:pt>
                <c:pt idx="7">
                  <c:v>256.87099999999998</c:v>
                </c:pt>
              </c:numCache>
            </c:numRef>
          </c:val>
          <c:extLst>
            <c:ext xmlns:c16="http://schemas.microsoft.com/office/drawing/2014/chart" uri="{C3380CC4-5D6E-409C-BE32-E72D297353CC}">
              <c16:uniqueId val="{00000000-50A7-4512-A744-3899899CA9C4}"/>
            </c:ext>
          </c:extLst>
        </c:ser>
        <c:ser>
          <c:idx val="2"/>
          <c:order val="3"/>
          <c:tx>
            <c:v>Energía Exportada</c:v>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Quarterly!$U$16:$U$23</c:f>
              <c:numCache>
                <c:formatCode>_(* #,##0_);_(* \(#,##0\);_(* "-"??_);_(@_)</c:formatCode>
                <c:ptCount val="8"/>
                <c:pt idx="0">
                  <c:v>311.77800000000002</c:v>
                </c:pt>
                <c:pt idx="1">
                  <c:v>295.19499999999999</c:v>
                </c:pt>
                <c:pt idx="2">
                  <c:v>280.34199999999998</c:v>
                </c:pt>
                <c:pt idx="3">
                  <c:v>304.62200000000001</c:v>
                </c:pt>
                <c:pt idx="4">
                  <c:v>288.416</c:v>
                </c:pt>
                <c:pt idx="5">
                  <c:v>319.40499999999997</c:v>
                </c:pt>
                <c:pt idx="6">
                  <c:v>213.381</c:v>
                </c:pt>
                <c:pt idx="7">
                  <c:v>270.255</c:v>
                </c:pt>
              </c:numCache>
            </c:numRef>
          </c:val>
          <c:extLst>
            <c:ext xmlns:c16="http://schemas.microsoft.com/office/drawing/2014/chart" uri="{C3380CC4-5D6E-409C-BE32-E72D297353CC}">
              <c16:uniqueId val="{00000001-50A7-4512-A744-3899899CA9C4}"/>
            </c:ext>
          </c:extLst>
        </c:ser>
        <c:dLbls>
          <c:showLegendKey val="0"/>
          <c:showVal val="0"/>
          <c:showCatName val="0"/>
          <c:showSerName val="0"/>
          <c:showPercent val="0"/>
          <c:showBubbleSize val="0"/>
        </c:dLbls>
        <c:gapWidth val="63"/>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Quarterly!$AE$16:$AE$23</c:f>
              <c:numCache>
                <c:formatCode>_(* #,##0_);_(* \(#,##0\);_(* "-"??_);_(@_)</c:formatCode>
                <c:ptCount val="8"/>
                <c:pt idx="0">
                  <c:v>939.54</c:v>
                </c:pt>
                <c:pt idx="1">
                  <c:v>924.78899999999999</c:v>
                </c:pt>
                <c:pt idx="2">
                  <c:v>906.88900000000001</c:v>
                </c:pt>
                <c:pt idx="3">
                  <c:v>968.10400000000004</c:v>
                </c:pt>
                <c:pt idx="4">
                  <c:v>1018.353</c:v>
                </c:pt>
                <c:pt idx="5">
                  <c:v>1034.653</c:v>
                </c:pt>
                <c:pt idx="6">
                  <c:v>1081.511</c:v>
                </c:pt>
                <c:pt idx="7">
                  <c:v>1046.9739999999999</c:v>
                </c:pt>
              </c:numCache>
            </c:numRef>
          </c:val>
          <c:smooth val="0"/>
          <c:extLst>
            <c:ext xmlns:c16="http://schemas.microsoft.com/office/drawing/2014/chart" uri="{C3380CC4-5D6E-409C-BE32-E72D297353CC}">
              <c16:uniqueId val="{00000002-50A7-4512-A744-3899899CA9C4}"/>
            </c:ext>
          </c:extLst>
        </c:ser>
        <c:ser>
          <c:idx val="3"/>
          <c:order val="2"/>
          <c:tx>
            <c:v>Consumo Sistema LUMA</c:v>
          </c:tx>
          <c:spPr>
            <a:ln w="28575" cap="rnd">
              <a:solidFill>
                <a:srgbClr val="C00000"/>
              </a:solidFill>
              <a:round/>
            </a:ln>
            <a:effectLst/>
          </c:spPr>
          <c:marker>
            <c:symbol val="circle"/>
            <c:size val="4"/>
            <c:spPr>
              <a:solidFill>
                <a:schemeClr val="bg1"/>
              </a:solidFill>
              <a:ln w="9525" cap="flat">
                <a:solidFill>
                  <a:schemeClr val="tx1"/>
                </a:solidFill>
                <a:round/>
              </a:ln>
              <a:effectLst/>
            </c:spPr>
          </c:marker>
          <c:dLbls>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Quarterly!$Z$16:$Z$23</c:f>
              <c:numCache>
                <c:formatCode>_(* #,##0_);_(* \(#,##0\);_(* "-"??_);_(@_)</c:formatCode>
                <c:ptCount val="8"/>
                <c:pt idx="0">
                  <c:v>1189.5160000000001</c:v>
                </c:pt>
                <c:pt idx="1">
                  <c:v>1176.7809999999999</c:v>
                </c:pt>
                <c:pt idx="2">
                  <c:v>1132.7619999999999</c:v>
                </c:pt>
                <c:pt idx="3">
                  <c:v>1212.3630000000001</c:v>
                </c:pt>
                <c:pt idx="4">
                  <c:v>1276.2080000000001</c:v>
                </c:pt>
                <c:pt idx="5">
                  <c:v>1265.2190000000001</c:v>
                </c:pt>
                <c:pt idx="6">
                  <c:v>1304.4179999999999</c:v>
                </c:pt>
                <c:pt idx="7">
                  <c:v>1303.845</c:v>
                </c:pt>
              </c:numCache>
            </c:numRef>
          </c:val>
          <c:smooth val="0"/>
          <c:extLst>
            <c:ext xmlns:c16="http://schemas.microsoft.com/office/drawing/2014/chart" uri="{C3380CC4-5D6E-409C-BE32-E72D297353CC}">
              <c16:uniqueId val="{00000003-50A7-4512-A744-3899899CA9C4}"/>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058729123827675"/>
          <c:y val="9.4471394200724951E-2"/>
          <c:w val="0.70621302379665385"/>
          <c:h val="6.568358642669666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Residencial (KWh</a:t>
            </a:r>
            <a:r>
              <a:rPr lang="en-US" sz="1600" b="1" baseline="0"/>
              <a:t>/Cliente)</a:t>
            </a:r>
            <a:r>
              <a:rPr lang="en-US" sz="1600" b="1"/>
              <a:t>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617936159075908E-2"/>
          <c:y val="0.15239487319971529"/>
          <c:w val="0.93121045438272743"/>
          <c:h val="0.69666545588051487"/>
        </c:manualLayout>
      </c:layout>
      <c:barChart>
        <c:barDir val="col"/>
        <c:grouping val="clustered"/>
        <c:varyColors val="0"/>
        <c:ser>
          <c:idx val="1"/>
          <c:order val="1"/>
          <c:tx>
            <c:v>Energía Acreditada</c:v>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Quarterly!$BF$16:$BF$23</c:f>
              <c:numCache>
                <c:formatCode>_(* #,##0.0_);_(* \(#,##0.0\);_(* "-"??_);_(@_)</c:formatCode>
                <c:ptCount val="8"/>
                <c:pt idx="0">
                  <c:v>1080.2175922451693</c:v>
                </c:pt>
                <c:pt idx="1">
                  <c:v>980.76767227463506</c:v>
                </c:pt>
                <c:pt idx="2">
                  <c:v>903.02873349885419</c:v>
                </c:pt>
                <c:pt idx="3">
                  <c:v>1027.8111058465604</c:v>
                </c:pt>
                <c:pt idx="4">
                  <c:v>1112.4291705983094</c:v>
                </c:pt>
                <c:pt idx="5">
                  <c:v>991.86730377910987</c:v>
                </c:pt>
                <c:pt idx="6">
                  <c:v>892.38873086086085</c:v>
                </c:pt>
                <c:pt idx="7">
                  <c:v>1067.8155668070067</c:v>
                </c:pt>
              </c:numCache>
            </c:numRef>
          </c:val>
          <c:extLst>
            <c:ext xmlns:c16="http://schemas.microsoft.com/office/drawing/2014/chart" uri="{C3380CC4-5D6E-409C-BE32-E72D297353CC}">
              <c16:uniqueId val="{00000005-3B62-4C54-88AF-4241C5D1EF44}"/>
            </c:ext>
          </c:extLst>
        </c:ser>
        <c:ser>
          <c:idx val="2"/>
          <c:order val="3"/>
          <c:tx>
            <c:v>Energía Exportada</c:v>
          </c:tx>
          <c:spPr>
            <a:solidFill>
              <a:schemeClr val="accent1">
                <a:lumMod val="5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Quarterly!$AQ$16:$AQ$23</c:f>
              <c:numCache>
                <c:formatCode>_(* #,##0.0_);_(* \(#,##0.0\);_(* "-"??_);_(@_)</c:formatCode>
                <c:ptCount val="8"/>
                <c:pt idx="0">
                  <c:v>1221.4394019946017</c:v>
                </c:pt>
                <c:pt idx="1">
                  <c:v>1076.4902077052761</c:v>
                </c:pt>
                <c:pt idx="2">
                  <c:v>1210.0862844876451</c:v>
                </c:pt>
                <c:pt idx="3">
                  <c:v>1395.2619584980243</c:v>
                </c:pt>
                <c:pt idx="4">
                  <c:v>1332.792987731315</c:v>
                </c:pt>
                <c:pt idx="5">
                  <c:v>1154.2988092026535</c:v>
                </c:pt>
                <c:pt idx="6">
                  <c:v>1229.119895091173</c:v>
                </c:pt>
                <c:pt idx="7">
                  <c:v>1506.1632492920455</c:v>
                </c:pt>
              </c:numCache>
            </c:numRef>
          </c:val>
          <c:extLst>
            <c:ext xmlns:c16="http://schemas.microsoft.com/office/drawing/2014/chart" uri="{C3380CC4-5D6E-409C-BE32-E72D297353CC}">
              <c16:uniqueId val="{0000000A-3B62-4C54-88AF-4241C5D1EF44}"/>
            </c:ext>
          </c:extLst>
        </c:ser>
        <c:dLbls>
          <c:showLegendKey val="0"/>
          <c:showVal val="0"/>
          <c:showCatName val="0"/>
          <c:showSerName val="0"/>
          <c:showPercent val="0"/>
          <c:showBubbleSize val="0"/>
        </c:dLbls>
        <c:gapWidth val="63"/>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numFmt formatCode="#,##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Quarterly!$BA$16:$BA$23</c:f>
              <c:numCache>
                <c:formatCode>_(* #,##0.0_);_(* \(#,##0.0\);_(* "-"??_);_(@_)</c:formatCode>
                <c:ptCount val="8"/>
                <c:pt idx="0">
                  <c:v>750.91261583208916</c:v>
                </c:pt>
                <c:pt idx="1">
                  <c:v>672.66333536607237</c:v>
                </c:pt>
                <c:pt idx="2">
                  <c:v>356.47827594561369</c:v>
                </c:pt>
                <c:pt idx="3">
                  <c:v>301.09385793194599</c:v>
                </c:pt>
                <c:pt idx="4">
                  <c:v>582.66412164322719</c:v>
                </c:pt>
                <c:pt idx="5">
                  <c:v>550.32391818638018</c:v>
                </c:pt>
                <c:pt idx="6">
                  <c:v>307.03092195204778</c:v>
                </c:pt>
                <c:pt idx="7">
                  <c:v>309.89741656374321</c:v>
                </c:pt>
              </c:numCache>
            </c:numRef>
          </c:val>
          <c:smooth val="0"/>
          <c:extLst>
            <c:ext xmlns:c16="http://schemas.microsoft.com/office/drawing/2014/chart" uri="{C3380CC4-5D6E-409C-BE32-E72D297353CC}">
              <c16:uniqueId val="{0000000B-3B62-4C54-88AF-4241C5D1EF44}"/>
            </c:ext>
          </c:extLst>
        </c:ser>
        <c:ser>
          <c:idx val="3"/>
          <c:order val="2"/>
          <c:tx>
            <c:v>Consumo Sistema LUMA</c:v>
          </c:tx>
          <c:spPr>
            <a:ln w="28575" cap="rnd">
              <a:solidFill>
                <a:srgbClr val="C00000"/>
              </a:solidFill>
              <a:round/>
            </a:ln>
            <a:effectLst/>
          </c:spPr>
          <c:marker>
            <c:symbol val="circle"/>
            <c:size val="4"/>
            <c:spPr>
              <a:solidFill>
                <a:schemeClr val="bg1"/>
              </a:solidFill>
              <a:ln w="9525" cap="flat">
                <a:solidFill>
                  <a:schemeClr val="tx1"/>
                </a:solidFill>
                <a:round/>
              </a:ln>
              <a:effectLst/>
            </c:spPr>
          </c:marker>
          <c:dLbls>
            <c:numFmt formatCode="#,##0" sourceLinked="0"/>
            <c:spPr>
              <a:solidFill>
                <a:schemeClr val="bg1"/>
              </a:solidFill>
              <a:ln>
                <a:solidFill>
                  <a:srgbClr val="C0000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Quarterly!$AV$16:$AV$23</c:f>
              <c:numCache>
                <c:formatCode>_(* #,##0.0_);_(* \(#,##0.0\);_(* "-"??_);_(@_)</c:formatCode>
                <c:ptCount val="8"/>
                <c:pt idx="0">
                  <c:v>1831.1302080772587</c:v>
                </c:pt>
                <c:pt idx="1">
                  <c:v>1653.4310076407075</c:v>
                </c:pt>
                <c:pt idx="2">
                  <c:v>1259.5070094444677</c:v>
                </c:pt>
                <c:pt idx="3">
                  <c:v>1328.9049637785065</c:v>
                </c:pt>
                <c:pt idx="4">
                  <c:v>1695.0932922415368</c:v>
                </c:pt>
                <c:pt idx="5">
                  <c:v>1542.1912219654901</c:v>
                </c:pt>
                <c:pt idx="6">
                  <c:v>1199.4196528129089</c:v>
                </c:pt>
                <c:pt idx="7">
                  <c:v>1377.71298337075</c:v>
                </c:pt>
              </c:numCache>
            </c:numRef>
          </c:val>
          <c:smooth val="0"/>
          <c:extLst>
            <c:ext xmlns:c16="http://schemas.microsoft.com/office/drawing/2014/chart" uri="{C3380CC4-5D6E-409C-BE32-E72D297353CC}">
              <c16:uniqueId val="{0000000C-3B62-4C54-88AF-4241C5D1EF44}"/>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058729123827675"/>
          <c:y val="9.4471394200724951E-2"/>
          <c:w val="0.70621302379665385"/>
          <c:h val="6.568358642669666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Comercial (KWh</a:t>
            </a:r>
            <a:r>
              <a:rPr lang="en-US" sz="1600" b="1" baseline="0"/>
              <a:t>/Cliente)</a:t>
            </a:r>
            <a:r>
              <a:rPr lang="en-US" sz="1600" b="1"/>
              <a:t>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617936159075908E-2"/>
          <c:y val="0.15239487319971529"/>
          <c:w val="0.93121045438272743"/>
          <c:h val="0.69666545588051487"/>
        </c:manualLayout>
      </c:layout>
      <c:barChart>
        <c:barDir val="col"/>
        <c:grouping val="clustered"/>
        <c:varyColors val="0"/>
        <c:ser>
          <c:idx val="1"/>
          <c:order val="1"/>
          <c:tx>
            <c:v>Energía Acreditada</c:v>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0">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Quarterly!$BG$16:$BG$23</c:f>
              <c:numCache>
                <c:formatCode>_(* #,##0.0_);_(* \(#,##0.0\);_(* "-"??_);_(@_)</c:formatCode>
                <c:ptCount val="8"/>
                <c:pt idx="0">
                  <c:v>2690.743340462765</c:v>
                </c:pt>
                <c:pt idx="1">
                  <c:v>2337.3868282305066</c:v>
                </c:pt>
                <c:pt idx="2">
                  <c:v>2389.260752688172</c:v>
                </c:pt>
                <c:pt idx="3">
                  <c:v>2756.6803088803085</c:v>
                </c:pt>
                <c:pt idx="4">
                  <c:v>2533.8256735340733</c:v>
                </c:pt>
                <c:pt idx="5">
                  <c:v>2566.9003052699231</c:v>
                </c:pt>
                <c:pt idx="6">
                  <c:v>2516.157403778318</c:v>
                </c:pt>
                <c:pt idx="7">
                  <c:v>2861.5535714285716</c:v>
                </c:pt>
              </c:numCache>
            </c:numRef>
          </c:val>
          <c:extLst>
            <c:ext xmlns:c16="http://schemas.microsoft.com/office/drawing/2014/chart" uri="{C3380CC4-5D6E-409C-BE32-E72D297353CC}">
              <c16:uniqueId val="{00000000-69B3-4A4E-ABCC-44F68D3002FE}"/>
            </c:ext>
          </c:extLst>
        </c:ser>
        <c:ser>
          <c:idx val="2"/>
          <c:order val="3"/>
          <c:tx>
            <c:v>Energía Exportada</c:v>
          </c:tx>
          <c:spPr>
            <a:solidFill>
              <a:schemeClr val="accent1">
                <a:lumMod val="5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Quarterly!$AR$16:$AR$23</c:f>
              <c:numCache>
                <c:formatCode>_(* #,##0.0_);_(* \(#,##0.0\);_(* "-"??_);_(@_)</c:formatCode>
                <c:ptCount val="8"/>
                <c:pt idx="0">
                  <c:v>2763.6686896752863</c:v>
                </c:pt>
                <c:pt idx="1">
                  <c:v>2239.8452408657849</c:v>
                </c:pt>
                <c:pt idx="2">
                  <c:v>2621.1507991935491</c:v>
                </c:pt>
                <c:pt idx="3">
                  <c:v>2731.1264144144143</c:v>
                </c:pt>
                <c:pt idx="4">
                  <c:v>2877.3947591125193</c:v>
                </c:pt>
                <c:pt idx="5">
                  <c:v>2339.1788068766068</c:v>
                </c:pt>
                <c:pt idx="6">
                  <c:v>2649.9226191110761</c:v>
                </c:pt>
                <c:pt idx="7">
                  <c:v>3873.9981785714281</c:v>
                </c:pt>
              </c:numCache>
            </c:numRef>
          </c:val>
          <c:extLst>
            <c:ext xmlns:c16="http://schemas.microsoft.com/office/drawing/2014/chart" uri="{C3380CC4-5D6E-409C-BE32-E72D297353CC}">
              <c16:uniqueId val="{00000002-69B3-4A4E-ABCC-44F68D3002FE}"/>
            </c:ext>
          </c:extLst>
        </c:ser>
        <c:dLbls>
          <c:showLegendKey val="0"/>
          <c:showVal val="0"/>
          <c:showCatName val="0"/>
          <c:showSerName val="0"/>
          <c:showPercent val="0"/>
          <c:showBubbleSize val="0"/>
        </c:dLbls>
        <c:gapWidth val="63"/>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numFmt formatCode="&quot;$&quot;#,##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Quarterly!$BB$16:$BB$23</c:f>
              <c:numCache>
                <c:formatCode>_(* #,##0.0_);_(* \(#,##0.0\);_(* "-"??_);_(@_)</c:formatCode>
                <c:ptCount val="8"/>
                <c:pt idx="0">
                  <c:v>14713.890239160024</c:v>
                </c:pt>
                <c:pt idx="1">
                  <c:v>14946.039681805569</c:v>
                </c:pt>
                <c:pt idx="2">
                  <c:v>12479.845430107527</c:v>
                </c:pt>
                <c:pt idx="3">
                  <c:v>11955.407722007722</c:v>
                </c:pt>
                <c:pt idx="4">
                  <c:v>14110.122528984901</c:v>
                </c:pt>
                <c:pt idx="5">
                  <c:v>14419.539765424166</c:v>
                </c:pt>
                <c:pt idx="6">
                  <c:v>12486.152857254841</c:v>
                </c:pt>
                <c:pt idx="7">
                  <c:v>11833.283163265305</c:v>
                </c:pt>
              </c:numCache>
            </c:numRef>
          </c:val>
          <c:smooth val="0"/>
          <c:extLst>
            <c:ext xmlns:c16="http://schemas.microsoft.com/office/drawing/2014/chart" uri="{C3380CC4-5D6E-409C-BE32-E72D297353CC}">
              <c16:uniqueId val="{00000003-69B3-4A4E-ABCC-44F68D3002FE}"/>
            </c:ext>
          </c:extLst>
        </c:ser>
        <c:ser>
          <c:idx val="3"/>
          <c:order val="2"/>
          <c:tx>
            <c:v>Consumo Sistema LUMA</c:v>
          </c:tx>
          <c:spPr>
            <a:ln w="28575" cap="rnd">
              <a:solidFill>
                <a:srgbClr val="C00000"/>
              </a:solidFill>
              <a:round/>
            </a:ln>
            <a:effectLst/>
          </c:spPr>
          <c:marker>
            <c:symbol val="circle"/>
            <c:size val="4"/>
            <c:spPr>
              <a:solidFill>
                <a:schemeClr val="bg1"/>
              </a:solidFill>
              <a:ln w="9525" cap="flat">
                <a:solidFill>
                  <a:schemeClr val="tx1"/>
                </a:solidFill>
                <a:round/>
              </a:ln>
              <a:effectLst/>
            </c:spPr>
          </c:marker>
          <c:dLbls>
            <c:numFmt formatCode="#,##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Quarterly!$AW$16:$AW$23</c:f>
              <c:numCache>
                <c:formatCode>_(* #,##0.0_);_(* \(#,##0.0\);_(* "-"??_);_(@_)</c:formatCode>
                <c:ptCount val="8"/>
                <c:pt idx="0">
                  <c:v>17404.63357962279</c:v>
                </c:pt>
                <c:pt idx="1">
                  <c:v>17283.426510036075</c:v>
                </c:pt>
                <c:pt idx="2">
                  <c:v>14869.106182795698</c:v>
                </c:pt>
                <c:pt idx="3">
                  <c:v>14712.088030888031</c:v>
                </c:pt>
                <c:pt idx="4">
                  <c:v>16643.948202518975</c:v>
                </c:pt>
                <c:pt idx="5">
                  <c:v>16986.440070694091</c:v>
                </c:pt>
                <c:pt idx="6">
                  <c:v>15002.310261033159</c:v>
                </c:pt>
                <c:pt idx="7">
                  <c:v>14694.836734693878</c:v>
                </c:pt>
              </c:numCache>
            </c:numRef>
          </c:val>
          <c:smooth val="0"/>
          <c:extLst>
            <c:ext xmlns:c16="http://schemas.microsoft.com/office/drawing/2014/chart" uri="{C3380CC4-5D6E-409C-BE32-E72D297353CC}">
              <c16:uniqueId val="{00000004-69B3-4A4E-ABCC-44F68D3002FE}"/>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058729123827675"/>
          <c:y val="9.4471394200724951E-2"/>
          <c:w val="0.70621302379665385"/>
          <c:h val="6.568358642669666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Industrial (KWh</a:t>
            </a:r>
            <a:r>
              <a:rPr lang="en-US" sz="1600" b="1" baseline="0"/>
              <a:t>/Cliente)</a:t>
            </a:r>
            <a:r>
              <a:rPr lang="en-US" sz="1600" b="1"/>
              <a:t>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4619357307863015E-2"/>
          <c:y val="0.16072384204030185"/>
          <c:w val="0.93121045438272743"/>
          <c:h val="0.69666545588051487"/>
        </c:manualLayout>
      </c:layout>
      <c:barChart>
        <c:barDir val="col"/>
        <c:grouping val="clustered"/>
        <c:varyColors val="0"/>
        <c:ser>
          <c:idx val="1"/>
          <c:order val="1"/>
          <c:tx>
            <c:v>Energía Acreditada</c:v>
          </c:tx>
          <c:spPr>
            <a:solidFill>
              <a:schemeClr val="accent2"/>
            </a:solidFill>
            <a:ln>
              <a:noFill/>
            </a:ln>
            <a:effectLst/>
          </c:spPr>
          <c:invertIfNegative val="0"/>
          <c:dLbls>
            <c:dLbl>
              <c:idx val="2"/>
              <c:layout>
                <c:manualLayout>
                  <c:x val="-9.9928625782325087E-4"/>
                  <c:y val="4.07015636210530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AA-49BA-BA6E-E3FC0E50C8FF}"/>
                </c:ext>
              </c:extLst>
            </c:dLbl>
            <c:dLbl>
              <c:idx val="5"/>
              <c:layout>
                <c:manualLayout>
                  <c:x val="1.9985725156463552E-3"/>
                  <c:y val="3.83028789462707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A3-4981-A239-764D2045AC71}"/>
                </c:ext>
              </c:extLst>
            </c:dLbl>
            <c:dLbl>
              <c:idx val="6"/>
              <c:layout>
                <c:manualLayout>
                  <c:x val="1.9985725156463552E-3"/>
                  <c:y val="3.635982959009544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A3-4981-A239-764D2045AC7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Quarterly!$BH$16:$BH$23</c:f>
              <c:numCache>
                <c:formatCode>_(* #,##0.0_);_(* \(#,##0.0\);_(* "-"??_);_(@_)</c:formatCode>
                <c:ptCount val="8"/>
                <c:pt idx="0">
                  <c:v>64748.278481012661</c:v>
                </c:pt>
                <c:pt idx="1">
                  <c:v>36662.457831325301</c:v>
                </c:pt>
                <c:pt idx="2">
                  <c:v>23233.915662650597</c:v>
                </c:pt>
                <c:pt idx="3">
                  <c:v>48596.071428571428</c:v>
                </c:pt>
                <c:pt idx="4">
                  <c:v>42810.53571428571</c:v>
                </c:pt>
                <c:pt idx="5">
                  <c:v>27896.414634146342</c:v>
                </c:pt>
                <c:pt idx="6">
                  <c:v>24865.590361445782</c:v>
                </c:pt>
                <c:pt idx="7">
                  <c:v>26770.95</c:v>
                </c:pt>
              </c:numCache>
            </c:numRef>
          </c:val>
          <c:extLst>
            <c:ext xmlns:c16="http://schemas.microsoft.com/office/drawing/2014/chart" uri="{C3380CC4-5D6E-409C-BE32-E72D297353CC}">
              <c16:uniqueId val="{00000000-D448-4101-8147-FA1BCF46481A}"/>
            </c:ext>
          </c:extLst>
        </c:ser>
        <c:ser>
          <c:idx val="2"/>
          <c:order val="3"/>
          <c:tx>
            <c:v>Energía Exportada</c:v>
          </c:tx>
          <c:spPr>
            <a:solidFill>
              <a:schemeClr val="accent1">
                <a:lumMod val="50000"/>
              </a:schemeClr>
            </a:solidFill>
            <a:ln>
              <a:noFill/>
            </a:ln>
            <a:effectLst/>
          </c:spPr>
          <c:invertIfNegative val="0"/>
          <c:dLbls>
            <c:dLbl>
              <c:idx val="2"/>
              <c:layout>
                <c:manualLayout>
                  <c:x val="-9.9928625782325087E-4"/>
                  <c:y val="3.92323487631770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AA-49BA-BA6E-E3FC0E50C8FF}"/>
                </c:ext>
              </c:extLst>
            </c:dLbl>
            <c:dLbl>
              <c:idx val="5"/>
              <c:layout>
                <c:manualLayout>
                  <c:x val="0"/>
                  <c:y val="4.27928297199489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A3-4981-A239-764D2045AC71}"/>
                </c:ext>
              </c:extLst>
            </c:dLbl>
            <c:dLbl>
              <c:idx val="6"/>
              <c:layout>
                <c:manualLayout>
                  <c:x val="-1.4656029140375067E-16"/>
                  <c:y val="3.9498942152185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A3-4981-A239-764D2045AC7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Quarterly!$AS$16:$AS$23</c:f>
              <c:numCache>
                <c:formatCode>_(* #,##0.0_);_(* \(#,##0.0\);_(* "-"??_);_(@_)</c:formatCode>
                <c:ptCount val="8"/>
                <c:pt idx="0">
                  <c:v>54014.696202531646</c:v>
                </c:pt>
                <c:pt idx="1">
                  <c:v>37882.257831325282</c:v>
                </c:pt>
                <c:pt idx="2">
                  <c:v>23673.918072289151</c:v>
                </c:pt>
                <c:pt idx="3">
                  <c:v>50246.778571428571</c:v>
                </c:pt>
                <c:pt idx="4">
                  <c:v>44969.150000000009</c:v>
                </c:pt>
                <c:pt idx="5">
                  <c:v>29408.1</c:v>
                </c:pt>
                <c:pt idx="6">
                  <c:v>23561.47951807229</c:v>
                </c:pt>
                <c:pt idx="7">
                  <c:v>28867.582499999997</c:v>
                </c:pt>
              </c:numCache>
            </c:numRef>
          </c:val>
          <c:extLst>
            <c:ext xmlns:c16="http://schemas.microsoft.com/office/drawing/2014/chart" uri="{C3380CC4-5D6E-409C-BE32-E72D297353CC}">
              <c16:uniqueId val="{00000001-D448-4101-8147-FA1BCF46481A}"/>
            </c:ext>
          </c:extLst>
        </c:ser>
        <c:dLbls>
          <c:showLegendKey val="0"/>
          <c:showVal val="0"/>
          <c:showCatName val="0"/>
          <c:showSerName val="0"/>
          <c:showPercent val="0"/>
          <c:showBubbleSize val="0"/>
        </c:dLbls>
        <c:gapWidth val="45"/>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rgbClr val="00B0F0"/>
              </a:solidFill>
              <a:ln w="9525">
                <a:solidFill>
                  <a:srgbClr val="00B0F0"/>
                </a:solidFill>
              </a:ln>
              <a:effectLst/>
            </c:spPr>
          </c:marker>
          <c:dLbls>
            <c:numFmt formatCode="#,##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Quarterly!$BC$16:$BC$23</c:f>
              <c:numCache>
                <c:formatCode>_(* #,##0.0_);_(* \(#,##0.0\);_(* "-"??_);_(@_)</c:formatCode>
                <c:ptCount val="8"/>
                <c:pt idx="0">
                  <c:v>371296.67088607594</c:v>
                </c:pt>
                <c:pt idx="1">
                  <c:v>398010.21686746989</c:v>
                </c:pt>
                <c:pt idx="2">
                  <c:v>397548.86746987957</c:v>
                </c:pt>
                <c:pt idx="3">
                  <c:v>356541.14285714284</c:v>
                </c:pt>
                <c:pt idx="4">
                  <c:v>381984.57142857142</c:v>
                </c:pt>
                <c:pt idx="5">
                  <c:v>450469.39024390245</c:v>
                </c:pt>
                <c:pt idx="6">
                  <c:v>446423.81927710841</c:v>
                </c:pt>
                <c:pt idx="7">
                  <c:v>448047.9375</c:v>
                </c:pt>
              </c:numCache>
            </c:numRef>
          </c:val>
          <c:smooth val="0"/>
          <c:extLst>
            <c:ext xmlns:c16="http://schemas.microsoft.com/office/drawing/2014/chart" uri="{C3380CC4-5D6E-409C-BE32-E72D297353CC}">
              <c16:uniqueId val="{00000002-D448-4101-8147-FA1BCF46481A}"/>
            </c:ext>
          </c:extLst>
        </c:ser>
        <c:ser>
          <c:idx val="3"/>
          <c:order val="2"/>
          <c:tx>
            <c:v>Consumo Sistema LUMA</c:v>
          </c:tx>
          <c:spPr>
            <a:ln w="28575" cap="rnd">
              <a:solidFill>
                <a:srgbClr val="C00000"/>
              </a:solidFill>
              <a:round/>
            </a:ln>
            <a:effectLst/>
          </c:spPr>
          <c:marker>
            <c:symbol val="circle"/>
            <c:size val="4"/>
            <c:spPr>
              <a:solidFill>
                <a:srgbClr val="C00000"/>
              </a:solidFill>
              <a:ln w="9525" cap="flat">
                <a:solidFill>
                  <a:srgbClr val="C00000"/>
                </a:solidFill>
                <a:round/>
              </a:ln>
              <a:effectLst/>
            </c:spPr>
          </c:marker>
          <c:dLbls>
            <c:numFmt formatCode="#,##0" sourceLinked="0"/>
            <c:spPr>
              <a:solidFill>
                <a:schemeClr val="bg1"/>
              </a:solidFill>
              <a:ln>
                <a:solidFill>
                  <a:srgbClr val="C0000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Quarterly!$AX$16:$AX$23</c:f>
              <c:numCache>
                <c:formatCode>_(* #,##0.0_);_(* \(#,##0.0\);_(* "-"??_);_(@_)</c:formatCode>
                <c:ptCount val="8"/>
                <c:pt idx="0">
                  <c:v>436044.94936708861</c:v>
                </c:pt>
                <c:pt idx="1">
                  <c:v>434672.67469879519</c:v>
                </c:pt>
                <c:pt idx="2">
                  <c:v>420782.78313253011</c:v>
                </c:pt>
                <c:pt idx="3">
                  <c:v>405137.21428571432</c:v>
                </c:pt>
                <c:pt idx="4">
                  <c:v>424795.10714285716</c:v>
                </c:pt>
                <c:pt idx="5">
                  <c:v>478365.80487804883</c:v>
                </c:pt>
                <c:pt idx="6">
                  <c:v>471289.40963855415</c:v>
                </c:pt>
                <c:pt idx="7">
                  <c:v>474818.88749999995</c:v>
                </c:pt>
              </c:numCache>
            </c:numRef>
          </c:val>
          <c:smooth val="0"/>
          <c:extLst>
            <c:ext xmlns:c16="http://schemas.microsoft.com/office/drawing/2014/chart" uri="{C3380CC4-5D6E-409C-BE32-E72D297353CC}">
              <c16:uniqueId val="{00000003-D448-4101-8147-FA1BCF46481A}"/>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058729123827675"/>
          <c:y val="9.4471394200724951E-2"/>
          <c:w val="0.70621302379665385"/>
          <c:h val="6.568358642669666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Agrícola (KWh</a:t>
            </a:r>
            <a:r>
              <a:rPr lang="en-US" sz="1600" b="1" baseline="0"/>
              <a:t>/Cliente)</a:t>
            </a:r>
            <a:r>
              <a:rPr lang="en-US" sz="1600" b="1"/>
              <a:t>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617936159075908E-2"/>
          <c:y val="0.15239487319971529"/>
          <c:w val="0.93121045438272743"/>
          <c:h val="0.69666545588051487"/>
        </c:manualLayout>
      </c:layout>
      <c:barChart>
        <c:barDir val="col"/>
        <c:grouping val="clustered"/>
        <c:varyColors val="0"/>
        <c:ser>
          <c:idx val="1"/>
          <c:order val="1"/>
          <c:tx>
            <c:v>Energía Acreditada</c:v>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Quarterly!$BI$16:$BI$23</c:f>
              <c:numCache>
                <c:formatCode>_(* #,##0.0_);_(* \(#,##0.0\);_(* "-"??_);_(@_)</c:formatCode>
                <c:ptCount val="8"/>
                <c:pt idx="0">
                  <c:v>1978.7018469656991</c:v>
                </c:pt>
                <c:pt idx="1">
                  <c:v>1989.4105263157892</c:v>
                </c:pt>
                <c:pt idx="2">
                  <c:v>1792.6428571428569</c:v>
                </c:pt>
                <c:pt idx="3">
                  <c:v>1908.2734375</c:v>
                </c:pt>
                <c:pt idx="4">
                  <c:v>1983.5</c:v>
                </c:pt>
                <c:pt idx="5">
                  <c:v>1746.7121212121212</c:v>
                </c:pt>
                <c:pt idx="6">
                  <c:v>1647.0960591133003</c:v>
                </c:pt>
                <c:pt idx="7">
                  <c:v>1945.992424242424</c:v>
                </c:pt>
              </c:numCache>
            </c:numRef>
          </c:val>
          <c:extLst>
            <c:ext xmlns:c16="http://schemas.microsoft.com/office/drawing/2014/chart" uri="{C3380CC4-5D6E-409C-BE32-E72D297353CC}">
              <c16:uniqueId val="{00000000-B284-4285-A603-C6BE16C78B67}"/>
            </c:ext>
          </c:extLst>
        </c:ser>
        <c:ser>
          <c:idx val="2"/>
          <c:order val="3"/>
          <c:tx>
            <c:v>Energía Exportada</c:v>
          </c:tx>
          <c:spPr>
            <a:solidFill>
              <a:schemeClr val="accent1">
                <a:lumMod val="50000"/>
              </a:schemeClr>
            </a:solidFill>
            <a:ln>
              <a:solidFill>
                <a:schemeClr val="accent1">
                  <a:lumMod val="50000"/>
                </a:schemeClr>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Quarterly!$AT$16:$AT$23</c:f>
              <c:numCache>
                <c:formatCode>_(* #,##0.0_);_(* \(#,##0.0\);_(* "-"??_);_(@_)</c:formatCode>
                <c:ptCount val="8"/>
                <c:pt idx="0">
                  <c:v>2467.8997361477573</c:v>
                </c:pt>
                <c:pt idx="1">
                  <c:v>2330.4868421052629</c:v>
                </c:pt>
                <c:pt idx="2">
                  <c:v>2224.936507936508</c:v>
                </c:pt>
                <c:pt idx="3">
                  <c:v>2379.859375</c:v>
                </c:pt>
                <c:pt idx="4">
                  <c:v>2218.5846153846151</c:v>
                </c:pt>
                <c:pt idx="5">
                  <c:v>2419.734848484848</c:v>
                </c:pt>
                <c:pt idx="6">
                  <c:v>1576.7068965517242</c:v>
                </c:pt>
                <c:pt idx="7">
                  <c:v>2047.3863636363635</c:v>
                </c:pt>
              </c:numCache>
            </c:numRef>
          </c:val>
          <c:extLst>
            <c:ext xmlns:c16="http://schemas.microsoft.com/office/drawing/2014/chart" uri="{C3380CC4-5D6E-409C-BE32-E72D297353CC}">
              <c16:uniqueId val="{00000001-B284-4285-A603-C6BE16C78B67}"/>
            </c:ext>
          </c:extLst>
        </c:ser>
        <c:dLbls>
          <c:showLegendKey val="0"/>
          <c:showVal val="0"/>
          <c:showCatName val="0"/>
          <c:showSerName val="0"/>
          <c:showPercent val="0"/>
          <c:showBubbleSize val="0"/>
        </c:dLbls>
        <c:gapWidth val="63"/>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numFmt formatCode="#,##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Quarterly!$BD$16:$BD$23</c:f>
              <c:numCache>
                <c:formatCode>_(* #,##0.0_);_(* \(#,##0.0\);_(* "-"??_);_(@_)</c:formatCode>
                <c:ptCount val="8"/>
                <c:pt idx="0">
                  <c:v>7436.992084432718</c:v>
                </c:pt>
                <c:pt idx="1">
                  <c:v>7300.9657894736838</c:v>
                </c:pt>
                <c:pt idx="2">
                  <c:v>7197.5317460317465</c:v>
                </c:pt>
                <c:pt idx="3">
                  <c:v>7563.3125</c:v>
                </c:pt>
                <c:pt idx="4">
                  <c:v>7833.4846153846147</c:v>
                </c:pt>
                <c:pt idx="5">
                  <c:v>7838.280303030303</c:v>
                </c:pt>
                <c:pt idx="6">
                  <c:v>7991.4605911330036</c:v>
                </c:pt>
                <c:pt idx="7">
                  <c:v>7931.621212121212</c:v>
                </c:pt>
              </c:numCache>
            </c:numRef>
          </c:val>
          <c:smooth val="0"/>
          <c:extLst>
            <c:ext xmlns:c16="http://schemas.microsoft.com/office/drawing/2014/chart" uri="{C3380CC4-5D6E-409C-BE32-E72D297353CC}">
              <c16:uniqueId val="{00000002-B284-4285-A603-C6BE16C78B67}"/>
            </c:ext>
          </c:extLst>
        </c:ser>
        <c:ser>
          <c:idx val="3"/>
          <c:order val="2"/>
          <c:tx>
            <c:v>Consumo Sistema LUMA</c:v>
          </c:tx>
          <c:spPr>
            <a:ln w="28575" cap="rnd">
              <a:solidFill>
                <a:srgbClr val="C00000"/>
              </a:solidFill>
              <a:round/>
            </a:ln>
            <a:effectLst/>
          </c:spPr>
          <c:marker>
            <c:symbol val="circle"/>
            <c:size val="4"/>
            <c:spPr>
              <a:solidFill>
                <a:schemeClr val="bg1"/>
              </a:solidFill>
              <a:ln w="9525" cap="flat">
                <a:solidFill>
                  <a:srgbClr val="C00000"/>
                </a:solidFill>
                <a:round/>
              </a:ln>
              <a:effectLst/>
            </c:spPr>
          </c:marker>
          <c:dLbls>
            <c:numFmt formatCode="#,##0" sourceLinked="0"/>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Quarterly!$AY$16:$AY$23</c:f>
              <c:numCache>
                <c:formatCode>_(* #,##0.0_);_(* \(#,##0.0\);_(* "-"??_);_(@_)</c:formatCode>
                <c:ptCount val="8"/>
                <c:pt idx="0">
                  <c:v>9415.6939313984167</c:v>
                </c:pt>
                <c:pt idx="1">
                  <c:v>9290.3763157894737</c:v>
                </c:pt>
                <c:pt idx="2">
                  <c:v>8990.1746031746025</c:v>
                </c:pt>
                <c:pt idx="3">
                  <c:v>9471.5859375</c:v>
                </c:pt>
                <c:pt idx="4">
                  <c:v>9816.9846153846156</c:v>
                </c:pt>
                <c:pt idx="5">
                  <c:v>9584.992424242424</c:v>
                </c:pt>
                <c:pt idx="6">
                  <c:v>9638.5566502463043</c:v>
                </c:pt>
                <c:pt idx="7">
                  <c:v>9877.613636363636</c:v>
                </c:pt>
              </c:numCache>
            </c:numRef>
          </c:val>
          <c:smooth val="0"/>
          <c:extLst>
            <c:ext xmlns:c16="http://schemas.microsoft.com/office/drawing/2014/chart" uri="{C3380CC4-5D6E-409C-BE32-E72D297353CC}">
              <c16:uniqueId val="{00000003-B284-4285-A603-C6BE16C78B67}"/>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058729123827675"/>
          <c:y val="9.4471394200724951E-2"/>
          <c:w val="0.70621302379665385"/>
          <c:h val="6.568358642669666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Clase Total (MWh) </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3619450117460952E-2"/>
          <c:y val="0.15239481934026317"/>
          <c:w val="0.93121045438272743"/>
          <c:h val="0.79426886480478975"/>
        </c:manualLayout>
      </c:layout>
      <c:barChart>
        <c:barDir val="col"/>
        <c:grouping val="clustered"/>
        <c:varyColors val="0"/>
        <c:ser>
          <c:idx val="1"/>
          <c:order val="1"/>
          <c:tx>
            <c:v>Energía Acreditada</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Graphics!#REF!</c:f>
              <c:strCache>
                <c:ptCount val="1"/>
                <c:pt idx="0">
                  <c:v>#REF!</c:v>
                </c:pt>
              </c:strCache>
            </c:strRef>
          </c:cat>
          <c:val>
            <c:numRef>
              <c:f>Quarterly!$AK$16:$AK$23</c:f>
              <c:numCache>
                <c:formatCode>_(* #,##0_);_(* \(#,##0\);_(* "-"??_);_(@_)</c:formatCode>
                <c:ptCount val="8"/>
                <c:pt idx="0">
                  <c:v>150328.185</c:v>
                </c:pt>
                <c:pt idx="1">
                  <c:v>146393.785</c:v>
                </c:pt>
                <c:pt idx="2">
                  <c:v>145178.82999999999</c:v>
                </c:pt>
                <c:pt idx="3">
                  <c:v>177177.609</c:v>
                </c:pt>
                <c:pt idx="4">
                  <c:v>200603.93100000001</c:v>
                </c:pt>
                <c:pt idx="5">
                  <c:v>191508.21799999999</c:v>
                </c:pt>
                <c:pt idx="6">
                  <c:v>181544.11400000003</c:v>
                </c:pt>
                <c:pt idx="7">
                  <c:v>221959.52000000002</c:v>
                </c:pt>
              </c:numCache>
            </c:numRef>
          </c:val>
          <c:extLst>
            <c:ext xmlns:c16="http://schemas.microsoft.com/office/drawing/2014/chart" uri="{C3380CC4-5D6E-409C-BE32-E72D297353CC}">
              <c16:uniqueId val="{00000000-7E0C-407A-95F2-3EDA91667EDB}"/>
            </c:ext>
          </c:extLst>
        </c:ser>
        <c:ser>
          <c:idx val="2"/>
          <c:order val="3"/>
          <c:tx>
            <c:v>Energía Exportada</c:v>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'[1]Quarterly '!$B$105:$B$114</c:f>
              <c:numCache>
                <c:formatCode>General</c:formatCode>
                <c:ptCount val="10"/>
              </c:numCache>
            </c:numRef>
          </c:cat>
          <c:val>
            <c:numRef>
              <c:f>Quarterly!$V$16:$V$23</c:f>
              <c:numCache>
                <c:formatCode>_(* #,##0_);_(* \(#,##0\);_(* "-"??_);_(@_)</c:formatCode>
                <c:ptCount val="8"/>
                <c:pt idx="0">
                  <c:v>168548.76598899995</c:v>
                </c:pt>
                <c:pt idx="1">
                  <c:v>159461.51403399988</c:v>
                </c:pt>
                <c:pt idx="2">
                  <c:v>192155.78430200007</c:v>
                </c:pt>
                <c:pt idx="3">
                  <c:v>236124.76658700008</c:v>
                </c:pt>
                <c:pt idx="4">
                  <c:v>239511.6554140003</c:v>
                </c:pt>
                <c:pt idx="5">
                  <c:v>220148.65075799997</c:v>
                </c:pt>
                <c:pt idx="6">
                  <c:v>246189.57832</c:v>
                </c:pt>
                <c:pt idx="7">
                  <c:v>312047.02803999995</c:v>
                </c:pt>
              </c:numCache>
            </c:numRef>
          </c:val>
          <c:extLst>
            <c:ext xmlns:c16="http://schemas.microsoft.com/office/drawing/2014/chart" uri="{C3380CC4-5D6E-409C-BE32-E72D297353CC}">
              <c16:uniqueId val="{00000001-7E0C-407A-95F2-3EDA91667EDB}"/>
            </c:ext>
          </c:extLst>
        </c:ser>
        <c:dLbls>
          <c:showLegendKey val="0"/>
          <c:showVal val="0"/>
          <c:showCatName val="0"/>
          <c:showSerName val="0"/>
          <c:showPercent val="0"/>
          <c:showBubbleSize val="0"/>
        </c:dLbls>
        <c:gapWidth val="30"/>
        <c:overlap val="-10"/>
        <c:axId val="1952058752"/>
        <c:axId val="1952057920"/>
      </c:barChart>
      <c:lineChart>
        <c:grouping val="standard"/>
        <c:varyColors val="0"/>
        <c:ser>
          <c:idx val="0"/>
          <c:order val="0"/>
          <c:tx>
            <c:v>Consumo Neto Facturado</c:v>
          </c:tx>
          <c:spPr>
            <a:ln w="28575" cap="rnd">
              <a:solidFill>
                <a:srgbClr val="00B0F0"/>
              </a:solidFill>
              <a:round/>
            </a:ln>
            <a:effectLst/>
          </c:spPr>
          <c:marker>
            <c:symbol val="circle"/>
            <c:size val="5"/>
            <c:spPr>
              <a:solidFill>
                <a:schemeClr val="accent1"/>
              </a:solidFill>
              <a:ln w="9525">
                <a:solidFill>
                  <a:schemeClr val="accent1"/>
                </a:solidFill>
              </a:ln>
              <a:effectLst/>
            </c:spPr>
          </c:marker>
          <c:dLbls>
            <c:spPr>
              <a:solidFill>
                <a:schemeClr val="bg1"/>
              </a:solidFill>
              <a:ln>
                <a:solidFill>
                  <a:srgbClr val="00B0F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Quarterly!$AF$16:$AF$23</c:f>
              <c:numCache>
                <c:formatCode>_(* #,##0_);_(* \(#,##0\);_(* "-"??_);_(@_)</c:formatCode>
                <c:ptCount val="8"/>
                <c:pt idx="0">
                  <c:v>157894.35200000001</c:v>
                </c:pt>
                <c:pt idx="1">
                  <c:v>159556.12899999999</c:v>
                </c:pt>
                <c:pt idx="2">
                  <c:v>111789.79299999999</c:v>
                </c:pt>
                <c:pt idx="3">
                  <c:v>105694.072</c:v>
                </c:pt>
                <c:pt idx="4">
                  <c:v>167107.60199999998</c:v>
                </c:pt>
                <c:pt idx="5">
                  <c:v>172974.14899999998</c:v>
                </c:pt>
                <c:pt idx="6">
                  <c:v>124994.42199999999</c:v>
                </c:pt>
                <c:pt idx="7">
                  <c:v>124573.57799999999</c:v>
                </c:pt>
              </c:numCache>
            </c:numRef>
          </c:val>
          <c:smooth val="0"/>
          <c:extLst>
            <c:ext xmlns:c16="http://schemas.microsoft.com/office/drawing/2014/chart" uri="{C3380CC4-5D6E-409C-BE32-E72D297353CC}">
              <c16:uniqueId val="{00000002-7E0C-407A-95F2-3EDA91667EDB}"/>
            </c:ext>
          </c:extLst>
        </c:ser>
        <c:ser>
          <c:idx val="3"/>
          <c:order val="2"/>
          <c:tx>
            <c:v>Consumo Sistema LUMA</c:v>
          </c:tx>
          <c:spPr>
            <a:ln w="28575" cap="rnd">
              <a:solidFill>
                <a:srgbClr val="C00000"/>
              </a:solidFill>
              <a:round/>
            </a:ln>
            <a:effectLst/>
          </c:spPr>
          <c:marker>
            <c:symbol val="circle"/>
            <c:size val="4"/>
            <c:spPr>
              <a:solidFill>
                <a:schemeClr val="accent4"/>
              </a:solidFill>
              <a:ln w="9525">
                <a:solidFill>
                  <a:schemeClr val="accent4"/>
                </a:solidFill>
              </a:ln>
              <a:effectLst/>
            </c:spPr>
          </c:marker>
          <c:dLbls>
            <c:spPr>
              <a:solidFill>
                <a:schemeClr val="bg1"/>
              </a:solidFill>
              <a:ln cmpd="sng">
                <a:solidFill>
                  <a:srgbClr val="00B0F0"/>
                </a:solid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Quarterly!$B$16:$B$23</c:f>
              <c:strCache>
                <c:ptCount val="8"/>
                <c:pt idx="0">
                  <c:v>julio-sept 2024</c:v>
                </c:pt>
                <c:pt idx="1">
                  <c:v>oct-dic 2024</c:v>
                </c:pt>
                <c:pt idx="2">
                  <c:v>ene-mar 2025</c:v>
                </c:pt>
                <c:pt idx="3">
                  <c:v>abril-jun 2025</c:v>
                </c:pt>
                <c:pt idx="4">
                  <c:v>julio-sept 2025</c:v>
                </c:pt>
                <c:pt idx="5">
                  <c:v>oct-dic 2025</c:v>
                </c:pt>
                <c:pt idx="6">
                  <c:v>ene-mar 2026</c:v>
                </c:pt>
                <c:pt idx="7">
                  <c:v>abril-jun 2026</c:v>
                </c:pt>
              </c:strCache>
            </c:strRef>
          </c:cat>
          <c:val>
            <c:numRef>
              <c:f>Quarterly!$AA$16:$AA$23</c:f>
              <c:numCache>
                <c:formatCode>_(* #,##0_);_(* \(#,##0\);_(* "-"??_);_(@_)</c:formatCode>
                <c:ptCount val="8"/>
                <c:pt idx="0">
                  <c:v>308222.53700000001</c:v>
                </c:pt>
                <c:pt idx="1">
                  <c:v>305949.91400000005</c:v>
                </c:pt>
                <c:pt idx="2">
                  <c:v>256968.62299999996</c:v>
                </c:pt>
                <c:pt idx="3">
                  <c:v>282871.68100000004</c:v>
                </c:pt>
                <c:pt idx="4">
                  <c:v>367711.533</c:v>
                </c:pt>
                <c:pt idx="5">
                  <c:v>364482.36699999997</c:v>
                </c:pt>
                <c:pt idx="6">
                  <c:v>306538.53600000002</c:v>
                </c:pt>
                <c:pt idx="7">
                  <c:v>346533.098</c:v>
                </c:pt>
              </c:numCache>
            </c:numRef>
          </c:val>
          <c:smooth val="0"/>
          <c:extLst>
            <c:ext xmlns:c16="http://schemas.microsoft.com/office/drawing/2014/chart" uri="{C3380CC4-5D6E-409C-BE32-E72D297353CC}">
              <c16:uniqueId val="{00000003-7E0C-407A-95F2-3EDA91667EDB}"/>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1657624734707205"/>
          <c:y val="0.10491792203196255"/>
          <c:w val="0.70621302379665385"/>
          <c:h val="6.5683586426696666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400955</xdr:colOff>
      <xdr:row>0</xdr:row>
      <xdr:rowOff>175979</xdr:rowOff>
    </xdr:from>
    <xdr:to>
      <xdr:col>21</xdr:col>
      <xdr:colOff>343805</xdr:colOff>
      <xdr:row>34</xdr:row>
      <xdr:rowOff>100686</xdr:rowOff>
    </xdr:to>
    <xdr:graphicFrame macro="">
      <xdr:nvGraphicFramePr>
        <xdr:cNvPr id="2" name="Chart 3">
          <a:extLst>
            <a:ext uri="{FF2B5EF4-FFF2-40B4-BE49-F238E27FC236}">
              <a16:creationId xmlns:a16="http://schemas.microsoft.com/office/drawing/2014/main" id="{2FAFE477-C013-4951-9F85-30D617A1D7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249461</xdr:colOff>
      <xdr:row>37</xdr:row>
      <xdr:rowOff>77106</xdr:rowOff>
    </xdr:from>
    <xdr:to>
      <xdr:col>21</xdr:col>
      <xdr:colOff>192311</xdr:colOff>
      <xdr:row>71</xdr:row>
      <xdr:rowOff>6349</xdr:rowOff>
    </xdr:to>
    <xdr:graphicFrame macro="">
      <xdr:nvGraphicFramePr>
        <xdr:cNvPr id="6" name="Chart 3">
          <a:extLst>
            <a:ext uri="{FF2B5EF4-FFF2-40B4-BE49-F238E27FC236}">
              <a16:creationId xmlns:a16="http://schemas.microsoft.com/office/drawing/2014/main" id="{1652CEAD-5D9F-4D49-BD68-18C97106A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565604</xdr:colOff>
      <xdr:row>74</xdr:row>
      <xdr:rowOff>76202</xdr:rowOff>
    </xdr:from>
    <xdr:to>
      <xdr:col>20</xdr:col>
      <xdr:colOff>546029</xdr:colOff>
      <xdr:row>107</xdr:row>
      <xdr:rowOff>137258</xdr:rowOff>
    </xdr:to>
    <xdr:graphicFrame macro="">
      <xdr:nvGraphicFramePr>
        <xdr:cNvPr id="10" name="Chart 3">
          <a:extLst>
            <a:ext uri="{FF2B5EF4-FFF2-40B4-BE49-F238E27FC236}">
              <a16:creationId xmlns:a16="http://schemas.microsoft.com/office/drawing/2014/main" id="{F4EF3CBB-A384-4D35-8E06-5CC684FFEF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391884</xdr:colOff>
      <xdr:row>114</xdr:row>
      <xdr:rowOff>145141</xdr:rowOff>
    </xdr:from>
    <xdr:to>
      <xdr:col>21</xdr:col>
      <xdr:colOff>334734</xdr:colOff>
      <xdr:row>148</xdr:row>
      <xdr:rowOff>74384</xdr:rowOff>
    </xdr:to>
    <xdr:graphicFrame macro="">
      <xdr:nvGraphicFramePr>
        <xdr:cNvPr id="12" name="Chart 3">
          <a:extLst>
            <a:ext uri="{FF2B5EF4-FFF2-40B4-BE49-F238E27FC236}">
              <a16:creationId xmlns:a16="http://schemas.microsoft.com/office/drawing/2014/main" id="{602C0497-5324-486A-9D44-234744F72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383264</xdr:colOff>
      <xdr:row>1</xdr:row>
      <xdr:rowOff>102505</xdr:rowOff>
    </xdr:from>
    <xdr:to>
      <xdr:col>42</xdr:col>
      <xdr:colOff>323393</xdr:colOff>
      <xdr:row>35</xdr:row>
      <xdr:rowOff>21316</xdr:rowOff>
    </xdr:to>
    <xdr:graphicFrame macro="">
      <xdr:nvGraphicFramePr>
        <xdr:cNvPr id="25" name="Chart 3">
          <a:extLst>
            <a:ext uri="{FF2B5EF4-FFF2-40B4-BE49-F238E27FC236}">
              <a16:creationId xmlns:a16="http://schemas.microsoft.com/office/drawing/2014/main" id="{D514C554-3C17-4A5B-A787-47EF88E25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463548</xdr:colOff>
      <xdr:row>37</xdr:row>
      <xdr:rowOff>93889</xdr:rowOff>
    </xdr:from>
    <xdr:to>
      <xdr:col>42</xdr:col>
      <xdr:colOff>409119</xdr:colOff>
      <xdr:row>71</xdr:row>
      <xdr:rowOff>29482</xdr:rowOff>
    </xdr:to>
    <xdr:graphicFrame macro="">
      <xdr:nvGraphicFramePr>
        <xdr:cNvPr id="21" name="Chart 3">
          <a:extLst>
            <a:ext uri="{FF2B5EF4-FFF2-40B4-BE49-F238E27FC236}">
              <a16:creationId xmlns:a16="http://schemas.microsoft.com/office/drawing/2014/main" id="{848720D6-5E76-4C4C-985B-E5A6D3896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xdr:col>
      <xdr:colOff>105677</xdr:colOff>
      <xdr:row>74</xdr:row>
      <xdr:rowOff>161470</xdr:rowOff>
    </xdr:from>
    <xdr:to>
      <xdr:col>43</xdr:col>
      <xdr:colOff>51248</xdr:colOff>
      <xdr:row>108</xdr:row>
      <xdr:rowOff>92074</xdr:rowOff>
    </xdr:to>
    <xdr:graphicFrame macro="">
      <xdr:nvGraphicFramePr>
        <xdr:cNvPr id="36" name="Chart 3">
          <a:extLst>
            <a:ext uri="{FF2B5EF4-FFF2-40B4-BE49-F238E27FC236}">
              <a16:creationId xmlns:a16="http://schemas.microsoft.com/office/drawing/2014/main" id="{15DD5164-9F37-493E-9164-1C3213072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92977</xdr:colOff>
      <xdr:row>114</xdr:row>
      <xdr:rowOff>145141</xdr:rowOff>
    </xdr:from>
    <xdr:to>
      <xdr:col>43</xdr:col>
      <xdr:colOff>38548</xdr:colOff>
      <xdr:row>148</xdr:row>
      <xdr:rowOff>70302</xdr:rowOff>
    </xdr:to>
    <xdr:graphicFrame macro="">
      <xdr:nvGraphicFramePr>
        <xdr:cNvPr id="28" name="Chart 3">
          <a:extLst>
            <a:ext uri="{FF2B5EF4-FFF2-40B4-BE49-F238E27FC236}">
              <a16:creationId xmlns:a16="http://schemas.microsoft.com/office/drawing/2014/main" id="{544D2082-E9BC-475F-B7D8-D2A5FD10E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88990</xdr:colOff>
      <xdr:row>150</xdr:row>
      <xdr:rowOff>85453</xdr:rowOff>
    </xdr:from>
    <xdr:to>
      <xdr:col>22</xdr:col>
      <xdr:colOff>28030</xdr:colOff>
      <xdr:row>184</xdr:row>
      <xdr:rowOff>10160</xdr:rowOff>
    </xdr:to>
    <xdr:graphicFrame macro="">
      <xdr:nvGraphicFramePr>
        <xdr:cNvPr id="34" name="Chart 3">
          <a:extLst>
            <a:ext uri="{FF2B5EF4-FFF2-40B4-BE49-F238E27FC236}">
              <a16:creationId xmlns:a16="http://schemas.microsoft.com/office/drawing/2014/main" id="{9341893C-7335-42B9-A8FD-5BA4A309A3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346528</xdr:colOff>
      <xdr:row>150</xdr:row>
      <xdr:rowOff>159657</xdr:rowOff>
    </xdr:from>
    <xdr:to>
      <xdr:col>43</xdr:col>
      <xdr:colOff>296998</xdr:colOff>
      <xdr:row>184</xdr:row>
      <xdr:rowOff>82459</xdr:rowOff>
    </xdr:to>
    <xdr:graphicFrame macro="">
      <xdr:nvGraphicFramePr>
        <xdr:cNvPr id="37" name="Chart 3">
          <a:extLst>
            <a:ext uri="{FF2B5EF4-FFF2-40B4-BE49-F238E27FC236}">
              <a16:creationId xmlns:a16="http://schemas.microsoft.com/office/drawing/2014/main" id="{92F2F3FB-4B46-4651-9022-170B448A46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
    </sheetNames>
    <sheetDataSet>
      <sheetData sheetId="0"/>
    </sheetDataSet>
  </externalBook>
</externalLink>
</file>

<file path=xl/theme/theme1.xml><?xml version="1.0" encoding="utf-8"?>
<a:theme xmlns:a="http://schemas.openxmlformats.org/drawingml/2006/main" name="Office Theme">
  <a:themeElements>
    <a:clrScheme name="LUMA Energy">
      <a:dk1>
        <a:sysClr val="windowText" lastClr="000000"/>
      </a:dk1>
      <a:lt1>
        <a:sysClr val="window" lastClr="FFFFFF"/>
      </a:lt1>
      <a:dk2>
        <a:srgbClr val="44546A"/>
      </a:dk2>
      <a:lt2>
        <a:srgbClr val="E7E6E6"/>
      </a:lt2>
      <a:accent1>
        <a:srgbClr val="78BE21"/>
      </a:accent1>
      <a:accent2>
        <a:srgbClr val="17214C"/>
      </a:accent2>
      <a:accent3>
        <a:srgbClr val="49B7E9"/>
      </a:accent3>
      <a:accent4>
        <a:srgbClr val="658D1B"/>
      </a:accent4>
      <a:accent5>
        <a:srgbClr val="FFC72C"/>
      </a:accent5>
      <a:accent6>
        <a:srgbClr val="E5E1E6"/>
      </a:accent6>
      <a:hlink>
        <a:srgbClr val="375C2C"/>
      </a:hlink>
      <a:folHlink>
        <a:srgbClr val="DB6B3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A14B-FE2E-4CD2-ABF4-B976229C9C65}">
  <dimension ref="A2:AP122"/>
  <sheetViews>
    <sheetView showGridLines="0" zoomScale="85" zoomScaleNormal="85" workbookViewId="0">
      <pane xSplit="2" ySplit="4" topLeftCell="C5" activePane="bottomRight" state="frozen"/>
      <selection pane="topRight" activeCell="C4" sqref="C4"/>
      <selection pane="bottomLeft" activeCell="C4" sqref="C4"/>
      <selection pane="bottomRight" activeCell="B2" sqref="B2"/>
    </sheetView>
  </sheetViews>
  <sheetFormatPr defaultColWidth="8.54296875" defaultRowHeight="16.399999999999999" customHeight="1" x14ac:dyDescent="0.35"/>
  <cols>
    <col min="1" max="1" width="11.54296875" style="4" bestFit="1" customWidth="1"/>
    <col min="2" max="2" width="17.54296875" style="4" customWidth="1"/>
    <col min="3" max="4" width="18.453125" style="4" bestFit="1" customWidth="1"/>
    <col min="5" max="5" width="17.54296875" style="4" bestFit="1" customWidth="1"/>
    <col min="6" max="6" width="16.453125" style="4" bestFit="1" customWidth="1"/>
    <col min="7" max="7" width="12.453125" style="4" bestFit="1" customWidth="1"/>
    <col min="8" max="8" width="19.81640625" style="4" bestFit="1" customWidth="1"/>
    <col min="9" max="12" width="13.54296875" style="4" customWidth="1"/>
    <col min="13" max="13" width="22.453125" style="4" bestFit="1" customWidth="1"/>
    <col min="14" max="17" width="13.54296875" style="4" customWidth="1"/>
    <col min="18" max="18" width="20.453125" style="4" bestFit="1" customWidth="1"/>
    <col min="19" max="19" width="18.453125" style="4" bestFit="1" customWidth="1"/>
    <col min="20" max="20" width="17" style="4" bestFit="1" customWidth="1"/>
    <col min="21" max="21" width="16.453125" style="4" bestFit="1" customWidth="1"/>
    <col min="22" max="22" width="16.1796875" style="4" bestFit="1" customWidth="1"/>
    <col min="23" max="23" width="20.453125" style="4" bestFit="1" customWidth="1"/>
    <col min="24" max="24" width="18.453125" style="4" bestFit="1" customWidth="1"/>
    <col min="25" max="25" width="17.54296875" style="4" bestFit="1" customWidth="1"/>
    <col min="26" max="27" width="16.453125" style="4" bestFit="1" customWidth="1"/>
    <col min="28" max="29" width="18.453125" style="4" bestFit="1" customWidth="1"/>
    <col min="30" max="30" width="17" style="4" bestFit="1" customWidth="1"/>
    <col min="31" max="31" width="16.453125" style="4" bestFit="1" customWidth="1"/>
    <col min="32" max="32" width="14.54296875" style="4" bestFit="1" customWidth="1"/>
    <col min="33" max="33" width="20.453125" style="4" bestFit="1" customWidth="1"/>
    <col min="34" max="34" width="17.54296875" style="4" bestFit="1" customWidth="1"/>
    <col min="35" max="35" width="17" style="4" bestFit="1" customWidth="1"/>
    <col min="36" max="36" width="16.453125" style="4" bestFit="1" customWidth="1"/>
    <col min="37" max="37" width="14.54296875" style="4" bestFit="1" customWidth="1"/>
    <col min="38" max="38" width="21.453125" style="4" customWidth="1"/>
    <col min="39" max="39" width="8.54296875" style="4"/>
    <col min="40" max="40" width="9.54296875" style="4" bestFit="1" customWidth="1"/>
    <col min="41" max="16384" width="8.54296875" style="4"/>
  </cols>
  <sheetData>
    <row r="2" spans="1:42" ht="16.399999999999999" customHeight="1" x14ac:dyDescent="0.35">
      <c r="A2" s="29"/>
      <c r="B2" s="29"/>
      <c r="C2" s="30"/>
      <c r="D2" s="30"/>
      <c r="E2" s="30"/>
      <c r="F2" s="30"/>
      <c r="G2" s="30"/>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row>
    <row r="3" spans="1:42" ht="16.399999999999999" customHeight="1" x14ac:dyDescent="0.35">
      <c r="A3" s="29"/>
      <c r="B3" s="11"/>
      <c r="C3" s="12" t="s">
        <v>0</v>
      </c>
      <c r="D3" s="12"/>
      <c r="E3" s="12"/>
      <c r="F3" s="12"/>
      <c r="G3" s="13"/>
      <c r="H3" s="14" t="s">
        <v>1</v>
      </c>
      <c r="I3" s="14"/>
      <c r="J3" s="14"/>
      <c r="K3" s="14"/>
      <c r="L3" s="15"/>
      <c r="M3" s="12" t="s">
        <v>2</v>
      </c>
      <c r="N3" s="12"/>
      <c r="O3" s="12"/>
      <c r="P3" s="12"/>
      <c r="Q3" s="12"/>
      <c r="R3" s="14" t="s">
        <v>3</v>
      </c>
      <c r="S3" s="14"/>
      <c r="T3" s="14"/>
      <c r="U3" s="14"/>
      <c r="V3" s="14"/>
      <c r="W3" s="12" t="s">
        <v>4</v>
      </c>
      <c r="X3" s="12"/>
      <c r="Y3" s="12"/>
      <c r="Z3" s="12"/>
      <c r="AA3" s="12"/>
      <c r="AB3" s="14" t="s">
        <v>5</v>
      </c>
      <c r="AC3" s="14"/>
      <c r="AD3" s="14"/>
      <c r="AE3" s="14"/>
      <c r="AF3" s="15"/>
      <c r="AG3" s="12" t="s">
        <v>6</v>
      </c>
      <c r="AH3" s="12"/>
      <c r="AI3" s="12"/>
      <c r="AJ3" s="12"/>
      <c r="AK3" s="12"/>
      <c r="AL3" s="29"/>
      <c r="AM3" s="29"/>
      <c r="AN3" s="29"/>
      <c r="AO3" s="29"/>
      <c r="AP3" s="29"/>
    </row>
    <row r="4" spans="1:42" ht="16.399999999999999" customHeight="1" x14ac:dyDescent="0.35">
      <c r="A4" s="29"/>
      <c r="B4" s="16" t="s">
        <v>7</v>
      </c>
      <c r="C4" s="17" t="s">
        <v>8</v>
      </c>
      <c r="D4" s="17" t="s">
        <v>9</v>
      </c>
      <c r="E4" s="17" t="s">
        <v>10</v>
      </c>
      <c r="F4" s="18" t="s">
        <v>11</v>
      </c>
      <c r="G4" s="19" t="s">
        <v>12</v>
      </c>
      <c r="H4" s="20" t="s">
        <v>8</v>
      </c>
      <c r="I4" s="20" t="s">
        <v>9</v>
      </c>
      <c r="J4" s="20" t="s">
        <v>10</v>
      </c>
      <c r="K4" s="21" t="s">
        <v>11</v>
      </c>
      <c r="L4" s="22" t="s">
        <v>12</v>
      </c>
      <c r="M4" s="17" t="s">
        <v>8</v>
      </c>
      <c r="N4" s="17" t="s">
        <v>9</v>
      </c>
      <c r="O4" s="17" t="s">
        <v>10</v>
      </c>
      <c r="P4" s="18" t="s">
        <v>11</v>
      </c>
      <c r="Q4" s="19" t="s">
        <v>12</v>
      </c>
      <c r="R4" s="20" t="s">
        <v>8</v>
      </c>
      <c r="S4" s="20" t="s">
        <v>9</v>
      </c>
      <c r="T4" s="20" t="s">
        <v>10</v>
      </c>
      <c r="U4" s="21" t="s">
        <v>11</v>
      </c>
      <c r="V4" s="22" t="s">
        <v>12</v>
      </c>
      <c r="W4" s="17" t="s">
        <v>8</v>
      </c>
      <c r="X4" s="17" t="s">
        <v>9</v>
      </c>
      <c r="Y4" s="17" t="s">
        <v>10</v>
      </c>
      <c r="Z4" s="18" t="s">
        <v>11</v>
      </c>
      <c r="AA4" s="19" t="s">
        <v>12</v>
      </c>
      <c r="AB4" s="20" t="s">
        <v>8</v>
      </c>
      <c r="AC4" s="20" t="s">
        <v>9</v>
      </c>
      <c r="AD4" s="20" t="s">
        <v>10</v>
      </c>
      <c r="AE4" s="21" t="s">
        <v>11</v>
      </c>
      <c r="AF4" s="22" t="s">
        <v>12</v>
      </c>
      <c r="AG4" s="17" t="s">
        <v>8</v>
      </c>
      <c r="AH4" s="17" t="s">
        <v>9</v>
      </c>
      <c r="AI4" s="17" t="s">
        <v>10</v>
      </c>
      <c r="AJ4" s="18" t="s">
        <v>11</v>
      </c>
      <c r="AK4" s="19" t="s">
        <v>12</v>
      </c>
      <c r="AL4" s="29"/>
      <c r="AM4" s="29"/>
      <c r="AN4" s="29"/>
      <c r="AO4" s="29"/>
      <c r="AP4" s="29"/>
    </row>
    <row r="5" spans="1:42" ht="16.399999999999999" customHeight="1" x14ac:dyDescent="0.35">
      <c r="A5" s="48"/>
      <c r="B5" s="31">
        <v>44378</v>
      </c>
      <c r="C5" s="43">
        <v>32117</v>
      </c>
      <c r="D5" s="43">
        <v>1085</v>
      </c>
      <c r="E5" s="43">
        <v>20</v>
      </c>
      <c r="F5" s="43">
        <v>100</v>
      </c>
      <c r="G5" s="10">
        <f t="shared" ref="G5:G64" si="0">SUM(C5:F5)</f>
        <v>33322</v>
      </c>
      <c r="H5" s="43">
        <v>190666.82189999649</v>
      </c>
      <c r="I5" s="43">
        <v>59383.21000000005</v>
      </c>
      <c r="J5" s="43">
        <v>9555.5499999999993</v>
      </c>
      <c r="K5" s="43">
        <v>2811.755000000001</v>
      </c>
      <c r="L5" s="10">
        <f t="shared" ref="L5:L45" si="1">SUM(H5:K5)</f>
        <v>262417.3368999965</v>
      </c>
      <c r="M5" s="43">
        <v>30257</v>
      </c>
      <c r="N5" s="43">
        <v>1023</v>
      </c>
      <c r="O5" s="43">
        <v>19</v>
      </c>
      <c r="P5" s="43">
        <v>96</v>
      </c>
      <c r="Q5" s="10">
        <f t="shared" ref="Q5:Q64" si="2">SUM(M5:P5)</f>
        <v>31395</v>
      </c>
      <c r="R5" s="43">
        <v>11435794.326000011</v>
      </c>
      <c r="S5" s="43">
        <v>2116168.378</v>
      </c>
      <c r="T5" s="43">
        <v>210018</v>
      </c>
      <c r="U5" s="43">
        <v>78917</v>
      </c>
      <c r="V5" s="10">
        <f t="shared" ref="V5:V16" si="3">SUM(R5:U5)</f>
        <v>13840897.704000011</v>
      </c>
      <c r="W5" s="43">
        <v>17533485</v>
      </c>
      <c r="X5" s="43">
        <v>10028596</v>
      </c>
      <c r="Y5" s="43">
        <v>6086917</v>
      </c>
      <c r="Z5" s="43">
        <v>345492</v>
      </c>
      <c r="AA5" s="10">
        <f t="shared" ref="AA5:AA16" si="4">SUM(W5:Z5)</f>
        <v>33994490</v>
      </c>
      <c r="AB5" s="43">
        <v>6486067</v>
      </c>
      <c r="AC5" s="43">
        <v>6472967</v>
      </c>
      <c r="AD5" s="43">
        <v>5892299</v>
      </c>
      <c r="AE5" s="43">
        <v>211659</v>
      </c>
      <c r="AF5" s="10">
        <f t="shared" ref="AF5:AF16" si="5">SUM(AB5:AE5)</f>
        <v>19062992</v>
      </c>
      <c r="AG5" s="32">
        <f>W5-AB5</f>
        <v>11047418</v>
      </c>
      <c r="AH5" s="32">
        <f t="shared" ref="AH5:AJ20" si="6">X5-AC5</f>
        <v>3555629</v>
      </c>
      <c r="AI5" s="32">
        <f t="shared" si="6"/>
        <v>194618</v>
      </c>
      <c r="AJ5" s="32">
        <f t="shared" si="6"/>
        <v>133833</v>
      </c>
      <c r="AK5" s="32">
        <f>SUM(AG5:AJ5)</f>
        <v>14931498</v>
      </c>
      <c r="AL5" s="29"/>
      <c r="AM5" s="29"/>
      <c r="AN5" s="29"/>
      <c r="AO5" s="29"/>
      <c r="AP5" s="29"/>
    </row>
    <row r="6" spans="1:42" ht="16.399999999999999" customHeight="1" x14ac:dyDescent="0.35">
      <c r="A6" s="47"/>
      <c r="B6" s="31">
        <v>44409</v>
      </c>
      <c r="C6" s="43">
        <v>33777</v>
      </c>
      <c r="D6" s="43">
        <v>1108</v>
      </c>
      <c r="E6" s="43">
        <v>20</v>
      </c>
      <c r="F6" s="43">
        <v>101</v>
      </c>
      <c r="G6" s="10">
        <f t="shared" si="0"/>
        <v>35006</v>
      </c>
      <c r="H6" s="43">
        <v>200418.44689999599</v>
      </c>
      <c r="I6" s="43">
        <v>60086.205000000038</v>
      </c>
      <c r="J6" s="43">
        <v>9555.5500000000011</v>
      </c>
      <c r="K6" s="43">
        <v>2825.3550000000009</v>
      </c>
      <c r="L6" s="10">
        <f t="shared" si="1"/>
        <v>272885.55689999601</v>
      </c>
      <c r="M6" s="43">
        <v>32655</v>
      </c>
      <c r="N6" s="43">
        <v>1064</v>
      </c>
      <c r="O6" s="43">
        <v>19</v>
      </c>
      <c r="P6" s="43">
        <v>90</v>
      </c>
      <c r="Q6" s="10">
        <f t="shared" si="2"/>
        <v>33828</v>
      </c>
      <c r="R6" s="43">
        <v>13113062.651000001</v>
      </c>
      <c r="S6" s="43">
        <v>3401022.7940000012</v>
      </c>
      <c r="T6" s="43">
        <v>282720</v>
      </c>
      <c r="U6" s="43">
        <v>81159</v>
      </c>
      <c r="V6" s="10">
        <f t="shared" si="3"/>
        <v>16877964.445</v>
      </c>
      <c r="W6" s="43">
        <v>20835713</v>
      </c>
      <c r="X6" s="43">
        <v>12677597</v>
      </c>
      <c r="Y6" s="43">
        <v>6384456</v>
      </c>
      <c r="Z6" s="43">
        <v>340467</v>
      </c>
      <c r="AA6" s="10">
        <f t="shared" si="4"/>
        <v>40238233</v>
      </c>
      <c r="AB6" s="43">
        <v>7937231</v>
      </c>
      <c r="AC6" s="43">
        <v>9397816</v>
      </c>
      <c r="AD6" s="43">
        <v>6123076</v>
      </c>
      <c r="AE6" s="43">
        <v>227870</v>
      </c>
      <c r="AF6" s="10">
        <f t="shared" si="5"/>
        <v>23685993</v>
      </c>
      <c r="AG6" s="32">
        <f>W6-AB6</f>
        <v>12898482</v>
      </c>
      <c r="AH6" s="32">
        <f t="shared" si="6"/>
        <v>3279781</v>
      </c>
      <c r="AI6" s="32">
        <f t="shared" si="6"/>
        <v>261380</v>
      </c>
      <c r="AJ6" s="32">
        <f t="shared" si="6"/>
        <v>112597</v>
      </c>
      <c r="AK6" s="32">
        <f t="shared" ref="AK6:AK37" si="7">SUM(AG6:AJ6)</f>
        <v>16552240</v>
      </c>
      <c r="AL6" s="29"/>
      <c r="AM6" s="29"/>
      <c r="AN6" s="29"/>
      <c r="AO6" s="29"/>
      <c r="AP6" s="29"/>
    </row>
    <row r="7" spans="1:42" ht="16.399999999999999" customHeight="1" x14ac:dyDescent="0.35">
      <c r="A7" s="47"/>
      <c r="B7" s="31">
        <v>44440</v>
      </c>
      <c r="C7" s="43">
        <v>35056</v>
      </c>
      <c r="D7" s="43">
        <v>1128</v>
      </c>
      <c r="E7" s="43">
        <v>20</v>
      </c>
      <c r="F7" s="43">
        <v>103</v>
      </c>
      <c r="G7" s="10">
        <f t="shared" si="0"/>
        <v>36307</v>
      </c>
      <c r="H7" s="43">
        <v>207992.4208999931</v>
      </c>
      <c r="I7" s="43">
        <v>60431.215000000047</v>
      </c>
      <c r="J7" s="43">
        <v>9555.5500000000011</v>
      </c>
      <c r="K7" s="43">
        <v>2869.6549999999988</v>
      </c>
      <c r="L7" s="10">
        <f t="shared" si="1"/>
        <v>280848.84089999308</v>
      </c>
      <c r="M7" s="43">
        <v>34218</v>
      </c>
      <c r="N7" s="43">
        <v>1090</v>
      </c>
      <c r="O7" s="43">
        <v>18</v>
      </c>
      <c r="P7" s="43">
        <v>99</v>
      </c>
      <c r="Q7" s="10">
        <f t="shared" si="2"/>
        <v>35425</v>
      </c>
      <c r="R7" s="43">
        <v>13727295.99400001</v>
      </c>
      <c r="S7" s="43">
        <v>1922104.78</v>
      </c>
      <c r="T7" s="43">
        <v>192660</v>
      </c>
      <c r="U7" s="43">
        <v>89256</v>
      </c>
      <c r="V7" s="10">
        <f t="shared" si="3"/>
        <v>15931316.77400001</v>
      </c>
      <c r="W7" s="43">
        <v>23320755</v>
      </c>
      <c r="X7" s="43">
        <v>11823615</v>
      </c>
      <c r="Y7" s="43">
        <v>7580167</v>
      </c>
      <c r="Z7" s="43">
        <v>399127</v>
      </c>
      <c r="AA7" s="10">
        <f t="shared" si="4"/>
        <v>43123664</v>
      </c>
      <c r="AB7" s="43">
        <v>9386933</v>
      </c>
      <c r="AC7" s="43">
        <v>8888843</v>
      </c>
      <c r="AD7" s="43">
        <v>7409947</v>
      </c>
      <c r="AE7" s="43">
        <v>281543</v>
      </c>
      <c r="AF7" s="10">
        <f t="shared" si="5"/>
        <v>25967266</v>
      </c>
      <c r="AG7" s="32">
        <f t="shared" ref="AG7:AG37" si="8">W7-AB7</f>
        <v>13933822</v>
      </c>
      <c r="AH7" s="32">
        <f t="shared" si="6"/>
        <v>2934772</v>
      </c>
      <c r="AI7" s="32">
        <f t="shared" si="6"/>
        <v>170220</v>
      </c>
      <c r="AJ7" s="32">
        <f t="shared" si="6"/>
        <v>117584</v>
      </c>
      <c r="AK7" s="32">
        <f t="shared" si="7"/>
        <v>17156398</v>
      </c>
      <c r="AL7" s="29"/>
      <c r="AM7" s="29"/>
      <c r="AN7" s="29"/>
      <c r="AO7" s="29"/>
      <c r="AP7" s="29"/>
    </row>
    <row r="8" spans="1:42" ht="16.399999999999999" customHeight="1" x14ac:dyDescent="0.35">
      <c r="A8" s="47"/>
      <c r="B8" s="31">
        <v>44470</v>
      </c>
      <c r="C8" s="43">
        <v>36496</v>
      </c>
      <c r="D8" s="43">
        <v>1162</v>
      </c>
      <c r="E8" s="43">
        <v>21</v>
      </c>
      <c r="F8" s="43">
        <v>107</v>
      </c>
      <c r="G8" s="10">
        <f t="shared" si="0"/>
        <v>37786</v>
      </c>
      <c r="H8" s="43">
        <v>216443.53289999269</v>
      </c>
      <c r="I8" s="43">
        <v>61105.950000000033</v>
      </c>
      <c r="J8" s="43">
        <v>9740.5500000000011</v>
      </c>
      <c r="K8" s="43">
        <v>3000.9550000000022</v>
      </c>
      <c r="L8" s="10">
        <f t="shared" si="1"/>
        <v>290290.98789999273</v>
      </c>
      <c r="M8" s="43">
        <v>35893</v>
      </c>
      <c r="N8" s="43">
        <v>1145</v>
      </c>
      <c r="O8" s="43">
        <v>21</v>
      </c>
      <c r="P8" s="43">
        <v>105</v>
      </c>
      <c r="Q8" s="10">
        <f t="shared" si="2"/>
        <v>37164</v>
      </c>
      <c r="R8" s="43">
        <v>13231669.27700001</v>
      </c>
      <c r="S8" s="43">
        <v>1783821.5379999999</v>
      </c>
      <c r="T8" s="43">
        <v>272833</v>
      </c>
      <c r="U8" s="43">
        <v>120849</v>
      </c>
      <c r="V8" s="10">
        <f t="shared" si="3"/>
        <v>15409172.815000011</v>
      </c>
      <c r="W8" s="43">
        <v>21854766</v>
      </c>
      <c r="X8" s="43">
        <v>12498011</v>
      </c>
      <c r="Y8" s="43">
        <v>7463945</v>
      </c>
      <c r="Z8" s="43">
        <v>369670</v>
      </c>
      <c r="AA8" s="10">
        <f t="shared" si="4"/>
        <v>42186392</v>
      </c>
      <c r="AB8" s="43">
        <v>8787401</v>
      </c>
      <c r="AC8" s="43">
        <v>9609539</v>
      </c>
      <c r="AD8" s="43">
        <v>7208932</v>
      </c>
      <c r="AE8" s="43">
        <v>250666</v>
      </c>
      <c r="AF8" s="10">
        <f t="shared" si="5"/>
        <v>25856538</v>
      </c>
      <c r="AG8" s="32">
        <f t="shared" si="8"/>
        <v>13067365</v>
      </c>
      <c r="AH8" s="32">
        <f t="shared" si="6"/>
        <v>2888472</v>
      </c>
      <c r="AI8" s="32">
        <f t="shared" si="6"/>
        <v>255013</v>
      </c>
      <c r="AJ8" s="32">
        <f t="shared" si="6"/>
        <v>119004</v>
      </c>
      <c r="AK8" s="32">
        <f t="shared" si="7"/>
        <v>16329854</v>
      </c>
      <c r="AL8" s="29"/>
      <c r="AM8" s="29"/>
      <c r="AN8" s="29"/>
      <c r="AO8" s="29"/>
      <c r="AP8" s="29"/>
    </row>
    <row r="9" spans="1:42" ht="16.399999999999999" customHeight="1" x14ac:dyDescent="0.35">
      <c r="A9" s="47"/>
      <c r="B9" s="31">
        <v>44501</v>
      </c>
      <c r="C9" s="43">
        <v>37898</v>
      </c>
      <c r="D9" s="43">
        <v>1191</v>
      </c>
      <c r="E9" s="43">
        <v>23</v>
      </c>
      <c r="F9" s="43">
        <v>110</v>
      </c>
      <c r="G9" s="10">
        <f t="shared" si="0"/>
        <v>39222</v>
      </c>
      <c r="H9" s="43">
        <v>224665.61989999231</v>
      </c>
      <c r="I9" s="43">
        <v>61478.340000000018</v>
      </c>
      <c r="J9" s="43">
        <v>9976.4499999999989</v>
      </c>
      <c r="K9" s="43">
        <v>3072.675000000002</v>
      </c>
      <c r="L9" s="10">
        <f t="shared" si="1"/>
        <v>299193.08489999233</v>
      </c>
      <c r="M9" s="43">
        <v>37158</v>
      </c>
      <c r="N9" s="43">
        <v>1163</v>
      </c>
      <c r="O9" s="43">
        <v>23</v>
      </c>
      <c r="P9" s="43">
        <v>110</v>
      </c>
      <c r="Q9" s="10">
        <f t="shared" si="2"/>
        <v>38454</v>
      </c>
      <c r="R9" s="43">
        <v>13594084.77099999</v>
      </c>
      <c r="S9" s="43">
        <v>1607697.47</v>
      </c>
      <c r="T9" s="43">
        <v>197018</v>
      </c>
      <c r="U9" s="43">
        <v>88123</v>
      </c>
      <c r="V9" s="10">
        <f t="shared" si="3"/>
        <v>15486923.240999991</v>
      </c>
      <c r="W9" s="43">
        <v>20848821</v>
      </c>
      <c r="X9" s="43">
        <v>12019597</v>
      </c>
      <c r="Y9" s="43">
        <v>8040736</v>
      </c>
      <c r="Z9" s="43">
        <v>408035</v>
      </c>
      <c r="AA9" s="10">
        <f t="shared" si="4"/>
        <v>41317189</v>
      </c>
      <c r="AB9" s="43">
        <v>8125852</v>
      </c>
      <c r="AC9" s="43">
        <v>9345162</v>
      </c>
      <c r="AD9" s="43">
        <v>6477701</v>
      </c>
      <c r="AE9" s="43">
        <v>291664</v>
      </c>
      <c r="AF9" s="10">
        <f t="shared" si="5"/>
        <v>24240379</v>
      </c>
      <c r="AG9" s="32">
        <f t="shared" si="8"/>
        <v>12722969</v>
      </c>
      <c r="AH9" s="32">
        <f t="shared" si="6"/>
        <v>2674435</v>
      </c>
      <c r="AI9" s="32">
        <f t="shared" si="6"/>
        <v>1563035</v>
      </c>
      <c r="AJ9" s="32">
        <f t="shared" si="6"/>
        <v>116371</v>
      </c>
      <c r="AK9" s="32">
        <f t="shared" si="7"/>
        <v>17076810</v>
      </c>
      <c r="AL9" s="29"/>
      <c r="AM9" s="29"/>
      <c r="AN9" s="29"/>
      <c r="AO9" s="29"/>
      <c r="AP9" s="29"/>
    </row>
    <row r="10" spans="1:42" ht="16.399999999999999" customHeight="1" x14ac:dyDescent="0.35">
      <c r="A10" s="47"/>
      <c r="B10" s="31">
        <v>44531</v>
      </c>
      <c r="C10" s="43">
        <v>39145</v>
      </c>
      <c r="D10" s="43">
        <v>1212</v>
      </c>
      <c r="E10" s="43">
        <v>22</v>
      </c>
      <c r="F10" s="43">
        <v>112</v>
      </c>
      <c r="G10" s="10">
        <f t="shared" si="0"/>
        <v>40491</v>
      </c>
      <c r="H10" s="43">
        <v>232012.00089999291</v>
      </c>
      <c r="I10" s="43">
        <v>62038.005000000026</v>
      </c>
      <c r="J10" s="43">
        <v>8546.4500000000007</v>
      </c>
      <c r="K10" s="43">
        <v>3143.5950000000021</v>
      </c>
      <c r="L10" s="10">
        <f t="shared" si="1"/>
        <v>305740.05089999299</v>
      </c>
      <c r="M10" s="43">
        <v>38916</v>
      </c>
      <c r="N10" s="43">
        <v>1203</v>
      </c>
      <c r="O10" s="43">
        <v>21</v>
      </c>
      <c r="P10" s="43">
        <v>112</v>
      </c>
      <c r="Q10" s="10">
        <f t="shared" si="2"/>
        <v>40252</v>
      </c>
      <c r="R10" s="43">
        <v>13240709.665999981</v>
      </c>
      <c r="S10" s="43">
        <v>3314439.8719999981</v>
      </c>
      <c r="T10" s="43">
        <v>316900.40000000002</v>
      </c>
      <c r="U10" s="43">
        <v>84907</v>
      </c>
      <c r="V10" s="10">
        <f t="shared" si="3"/>
        <v>16956956.937999979</v>
      </c>
      <c r="W10" s="43">
        <v>20939625</v>
      </c>
      <c r="X10" s="43">
        <v>12560637</v>
      </c>
      <c r="Y10" s="43">
        <v>5445001</v>
      </c>
      <c r="Z10" s="43">
        <v>428016</v>
      </c>
      <c r="AA10" s="10">
        <f t="shared" si="4"/>
        <v>39373279</v>
      </c>
      <c r="AB10" s="43">
        <v>8577345</v>
      </c>
      <c r="AC10" s="43">
        <v>9869645</v>
      </c>
      <c r="AD10" s="43">
        <v>5256801</v>
      </c>
      <c r="AE10" s="43">
        <v>328575</v>
      </c>
      <c r="AF10" s="10">
        <f t="shared" si="5"/>
        <v>24032366</v>
      </c>
      <c r="AG10" s="32">
        <f t="shared" si="8"/>
        <v>12362280</v>
      </c>
      <c r="AH10" s="32">
        <f t="shared" si="6"/>
        <v>2690992</v>
      </c>
      <c r="AI10" s="32">
        <f t="shared" si="6"/>
        <v>188200</v>
      </c>
      <c r="AJ10" s="32">
        <f t="shared" si="6"/>
        <v>99441</v>
      </c>
      <c r="AK10" s="32">
        <f t="shared" si="7"/>
        <v>15340913</v>
      </c>
      <c r="AL10" s="29"/>
      <c r="AM10" s="29"/>
      <c r="AN10" s="29"/>
      <c r="AO10" s="29"/>
      <c r="AP10" s="29"/>
    </row>
    <row r="11" spans="1:42" ht="16.399999999999999" customHeight="1" x14ac:dyDescent="0.35">
      <c r="A11" s="47"/>
      <c r="B11" s="31">
        <v>44562</v>
      </c>
      <c r="C11" s="43">
        <v>40727</v>
      </c>
      <c r="D11" s="43">
        <v>1228</v>
      </c>
      <c r="E11" s="43">
        <v>23</v>
      </c>
      <c r="F11" s="43">
        <v>115</v>
      </c>
      <c r="G11" s="10">
        <f t="shared" si="0"/>
        <v>42093</v>
      </c>
      <c r="H11" s="43">
        <v>241189.48889999199</v>
      </c>
      <c r="I11" s="43">
        <v>62386.647000000019</v>
      </c>
      <c r="J11" s="43">
        <v>9488.4499999999989</v>
      </c>
      <c r="K11" s="43">
        <v>3191.6350000000002</v>
      </c>
      <c r="L11" s="10">
        <f t="shared" si="1"/>
        <v>316256.22089999204</v>
      </c>
      <c r="M11" s="43">
        <v>40586</v>
      </c>
      <c r="N11" s="43">
        <v>1220</v>
      </c>
      <c r="O11" s="43">
        <v>23</v>
      </c>
      <c r="P11" s="43">
        <v>114</v>
      </c>
      <c r="Q11" s="10">
        <f t="shared" si="2"/>
        <v>41943</v>
      </c>
      <c r="R11" s="43">
        <v>13220998.696</v>
      </c>
      <c r="S11" s="43">
        <v>3047280.304</v>
      </c>
      <c r="T11" s="43">
        <v>251861.4</v>
      </c>
      <c r="U11" s="43">
        <v>100472</v>
      </c>
      <c r="V11" s="10">
        <f t="shared" si="3"/>
        <v>16620612.4</v>
      </c>
      <c r="W11" s="43">
        <v>19611422</v>
      </c>
      <c r="X11" s="43">
        <v>11493501</v>
      </c>
      <c r="Y11" s="43">
        <v>5644836</v>
      </c>
      <c r="Z11" s="43">
        <v>429925</v>
      </c>
      <c r="AA11" s="10">
        <f t="shared" si="4"/>
        <v>37179684</v>
      </c>
      <c r="AB11" s="43">
        <v>7704068</v>
      </c>
      <c r="AC11" s="43">
        <v>8740734</v>
      </c>
      <c r="AD11" s="43">
        <v>5292025</v>
      </c>
      <c r="AE11" s="43">
        <v>318679</v>
      </c>
      <c r="AF11" s="10">
        <f t="shared" si="5"/>
        <v>22055506</v>
      </c>
      <c r="AG11" s="32">
        <f t="shared" si="8"/>
        <v>11907354</v>
      </c>
      <c r="AH11" s="32">
        <f t="shared" si="6"/>
        <v>2752767</v>
      </c>
      <c r="AI11" s="32">
        <f t="shared" si="6"/>
        <v>352811</v>
      </c>
      <c r="AJ11" s="32">
        <f t="shared" si="6"/>
        <v>111246</v>
      </c>
      <c r="AK11" s="32">
        <f t="shared" si="7"/>
        <v>15124178</v>
      </c>
      <c r="AL11" s="29"/>
      <c r="AM11" s="29"/>
      <c r="AN11" s="29"/>
      <c r="AO11" s="29"/>
      <c r="AP11" s="29"/>
    </row>
    <row r="12" spans="1:42" ht="16.399999999999999" customHeight="1" x14ac:dyDescent="0.35">
      <c r="A12" s="47"/>
      <c r="B12" s="31">
        <v>44593</v>
      </c>
      <c r="C12" s="43">
        <v>42581</v>
      </c>
      <c r="D12" s="43">
        <v>1248</v>
      </c>
      <c r="E12" s="43">
        <v>23</v>
      </c>
      <c r="F12" s="43">
        <v>115</v>
      </c>
      <c r="G12" s="10">
        <f t="shared" si="0"/>
        <v>43967</v>
      </c>
      <c r="H12" s="43">
        <v>251891.40089999029</v>
      </c>
      <c r="I12" s="43">
        <v>63115.328999999969</v>
      </c>
      <c r="J12" s="43">
        <v>9488.4499999999989</v>
      </c>
      <c r="K12" s="43">
        <v>3191.6350000000029</v>
      </c>
      <c r="L12" s="10">
        <f t="shared" si="1"/>
        <v>327686.81489999028</v>
      </c>
      <c r="M12" s="43">
        <v>42450</v>
      </c>
      <c r="N12" s="43">
        <v>1240</v>
      </c>
      <c r="O12" s="43">
        <v>23</v>
      </c>
      <c r="P12" s="43">
        <v>113</v>
      </c>
      <c r="Q12" s="10">
        <f t="shared" si="2"/>
        <v>43826</v>
      </c>
      <c r="R12" s="43">
        <v>14862032.26</v>
      </c>
      <c r="S12" s="43">
        <v>1828723.76</v>
      </c>
      <c r="T12" s="43">
        <v>244414.6</v>
      </c>
      <c r="U12" s="43">
        <v>91266</v>
      </c>
      <c r="V12" s="10">
        <f t="shared" si="3"/>
        <v>17026436.620000001</v>
      </c>
      <c r="W12" s="43">
        <v>16919956</v>
      </c>
      <c r="X12" s="43">
        <v>10730583</v>
      </c>
      <c r="Y12" s="43">
        <v>4556892</v>
      </c>
      <c r="Z12" s="43">
        <v>401373</v>
      </c>
      <c r="AA12" s="10">
        <f t="shared" si="4"/>
        <v>32608804</v>
      </c>
      <c r="AB12" s="43">
        <v>5286239</v>
      </c>
      <c r="AC12" s="43">
        <v>8035202</v>
      </c>
      <c r="AD12" s="43">
        <v>4328067</v>
      </c>
      <c r="AE12" s="43">
        <v>306740</v>
      </c>
      <c r="AF12" s="10">
        <f t="shared" si="5"/>
        <v>17956248</v>
      </c>
      <c r="AG12" s="32">
        <f t="shared" si="8"/>
        <v>11633717</v>
      </c>
      <c r="AH12" s="32">
        <f t="shared" si="6"/>
        <v>2695381</v>
      </c>
      <c r="AI12" s="32">
        <f t="shared" si="6"/>
        <v>228825</v>
      </c>
      <c r="AJ12" s="32">
        <f t="shared" si="6"/>
        <v>94633</v>
      </c>
      <c r="AK12" s="32">
        <f t="shared" si="7"/>
        <v>14652556</v>
      </c>
      <c r="AL12" s="29"/>
      <c r="AM12" s="29"/>
      <c r="AN12" s="29"/>
      <c r="AO12" s="29"/>
      <c r="AP12" s="29"/>
    </row>
    <row r="13" spans="1:42" ht="16.399999999999999" customHeight="1" x14ac:dyDescent="0.35">
      <c r="A13" s="47"/>
      <c r="B13" s="31">
        <v>44621</v>
      </c>
      <c r="C13" s="43">
        <v>44322</v>
      </c>
      <c r="D13" s="43">
        <v>1267</v>
      </c>
      <c r="E13" s="43">
        <v>23</v>
      </c>
      <c r="F13" s="43">
        <v>116</v>
      </c>
      <c r="G13" s="10">
        <f t="shared" si="0"/>
        <v>45728</v>
      </c>
      <c r="H13" s="43">
        <v>261846.29689998951</v>
      </c>
      <c r="I13" s="43">
        <v>63477.809000000052</v>
      </c>
      <c r="J13" s="43">
        <v>9488.4500000000007</v>
      </c>
      <c r="K13" s="43">
        <v>3216.635000000002</v>
      </c>
      <c r="L13" s="10">
        <f t="shared" si="1"/>
        <v>338029.19089998957</v>
      </c>
      <c r="M13" s="43">
        <v>43995</v>
      </c>
      <c r="N13" s="43">
        <v>1257</v>
      </c>
      <c r="O13" s="43">
        <v>23</v>
      </c>
      <c r="P13" s="43">
        <v>114</v>
      </c>
      <c r="Q13" s="10">
        <f t="shared" si="2"/>
        <v>45389</v>
      </c>
      <c r="R13" s="43">
        <v>17057481.766999979</v>
      </c>
      <c r="S13" s="43">
        <v>1989511.030000001</v>
      </c>
      <c r="T13" s="43">
        <v>220539.8</v>
      </c>
      <c r="U13" s="43">
        <v>97682</v>
      </c>
      <c r="V13" s="10">
        <f t="shared" si="3"/>
        <v>19365214.596999981</v>
      </c>
      <c r="W13" s="43">
        <v>16758311</v>
      </c>
      <c r="X13" s="43">
        <v>10577482</v>
      </c>
      <c r="Y13" s="43">
        <v>4323290</v>
      </c>
      <c r="Z13" s="43">
        <v>388670</v>
      </c>
      <c r="AA13" s="10">
        <f t="shared" si="4"/>
        <v>32047753</v>
      </c>
      <c r="AB13" s="43">
        <v>4429769</v>
      </c>
      <c r="AC13" s="43">
        <v>7882370</v>
      </c>
      <c r="AD13" s="43">
        <v>4119250</v>
      </c>
      <c r="AE13" s="43">
        <v>281781</v>
      </c>
      <c r="AF13" s="10">
        <f t="shared" si="5"/>
        <v>16713170</v>
      </c>
      <c r="AG13" s="32">
        <f t="shared" si="8"/>
        <v>12328542</v>
      </c>
      <c r="AH13" s="32">
        <f t="shared" si="6"/>
        <v>2695112</v>
      </c>
      <c r="AI13" s="32">
        <f t="shared" si="6"/>
        <v>204040</v>
      </c>
      <c r="AJ13" s="32">
        <f t="shared" si="6"/>
        <v>106889</v>
      </c>
      <c r="AK13" s="32">
        <f t="shared" si="7"/>
        <v>15334583</v>
      </c>
      <c r="AL13" s="29"/>
      <c r="AM13" s="29"/>
      <c r="AN13" s="29"/>
      <c r="AO13" s="29"/>
      <c r="AP13" s="29"/>
    </row>
    <row r="14" spans="1:42" ht="16.399999999999999" customHeight="1" x14ac:dyDescent="0.35">
      <c r="A14" s="47"/>
      <c r="B14" s="31">
        <v>44652</v>
      </c>
      <c r="C14" s="43">
        <v>46435</v>
      </c>
      <c r="D14" s="43">
        <v>1288</v>
      </c>
      <c r="E14" s="43">
        <v>23</v>
      </c>
      <c r="F14" s="43">
        <v>116</v>
      </c>
      <c r="G14" s="10">
        <f t="shared" si="0"/>
        <v>47862</v>
      </c>
      <c r="H14" s="43">
        <v>274245.06189998618</v>
      </c>
      <c r="I14" s="43">
        <v>64633.568999999981</v>
      </c>
      <c r="J14" s="43">
        <v>9488.4499999999989</v>
      </c>
      <c r="K14" s="43">
        <v>3216.6350000000011</v>
      </c>
      <c r="L14" s="10">
        <f t="shared" si="1"/>
        <v>351583.71589998616</v>
      </c>
      <c r="M14" s="43">
        <v>44191</v>
      </c>
      <c r="N14" s="43">
        <v>1250</v>
      </c>
      <c r="O14" s="43">
        <v>22</v>
      </c>
      <c r="P14" s="43">
        <v>108</v>
      </c>
      <c r="Q14" s="10">
        <f t="shared" si="2"/>
        <v>45571</v>
      </c>
      <c r="R14" s="43">
        <v>21039195.910999991</v>
      </c>
      <c r="S14" s="43">
        <v>2263791.3540000012</v>
      </c>
      <c r="T14" s="43">
        <v>350559</v>
      </c>
      <c r="U14" s="43">
        <v>115172</v>
      </c>
      <c r="V14" s="10">
        <f t="shared" si="3"/>
        <v>23768718.264999993</v>
      </c>
      <c r="W14" s="43">
        <v>18818649</v>
      </c>
      <c r="X14" s="43">
        <v>11198886</v>
      </c>
      <c r="Y14" s="43">
        <v>4265321</v>
      </c>
      <c r="Z14" s="43">
        <v>405906</v>
      </c>
      <c r="AA14" s="10">
        <f t="shared" si="4"/>
        <v>34688762</v>
      </c>
      <c r="AB14" s="43">
        <v>4515415</v>
      </c>
      <c r="AC14" s="43">
        <v>8258542</v>
      </c>
      <c r="AD14" s="43">
        <v>4004082</v>
      </c>
      <c r="AE14" s="43">
        <v>291523</v>
      </c>
      <c r="AF14" s="10">
        <f t="shared" si="5"/>
        <v>17069562</v>
      </c>
      <c r="AG14" s="32">
        <f t="shared" si="8"/>
        <v>14303234</v>
      </c>
      <c r="AH14" s="32">
        <f t="shared" si="6"/>
        <v>2940344</v>
      </c>
      <c r="AI14" s="32">
        <f t="shared" si="6"/>
        <v>261239</v>
      </c>
      <c r="AJ14" s="32">
        <f t="shared" si="6"/>
        <v>114383</v>
      </c>
      <c r="AK14" s="32">
        <f t="shared" si="7"/>
        <v>17619200</v>
      </c>
      <c r="AL14" s="29"/>
      <c r="AM14" s="29"/>
      <c r="AN14" s="29"/>
      <c r="AO14" s="29"/>
      <c r="AP14" s="29"/>
    </row>
    <row r="15" spans="1:42" ht="16.399999999999999" customHeight="1" x14ac:dyDescent="0.35">
      <c r="A15" s="47"/>
      <c r="B15" s="31">
        <v>44682</v>
      </c>
      <c r="C15" s="43">
        <v>48252</v>
      </c>
      <c r="D15" s="43">
        <v>1310</v>
      </c>
      <c r="E15" s="43">
        <v>23</v>
      </c>
      <c r="F15" s="43">
        <v>116</v>
      </c>
      <c r="G15" s="10">
        <f t="shared" si="0"/>
        <v>49701</v>
      </c>
      <c r="H15" s="43">
        <v>284973.68189998181</v>
      </c>
      <c r="I15" s="43">
        <v>64901.684000000037</v>
      </c>
      <c r="J15" s="43">
        <v>9488.4500000000007</v>
      </c>
      <c r="K15" s="43">
        <v>3216.635000000002</v>
      </c>
      <c r="L15" s="10">
        <f t="shared" si="1"/>
        <v>362580.45089998184</v>
      </c>
      <c r="M15" s="43">
        <v>48084</v>
      </c>
      <c r="N15" s="43">
        <v>1303</v>
      </c>
      <c r="O15" s="43">
        <v>22</v>
      </c>
      <c r="P15" s="43">
        <v>115</v>
      </c>
      <c r="Q15" s="10">
        <f t="shared" si="2"/>
        <v>49524</v>
      </c>
      <c r="R15" s="43">
        <v>21883042.977000039</v>
      </c>
      <c r="S15" s="43">
        <v>3830894.4279999989</v>
      </c>
      <c r="T15" s="43">
        <v>460985</v>
      </c>
      <c r="U15" s="43">
        <v>172113</v>
      </c>
      <c r="V15" s="10">
        <f t="shared" si="3"/>
        <v>26347035.405000038</v>
      </c>
      <c r="W15" s="43">
        <v>21359529</v>
      </c>
      <c r="X15" s="43">
        <v>11138965</v>
      </c>
      <c r="Y15" s="43">
        <v>3723834</v>
      </c>
      <c r="Z15" s="43">
        <v>399649</v>
      </c>
      <c r="AA15" s="10">
        <f t="shared" si="4"/>
        <v>36621977</v>
      </c>
      <c r="AB15" s="43">
        <v>5468835</v>
      </c>
      <c r="AC15" s="43">
        <v>8428020</v>
      </c>
      <c r="AD15" s="43">
        <v>3405549</v>
      </c>
      <c r="AE15" s="43">
        <v>285842</v>
      </c>
      <c r="AF15" s="10">
        <f t="shared" si="5"/>
        <v>17588246</v>
      </c>
      <c r="AG15" s="32">
        <f t="shared" si="8"/>
        <v>15890694</v>
      </c>
      <c r="AH15" s="32">
        <f t="shared" si="6"/>
        <v>2710945</v>
      </c>
      <c r="AI15" s="32">
        <f t="shared" si="6"/>
        <v>318285</v>
      </c>
      <c r="AJ15" s="32">
        <f t="shared" si="6"/>
        <v>113807</v>
      </c>
      <c r="AK15" s="32">
        <f t="shared" si="7"/>
        <v>19033731</v>
      </c>
      <c r="AL15" s="29"/>
      <c r="AM15" s="29"/>
      <c r="AN15" s="29"/>
      <c r="AO15" s="29"/>
      <c r="AP15" s="29"/>
    </row>
    <row r="16" spans="1:42" ht="16.399999999999999" customHeight="1" x14ac:dyDescent="0.35">
      <c r="A16" s="47"/>
      <c r="B16" s="31">
        <v>44713</v>
      </c>
      <c r="C16" s="43">
        <v>50913</v>
      </c>
      <c r="D16" s="43">
        <v>1337</v>
      </c>
      <c r="E16" s="43">
        <v>23</v>
      </c>
      <c r="F16" s="43">
        <v>116</v>
      </c>
      <c r="G16" s="10">
        <f t="shared" si="0"/>
        <v>52389</v>
      </c>
      <c r="H16" s="43">
        <v>300805.15989997558</v>
      </c>
      <c r="I16" s="43">
        <v>65430.80399999996</v>
      </c>
      <c r="J16" s="43">
        <v>9488.4500000000007</v>
      </c>
      <c r="K16" s="43">
        <v>3216.635000000002</v>
      </c>
      <c r="L16" s="10">
        <f t="shared" si="1"/>
        <v>378941.04889997555</v>
      </c>
      <c r="M16" s="43">
        <v>50791</v>
      </c>
      <c r="N16" s="43">
        <v>1328</v>
      </c>
      <c r="O16" s="43">
        <v>23</v>
      </c>
      <c r="P16" s="43">
        <v>116</v>
      </c>
      <c r="Q16" s="10">
        <f t="shared" si="2"/>
        <v>52258</v>
      </c>
      <c r="R16" s="43">
        <v>21599248.816000018</v>
      </c>
      <c r="S16" s="43">
        <v>3468509.4960000012</v>
      </c>
      <c r="T16" s="43">
        <v>325731</v>
      </c>
      <c r="U16" s="43">
        <v>121337</v>
      </c>
      <c r="V16" s="10">
        <f t="shared" si="3"/>
        <v>25514826.312000021</v>
      </c>
      <c r="W16" s="43">
        <v>27711273</v>
      </c>
      <c r="X16" s="43">
        <v>12165566</v>
      </c>
      <c r="Y16" s="43">
        <v>4733506</v>
      </c>
      <c r="Z16" s="43">
        <v>439372</v>
      </c>
      <c r="AA16" s="10">
        <f t="shared" si="4"/>
        <v>45049717</v>
      </c>
      <c r="AB16" s="43">
        <v>8317418</v>
      </c>
      <c r="AC16" s="43">
        <v>9616420</v>
      </c>
      <c r="AD16" s="43">
        <v>4450895</v>
      </c>
      <c r="AE16" s="43">
        <v>298280</v>
      </c>
      <c r="AF16" s="10">
        <f t="shared" si="5"/>
        <v>22683013</v>
      </c>
      <c r="AG16" s="32">
        <f t="shared" si="8"/>
        <v>19393855</v>
      </c>
      <c r="AH16" s="32">
        <f t="shared" si="6"/>
        <v>2549146</v>
      </c>
      <c r="AI16" s="32">
        <f t="shared" si="6"/>
        <v>282611</v>
      </c>
      <c r="AJ16" s="32">
        <f t="shared" si="6"/>
        <v>141092</v>
      </c>
      <c r="AK16" s="32">
        <f t="shared" si="7"/>
        <v>22366704</v>
      </c>
      <c r="AL16" s="29"/>
      <c r="AM16" s="29"/>
      <c r="AN16" s="29"/>
      <c r="AO16" s="29"/>
      <c r="AP16" s="29"/>
    </row>
    <row r="17" spans="1:42" ht="16.399999999999999" customHeight="1" x14ac:dyDescent="0.35">
      <c r="A17" s="47"/>
      <c r="B17" s="31">
        <v>44743</v>
      </c>
      <c r="C17" s="43">
        <v>53640</v>
      </c>
      <c r="D17" s="43">
        <v>1375</v>
      </c>
      <c r="E17" s="43">
        <v>23</v>
      </c>
      <c r="F17" s="43">
        <v>116</v>
      </c>
      <c r="G17" s="10">
        <f t="shared" si="0"/>
        <v>55154</v>
      </c>
      <c r="H17" s="43">
        <v>316794.30989997141</v>
      </c>
      <c r="I17" s="43">
        <v>66315.02899999998</v>
      </c>
      <c r="J17" s="43">
        <v>9488.4500000000007</v>
      </c>
      <c r="K17" s="43">
        <v>3216.635000000002</v>
      </c>
      <c r="L17" s="10">
        <f t="shared" si="1"/>
        <v>395814.42389997141</v>
      </c>
      <c r="M17" s="43">
        <v>53388</v>
      </c>
      <c r="N17" s="43">
        <v>1357</v>
      </c>
      <c r="O17" s="43">
        <v>22</v>
      </c>
      <c r="P17" s="43">
        <v>112</v>
      </c>
      <c r="Q17" s="10">
        <f t="shared" si="2"/>
        <v>54879</v>
      </c>
      <c r="R17" s="43">
        <v>20840260.041999999</v>
      </c>
      <c r="S17" s="43">
        <v>2128512.5279999999</v>
      </c>
      <c r="T17" s="43">
        <v>196491</v>
      </c>
      <c r="U17" s="43">
        <v>109030</v>
      </c>
      <c r="V17" s="10">
        <f>SUM(R17:U17)</f>
        <v>23274293.57</v>
      </c>
      <c r="W17" s="43">
        <v>29568406</v>
      </c>
      <c r="X17" s="43">
        <v>11962016</v>
      </c>
      <c r="Y17" s="43">
        <v>5322666</v>
      </c>
      <c r="Z17" s="43">
        <v>394069</v>
      </c>
      <c r="AA17" s="10">
        <f>SUM(W17:Z17)</f>
        <v>47247157</v>
      </c>
      <c r="AB17" s="43">
        <v>9876611</v>
      </c>
      <c r="AC17" s="43">
        <v>9527064</v>
      </c>
      <c r="AD17" s="43">
        <v>5140915</v>
      </c>
      <c r="AE17" s="43">
        <v>296770</v>
      </c>
      <c r="AF17" s="10">
        <f>SUM(AB17:AE17)</f>
        <v>24841360</v>
      </c>
      <c r="AG17" s="32">
        <f t="shared" si="8"/>
        <v>19691795</v>
      </c>
      <c r="AH17" s="32">
        <f t="shared" si="6"/>
        <v>2434952</v>
      </c>
      <c r="AI17" s="32">
        <f t="shared" si="6"/>
        <v>181751</v>
      </c>
      <c r="AJ17" s="32">
        <f t="shared" si="6"/>
        <v>97299</v>
      </c>
      <c r="AK17" s="32">
        <f t="shared" si="7"/>
        <v>22405797</v>
      </c>
      <c r="AL17" s="29"/>
      <c r="AM17" s="29"/>
      <c r="AN17" s="29"/>
      <c r="AO17" s="29"/>
      <c r="AP17" s="29"/>
    </row>
    <row r="18" spans="1:42" ht="16.399999999999999" customHeight="1" x14ac:dyDescent="0.35">
      <c r="A18" s="47"/>
      <c r="B18" s="31">
        <f t="shared" ref="B18:B28" si="9">+DATE(YEAR(B17),MONTH(B17)+1,1)</f>
        <v>44774</v>
      </c>
      <c r="C18" s="43">
        <v>56334</v>
      </c>
      <c r="D18" s="43">
        <v>1410</v>
      </c>
      <c r="E18" s="43">
        <v>23</v>
      </c>
      <c r="F18" s="43">
        <v>117</v>
      </c>
      <c r="G18" s="10">
        <f t="shared" si="0"/>
        <v>57884</v>
      </c>
      <c r="H18" s="43">
        <v>332935.10789996432</v>
      </c>
      <c r="I18" s="43">
        <v>66950.238999999943</v>
      </c>
      <c r="J18" s="43">
        <v>9488.4499999999989</v>
      </c>
      <c r="K18" s="43">
        <v>3226.5150000000021</v>
      </c>
      <c r="L18" s="10">
        <f t="shared" si="1"/>
        <v>412600.31189996429</v>
      </c>
      <c r="M18" s="43">
        <v>55923</v>
      </c>
      <c r="N18" s="43">
        <v>1394</v>
      </c>
      <c r="O18" s="43">
        <v>22</v>
      </c>
      <c r="P18" s="43">
        <v>113</v>
      </c>
      <c r="Q18" s="10">
        <f t="shared" si="2"/>
        <v>57452</v>
      </c>
      <c r="R18" s="43">
        <v>22437798.246999979</v>
      </c>
      <c r="S18" s="43">
        <v>2340634.73</v>
      </c>
      <c r="T18" s="43">
        <v>332409</v>
      </c>
      <c r="U18" s="43">
        <v>114365</v>
      </c>
      <c r="V18" s="10">
        <f t="shared" ref="V18:V34" si="10">SUM(R18:U18)</f>
        <v>25225206.976999979</v>
      </c>
      <c r="W18" s="43">
        <v>31090909</v>
      </c>
      <c r="X18" s="43">
        <v>12554095</v>
      </c>
      <c r="Y18" s="43">
        <v>6124677</v>
      </c>
      <c r="Z18" s="43">
        <v>407853</v>
      </c>
      <c r="AA18" s="10">
        <f t="shared" ref="AA18:AA34" si="11">SUM(W18:Z18)</f>
        <v>50177534</v>
      </c>
      <c r="AB18" s="43">
        <v>10424387</v>
      </c>
      <c r="AC18" s="43">
        <v>9990602</v>
      </c>
      <c r="AD18" s="43">
        <v>5861508</v>
      </c>
      <c r="AE18" s="43">
        <v>286755</v>
      </c>
      <c r="AF18" s="10">
        <f t="shared" ref="AF18:AF34" si="12">SUM(AB18:AE18)</f>
        <v>26563252</v>
      </c>
      <c r="AG18" s="32">
        <f t="shared" si="8"/>
        <v>20666522</v>
      </c>
      <c r="AH18" s="32">
        <f t="shared" si="6"/>
        <v>2563493</v>
      </c>
      <c r="AI18" s="32">
        <f t="shared" si="6"/>
        <v>263169</v>
      </c>
      <c r="AJ18" s="32">
        <f t="shared" si="6"/>
        <v>121098</v>
      </c>
      <c r="AK18" s="32">
        <f t="shared" si="7"/>
        <v>23614282</v>
      </c>
      <c r="AL18" s="29"/>
      <c r="AM18" s="29"/>
      <c r="AN18" s="29"/>
      <c r="AO18" s="29"/>
      <c r="AP18" s="29"/>
    </row>
    <row r="19" spans="1:42" ht="16.399999999999999" customHeight="1" x14ac:dyDescent="0.35">
      <c r="A19" s="47"/>
      <c r="B19" s="31">
        <f t="shared" si="9"/>
        <v>44805</v>
      </c>
      <c r="C19" s="43">
        <v>59968</v>
      </c>
      <c r="D19" s="43">
        <v>1472</v>
      </c>
      <c r="E19" s="43">
        <v>23</v>
      </c>
      <c r="F19" s="43">
        <v>118</v>
      </c>
      <c r="G19" s="10">
        <f t="shared" si="0"/>
        <v>61581</v>
      </c>
      <c r="H19" s="43">
        <v>354791.74589996762</v>
      </c>
      <c r="I19" s="43">
        <v>67636.329000000027</v>
      </c>
      <c r="J19" s="43">
        <v>9488.4499999999989</v>
      </c>
      <c r="K19" s="43">
        <v>3268.5150000000021</v>
      </c>
      <c r="L19" s="10">
        <f t="shared" si="1"/>
        <v>435185.03989996767</v>
      </c>
      <c r="M19" s="43">
        <v>57800</v>
      </c>
      <c r="N19" s="43">
        <v>1424</v>
      </c>
      <c r="O19" s="43">
        <v>21</v>
      </c>
      <c r="P19" s="43">
        <v>114</v>
      </c>
      <c r="Q19" s="10">
        <f t="shared" si="2"/>
        <v>59359</v>
      </c>
      <c r="R19" s="43">
        <v>21689686.76600004</v>
      </c>
      <c r="S19" s="43">
        <v>2212863.4739999999</v>
      </c>
      <c r="T19" s="43">
        <v>254401.2</v>
      </c>
      <c r="U19" s="43">
        <v>108437</v>
      </c>
      <c r="V19" s="10">
        <f t="shared" si="10"/>
        <v>24265388.440000039</v>
      </c>
      <c r="W19" s="43">
        <v>31647250</v>
      </c>
      <c r="X19" s="43">
        <v>13093553</v>
      </c>
      <c r="Y19" s="43">
        <v>5414862</v>
      </c>
      <c r="Z19" s="43">
        <v>410574</v>
      </c>
      <c r="AA19" s="10">
        <f t="shared" si="11"/>
        <v>50566239</v>
      </c>
      <c r="AB19" s="43">
        <v>12014992</v>
      </c>
      <c r="AC19" s="43">
        <v>10734223</v>
      </c>
      <c r="AD19" s="43">
        <v>5197861</v>
      </c>
      <c r="AE19" s="43">
        <v>304596</v>
      </c>
      <c r="AF19" s="10">
        <f t="shared" si="12"/>
        <v>28251672</v>
      </c>
      <c r="AG19" s="32">
        <f t="shared" si="8"/>
        <v>19632258</v>
      </c>
      <c r="AH19" s="32">
        <f t="shared" si="6"/>
        <v>2359330</v>
      </c>
      <c r="AI19" s="32">
        <f t="shared" si="6"/>
        <v>217001</v>
      </c>
      <c r="AJ19" s="32">
        <f t="shared" si="6"/>
        <v>105978</v>
      </c>
      <c r="AK19" s="32">
        <f t="shared" si="7"/>
        <v>22314567</v>
      </c>
      <c r="AL19" s="29"/>
      <c r="AM19" s="29"/>
      <c r="AN19" s="29"/>
      <c r="AO19" s="29"/>
      <c r="AP19" s="29"/>
    </row>
    <row r="20" spans="1:42" ht="16.399999999999999" customHeight="1" x14ac:dyDescent="0.35">
      <c r="A20" s="47"/>
      <c r="B20" s="31">
        <f t="shared" si="9"/>
        <v>44835</v>
      </c>
      <c r="C20" s="43">
        <v>62848</v>
      </c>
      <c r="D20" s="43">
        <v>1543</v>
      </c>
      <c r="E20" s="43">
        <v>23</v>
      </c>
      <c r="F20" s="43">
        <v>118</v>
      </c>
      <c r="G20" s="10">
        <f t="shared" si="0"/>
        <v>64532</v>
      </c>
      <c r="H20" s="43">
        <v>372373.4548999652</v>
      </c>
      <c r="I20" s="43">
        <v>68722.384999999864</v>
      </c>
      <c r="J20" s="43">
        <v>9488.4500000000007</v>
      </c>
      <c r="K20" s="43">
        <v>3268.5150000000008</v>
      </c>
      <c r="L20" s="10">
        <f t="shared" si="1"/>
        <v>453852.80489996512</v>
      </c>
      <c r="M20" s="43">
        <v>61505</v>
      </c>
      <c r="N20" s="43">
        <v>1492</v>
      </c>
      <c r="O20" s="43">
        <v>22</v>
      </c>
      <c r="P20" s="43">
        <v>113</v>
      </c>
      <c r="Q20" s="10">
        <f t="shared" si="2"/>
        <v>63132</v>
      </c>
      <c r="R20" s="43">
        <v>19913485.992999971</v>
      </c>
      <c r="S20" s="43">
        <v>1457497.3259999999</v>
      </c>
      <c r="T20" s="43">
        <v>180925.4</v>
      </c>
      <c r="U20" s="43">
        <v>85666</v>
      </c>
      <c r="V20" s="10">
        <f t="shared" si="10"/>
        <v>21637574.718999971</v>
      </c>
      <c r="W20" s="43">
        <v>28773160</v>
      </c>
      <c r="X20" s="43">
        <v>10886285</v>
      </c>
      <c r="Y20" s="43">
        <v>4677914</v>
      </c>
      <c r="Z20" s="43">
        <v>288177</v>
      </c>
      <c r="AA20" s="10">
        <f t="shared" si="11"/>
        <v>44625536</v>
      </c>
      <c r="AB20" s="43">
        <v>10618578</v>
      </c>
      <c r="AC20" s="43">
        <v>8822560</v>
      </c>
      <c r="AD20" s="43">
        <v>4498969</v>
      </c>
      <c r="AE20" s="43">
        <v>209637</v>
      </c>
      <c r="AF20" s="10">
        <f t="shared" si="12"/>
        <v>24149744</v>
      </c>
      <c r="AG20" s="32">
        <f t="shared" si="8"/>
        <v>18154582</v>
      </c>
      <c r="AH20" s="32">
        <f t="shared" si="6"/>
        <v>2063725</v>
      </c>
      <c r="AI20" s="32">
        <f t="shared" si="6"/>
        <v>178945</v>
      </c>
      <c r="AJ20" s="32">
        <f t="shared" si="6"/>
        <v>78540</v>
      </c>
      <c r="AK20" s="32">
        <f t="shared" si="7"/>
        <v>20475792</v>
      </c>
      <c r="AL20" s="29"/>
      <c r="AM20" s="29"/>
      <c r="AN20" s="29"/>
      <c r="AO20" s="29"/>
      <c r="AP20" s="29"/>
    </row>
    <row r="21" spans="1:42" ht="16.399999999999999" customHeight="1" x14ac:dyDescent="0.35">
      <c r="A21" s="47"/>
      <c r="B21" s="31">
        <f t="shared" si="9"/>
        <v>44866</v>
      </c>
      <c r="C21" s="43">
        <v>65751</v>
      </c>
      <c r="D21" s="43">
        <v>1641</v>
      </c>
      <c r="E21" s="43">
        <v>23</v>
      </c>
      <c r="F21" s="43">
        <v>119</v>
      </c>
      <c r="G21" s="10">
        <f t="shared" si="0"/>
        <v>67534</v>
      </c>
      <c r="H21" s="43">
        <v>390011.72589995811</v>
      </c>
      <c r="I21" s="43">
        <v>69370.823999999979</v>
      </c>
      <c r="J21" s="43">
        <v>9488.4500000000007</v>
      </c>
      <c r="K21" s="43">
        <v>3270.715000000002</v>
      </c>
      <c r="L21" s="10">
        <f t="shared" si="1"/>
        <v>472141.71489995811</v>
      </c>
      <c r="M21" s="43">
        <v>65010</v>
      </c>
      <c r="N21" s="43">
        <v>1611</v>
      </c>
      <c r="O21" s="43">
        <v>22</v>
      </c>
      <c r="P21" s="43">
        <v>116</v>
      </c>
      <c r="Q21" s="10">
        <f t="shared" si="2"/>
        <v>66759</v>
      </c>
      <c r="R21" s="43">
        <v>22588443.40299999</v>
      </c>
      <c r="S21" s="43">
        <v>3146655.5000000009</v>
      </c>
      <c r="T21" s="43">
        <v>158464.20000000001</v>
      </c>
      <c r="U21" s="43">
        <v>106103</v>
      </c>
      <c r="V21" s="10">
        <f t="shared" si="10"/>
        <v>25999666.102999989</v>
      </c>
      <c r="W21" s="43">
        <v>32546598</v>
      </c>
      <c r="X21" s="43">
        <v>13080894</v>
      </c>
      <c r="Y21" s="43">
        <v>6836309</v>
      </c>
      <c r="Z21" s="43">
        <v>352058</v>
      </c>
      <c r="AA21" s="10">
        <f t="shared" si="11"/>
        <v>52815859</v>
      </c>
      <c r="AB21" s="43">
        <v>12087343</v>
      </c>
      <c r="AC21" s="43">
        <v>11066260</v>
      </c>
      <c r="AD21" s="43">
        <v>6682245</v>
      </c>
      <c r="AE21" s="43">
        <v>265853</v>
      </c>
      <c r="AF21" s="10">
        <f t="shared" si="12"/>
        <v>30101701</v>
      </c>
      <c r="AG21" s="32">
        <f t="shared" si="8"/>
        <v>20459255</v>
      </c>
      <c r="AH21" s="32">
        <f t="shared" ref="AH21:AH37" si="13">X21-AC21</f>
        <v>2014634</v>
      </c>
      <c r="AI21" s="32">
        <f t="shared" ref="AI21:AI37" si="14">Y21-AD21</f>
        <v>154064</v>
      </c>
      <c r="AJ21" s="32">
        <f t="shared" ref="AJ21:AJ37" si="15">Z21-AE21</f>
        <v>86205</v>
      </c>
      <c r="AK21" s="32">
        <f t="shared" si="7"/>
        <v>22714158</v>
      </c>
      <c r="AL21" s="29"/>
      <c r="AM21" s="29"/>
      <c r="AN21" s="29"/>
      <c r="AO21" s="29"/>
      <c r="AP21" s="29"/>
    </row>
    <row r="22" spans="1:42" ht="16.399999999999999" customHeight="1" x14ac:dyDescent="0.35">
      <c r="A22" s="47"/>
      <c r="B22" s="31">
        <f t="shared" si="9"/>
        <v>44896</v>
      </c>
      <c r="C22" s="43">
        <v>69036</v>
      </c>
      <c r="D22" s="43">
        <v>1729</v>
      </c>
      <c r="E22" s="43">
        <v>23</v>
      </c>
      <c r="F22" s="43">
        <v>121</v>
      </c>
      <c r="G22" s="10">
        <f t="shared" si="0"/>
        <v>70909</v>
      </c>
      <c r="H22" s="43">
        <v>410208.33889995533</v>
      </c>
      <c r="I22" s="43">
        <v>70518.88400000002</v>
      </c>
      <c r="J22" s="43">
        <v>9488.4500000000007</v>
      </c>
      <c r="K22" s="43">
        <v>3286.4550000000022</v>
      </c>
      <c r="L22" s="10">
        <f t="shared" si="1"/>
        <v>493502.12789995538</v>
      </c>
      <c r="M22" s="43">
        <v>68516</v>
      </c>
      <c r="N22" s="43">
        <v>1711</v>
      </c>
      <c r="O22" s="43">
        <v>23</v>
      </c>
      <c r="P22" s="43">
        <v>120</v>
      </c>
      <c r="Q22" s="10">
        <f t="shared" si="2"/>
        <v>70370</v>
      </c>
      <c r="R22" s="43">
        <v>24903973.717999998</v>
      </c>
      <c r="S22" s="43">
        <v>3832543.879999999</v>
      </c>
      <c r="T22" s="43">
        <v>180140.2</v>
      </c>
      <c r="U22" s="43">
        <v>114053</v>
      </c>
      <c r="V22" s="10">
        <f t="shared" si="10"/>
        <v>29030710.797999997</v>
      </c>
      <c r="W22" s="43">
        <v>30901934</v>
      </c>
      <c r="X22" s="43">
        <v>12818081</v>
      </c>
      <c r="Y22" s="43">
        <v>6096381</v>
      </c>
      <c r="Z22" s="43">
        <v>344143</v>
      </c>
      <c r="AA22" s="10">
        <f t="shared" si="11"/>
        <v>50160539</v>
      </c>
      <c r="AB22" s="43">
        <v>9863879</v>
      </c>
      <c r="AC22" s="43">
        <v>10622616</v>
      </c>
      <c r="AD22" s="43">
        <v>5918221</v>
      </c>
      <c r="AE22" s="43">
        <v>260946</v>
      </c>
      <c r="AF22" s="10">
        <f t="shared" si="12"/>
        <v>26665662</v>
      </c>
      <c r="AG22" s="32">
        <f t="shared" si="8"/>
        <v>21038055</v>
      </c>
      <c r="AH22" s="32">
        <f t="shared" si="13"/>
        <v>2195465</v>
      </c>
      <c r="AI22" s="32">
        <f t="shared" si="14"/>
        <v>178160</v>
      </c>
      <c r="AJ22" s="32">
        <f t="shared" si="15"/>
        <v>83197</v>
      </c>
      <c r="AK22" s="32">
        <f t="shared" si="7"/>
        <v>23494877</v>
      </c>
      <c r="AL22" s="29"/>
      <c r="AM22" s="29"/>
      <c r="AN22" s="29"/>
      <c r="AO22" s="29"/>
      <c r="AP22" s="29"/>
    </row>
    <row r="23" spans="1:42" ht="16.399999999999999" customHeight="1" x14ac:dyDescent="0.35">
      <c r="A23" s="47"/>
      <c r="B23" s="31">
        <f t="shared" si="9"/>
        <v>44927</v>
      </c>
      <c r="C23" s="43">
        <v>71993</v>
      </c>
      <c r="D23" s="43">
        <v>1803</v>
      </c>
      <c r="E23" s="43">
        <v>23</v>
      </c>
      <c r="F23" s="43">
        <v>121</v>
      </c>
      <c r="G23" s="10">
        <f t="shared" si="0"/>
        <v>73940</v>
      </c>
      <c r="H23" s="43">
        <v>427977.93989995489</v>
      </c>
      <c r="I23" s="43">
        <v>71672.802000000025</v>
      </c>
      <c r="J23" s="43">
        <v>9488.4500000000007</v>
      </c>
      <c r="K23" s="43">
        <v>3286.4550000000022</v>
      </c>
      <c r="L23" s="10">
        <f t="shared" si="1"/>
        <v>512425.64689995494</v>
      </c>
      <c r="M23" s="43">
        <v>71356</v>
      </c>
      <c r="N23" s="43">
        <v>1782</v>
      </c>
      <c r="O23" s="43">
        <v>22</v>
      </c>
      <c r="P23" s="43">
        <v>121</v>
      </c>
      <c r="Q23" s="10">
        <f t="shared" si="2"/>
        <v>73281</v>
      </c>
      <c r="R23" s="43">
        <v>26576863.217999998</v>
      </c>
      <c r="S23" s="43">
        <v>2098473.709999999</v>
      </c>
      <c r="T23" s="43">
        <v>190730.2</v>
      </c>
      <c r="U23" s="43">
        <v>100351</v>
      </c>
      <c r="V23" s="10">
        <f t="shared" si="10"/>
        <v>28966418.127999995</v>
      </c>
      <c r="W23" s="43">
        <v>29592098</v>
      </c>
      <c r="X23" s="43">
        <v>12212459</v>
      </c>
      <c r="Y23" s="43">
        <v>5941076</v>
      </c>
      <c r="Z23" s="43">
        <v>393978</v>
      </c>
      <c r="AA23" s="10">
        <f t="shared" si="11"/>
        <v>48139611</v>
      </c>
      <c r="AB23" s="43">
        <v>8588460</v>
      </c>
      <c r="AC23" s="43">
        <v>9878485</v>
      </c>
      <c r="AD23" s="43">
        <v>5748246</v>
      </c>
      <c r="AE23" s="43">
        <v>290648</v>
      </c>
      <c r="AF23" s="10">
        <f t="shared" si="12"/>
        <v>24505839</v>
      </c>
      <c r="AG23" s="32">
        <f t="shared" si="8"/>
        <v>21003638</v>
      </c>
      <c r="AH23" s="32">
        <f t="shared" si="13"/>
        <v>2333974</v>
      </c>
      <c r="AI23" s="32">
        <f t="shared" si="14"/>
        <v>192830</v>
      </c>
      <c r="AJ23" s="32">
        <f t="shared" si="15"/>
        <v>103330</v>
      </c>
      <c r="AK23" s="32">
        <f t="shared" si="7"/>
        <v>23633772</v>
      </c>
      <c r="AL23" s="29"/>
      <c r="AM23" s="29"/>
      <c r="AN23" s="29"/>
      <c r="AO23" s="29"/>
      <c r="AP23" s="29"/>
    </row>
    <row r="24" spans="1:42" ht="16.399999999999999" customHeight="1" x14ac:dyDescent="0.35">
      <c r="A24" s="47"/>
      <c r="B24" s="31">
        <f t="shared" si="9"/>
        <v>44958</v>
      </c>
      <c r="C24" s="43">
        <v>75026</v>
      </c>
      <c r="D24" s="43">
        <v>1885</v>
      </c>
      <c r="E24" s="43">
        <v>24</v>
      </c>
      <c r="F24" s="43">
        <v>122</v>
      </c>
      <c r="G24" s="10">
        <f t="shared" si="0"/>
        <v>77057</v>
      </c>
      <c r="H24" s="43">
        <v>446535.92389995948</v>
      </c>
      <c r="I24" s="43">
        <v>72972.759999999951</v>
      </c>
      <c r="J24" s="43">
        <v>10448.450000000001</v>
      </c>
      <c r="K24" s="43">
        <v>3293.7750000000019</v>
      </c>
      <c r="L24" s="10">
        <f t="shared" si="1"/>
        <v>533250.90889995941</v>
      </c>
      <c r="M24" s="43">
        <v>74452</v>
      </c>
      <c r="N24" s="43">
        <v>1864</v>
      </c>
      <c r="O24" s="43">
        <v>24</v>
      </c>
      <c r="P24" s="43">
        <v>122</v>
      </c>
      <c r="Q24" s="10">
        <f t="shared" si="2"/>
        <v>76462</v>
      </c>
      <c r="R24" s="43">
        <v>29304545.45700001</v>
      </c>
      <c r="S24" s="43">
        <v>2104912.5299999998</v>
      </c>
      <c r="T24" s="43">
        <v>173696.8</v>
      </c>
      <c r="U24" s="43">
        <v>103303</v>
      </c>
      <c r="V24" s="10">
        <f t="shared" si="10"/>
        <v>31686457.787000012</v>
      </c>
      <c r="W24" s="43">
        <v>26965369</v>
      </c>
      <c r="X24" s="43">
        <v>12176894</v>
      </c>
      <c r="Y24" s="43">
        <v>6109389</v>
      </c>
      <c r="Z24" s="43">
        <v>397207</v>
      </c>
      <c r="AA24" s="10">
        <f t="shared" si="11"/>
        <v>45648859</v>
      </c>
      <c r="AB24" s="43">
        <v>6238958</v>
      </c>
      <c r="AC24" s="43">
        <v>9620655</v>
      </c>
      <c r="AD24" s="43">
        <v>5669580</v>
      </c>
      <c r="AE24" s="43">
        <v>294036</v>
      </c>
      <c r="AF24" s="10">
        <f t="shared" si="12"/>
        <v>21823229</v>
      </c>
      <c r="AG24" s="32">
        <f t="shared" si="8"/>
        <v>20726411</v>
      </c>
      <c r="AH24" s="32">
        <f t="shared" si="13"/>
        <v>2556239</v>
      </c>
      <c r="AI24" s="32">
        <f t="shared" si="14"/>
        <v>439809</v>
      </c>
      <c r="AJ24" s="32">
        <f t="shared" si="15"/>
        <v>103171</v>
      </c>
      <c r="AK24" s="32">
        <f t="shared" si="7"/>
        <v>23825630</v>
      </c>
      <c r="AL24" s="29"/>
      <c r="AM24" s="29"/>
      <c r="AN24" s="29"/>
      <c r="AO24" s="29"/>
      <c r="AP24" s="29"/>
    </row>
    <row r="25" spans="1:42" ht="16.399999999999999" customHeight="1" x14ac:dyDescent="0.35">
      <c r="A25" s="47"/>
      <c r="B25" s="31">
        <f t="shared" si="9"/>
        <v>44986</v>
      </c>
      <c r="C25" s="43">
        <v>77713</v>
      </c>
      <c r="D25" s="43">
        <v>1966</v>
      </c>
      <c r="E25" s="43">
        <v>24</v>
      </c>
      <c r="F25" s="43">
        <v>121</v>
      </c>
      <c r="G25" s="10">
        <f t="shared" si="0"/>
        <v>79824</v>
      </c>
      <c r="H25" s="43">
        <v>463376.10089995438</v>
      </c>
      <c r="I25" s="43">
        <v>74168.863999999943</v>
      </c>
      <c r="J25" s="43">
        <v>10448.450000000001</v>
      </c>
      <c r="K25" s="43">
        <v>3273.3750000000009</v>
      </c>
      <c r="L25" s="10">
        <f t="shared" si="1"/>
        <v>551266.78989995434</v>
      </c>
      <c r="M25" s="43">
        <v>76882</v>
      </c>
      <c r="N25" s="43">
        <v>1939</v>
      </c>
      <c r="O25" s="43">
        <v>24</v>
      </c>
      <c r="P25" s="43">
        <v>120</v>
      </c>
      <c r="Q25" s="10">
        <f t="shared" si="2"/>
        <v>78965</v>
      </c>
      <c r="R25" s="43">
        <v>36072860.204000093</v>
      </c>
      <c r="S25" s="43">
        <v>2685991.29</v>
      </c>
      <c r="T25" s="43">
        <v>198557</v>
      </c>
      <c r="U25" s="43">
        <v>108244</v>
      </c>
      <c r="V25" s="10">
        <f t="shared" si="10"/>
        <v>39065652.494000092</v>
      </c>
      <c r="W25" s="43">
        <v>27441410</v>
      </c>
      <c r="X25" s="43">
        <v>12344813</v>
      </c>
      <c r="Y25" s="43">
        <v>6076135</v>
      </c>
      <c r="Z25" s="43">
        <v>390077</v>
      </c>
      <c r="AA25" s="10">
        <f t="shared" si="11"/>
        <v>46252435</v>
      </c>
      <c r="AB25" s="43">
        <v>4913976</v>
      </c>
      <c r="AC25" s="43">
        <v>9825284</v>
      </c>
      <c r="AD25" s="43">
        <v>5881538</v>
      </c>
      <c r="AE25" s="43">
        <v>290654</v>
      </c>
      <c r="AF25" s="10">
        <f t="shared" si="12"/>
        <v>20911452</v>
      </c>
      <c r="AG25" s="32">
        <f t="shared" si="8"/>
        <v>22527434</v>
      </c>
      <c r="AH25" s="32">
        <f t="shared" si="13"/>
        <v>2519529</v>
      </c>
      <c r="AI25" s="32">
        <f t="shared" si="14"/>
        <v>194597</v>
      </c>
      <c r="AJ25" s="32">
        <f t="shared" si="15"/>
        <v>99423</v>
      </c>
      <c r="AK25" s="32">
        <f t="shared" si="7"/>
        <v>25340983</v>
      </c>
      <c r="AL25" s="29"/>
      <c r="AM25" s="29"/>
      <c r="AN25" s="29"/>
      <c r="AO25" s="29"/>
      <c r="AP25" s="29"/>
    </row>
    <row r="26" spans="1:42" ht="16.399999999999999" customHeight="1" x14ac:dyDescent="0.35">
      <c r="A26" s="47"/>
      <c r="B26" s="31">
        <f t="shared" si="9"/>
        <v>45017</v>
      </c>
      <c r="C26" s="43">
        <v>80765</v>
      </c>
      <c r="D26" s="43">
        <v>2046</v>
      </c>
      <c r="E26" s="43">
        <v>25</v>
      </c>
      <c r="F26" s="43">
        <v>120</v>
      </c>
      <c r="G26" s="10">
        <f t="shared" si="0"/>
        <v>82956</v>
      </c>
      <c r="H26" s="43">
        <v>483395.00589995098</v>
      </c>
      <c r="I26" s="43">
        <v>75669.399999999921</v>
      </c>
      <c r="J26" s="43">
        <v>12098.45</v>
      </c>
      <c r="K26" s="43">
        <v>3266.0550000000012</v>
      </c>
      <c r="L26" s="10">
        <f t="shared" si="1"/>
        <v>574428.91089995089</v>
      </c>
      <c r="M26" s="43">
        <v>79763</v>
      </c>
      <c r="N26" s="43">
        <v>2029</v>
      </c>
      <c r="O26" s="43">
        <v>25</v>
      </c>
      <c r="P26" s="43">
        <v>119</v>
      </c>
      <c r="Q26" s="10">
        <f t="shared" si="2"/>
        <v>81936</v>
      </c>
      <c r="R26" s="43">
        <v>42608522.413000047</v>
      </c>
      <c r="S26" s="43">
        <v>3366780.7719999999</v>
      </c>
      <c r="T26" s="43">
        <v>261238.2</v>
      </c>
      <c r="U26" s="43">
        <v>125102</v>
      </c>
      <c r="V26" s="10">
        <f t="shared" si="10"/>
        <v>46361643.38500005</v>
      </c>
      <c r="W26" s="43">
        <v>32065962</v>
      </c>
      <c r="X26" s="43">
        <v>12924250</v>
      </c>
      <c r="Y26" s="43">
        <v>6520585</v>
      </c>
      <c r="Z26" s="43">
        <v>412149</v>
      </c>
      <c r="AA26" s="10">
        <f t="shared" si="11"/>
        <v>51922946</v>
      </c>
      <c r="AB26" s="43">
        <v>5336785</v>
      </c>
      <c r="AC26" s="43">
        <v>9909893</v>
      </c>
      <c r="AD26" s="43">
        <v>5999767</v>
      </c>
      <c r="AE26" s="43">
        <v>299694</v>
      </c>
      <c r="AF26" s="10">
        <f t="shared" si="12"/>
        <v>21546139</v>
      </c>
      <c r="AG26" s="32">
        <f t="shared" si="8"/>
        <v>26729177</v>
      </c>
      <c r="AH26" s="32">
        <f t="shared" si="13"/>
        <v>3014357</v>
      </c>
      <c r="AI26" s="32">
        <f t="shared" si="14"/>
        <v>520818</v>
      </c>
      <c r="AJ26" s="32">
        <f t="shared" si="15"/>
        <v>112455</v>
      </c>
      <c r="AK26" s="32">
        <f t="shared" si="7"/>
        <v>30376807</v>
      </c>
      <c r="AL26" s="29"/>
      <c r="AM26" s="29"/>
      <c r="AN26" s="29"/>
      <c r="AO26" s="29"/>
      <c r="AP26" s="29"/>
    </row>
    <row r="27" spans="1:42" ht="16.399999999999999" customHeight="1" x14ac:dyDescent="0.35">
      <c r="A27" s="47"/>
      <c r="B27" s="31">
        <f t="shared" si="9"/>
        <v>45047</v>
      </c>
      <c r="C27" s="43">
        <v>83849</v>
      </c>
      <c r="D27" s="43">
        <v>2112</v>
      </c>
      <c r="E27" s="43">
        <v>25</v>
      </c>
      <c r="F27" s="43">
        <v>122</v>
      </c>
      <c r="G27" s="10">
        <f t="shared" si="0"/>
        <v>86108</v>
      </c>
      <c r="H27" s="43">
        <v>504255.93189993862</v>
      </c>
      <c r="I27" s="43">
        <v>76473.725999999966</v>
      </c>
      <c r="J27" s="43">
        <v>12098.45</v>
      </c>
      <c r="K27" s="43">
        <v>3335.535000000003</v>
      </c>
      <c r="L27" s="10">
        <f t="shared" si="1"/>
        <v>596163.64289993851</v>
      </c>
      <c r="M27" s="43">
        <v>83146</v>
      </c>
      <c r="N27" s="43">
        <v>2092</v>
      </c>
      <c r="O27" s="43">
        <v>25</v>
      </c>
      <c r="P27" s="43">
        <v>121</v>
      </c>
      <c r="Q27" s="10">
        <f t="shared" si="2"/>
        <v>85384</v>
      </c>
      <c r="R27" s="43">
        <v>44312679.196999989</v>
      </c>
      <c r="S27" s="43">
        <v>3374959.6209999989</v>
      </c>
      <c r="T27" s="43">
        <v>207152.60000000009</v>
      </c>
      <c r="U27" s="43">
        <v>128644</v>
      </c>
      <c r="V27" s="10">
        <f t="shared" si="10"/>
        <v>48023435.41799999</v>
      </c>
      <c r="W27" s="43">
        <v>39612661</v>
      </c>
      <c r="X27" s="43">
        <v>14011280</v>
      </c>
      <c r="Y27" s="43">
        <v>7201075</v>
      </c>
      <c r="Z27" s="43">
        <v>412150</v>
      </c>
      <c r="AA27" s="10">
        <f t="shared" si="11"/>
        <v>61237166</v>
      </c>
      <c r="AB27" s="43">
        <v>7444221</v>
      </c>
      <c r="AC27" s="43">
        <v>11108936</v>
      </c>
      <c r="AD27" s="43">
        <v>6985322</v>
      </c>
      <c r="AE27" s="43">
        <v>298754</v>
      </c>
      <c r="AF27" s="10">
        <f t="shared" si="12"/>
        <v>25837233</v>
      </c>
      <c r="AG27" s="32">
        <f t="shared" si="8"/>
        <v>32168440</v>
      </c>
      <c r="AH27" s="32">
        <f t="shared" si="13"/>
        <v>2902344</v>
      </c>
      <c r="AI27" s="32">
        <f t="shared" si="14"/>
        <v>215753</v>
      </c>
      <c r="AJ27" s="32">
        <f t="shared" si="15"/>
        <v>113396</v>
      </c>
      <c r="AK27" s="32">
        <f t="shared" si="7"/>
        <v>35399933</v>
      </c>
      <c r="AL27" s="29"/>
      <c r="AM27" s="29"/>
      <c r="AN27" s="29"/>
      <c r="AO27" s="29"/>
      <c r="AP27" s="29"/>
    </row>
    <row r="28" spans="1:42" ht="16.399999999999999" customHeight="1" x14ac:dyDescent="0.35">
      <c r="A28" s="47"/>
      <c r="B28" s="31">
        <f t="shared" si="9"/>
        <v>45078</v>
      </c>
      <c r="C28" s="43">
        <v>86747</v>
      </c>
      <c r="D28" s="43">
        <v>2187</v>
      </c>
      <c r="E28" s="43">
        <v>25</v>
      </c>
      <c r="F28" s="43">
        <v>122</v>
      </c>
      <c r="G28" s="10">
        <f t="shared" si="0"/>
        <v>89081</v>
      </c>
      <c r="H28" s="43">
        <v>525631.93189992639</v>
      </c>
      <c r="I28" s="43">
        <v>77821.208000000173</v>
      </c>
      <c r="J28" s="43">
        <v>12098.45</v>
      </c>
      <c r="K28" s="43">
        <v>3287.0150000000008</v>
      </c>
      <c r="L28" s="10">
        <f t="shared" si="1"/>
        <v>618838.60489992658</v>
      </c>
      <c r="M28" s="43">
        <v>85521</v>
      </c>
      <c r="N28" s="43">
        <v>2160</v>
      </c>
      <c r="O28" s="43">
        <v>25</v>
      </c>
      <c r="P28" s="43">
        <v>122</v>
      </c>
      <c r="Q28" s="10">
        <f t="shared" si="2"/>
        <v>87828</v>
      </c>
      <c r="R28" s="43">
        <v>40510082.265000023</v>
      </c>
      <c r="S28" s="43">
        <v>3302767.7059999998</v>
      </c>
      <c r="T28" s="43">
        <v>199283.20000000001</v>
      </c>
      <c r="U28" s="43">
        <v>124894</v>
      </c>
      <c r="V28" s="10">
        <f t="shared" si="10"/>
        <v>44137027.171000026</v>
      </c>
      <c r="W28" s="43">
        <v>50654422</v>
      </c>
      <c r="X28" s="43">
        <v>14913824</v>
      </c>
      <c r="Y28" s="43">
        <v>6138404</v>
      </c>
      <c r="Z28" s="43">
        <v>433272</v>
      </c>
      <c r="AA28" s="10">
        <f t="shared" si="11"/>
        <v>72139922</v>
      </c>
      <c r="AB28" s="43">
        <v>13060953</v>
      </c>
      <c r="AC28" s="43">
        <v>12208453</v>
      </c>
      <c r="AD28" s="43">
        <v>5971681</v>
      </c>
      <c r="AE28" s="43">
        <v>315057</v>
      </c>
      <c r="AF28" s="10">
        <f t="shared" si="12"/>
        <v>31556144</v>
      </c>
      <c r="AG28" s="32">
        <f t="shared" si="8"/>
        <v>37593469</v>
      </c>
      <c r="AH28" s="32">
        <f t="shared" si="13"/>
        <v>2705371</v>
      </c>
      <c r="AI28" s="32">
        <f t="shared" si="14"/>
        <v>166723</v>
      </c>
      <c r="AJ28" s="32">
        <f t="shared" si="15"/>
        <v>118215</v>
      </c>
      <c r="AK28" s="32">
        <f t="shared" si="7"/>
        <v>40583778</v>
      </c>
      <c r="AL28" s="29"/>
      <c r="AM28" s="29"/>
      <c r="AN28" s="29"/>
      <c r="AO28" s="29"/>
      <c r="AP28" s="29"/>
    </row>
    <row r="29" spans="1:42" ht="16.399999999999999" customHeight="1" x14ac:dyDescent="0.35">
      <c r="A29" s="47"/>
      <c r="B29" s="31">
        <f>+DATE(YEAR(B28),MONTH(B28)+1,1)</f>
        <v>45108</v>
      </c>
      <c r="C29" s="43">
        <v>89616</v>
      </c>
      <c r="D29" s="43">
        <v>2250</v>
      </c>
      <c r="E29" s="43">
        <v>25</v>
      </c>
      <c r="F29" s="43">
        <v>123</v>
      </c>
      <c r="G29" s="10">
        <f t="shared" si="0"/>
        <v>92014</v>
      </c>
      <c r="H29" s="43">
        <v>546807.94689993071</v>
      </c>
      <c r="I29" s="43">
        <v>78833.636000000013</v>
      </c>
      <c r="J29" s="43">
        <v>12098.45</v>
      </c>
      <c r="K29" s="43">
        <v>3293.5450000000019</v>
      </c>
      <c r="L29" s="10">
        <f t="shared" si="1"/>
        <v>641033.57789993077</v>
      </c>
      <c r="M29" s="43">
        <v>88909</v>
      </c>
      <c r="N29" s="43">
        <v>2250</v>
      </c>
      <c r="O29" s="43">
        <v>24</v>
      </c>
      <c r="P29" s="43">
        <v>123</v>
      </c>
      <c r="Q29" s="10">
        <f t="shared" si="2"/>
        <v>91306</v>
      </c>
      <c r="R29" s="43">
        <v>35825576.301999994</v>
      </c>
      <c r="S29" s="43">
        <v>7218839.9729999974</v>
      </c>
      <c r="T29" s="43">
        <v>147879.79999999999</v>
      </c>
      <c r="U29" s="43">
        <v>115800</v>
      </c>
      <c r="V29" s="10">
        <f t="shared" si="10"/>
        <v>43308096.074999988</v>
      </c>
      <c r="W29" s="43">
        <v>54891034</v>
      </c>
      <c r="X29" s="43">
        <v>15125426</v>
      </c>
      <c r="Y29" s="43">
        <v>6758462</v>
      </c>
      <c r="Z29" s="43">
        <v>416966</v>
      </c>
      <c r="AA29" s="10">
        <f t="shared" si="11"/>
        <v>77191888</v>
      </c>
      <c r="AB29" s="43">
        <v>22949148</v>
      </c>
      <c r="AC29" s="43">
        <v>12660233</v>
      </c>
      <c r="AD29" s="43">
        <v>6633682</v>
      </c>
      <c r="AE29" s="43">
        <v>324260</v>
      </c>
      <c r="AF29" s="10">
        <f t="shared" si="12"/>
        <v>42567323</v>
      </c>
      <c r="AG29" s="32">
        <f t="shared" si="8"/>
        <v>31941886</v>
      </c>
      <c r="AH29" s="32">
        <f t="shared" si="13"/>
        <v>2465193</v>
      </c>
      <c r="AI29" s="32">
        <f t="shared" si="14"/>
        <v>124780</v>
      </c>
      <c r="AJ29" s="32">
        <f t="shared" si="15"/>
        <v>92706</v>
      </c>
      <c r="AK29" s="32">
        <f t="shared" si="7"/>
        <v>34624565</v>
      </c>
      <c r="AL29" s="29"/>
      <c r="AM29" s="29"/>
      <c r="AN29" s="29"/>
      <c r="AO29" s="29"/>
      <c r="AP29" s="29"/>
    </row>
    <row r="30" spans="1:42" ht="16.399999999999999" customHeight="1" x14ac:dyDescent="0.35">
      <c r="A30" s="47"/>
      <c r="B30" s="31">
        <f>+DATE(YEAR(B29),MONTH(B29)+1,1)</f>
        <v>45139</v>
      </c>
      <c r="C30" s="43">
        <v>93795</v>
      </c>
      <c r="D30" s="43">
        <v>2403</v>
      </c>
      <c r="E30" s="43">
        <v>25</v>
      </c>
      <c r="F30" s="43">
        <v>123</v>
      </c>
      <c r="G30" s="10">
        <f t="shared" si="0"/>
        <v>96346</v>
      </c>
      <c r="H30" s="43">
        <v>576794.05789992993</v>
      </c>
      <c r="I30" s="43">
        <v>81724.433999999907</v>
      </c>
      <c r="J30" s="43">
        <v>12098.45</v>
      </c>
      <c r="K30" s="43">
        <v>3293.5450000000019</v>
      </c>
      <c r="L30" s="10">
        <f t="shared" si="1"/>
        <v>673910.48689992982</v>
      </c>
      <c r="M30" s="43">
        <v>93215</v>
      </c>
      <c r="N30" s="43">
        <v>2397</v>
      </c>
      <c r="O30" s="43">
        <v>24</v>
      </c>
      <c r="P30" s="43">
        <v>123</v>
      </c>
      <c r="Q30" s="10">
        <f t="shared" si="2"/>
        <v>95759</v>
      </c>
      <c r="R30" s="43">
        <v>38188273.368000038</v>
      </c>
      <c r="S30" s="43">
        <v>4706082.0360000003</v>
      </c>
      <c r="T30" s="43">
        <v>189819.2</v>
      </c>
      <c r="U30" s="43">
        <v>115969</v>
      </c>
      <c r="V30" s="10">
        <f t="shared" si="10"/>
        <v>43200143.604000039</v>
      </c>
      <c r="W30" s="43">
        <v>59038086</v>
      </c>
      <c r="X30" s="43">
        <v>15932310</v>
      </c>
      <c r="Y30" s="43">
        <v>6649135</v>
      </c>
      <c r="Z30" s="43">
        <v>436851</v>
      </c>
      <c r="AA30" s="10">
        <f t="shared" si="11"/>
        <v>82056382</v>
      </c>
      <c r="AB30" s="43">
        <v>24064414</v>
      </c>
      <c r="AC30" s="43">
        <v>13228011</v>
      </c>
      <c r="AD30" s="43">
        <v>6499906</v>
      </c>
      <c r="AE30" s="43">
        <v>338833</v>
      </c>
      <c r="AF30" s="10">
        <f t="shared" si="12"/>
        <v>44131164</v>
      </c>
      <c r="AG30" s="32">
        <f t="shared" si="8"/>
        <v>34973672</v>
      </c>
      <c r="AH30" s="32">
        <f t="shared" si="13"/>
        <v>2704299</v>
      </c>
      <c r="AI30" s="32">
        <f t="shared" si="14"/>
        <v>149229</v>
      </c>
      <c r="AJ30" s="32">
        <f t="shared" si="15"/>
        <v>98018</v>
      </c>
      <c r="AK30" s="32">
        <f t="shared" si="7"/>
        <v>37925218</v>
      </c>
      <c r="AL30" s="29"/>
      <c r="AM30" s="29"/>
      <c r="AN30" s="29"/>
      <c r="AO30" s="29"/>
      <c r="AP30" s="29"/>
    </row>
    <row r="31" spans="1:42" ht="16.399999999999999" customHeight="1" x14ac:dyDescent="0.35">
      <c r="A31" s="47"/>
      <c r="B31" s="31">
        <f>+DATE(YEAR(B30),MONTH(B30)+1,1)</f>
        <v>45170</v>
      </c>
      <c r="C31" s="43">
        <v>97717</v>
      </c>
      <c r="D31" s="43">
        <v>2529</v>
      </c>
      <c r="E31" s="43">
        <v>25</v>
      </c>
      <c r="F31" s="43">
        <v>123</v>
      </c>
      <c r="G31" s="10">
        <f t="shared" si="0"/>
        <v>100394</v>
      </c>
      <c r="H31" s="43">
        <v>603913.56889992813</v>
      </c>
      <c r="I31" s="43">
        <v>83503.251999999935</v>
      </c>
      <c r="J31" s="43">
        <v>12098.45</v>
      </c>
      <c r="K31" s="43">
        <v>3293.5450000000019</v>
      </c>
      <c r="L31" s="10">
        <f t="shared" si="1"/>
        <v>702808.8158999281</v>
      </c>
      <c r="M31" s="43">
        <v>96948</v>
      </c>
      <c r="N31" s="43">
        <v>2523</v>
      </c>
      <c r="O31" s="43">
        <v>23</v>
      </c>
      <c r="P31" s="43">
        <v>123</v>
      </c>
      <c r="Q31" s="10">
        <f t="shared" si="2"/>
        <v>99617</v>
      </c>
      <c r="R31" s="43">
        <v>37794099.640999988</v>
      </c>
      <c r="S31" s="43">
        <v>2390808.3739999989</v>
      </c>
      <c r="T31" s="43">
        <v>159893</v>
      </c>
      <c r="U31" s="43">
        <v>111288</v>
      </c>
      <c r="V31" s="10">
        <f t="shared" si="10"/>
        <v>40456089.014999986</v>
      </c>
      <c r="W31" s="43">
        <v>61473401</v>
      </c>
      <c r="X31" s="43">
        <v>17054018</v>
      </c>
      <c r="Y31" s="43">
        <v>6814008</v>
      </c>
      <c r="Z31" s="43">
        <v>405259</v>
      </c>
      <c r="AA31" s="10">
        <f t="shared" si="11"/>
        <v>85746686</v>
      </c>
      <c r="AB31" s="43">
        <v>25789201</v>
      </c>
      <c r="AC31" s="43">
        <v>14432545</v>
      </c>
      <c r="AD31" s="43">
        <v>6662145</v>
      </c>
      <c r="AE31" s="43">
        <v>318830</v>
      </c>
      <c r="AF31" s="10">
        <f t="shared" si="12"/>
        <v>47202721</v>
      </c>
      <c r="AG31" s="32">
        <f t="shared" si="8"/>
        <v>35684200</v>
      </c>
      <c r="AH31" s="32">
        <f t="shared" si="13"/>
        <v>2621473</v>
      </c>
      <c r="AI31" s="32">
        <f t="shared" si="14"/>
        <v>151863</v>
      </c>
      <c r="AJ31" s="32">
        <f t="shared" si="15"/>
        <v>86429</v>
      </c>
      <c r="AK31" s="32">
        <f t="shared" si="7"/>
        <v>38543965</v>
      </c>
      <c r="AL31" s="29"/>
      <c r="AM31" s="29"/>
      <c r="AN31" s="29"/>
      <c r="AO31" s="29"/>
      <c r="AP31" s="29"/>
    </row>
    <row r="32" spans="1:42" ht="16.399999999999999" customHeight="1" x14ac:dyDescent="0.35">
      <c r="A32" s="47"/>
      <c r="B32" s="31">
        <f>+DATE(YEAR(B31),MONTH(B31)+1,1)</f>
        <v>45200</v>
      </c>
      <c r="C32" s="43">
        <v>101900</v>
      </c>
      <c r="D32" s="43">
        <v>2635</v>
      </c>
      <c r="E32" s="43">
        <v>25</v>
      </c>
      <c r="F32" s="43">
        <v>123</v>
      </c>
      <c r="G32" s="10">
        <f t="shared" si="0"/>
        <v>104683</v>
      </c>
      <c r="H32" s="43">
        <v>632587.4978999251</v>
      </c>
      <c r="I32" s="43">
        <v>84269.015999999843</v>
      </c>
      <c r="J32" s="43">
        <v>12098.45</v>
      </c>
      <c r="K32" s="43">
        <v>3293.5450000000028</v>
      </c>
      <c r="L32" s="10">
        <f t="shared" si="1"/>
        <v>732248.50889992493</v>
      </c>
      <c r="M32" s="43">
        <v>101070</v>
      </c>
      <c r="N32" s="43">
        <v>2630</v>
      </c>
      <c r="O32" s="43">
        <v>25</v>
      </c>
      <c r="P32" s="43">
        <v>122</v>
      </c>
      <c r="Q32" s="10">
        <f t="shared" si="2"/>
        <v>103847</v>
      </c>
      <c r="R32" s="43">
        <v>41635938.098999977</v>
      </c>
      <c r="S32" s="43">
        <v>2693840.6649999991</v>
      </c>
      <c r="T32" s="43">
        <v>151477.79999999999</v>
      </c>
      <c r="U32" s="43">
        <v>115545</v>
      </c>
      <c r="V32" s="10">
        <f t="shared" si="10"/>
        <v>44596801.563999973</v>
      </c>
      <c r="W32" s="43">
        <v>65582666</v>
      </c>
      <c r="X32" s="43">
        <v>17692418</v>
      </c>
      <c r="Y32" s="43">
        <v>7531370</v>
      </c>
      <c r="Z32" s="43">
        <v>421074</v>
      </c>
      <c r="AA32" s="10">
        <f t="shared" si="11"/>
        <v>91227528</v>
      </c>
      <c r="AB32" s="43">
        <v>26719207</v>
      </c>
      <c r="AC32" s="43">
        <v>14858162</v>
      </c>
      <c r="AD32" s="43">
        <v>7370762</v>
      </c>
      <c r="AE32" s="43">
        <v>326032</v>
      </c>
      <c r="AF32" s="10">
        <f t="shared" si="12"/>
        <v>49274163</v>
      </c>
      <c r="AG32" s="32">
        <f t="shared" si="8"/>
        <v>38863459</v>
      </c>
      <c r="AH32" s="32">
        <f t="shared" si="13"/>
        <v>2834256</v>
      </c>
      <c r="AI32" s="32">
        <f t="shared" si="14"/>
        <v>160608</v>
      </c>
      <c r="AJ32" s="32">
        <f t="shared" si="15"/>
        <v>95042</v>
      </c>
      <c r="AK32" s="32">
        <f t="shared" si="7"/>
        <v>41953365</v>
      </c>
      <c r="AL32" s="29"/>
      <c r="AM32" s="29"/>
      <c r="AN32" s="29"/>
      <c r="AO32" s="29"/>
      <c r="AP32" s="29"/>
    </row>
    <row r="33" spans="1:42" ht="16.399999999999999" customHeight="1" x14ac:dyDescent="0.35">
      <c r="A33" s="47"/>
      <c r="B33" s="31">
        <f t="shared" ref="B33" si="16">+DATE(YEAR(B32),MONTH(B32)+1,1)</f>
        <v>45231</v>
      </c>
      <c r="C33" s="43">
        <v>106043</v>
      </c>
      <c r="D33" s="43">
        <v>2759</v>
      </c>
      <c r="E33" s="43">
        <v>25</v>
      </c>
      <c r="F33" s="43">
        <v>124</v>
      </c>
      <c r="G33" s="10">
        <f t="shared" si="0"/>
        <v>108951</v>
      </c>
      <c r="H33" s="43">
        <v>660903.77589992387</v>
      </c>
      <c r="I33" s="43">
        <v>86149.653999999835</v>
      </c>
      <c r="J33" s="43">
        <v>12098.45</v>
      </c>
      <c r="K33" s="43">
        <v>3308.5450000000019</v>
      </c>
      <c r="L33" s="10">
        <f t="shared" si="1"/>
        <v>762460.42489992373</v>
      </c>
      <c r="M33" s="43">
        <v>104988</v>
      </c>
      <c r="N33" s="43">
        <v>2738</v>
      </c>
      <c r="O33" s="43">
        <v>24</v>
      </c>
      <c r="P33" s="43">
        <v>124</v>
      </c>
      <c r="Q33" s="10">
        <f t="shared" si="2"/>
        <v>107874</v>
      </c>
      <c r="R33" s="43">
        <v>36787504.072999969</v>
      </c>
      <c r="S33" s="43">
        <v>2288471.9890000001</v>
      </c>
      <c r="T33" s="43">
        <v>152826.4</v>
      </c>
      <c r="U33" s="43">
        <v>103776</v>
      </c>
      <c r="V33" s="10">
        <f t="shared" si="10"/>
        <v>39332578.461999968</v>
      </c>
      <c r="W33" s="43">
        <v>60866266</v>
      </c>
      <c r="X33" s="43">
        <v>17642658</v>
      </c>
      <c r="Y33" s="43">
        <v>7725894</v>
      </c>
      <c r="Z33" s="43">
        <v>410532</v>
      </c>
      <c r="AA33" s="10">
        <f t="shared" si="11"/>
        <v>86645350</v>
      </c>
      <c r="AB33" s="43">
        <v>25343179</v>
      </c>
      <c r="AC33" s="43">
        <v>15133656</v>
      </c>
      <c r="AD33" s="43">
        <v>7576918</v>
      </c>
      <c r="AE33" s="43">
        <v>329899</v>
      </c>
      <c r="AF33" s="10">
        <f t="shared" si="12"/>
        <v>48383652</v>
      </c>
      <c r="AG33" s="32">
        <f t="shared" si="8"/>
        <v>35523087</v>
      </c>
      <c r="AH33" s="32">
        <f t="shared" si="13"/>
        <v>2509002</v>
      </c>
      <c r="AI33" s="32">
        <f t="shared" si="14"/>
        <v>148976</v>
      </c>
      <c r="AJ33" s="32">
        <f t="shared" si="15"/>
        <v>80633</v>
      </c>
      <c r="AK33" s="32">
        <f t="shared" si="7"/>
        <v>38261698</v>
      </c>
      <c r="AL33" s="29"/>
      <c r="AM33" s="29"/>
      <c r="AN33" s="29"/>
      <c r="AO33" s="29"/>
      <c r="AP33" s="29"/>
    </row>
    <row r="34" spans="1:42" ht="16.399999999999999" customHeight="1" x14ac:dyDescent="0.35">
      <c r="A34" s="47"/>
      <c r="B34" s="31">
        <f>+DATE(YEAR(B33),MONTH(B33)+1,1)</f>
        <v>45261</v>
      </c>
      <c r="C34" s="43">
        <v>108982</v>
      </c>
      <c r="D34" s="43">
        <v>2856</v>
      </c>
      <c r="E34" s="43">
        <v>25</v>
      </c>
      <c r="F34" s="43">
        <v>124</v>
      </c>
      <c r="G34" s="10">
        <f t="shared" si="0"/>
        <v>111987</v>
      </c>
      <c r="H34" s="43">
        <v>681245.7948999228</v>
      </c>
      <c r="I34" s="43">
        <v>87634.827000000238</v>
      </c>
      <c r="J34" s="43">
        <v>12098.45</v>
      </c>
      <c r="K34" s="43">
        <v>3308.5450000000019</v>
      </c>
      <c r="L34" s="10">
        <f t="shared" si="1"/>
        <v>784287.61689992307</v>
      </c>
      <c r="M34" s="43">
        <v>107703</v>
      </c>
      <c r="N34" s="43">
        <v>2847</v>
      </c>
      <c r="O34" s="43">
        <v>24</v>
      </c>
      <c r="P34" s="43">
        <v>123</v>
      </c>
      <c r="Q34" s="10">
        <f t="shared" si="2"/>
        <v>110697</v>
      </c>
      <c r="R34" s="43">
        <v>37015783.954000019</v>
      </c>
      <c r="S34" s="43">
        <v>2265278.9470000002</v>
      </c>
      <c r="T34" s="43">
        <v>131697.79999999999</v>
      </c>
      <c r="U34" s="43">
        <v>95015</v>
      </c>
      <c r="V34" s="10">
        <f t="shared" si="10"/>
        <v>39507775.701000012</v>
      </c>
      <c r="W34" s="43">
        <v>54850087</v>
      </c>
      <c r="X34" s="43">
        <v>17011132</v>
      </c>
      <c r="Y34" s="43">
        <v>7509247</v>
      </c>
      <c r="Z34" s="43">
        <v>394862</v>
      </c>
      <c r="AA34" s="10">
        <f t="shared" si="11"/>
        <v>79765328</v>
      </c>
      <c r="AB34" s="43">
        <v>21252903</v>
      </c>
      <c r="AC34" s="43">
        <v>14625814</v>
      </c>
      <c r="AD34" s="43">
        <v>7366329</v>
      </c>
      <c r="AE34" s="43">
        <v>320097</v>
      </c>
      <c r="AF34" s="10">
        <f t="shared" si="12"/>
        <v>43565143</v>
      </c>
      <c r="AG34" s="32">
        <f t="shared" si="8"/>
        <v>33597184</v>
      </c>
      <c r="AH34" s="32">
        <f t="shared" si="13"/>
        <v>2385318</v>
      </c>
      <c r="AI34" s="32">
        <f t="shared" si="14"/>
        <v>142918</v>
      </c>
      <c r="AJ34" s="32">
        <f t="shared" si="15"/>
        <v>74765</v>
      </c>
      <c r="AK34" s="32">
        <f t="shared" si="7"/>
        <v>36200185</v>
      </c>
      <c r="AL34" s="29"/>
      <c r="AM34" s="29"/>
      <c r="AN34" s="29"/>
      <c r="AO34" s="29"/>
      <c r="AP34" s="29"/>
    </row>
    <row r="35" spans="1:42" ht="16.399999999999999" customHeight="1" x14ac:dyDescent="0.35">
      <c r="A35" s="47"/>
      <c r="B35" s="31">
        <f>+DATE(YEAR(B34),MONTH(B34)+1,1)</f>
        <v>45292</v>
      </c>
      <c r="C35" s="43">
        <v>110602</v>
      </c>
      <c r="D35" s="43">
        <v>2899</v>
      </c>
      <c r="E35" s="43">
        <v>25</v>
      </c>
      <c r="F35" s="43">
        <v>124</v>
      </c>
      <c r="G35" s="10">
        <f t="shared" si="0"/>
        <v>113650</v>
      </c>
      <c r="H35" s="43">
        <v>692715.34789991332</v>
      </c>
      <c r="I35" s="43">
        <v>88632.380000000107</v>
      </c>
      <c r="J35" s="43">
        <v>12098.45</v>
      </c>
      <c r="K35" s="43">
        <v>3308.5450000000028</v>
      </c>
      <c r="L35" s="10">
        <f t="shared" si="1"/>
        <v>796754.72289991344</v>
      </c>
      <c r="M35" s="43">
        <v>108960</v>
      </c>
      <c r="N35" s="43">
        <v>2896</v>
      </c>
      <c r="O35" s="43">
        <v>25</v>
      </c>
      <c r="P35" s="43">
        <v>125</v>
      </c>
      <c r="Q35" s="10">
        <f t="shared" si="2"/>
        <v>112006</v>
      </c>
      <c r="R35" s="43">
        <v>37308311.572999969</v>
      </c>
      <c r="S35" s="43">
        <v>2554841.4920000001</v>
      </c>
      <c r="T35" s="43">
        <v>142543.4</v>
      </c>
      <c r="U35" s="43">
        <v>89901</v>
      </c>
      <c r="V35" s="10">
        <f>SUM(R35:U35)</f>
        <v>40095597.464999966</v>
      </c>
      <c r="W35" s="43">
        <v>48017049</v>
      </c>
      <c r="X35" s="43">
        <v>14979902</v>
      </c>
      <c r="Y35" s="43">
        <v>8354949</v>
      </c>
      <c r="Z35" s="43">
        <v>410893</v>
      </c>
      <c r="AA35" s="10">
        <f>SUM(W35:Z35)</f>
        <v>71762793</v>
      </c>
      <c r="AB35" s="43">
        <v>16627476</v>
      </c>
      <c r="AC35" s="43">
        <v>12556105</v>
      </c>
      <c r="AD35" s="43">
        <v>8208446</v>
      </c>
      <c r="AE35" s="43">
        <v>331463</v>
      </c>
      <c r="AF35" s="10">
        <f>SUM(AB35:AE35)</f>
        <v>37723490</v>
      </c>
      <c r="AG35" s="32">
        <f t="shared" si="8"/>
        <v>31389573</v>
      </c>
      <c r="AH35" s="32">
        <f t="shared" si="13"/>
        <v>2423797</v>
      </c>
      <c r="AI35" s="32">
        <f t="shared" si="14"/>
        <v>146503</v>
      </c>
      <c r="AJ35" s="32">
        <f t="shared" si="15"/>
        <v>79430</v>
      </c>
      <c r="AK35" s="32">
        <f t="shared" si="7"/>
        <v>34039303</v>
      </c>
      <c r="AL35" s="29"/>
      <c r="AM35" s="29"/>
      <c r="AN35" s="29"/>
      <c r="AO35" s="29"/>
      <c r="AP35" s="29"/>
    </row>
    <row r="36" spans="1:42" ht="16.399999999999999" customHeight="1" x14ac:dyDescent="0.35">
      <c r="A36" s="47"/>
      <c r="B36" s="31">
        <f>+DATE(YEAR(B35),MONTH(B35)+1,1)</f>
        <v>45323</v>
      </c>
      <c r="C36" s="43">
        <v>112900</v>
      </c>
      <c r="D36" s="43">
        <v>2941</v>
      </c>
      <c r="E36" s="43">
        <v>24</v>
      </c>
      <c r="F36" s="43">
        <v>124</v>
      </c>
      <c r="G36" s="10">
        <f t="shared" si="0"/>
        <v>115989</v>
      </c>
      <c r="H36" s="43">
        <v>708694.86389991303</v>
      </c>
      <c r="I36" s="43">
        <v>89228.175000000279</v>
      </c>
      <c r="J36" s="43">
        <v>10238.450000000001</v>
      </c>
      <c r="K36" s="43">
        <v>3308.5450000000028</v>
      </c>
      <c r="L36" s="10">
        <f t="shared" si="1"/>
        <v>811470.03389991331</v>
      </c>
      <c r="M36" s="43">
        <v>112123</v>
      </c>
      <c r="N36" s="43">
        <v>2928</v>
      </c>
      <c r="O36" s="43">
        <v>23</v>
      </c>
      <c r="P36" s="43">
        <v>124</v>
      </c>
      <c r="Q36" s="10">
        <f t="shared" si="2"/>
        <v>115198</v>
      </c>
      <c r="R36" s="43">
        <v>41031288.085000031</v>
      </c>
      <c r="S36" s="43">
        <v>2675958.7930000001</v>
      </c>
      <c r="T36" s="43">
        <v>133730.20000000001</v>
      </c>
      <c r="U36" s="43">
        <v>84057</v>
      </c>
      <c r="V36" s="10">
        <f t="shared" ref="V36:V64" si="17">SUM(R36:U36)</f>
        <v>43925034.078000031</v>
      </c>
      <c r="W36" s="43">
        <v>47611193</v>
      </c>
      <c r="X36" s="43">
        <v>15306789</v>
      </c>
      <c r="Y36" s="43">
        <v>2828993</v>
      </c>
      <c r="Z36" s="43">
        <v>427840</v>
      </c>
      <c r="AA36" s="10">
        <f>SUM(W36:Z36)</f>
        <v>66174815</v>
      </c>
      <c r="AB36" s="43">
        <v>14159574</v>
      </c>
      <c r="AC36" s="43">
        <v>12764977</v>
      </c>
      <c r="AD36" s="43">
        <v>2693283</v>
      </c>
      <c r="AE36" s="43">
        <v>351104</v>
      </c>
      <c r="AF36" s="10">
        <f>SUM(AB36:AE36)</f>
        <v>29968938</v>
      </c>
      <c r="AG36" s="32">
        <f t="shared" si="8"/>
        <v>33451619</v>
      </c>
      <c r="AH36" s="32">
        <f t="shared" si="13"/>
        <v>2541812</v>
      </c>
      <c r="AI36" s="32">
        <f t="shared" si="14"/>
        <v>135710</v>
      </c>
      <c r="AJ36" s="32">
        <f t="shared" si="15"/>
        <v>76736</v>
      </c>
      <c r="AK36" s="32">
        <f t="shared" si="7"/>
        <v>36205877</v>
      </c>
      <c r="AL36" s="29"/>
      <c r="AM36" s="29"/>
      <c r="AN36" s="29"/>
      <c r="AO36" s="29"/>
      <c r="AP36" s="29"/>
    </row>
    <row r="37" spans="1:42" ht="16.399999999999999" customHeight="1" x14ac:dyDescent="0.35">
      <c r="A37" s="47"/>
      <c r="B37" s="31">
        <f>+DATE(YEAR(B36),MONTH(B36)+1,1)</f>
        <v>45352</v>
      </c>
      <c r="C37" s="43">
        <v>115671</v>
      </c>
      <c r="D37" s="43">
        <v>3036</v>
      </c>
      <c r="E37" s="43">
        <v>24</v>
      </c>
      <c r="F37" s="43">
        <v>124</v>
      </c>
      <c r="G37" s="10">
        <f t="shared" si="0"/>
        <v>118855</v>
      </c>
      <c r="H37" s="43">
        <v>727712.5488999011</v>
      </c>
      <c r="I37" s="43">
        <v>91828.687000000195</v>
      </c>
      <c r="J37" s="43">
        <v>10238.450000000001</v>
      </c>
      <c r="K37" s="43">
        <v>3308.5450000000019</v>
      </c>
      <c r="L37" s="10">
        <f t="shared" si="1"/>
        <v>833088.23089990125</v>
      </c>
      <c r="M37" s="43">
        <v>115026</v>
      </c>
      <c r="N37" s="43">
        <v>3017</v>
      </c>
      <c r="O37" s="43">
        <v>24</v>
      </c>
      <c r="P37" s="43">
        <v>125</v>
      </c>
      <c r="Q37" s="10">
        <f t="shared" si="2"/>
        <v>118192</v>
      </c>
      <c r="R37" s="43">
        <v>51042169.965999991</v>
      </c>
      <c r="S37" s="43">
        <v>3338843.5060000001</v>
      </c>
      <c r="T37" s="43">
        <v>139064.4</v>
      </c>
      <c r="U37" s="43">
        <v>100062</v>
      </c>
      <c r="V37" s="10">
        <f t="shared" si="17"/>
        <v>54620139.871999986</v>
      </c>
      <c r="W37" s="43">
        <v>47340255</v>
      </c>
      <c r="X37" s="43">
        <v>15658113</v>
      </c>
      <c r="Y37" s="43">
        <v>2670696</v>
      </c>
      <c r="Z37" s="43">
        <v>395376</v>
      </c>
      <c r="AA37" s="10">
        <f>SUM(W37:Z37)</f>
        <v>66064440</v>
      </c>
      <c r="AB37" s="43">
        <v>10543349</v>
      </c>
      <c r="AC37" s="43">
        <v>12394192</v>
      </c>
      <c r="AD37" s="43">
        <v>2532072</v>
      </c>
      <c r="AE37" s="43">
        <v>315928</v>
      </c>
      <c r="AF37" s="10">
        <f>SUM(AB37:AE37)</f>
        <v>25785541</v>
      </c>
      <c r="AG37" s="32">
        <f t="shared" si="8"/>
        <v>36796906</v>
      </c>
      <c r="AH37" s="32">
        <f t="shared" si="13"/>
        <v>3263921</v>
      </c>
      <c r="AI37" s="32">
        <f t="shared" si="14"/>
        <v>138624</v>
      </c>
      <c r="AJ37" s="32">
        <f t="shared" si="15"/>
        <v>79448</v>
      </c>
      <c r="AK37" s="32">
        <f t="shared" si="7"/>
        <v>40278899</v>
      </c>
      <c r="AL37" s="29"/>
      <c r="AM37" s="29"/>
      <c r="AN37" s="29"/>
      <c r="AO37" s="29"/>
      <c r="AP37" s="29"/>
    </row>
    <row r="38" spans="1:42" ht="16.399999999999999" customHeight="1" x14ac:dyDescent="0.35">
      <c r="A38" s="47"/>
      <c r="B38" s="31">
        <f>+DATE(YEAR(B37),MONTH(B37)+1,1)</f>
        <v>45383</v>
      </c>
      <c r="C38" s="43">
        <v>118114</v>
      </c>
      <c r="D38" s="43">
        <v>3106</v>
      </c>
      <c r="E38" s="43">
        <v>24</v>
      </c>
      <c r="F38" s="43">
        <v>125</v>
      </c>
      <c r="G38" s="10">
        <f t="shared" si="0"/>
        <v>121369</v>
      </c>
      <c r="H38" s="43">
        <v>744725.56289989292</v>
      </c>
      <c r="I38" s="43">
        <v>92095.315000000162</v>
      </c>
      <c r="J38" s="43">
        <v>10238.450000000001</v>
      </c>
      <c r="K38" s="43">
        <v>3317.329000000002</v>
      </c>
      <c r="L38" s="10">
        <f t="shared" si="1"/>
        <v>850376.65689989307</v>
      </c>
      <c r="M38" s="43">
        <v>117426</v>
      </c>
      <c r="N38" s="43">
        <v>3107</v>
      </c>
      <c r="O38" s="43">
        <v>24</v>
      </c>
      <c r="P38" s="43">
        <v>126</v>
      </c>
      <c r="Q38" s="10">
        <f t="shared" si="2"/>
        <v>120683</v>
      </c>
      <c r="R38" s="43">
        <v>59439421.847999983</v>
      </c>
      <c r="S38" s="43">
        <v>3735851.54</v>
      </c>
      <c r="T38" s="43">
        <v>173226</v>
      </c>
      <c r="U38" s="43">
        <v>110329</v>
      </c>
      <c r="V38" s="10">
        <f t="shared" si="17"/>
        <v>63458828.387999982</v>
      </c>
      <c r="W38" s="43">
        <v>53716178</v>
      </c>
      <c r="X38" s="43">
        <v>16257483</v>
      </c>
      <c r="Y38" s="43">
        <v>2663081</v>
      </c>
      <c r="Z38" s="43">
        <v>411443</v>
      </c>
      <c r="AA38" s="10">
        <f t="shared" ref="AA38:AA64" si="18">SUM(W38:Z38)</f>
        <v>73048185</v>
      </c>
      <c r="AB38" s="43">
        <v>11311862</v>
      </c>
      <c r="AC38" s="43">
        <v>12920467</v>
      </c>
      <c r="AD38" s="43">
        <v>2497555</v>
      </c>
      <c r="AE38" s="43">
        <v>315644</v>
      </c>
      <c r="AF38" s="10">
        <f t="shared" ref="AF38:AF64" si="19">SUM(AB38:AE38)</f>
        <v>27045528</v>
      </c>
      <c r="AG38" s="32">
        <f t="shared" ref="AG38" si="20">W38-AB38</f>
        <v>42404316</v>
      </c>
      <c r="AH38" s="32">
        <f t="shared" ref="AH38" si="21">X38-AC38</f>
        <v>3337016</v>
      </c>
      <c r="AI38" s="32">
        <f t="shared" ref="AI38" si="22">Y38-AD38</f>
        <v>165526</v>
      </c>
      <c r="AJ38" s="32">
        <f t="shared" ref="AJ38" si="23">Z38-AE38</f>
        <v>95799</v>
      </c>
      <c r="AK38" s="32">
        <f t="shared" ref="AK38" si="24">SUM(AG38:AJ38)</f>
        <v>46002657</v>
      </c>
      <c r="AL38" s="29"/>
      <c r="AM38" s="29"/>
      <c r="AN38" s="29"/>
      <c r="AO38" s="29"/>
      <c r="AP38" s="29"/>
    </row>
    <row r="39" spans="1:42" ht="16.399999999999999" customHeight="1" x14ac:dyDescent="0.35">
      <c r="A39" s="47"/>
      <c r="B39" s="31">
        <v>45413</v>
      </c>
      <c r="C39" s="43">
        <v>121195</v>
      </c>
      <c r="D39" s="43">
        <v>3246</v>
      </c>
      <c r="E39" s="43">
        <v>24</v>
      </c>
      <c r="F39" s="43">
        <v>126</v>
      </c>
      <c r="G39" s="10">
        <f t="shared" si="0"/>
        <v>124591</v>
      </c>
      <c r="H39" s="43">
        <v>765661.93789988989</v>
      </c>
      <c r="I39" s="43">
        <v>95015.867000000246</v>
      </c>
      <c r="J39" s="43">
        <v>10238.450000000001</v>
      </c>
      <c r="K39" s="43">
        <v>3329.329000000002</v>
      </c>
      <c r="L39" s="10">
        <f t="shared" si="1"/>
        <v>874245.58389989007</v>
      </c>
      <c r="M39" s="43">
        <v>120643</v>
      </c>
      <c r="N39" s="43">
        <v>3229</v>
      </c>
      <c r="O39" s="43">
        <v>24</v>
      </c>
      <c r="P39" s="43">
        <v>127</v>
      </c>
      <c r="Q39" s="10">
        <f t="shared" si="2"/>
        <v>124023</v>
      </c>
      <c r="R39" s="43">
        <v>49963715.327000029</v>
      </c>
      <c r="S39" s="43">
        <v>3118035.950999999</v>
      </c>
      <c r="T39" s="43">
        <v>149754.6</v>
      </c>
      <c r="U39" s="43">
        <v>100992</v>
      </c>
      <c r="V39" s="10">
        <f t="shared" si="17"/>
        <v>53332497.878000028</v>
      </c>
      <c r="W39" s="43">
        <v>57031492</v>
      </c>
      <c r="X39" s="43">
        <v>17053638</v>
      </c>
      <c r="Y39" s="43">
        <v>2881508</v>
      </c>
      <c r="Z39" s="43">
        <v>420329</v>
      </c>
      <c r="AA39" s="10">
        <f t="shared" si="18"/>
        <v>77386967</v>
      </c>
      <c r="AB39" s="43">
        <v>15315381</v>
      </c>
      <c r="AC39" s="43">
        <v>13849082</v>
      </c>
      <c r="AD39" s="43">
        <v>2732853</v>
      </c>
      <c r="AE39" s="43">
        <v>330881</v>
      </c>
      <c r="AF39" s="10">
        <f t="shared" si="19"/>
        <v>32228197</v>
      </c>
      <c r="AG39" s="32">
        <f t="shared" ref="AG39:AG40" si="25">W39-AB39</f>
        <v>41716111</v>
      </c>
      <c r="AH39" s="32">
        <f t="shared" ref="AH39:AH40" si="26">X39-AC39</f>
        <v>3204556</v>
      </c>
      <c r="AI39" s="32">
        <f t="shared" ref="AI39:AI40" si="27">Y39-AD39</f>
        <v>148655</v>
      </c>
      <c r="AJ39" s="32">
        <f t="shared" ref="AJ39:AJ40" si="28">Z39-AE39</f>
        <v>89448</v>
      </c>
      <c r="AK39" s="32">
        <f t="shared" ref="AK39:AK40" si="29">SUM(AG39:AJ39)</f>
        <v>45158770</v>
      </c>
      <c r="AL39" s="29"/>
      <c r="AM39" s="29"/>
      <c r="AN39" s="29"/>
      <c r="AO39" s="29"/>
      <c r="AP39" s="29"/>
    </row>
    <row r="40" spans="1:42" ht="16.399999999999999" customHeight="1" x14ac:dyDescent="0.35">
      <c r="A40" s="47"/>
      <c r="B40" s="31">
        <f>+DATE(YEAR(B39),MONTH(B39)+1,1)</f>
        <v>45444</v>
      </c>
      <c r="C40" s="43">
        <v>124096</v>
      </c>
      <c r="D40" s="43">
        <v>3349</v>
      </c>
      <c r="E40" s="43">
        <v>24</v>
      </c>
      <c r="F40" s="43">
        <v>126</v>
      </c>
      <c r="G40" s="10">
        <f t="shared" si="0"/>
        <v>127595</v>
      </c>
      <c r="H40" s="43">
        <v>786740.95089986944</v>
      </c>
      <c r="I40" s="43">
        <v>98503.79000000027</v>
      </c>
      <c r="J40" s="43">
        <v>10238.450000000001</v>
      </c>
      <c r="K40" s="43">
        <v>3329.329000000002</v>
      </c>
      <c r="L40" s="10">
        <f t="shared" si="1"/>
        <v>898812.51989986969</v>
      </c>
      <c r="M40" s="43">
        <v>123510</v>
      </c>
      <c r="N40" s="43">
        <v>3317</v>
      </c>
      <c r="O40" s="43">
        <v>24</v>
      </c>
      <c r="P40" s="43">
        <v>127</v>
      </c>
      <c r="Q40" s="10">
        <f t="shared" si="2"/>
        <v>126978</v>
      </c>
      <c r="R40" s="43">
        <v>51017551.095000081</v>
      </c>
      <c r="S40" s="43">
        <v>3060374.975000001</v>
      </c>
      <c r="T40" s="43">
        <v>119634.8</v>
      </c>
      <c r="U40" s="43">
        <v>111183</v>
      </c>
      <c r="V40" s="10">
        <f t="shared" si="17"/>
        <v>54308743.870000079</v>
      </c>
      <c r="W40" s="43">
        <v>75288479</v>
      </c>
      <c r="X40" s="43">
        <v>18522056</v>
      </c>
      <c r="Y40" s="43">
        <v>2791715</v>
      </c>
      <c r="Z40" s="43">
        <v>420434</v>
      </c>
      <c r="AA40" s="10">
        <f t="shared" si="18"/>
        <v>97022684</v>
      </c>
      <c r="AB40" s="43">
        <v>25677974</v>
      </c>
      <c r="AC40" s="43">
        <v>14785116</v>
      </c>
      <c r="AD40" s="43">
        <v>2676700</v>
      </c>
      <c r="AE40" s="43">
        <v>323462</v>
      </c>
      <c r="AF40" s="10">
        <f t="shared" si="19"/>
        <v>43463252</v>
      </c>
      <c r="AG40" s="32">
        <f t="shared" si="25"/>
        <v>49610505</v>
      </c>
      <c r="AH40" s="32">
        <f t="shared" si="26"/>
        <v>3736940</v>
      </c>
      <c r="AI40" s="32">
        <f t="shared" si="27"/>
        <v>115015</v>
      </c>
      <c r="AJ40" s="32">
        <f t="shared" si="28"/>
        <v>96972</v>
      </c>
      <c r="AK40" s="32">
        <f t="shared" si="29"/>
        <v>53559432</v>
      </c>
      <c r="AL40" s="29"/>
      <c r="AM40" s="29"/>
      <c r="AN40" s="29"/>
      <c r="AO40" s="29"/>
      <c r="AP40" s="29"/>
    </row>
    <row r="41" spans="1:42" ht="16.399999999999999" customHeight="1" x14ac:dyDescent="0.35">
      <c r="A41" s="47"/>
      <c r="B41" s="31">
        <f t="shared" ref="B41:B64" si="30">+DATE(YEAR(B40),MONTH(B40)+1,1)</f>
        <v>45474</v>
      </c>
      <c r="C41" s="43">
        <v>126456</v>
      </c>
      <c r="D41" s="43">
        <v>3412</v>
      </c>
      <c r="E41" s="43">
        <v>27</v>
      </c>
      <c r="F41" s="43">
        <v>127</v>
      </c>
      <c r="G41" s="10">
        <f t="shared" si="0"/>
        <v>130022</v>
      </c>
      <c r="H41" s="43">
        <v>803713.67189986247</v>
      </c>
      <c r="I41" s="43">
        <v>99661.612000000328</v>
      </c>
      <c r="J41" s="43">
        <v>15913.208000000001</v>
      </c>
      <c r="K41" s="43">
        <v>3327.8190000000031</v>
      </c>
      <c r="L41" s="10">
        <f t="shared" si="1"/>
        <v>922616.31089986279</v>
      </c>
      <c r="M41" s="43">
        <v>125822</v>
      </c>
      <c r="N41" s="43">
        <v>3384</v>
      </c>
      <c r="O41" s="43">
        <v>27</v>
      </c>
      <c r="P41" s="43">
        <v>126</v>
      </c>
      <c r="Q41" s="10">
        <f t="shared" si="2"/>
        <v>129359</v>
      </c>
      <c r="R41" s="43">
        <v>48304599.082000077</v>
      </c>
      <c r="S41" s="43">
        <v>2983725.1230000011</v>
      </c>
      <c r="T41" s="43">
        <v>611365.80000000005</v>
      </c>
      <c r="U41" s="43">
        <v>100577</v>
      </c>
      <c r="V41" s="10">
        <f t="shared" si="17"/>
        <v>52000267.005000077</v>
      </c>
      <c r="W41" s="43">
        <v>76225184</v>
      </c>
      <c r="X41" s="43">
        <v>19679790</v>
      </c>
      <c r="Y41" s="43">
        <v>3650997</v>
      </c>
      <c r="Z41" s="43">
        <v>403203</v>
      </c>
      <c r="AA41" s="10">
        <f t="shared" si="18"/>
        <v>99959174</v>
      </c>
      <c r="AB41" s="43">
        <v>33485224</v>
      </c>
      <c r="AC41" s="43">
        <v>16708306</v>
      </c>
      <c r="AD41" s="43">
        <v>2737636</v>
      </c>
      <c r="AE41" s="43">
        <v>323069</v>
      </c>
      <c r="AF41" s="10">
        <f t="shared" si="19"/>
        <v>53254235</v>
      </c>
      <c r="AG41" s="32">
        <f t="shared" ref="AG41:AG46" si="31">W41-AB41</f>
        <v>42739960</v>
      </c>
      <c r="AH41" s="32">
        <f t="shared" ref="AH41:AH46" si="32">X41-AC41</f>
        <v>2971484</v>
      </c>
      <c r="AI41" s="32">
        <f t="shared" ref="AI41:AI46" si="33">Y41-AD41</f>
        <v>913361</v>
      </c>
      <c r="AJ41" s="32">
        <f t="shared" ref="AJ41:AJ46" si="34">Z41-AE41</f>
        <v>80134</v>
      </c>
      <c r="AK41" s="32">
        <f t="shared" ref="AK41:AK55" si="35">SUM(AG41:AJ41)</f>
        <v>46704939</v>
      </c>
      <c r="AL41" s="29"/>
      <c r="AM41" s="29"/>
      <c r="AN41" s="29"/>
      <c r="AO41" s="29"/>
      <c r="AP41" s="29"/>
    </row>
    <row r="42" spans="1:42" ht="16.399999999999999" customHeight="1" x14ac:dyDescent="0.35">
      <c r="A42" s="47"/>
      <c r="B42" s="31">
        <f t="shared" si="30"/>
        <v>45505</v>
      </c>
      <c r="C42" s="43">
        <v>128706</v>
      </c>
      <c r="D42" s="43">
        <v>3458</v>
      </c>
      <c r="E42" s="43">
        <v>26</v>
      </c>
      <c r="F42" s="43">
        <v>127</v>
      </c>
      <c r="G42" s="10">
        <f t="shared" si="0"/>
        <v>132317</v>
      </c>
      <c r="H42" s="43">
        <v>820347.35589985538</v>
      </c>
      <c r="I42" s="43">
        <v>101141.9070000002</v>
      </c>
      <c r="J42" s="43">
        <v>15855.208000000001</v>
      </c>
      <c r="K42" s="43">
        <v>3327.8190000000018</v>
      </c>
      <c r="L42" s="10">
        <f t="shared" si="1"/>
        <v>940672.28989985562</v>
      </c>
      <c r="M42" s="43">
        <v>128213</v>
      </c>
      <c r="N42" s="43">
        <v>3416</v>
      </c>
      <c r="O42" s="43">
        <v>25</v>
      </c>
      <c r="P42" s="43">
        <v>128</v>
      </c>
      <c r="Q42" s="10">
        <f t="shared" si="2"/>
        <v>131782</v>
      </c>
      <c r="R42" s="43">
        <v>52566845.079999954</v>
      </c>
      <c r="S42" s="43">
        <v>3257430.5099999979</v>
      </c>
      <c r="T42" s="43">
        <v>353247</v>
      </c>
      <c r="U42" s="43">
        <v>103283</v>
      </c>
      <c r="V42" s="10">
        <f t="shared" si="17"/>
        <v>56280805.589999951</v>
      </c>
      <c r="W42" s="43">
        <v>78273056</v>
      </c>
      <c r="X42" s="43">
        <v>19175682</v>
      </c>
      <c r="Y42" s="43">
        <v>3834832</v>
      </c>
      <c r="Z42" s="43">
        <v>410450</v>
      </c>
      <c r="AA42" s="10">
        <f t="shared" si="18"/>
        <v>101694020</v>
      </c>
      <c r="AB42" s="43">
        <v>32373579</v>
      </c>
      <c r="AC42" s="43">
        <v>16215277</v>
      </c>
      <c r="AD42" s="43">
        <v>3490104</v>
      </c>
      <c r="AE42" s="43">
        <v>321923</v>
      </c>
      <c r="AF42" s="10">
        <f t="shared" si="19"/>
        <v>52400883</v>
      </c>
      <c r="AG42" s="32">
        <f t="shared" si="31"/>
        <v>45899477</v>
      </c>
      <c r="AH42" s="32">
        <f t="shared" si="32"/>
        <v>2960405</v>
      </c>
      <c r="AI42" s="32">
        <f t="shared" si="33"/>
        <v>344728</v>
      </c>
      <c r="AJ42" s="32">
        <f t="shared" si="34"/>
        <v>88527</v>
      </c>
      <c r="AK42" s="32">
        <f t="shared" si="35"/>
        <v>49293137</v>
      </c>
      <c r="AL42" s="29"/>
      <c r="AM42" s="29"/>
      <c r="AN42" s="29"/>
      <c r="AO42" s="29"/>
      <c r="AP42" s="29"/>
    </row>
    <row r="43" spans="1:42" ht="16.399999999999999" customHeight="1" x14ac:dyDescent="0.35">
      <c r="A43" s="47"/>
      <c r="B43" s="31">
        <f t="shared" si="30"/>
        <v>45536</v>
      </c>
      <c r="C43" s="43">
        <v>133046</v>
      </c>
      <c r="D43" s="43">
        <v>3524</v>
      </c>
      <c r="E43" s="43">
        <v>27</v>
      </c>
      <c r="F43" s="43">
        <v>126</v>
      </c>
      <c r="G43" s="10">
        <f t="shared" si="0"/>
        <v>136723</v>
      </c>
      <c r="H43" s="43">
        <v>853483.53089982306</v>
      </c>
      <c r="I43" s="43">
        <v>102819.9550000006</v>
      </c>
      <c r="J43" s="43">
        <v>15913.208000000001</v>
      </c>
      <c r="K43" s="43">
        <v>3318.9690000000028</v>
      </c>
      <c r="L43" s="10">
        <f t="shared" si="1"/>
        <v>975535.66289982374</v>
      </c>
      <c r="M43" s="43">
        <v>132408</v>
      </c>
      <c r="N43" s="43">
        <v>3486</v>
      </c>
      <c r="O43" s="43">
        <v>27</v>
      </c>
      <c r="P43" s="43">
        <v>125</v>
      </c>
      <c r="Q43" s="10">
        <f t="shared" si="2"/>
        <v>136046</v>
      </c>
      <c r="R43" s="43">
        <v>56467458.112999953</v>
      </c>
      <c r="S43" s="43">
        <v>3234543.0809999979</v>
      </c>
      <c r="T43" s="43">
        <v>457774.2</v>
      </c>
      <c r="U43" s="43">
        <v>107918</v>
      </c>
      <c r="V43" s="10">
        <f t="shared" si="17"/>
        <v>60267693.393999957</v>
      </c>
      <c r="W43" s="43">
        <v>81377577</v>
      </c>
      <c r="X43" s="43">
        <v>20819215</v>
      </c>
      <c r="Y43" s="43">
        <v>3996688</v>
      </c>
      <c r="Z43" s="43">
        <v>375863</v>
      </c>
      <c r="AA43" s="10">
        <f t="shared" si="18"/>
        <v>106569343</v>
      </c>
      <c r="AB43" s="43">
        <v>30869505</v>
      </c>
      <c r="AC43" s="43">
        <v>17525442</v>
      </c>
      <c r="AD43" s="43">
        <v>3549739</v>
      </c>
      <c r="AE43" s="43">
        <v>294548</v>
      </c>
      <c r="AF43" s="10">
        <f t="shared" si="19"/>
        <v>52239234</v>
      </c>
      <c r="AG43" s="32">
        <f t="shared" si="31"/>
        <v>50508072</v>
      </c>
      <c r="AH43" s="32">
        <f t="shared" si="32"/>
        <v>3293773</v>
      </c>
      <c r="AI43" s="32">
        <f t="shared" si="33"/>
        <v>446949</v>
      </c>
      <c r="AJ43" s="32">
        <f t="shared" si="34"/>
        <v>81315</v>
      </c>
      <c r="AK43" s="32">
        <f t="shared" si="35"/>
        <v>54330109</v>
      </c>
      <c r="AL43" s="29"/>
      <c r="AM43" s="29"/>
      <c r="AN43" s="29"/>
      <c r="AO43" s="29"/>
      <c r="AP43" s="29"/>
    </row>
    <row r="44" spans="1:42" ht="16.399999999999999" customHeight="1" x14ac:dyDescent="0.35">
      <c r="A44" s="47"/>
      <c r="B44" s="31">
        <f t="shared" si="30"/>
        <v>45566</v>
      </c>
      <c r="C44" s="43">
        <v>136805</v>
      </c>
      <c r="D44" s="43">
        <v>3576</v>
      </c>
      <c r="E44" s="43">
        <v>27</v>
      </c>
      <c r="F44" s="43">
        <v>126</v>
      </c>
      <c r="G44" s="10">
        <f t="shared" si="0"/>
        <v>140534</v>
      </c>
      <c r="H44" s="43">
        <v>882272.09389979241</v>
      </c>
      <c r="I44" s="43">
        <v>104426.6260000004</v>
      </c>
      <c r="J44" s="43">
        <v>15913.208000000001</v>
      </c>
      <c r="K44" s="43">
        <v>3318.969000000001</v>
      </c>
      <c r="L44" s="10">
        <f t="shared" si="1"/>
        <v>1005930.8968997928</v>
      </c>
      <c r="M44" s="43">
        <v>136231</v>
      </c>
      <c r="N44" s="43">
        <v>3554</v>
      </c>
      <c r="O44" s="43">
        <v>27</v>
      </c>
      <c r="P44" s="43">
        <v>127</v>
      </c>
      <c r="Q44" s="10">
        <f t="shared" si="2"/>
        <v>139939</v>
      </c>
      <c r="R44" s="43">
        <v>55638327.984000012</v>
      </c>
      <c r="S44" s="43">
        <v>2938609.7889999999</v>
      </c>
      <c r="T44" s="43">
        <v>420663.8</v>
      </c>
      <c r="U44" s="43">
        <v>106453</v>
      </c>
      <c r="V44" s="10">
        <f t="shared" si="17"/>
        <v>59104054.573000006</v>
      </c>
      <c r="W44" s="43">
        <v>81394333</v>
      </c>
      <c r="X44" s="43">
        <v>21025813</v>
      </c>
      <c r="Y44" s="43">
        <v>3819215</v>
      </c>
      <c r="Z44" s="43">
        <v>399487</v>
      </c>
      <c r="AA44" s="10">
        <f t="shared" si="18"/>
        <v>106638848</v>
      </c>
      <c r="AB44" s="43">
        <v>31465836</v>
      </c>
      <c r="AC44" s="43">
        <v>17854679</v>
      </c>
      <c r="AD44" s="43">
        <v>3412768</v>
      </c>
      <c r="AE44" s="43">
        <v>303771</v>
      </c>
      <c r="AF44" s="10">
        <f t="shared" si="19"/>
        <v>53037054</v>
      </c>
      <c r="AG44" s="32">
        <f t="shared" si="31"/>
        <v>49928497</v>
      </c>
      <c r="AH44" s="32">
        <f t="shared" si="32"/>
        <v>3171134</v>
      </c>
      <c r="AI44" s="32">
        <f t="shared" si="33"/>
        <v>406447</v>
      </c>
      <c r="AJ44" s="32">
        <f t="shared" si="34"/>
        <v>95716</v>
      </c>
      <c r="AK44" s="32">
        <f t="shared" si="35"/>
        <v>53601794</v>
      </c>
      <c r="AL44" s="29"/>
      <c r="AM44" s="29"/>
      <c r="AN44" s="29"/>
      <c r="AO44" s="29"/>
      <c r="AP44" s="29"/>
    </row>
    <row r="45" spans="1:42" ht="16.399999999999999" customHeight="1" x14ac:dyDescent="0.35">
      <c r="A45" s="47"/>
      <c r="B45" s="31">
        <f t="shared" si="30"/>
        <v>45597</v>
      </c>
      <c r="C45" s="43">
        <v>139883</v>
      </c>
      <c r="D45" s="43">
        <v>3629</v>
      </c>
      <c r="E45" s="43">
        <v>28</v>
      </c>
      <c r="F45" s="43">
        <v>126</v>
      </c>
      <c r="G45" s="10">
        <f t="shared" si="0"/>
        <v>143666</v>
      </c>
      <c r="H45" s="43">
        <v>906088.3428997827</v>
      </c>
      <c r="I45" s="43">
        <v>105258.44700000049</v>
      </c>
      <c r="J45" s="43">
        <v>16408.508000000002</v>
      </c>
      <c r="K45" s="43">
        <v>3318.969000000001</v>
      </c>
      <c r="L45" s="10">
        <f t="shared" si="1"/>
        <v>1031074.2668997833</v>
      </c>
      <c r="M45" s="43">
        <v>139164</v>
      </c>
      <c r="N45" s="43">
        <v>3607</v>
      </c>
      <c r="O45" s="43">
        <v>28</v>
      </c>
      <c r="P45" s="43">
        <v>126</v>
      </c>
      <c r="Q45" s="10">
        <f t="shared" si="2"/>
        <v>142925</v>
      </c>
      <c r="R45" s="43">
        <v>46706393.484999903</v>
      </c>
      <c r="S45" s="43">
        <v>2403035.7230000002</v>
      </c>
      <c r="T45" s="43">
        <v>305989.40000000002</v>
      </c>
      <c r="U45" s="43">
        <v>93522</v>
      </c>
      <c r="V45" s="10">
        <f t="shared" si="17"/>
        <v>49508940.607999898</v>
      </c>
      <c r="W45" s="43">
        <v>78780878</v>
      </c>
      <c r="X45" s="43">
        <v>21166212</v>
      </c>
      <c r="Y45" s="43">
        <v>4152183</v>
      </c>
      <c r="Z45" s="43">
        <v>394596</v>
      </c>
      <c r="AA45" s="10">
        <f t="shared" si="18"/>
        <v>104493869</v>
      </c>
      <c r="AB45" s="43">
        <v>34659346</v>
      </c>
      <c r="AC45" s="43">
        <v>18659430</v>
      </c>
      <c r="AD45" s="43">
        <v>3855075</v>
      </c>
      <c r="AE45" s="43">
        <v>321318</v>
      </c>
      <c r="AF45" s="10">
        <f t="shared" si="19"/>
        <v>57495169</v>
      </c>
      <c r="AG45" s="32">
        <f t="shared" si="31"/>
        <v>44121532</v>
      </c>
      <c r="AH45" s="32">
        <f t="shared" si="32"/>
        <v>2506782</v>
      </c>
      <c r="AI45" s="32">
        <f t="shared" si="33"/>
        <v>297108</v>
      </c>
      <c r="AJ45" s="32">
        <f t="shared" si="34"/>
        <v>73278</v>
      </c>
      <c r="AK45" s="32">
        <f t="shared" si="35"/>
        <v>46998700</v>
      </c>
      <c r="AL45" s="29"/>
      <c r="AM45" s="29"/>
      <c r="AN45" s="29"/>
      <c r="AO45" s="29"/>
      <c r="AP45" s="29"/>
    </row>
    <row r="46" spans="1:42" ht="16.399999999999999" customHeight="1" x14ac:dyDescent="0.35">
      <c r="A46" s="47"/>
      <c r="B46" s="31">
        <f t="shared" si="30"/>
        <v>45627</v>
      </c>
      <c r="C46" s="43">
        <v>143353</v>
      </c>
      <c r="D46" s="43">
        <v>3671</v>
      </c>
      <c r="E46" s="43">
        <v>28</v>
      </c>
      <c r="F46" s="43">
        <v>126</v>
      </c>
      <c r="G46" s="10">
        <f t="shared" si="0"/>
        <v>147178</v>
      </c>
      <c r="H46" s="43">
        <v>931657.86489977012</v>
      </c>
      <c r="I46" s="43">
        <v>105648.5390000006</v>
      </c>
      <c r="J46" s="43">
        <v>16408.508000000002</v>
      </c>
      <c r="K46" s="43">
        <v>3303.039000000002</v>
      </c>
      <c r="L46" s="10">
        <f t="shared" ref="L46:L64" si="36">SUM(H46:K46)</f>
        <v>1057017.9508997707</v>
      </c>
      <c r="M46" s="43">
        <v>142760</v>
      </c>
      <c r="N46" s="43">
        <v>3650</v>
      </c>
      <c r="O46" s="43">
        <v>28</v>
      </c>
      <c r="P46" s="43">
        <v>127</v>
      </c>
      <c r="Q46" s="10">
        <f t="shared" si="2"/>
        <v>146565</v>
      </c>
      <c r="R46" s="43">
        <v>47701866.131999962</v>
      </c>
      <c r="S46" s="43">
        <v>2730010.1209999998</v>
      </c>
      <c r="T46" s="43">
        <v>321422.59999999963</v>
      </c>
      <c r="U46" s="43">
        <v>95220</v>
      </c>
      <c r="V46" s="10">
        <f t="shared" si="17"/>
        <v>50848518.852999963</v>
      </c>
      <c r="W46" s="43">
        <v>70288270</v>
      </c>
      <c r="X46" s="43">
        <v>20091683</v>
      </c>
      <c r="Y46" s="43">
        <v>4054546</v>
      </c>
      <c r="Z46" s="43">
        <v>382698</v>
      </c>
      <c r="AA46" s="10">
        <f t="shared" si="18"/>
        <v>94817197</v>
      </c>
      <c r="AB46" s="43">
        <v>27633997</v>
      </c>
      <c r="AC46" s="43">
        <v>17346436</v>
      </c>
      <c r="AD46" s="43">
        <v>3743773</v>
      </c>
      <c r="AE46" s="43">
        <v>299700</v>
      </c>
      <c r="AF46" s="10">
        <f t="shared" si="19"/>
        <v>49023906</v>
      </c>
      <c r="AG46" s="32">
        <f t="shared" si="31"/>
        <v>42654273</v>
      </c>
      <c r="AH46" s="32">
        <f t="shared" si="32"/>
        <v>2745247</v>
      </c>
      <c r="AI46" s="32">
        <f t="shared" si="33"/>
        <v>310773</v>
      </c>
      <c r="AJ46" s="32">
        <f t="shared" si="34"/>
        <v>82998</v>
      </c>
      <c r="AK46" s="32">
        <f t="shared" si="35"/>
        <v>45793291</v>
      </c>
      <c r="AL46" s="29"/>
      <c r="AM46" s="29"/>
      <c r="AN46" s="29"/>
      <c r="AO46" s="29"/>
      <c r="AP46" s="29"/>
    </row>
    <row r="47" spans="1:42" ht="16.399999999999999" customHeight="1" x14ac:dyDescent="0.35">
      <c r="A47" s="47"/>
      <c r="B47" s="31">
        <f t="shared" si="30"/>
        <v>45658</v>
      </c>
      <c r="C47" s="43">
        <v>145607</v>
      </c>
      <c r="D47" s="43">
        <v>3698</v>
      </c>
      <c r="E47" s="43">
        <v>27</v>
      </c>
      <c r="F47" s="43">
        <v>124</v>
      </c>
      <c r="G47" s="10">
        <f t="shared" si="0"/>
        <v>149456</v>
      </c>
      <c r="H47" s="43">
        <v>948487.60289974546</v>
      </c>
      <c r="I47" s="43">
        <v>106061.5670000005</v>
      </c>
      <c r="J47" s="43">
        <v>16350.508</v>
      </c>
      <c r="K47" s="43">
        <v>3269.189000000003</v>
      </c>
      <c r="L47" s="10">
        <f t="shared" si="36"/>
        <v>1074168.8668997458</v>
      </c>
      <c r="M47" s="43">
        <v>145224</v>
      </c>
      <c r="N47" s="43">
        <v>3656</v>
      </c>
      <c r="O47" s="43">
        <v>27</v>
      </c>
      <c r="P47" s="43">
        <v>125</v>
      </c>
      <c r="Q47" s="10">
        <f t="shared" si="2"/>
        <v>149032</v>
      </c>
      <c r="R47" s="43">
        <v>44183460.530000024</v>
      </c>
      <c r="S47" s="43">
        <v>2590606.139</v>
      </c>
      <c r="T47" s="43">
        <v>226641</v>
      </c>
      <c r="U47" s="43">
        <v>82578</v>
      </c>
      <c r="V47" s="10">
        <f t="shared" si="17"/>
        <v>47083285.669000022</v>
      </c>
      <c r="W47" s="43">
        <v>63905795</v>
      </c>
      <c r="X47" s="43">
        <v>18529022</v>
      </c>
      <c r="Y47" s="43">
        <v>3579350</v>
      </c>
      <c r="Z47" s="43">
        <v>363208</v>
      </c>
      <c r="AA47" s="10">
        <f t="shared" si="18"/>
        <v>86377375</v>
      </c>
      <c r="AB47" s="43">
        <v>24674599</v>
      </c>
      <c r="AC47" s="43">
        <v>16036806</v>
      </c>
      <c r="AD47" s="43">
        <v>3354894</v>
      </c>
      <c r="AE47" s="43">
        <v>295880</v>
      </c>
      <c r="AF47" s="10">
        <f t="shared" si="19"/>
        <v>44362179</v>
      </c>
      <c r="AG47" s="32">
        <f t="shared" ref="AG47:AG55" si="37">W47-AB47</f>
        <v>39231196</v>
      </c>
      <c r="AH47" s="32">
        <f t="shared" ref="AH47:AH55" si="38">X47-AC47</f>
        <v>2492216</v>
      </c>
      <c r="AI47" s="32">
        <f t="shared" ref="AI47:AI55" si="39">Y47-AD47</f>
        <v>224456</v>
      </c>
      <c r="AJ47" s="32">
        <f t="shared" ref="AJ47:AJ55" si="40">Z47-AE47</f>
        <v>67328</v>
      </c>
      <c r="AK47" s="32">
        <f t="shared" si="35"/>
        <v>42015196</v>
      </c>
      <c r="AL47" s="29"/>
      <c r="AM47" s="29"/>
      <c r="AN47" s="29"/>
      <c r="AO47" s="29"/>
      <c r="AP47" s="29"/>
    </row>
    <row r="48" spans="1:42" ht="16.399999999999999" customHeight="1" x14ac:dyDescent="0.35">
      <c r="A48" s="47"/>
      <c r="B48" s="31">
        <f t="shared" si="30"/>
        <v>45689</v>
      </c>
      <c r="C48" s="43">
        <v>150532</v>
      </c>
      <c r="D48" s="43">
        <v>3757</v>
      </c>
      <c r="E48" s="43">
        <v>28</v>
      </c>
      <c r="F48" s="43">
        <v>126</v>
      </c>
      <c r="G48" s="10">
        <f t="shared" si="0"/>
        <v>154443</v>
      </c>
      <c r="H48" s="43">
        <v>986658.91489973024</v>
      </c>
      <c r="I48" s="43">
        <v>107176.4260000002</v>
      </c>
      <c r="J48" s="43">
        <v>16408.508000000002</v>
      </c>
      <c r="K48" s="43">
        <v>3285.719000000001</v>
      </c>
      <c r="L48" s="10">
        <f t="shared" si="36"/>
        <v>1113529.5678997303</v>
      </c>
      <c r="M48" s="43">
        <v>149614</v>
      </c>
      <c r="N48" s="43">
        <v>3717</v>
      </c>
      <c r="O48" s="43">
        <v>28</v>
      </c>
      <c r="P48" s="43">
        <v>126</v>
      </c>
      <c r="Q48" s="10">
        <f t="shared" si="2"/>
        <v>153485</v>
      </c>
      <c r="R48" s="43">
        <v>62880105.453000061</v>
      </c>
      <c r="S48" s="43">
        <v>3354659.1450000009</v>
      </c>
      <c r="T48" s="43">
        <v>151836.79999999999</v>
      </c>
      <c r="U48" s="43">
        <v>93421</v>
      </c>
      <c r="V48" s="10">
        <f t="shared" si="17"/>
        <v>66480022.398000062</v>
      </c>
      <c r="W48" s="43">
        <v>61846689</v>
      </c>
      <c r="X48" s="43">
        <v>18600603</v>
      </c>
      <c r="Y48" s="43">
        <v>4107819</v>
      </c>
      <c r="Z48" s="43">
        <v>387734</v>
      </c>
      <c r="AA48" s="10">
        <f t="shared" si="18"/>
        <v>84942845</v>
      </c>
      <c r="AB48" s="43">
        <v>15786355</v>
      </c>
      <c r="AC48" s="43">
        <v>15507051</v>
      </c>
      <c r="AD48" s="43">
        <v>3961787</v>
      </c>
      <c r="AE48" s="43">
        <v>305395</v>
      </c>
      <c r="AF48" s="10">
        <f t="shared" si="19"/>
        <v>35560588</v>
      </c>
      <c r="AG48" s="32">
        <f t="shared" si="37"/>
        <v>46060334</v>
      </c>
      <c r="AH48" s="32">
        <f t="shared" si="38"/>
        <v>3093552</v>
      </c>
      <c r="AI48" s="32">
        <f t="shared" si="39"/>
        <v>146032</v>
      </c>
      <c r="AJ48" s="32">
        <f t="shared" si="40"/>
        <v>82339</v>
      </c>
      <c r="AK48" s="32">
        <f t="shared" si="35"/>
        <v>49382257</v>
      </c>
      <c r="AL48" s="29"/>
      <c r="AM48" s="29"/>
      <c r="AN48" s="29"/>
      <c r="AO48" s="29"/>
      <c r="AP48" s="29"/>
    </row>
    <row r="49" spans="1:42" ht="16.399999999999999" customHeight="1" x14ac:dyDescent="0.35">
      <c r="A49" s="47"/>
      <c r="B49" s="31">
        <f t="shared" si="30"/>
        <v>45717</v>
      </c>
      <c r="C49" s="43">
        <v>155695</v>
      </c>
      <c r="D49" s="43">
        <v>3806</v>
      </c>
      <c r="E49" s="43">
        <v>28</v>
      </c>
      <c r="F49" s="43">
        <v>126</v>
      </c>
      <c r="G49" s="10">
        <f t="shared" si="0"/>
        <v>159655</v>
      </c>
      <c r="H49" s="43">
        <v>1028327.180899694</v>
      </c>
      <c r="I49" s="43">
        <v>107756.78400000041</v>
      </c>
      <c r="J49" s="43">
        <v>16408.508000000002</v>
      </c>
      <c r="K49" s="43">
        <v>3285.7190000000019</v>
      </c>
      <c r="L49" s="10">
        <f t="shared" si="36"/>
        <v>1155778.1918996943</v>
      </c>
      <c r="M49" s="43">
        <v>155055</v>
      </c>
      <c r="N49" s="43">
        <v>3787</v>
      </c>
      <c r="O49" s="43">
        <v>28</v>
      </c>
      <c r="P49" s="43">
        <v>127</v>
      </c>
      <c r="Q49" s="10">
        <f t="shared" si="2"/>
        <v>158997</v>
      </c>
      <c r="R49" s="43">
        <v>74406216.94599998</v>
      </c>
      <c r="S49" s="43">
        <v>3805415.6890000021</v>
      </c>
      <c r="T49" s="43">
        <v>276500.59999999998</v>
      </c>
      <c r="U49" s="43">
        <v>104343</v>
      </c>
      <c r="V49" s="10">
        <f t="shared" si="17"/>
        <v>78592476.23499997</v>
      </c>
      <c r="W49" s="43">
        <v>63128645</v>
      </c>
      <c r="X49" s="43">
        <v>18183450</v>
      </c>
      <c r="Y49" s="43">
        <v>3954488</v>
      </c>
      <c r="Z49" s="43">
        <v>381820</v>
      </c>
      <c r="AA49" s="10">
        <f t="shared" si="18"/>
        <v>85648403</v>
      </c>
      <c r="AB49" s="43">
        <v>12998073</v>
      </c>
      <c r="AC49" s="43">
        <v>14881168</v>
      </c>
      <c r="AD49" s="43">
        <v>3682171</v>
      </c>
      <c r="AE49" s="43">
        <v>305614</v>
      </c>
      <c r="AF49" s="10">
        <f t="shared" si="19"/>
        <v>31867026</v>
      </c>
      <c r="AG49" s="32">
        <f t="shared" si="37"/>
        <v>50130572</v>
      </c>
      <c r="AH49" s="32">
        <f t="shared" si="38"/>
        <v>3302282</v>
      </c>
      <c r="AI49" s="32">
        <f t="shared" si="39"/>
        <v>272317</v>
      </c>
      <c r="AJ49" s="32">
        <f t="shared" si="40"/>
        <v>76206</v>
      </c>
      <c r="AK49" s="32">
        <f t="shared" si="35"/>
        <v>53781377</v>
      </c>
      <c r="AL49" s="29"/>
      <c r="AM49" s="29"/>
      <c r="AN49" s="29"/>
      <c r="AO49" s="29"/>
      <c r="AP49" s="29"/>
    </row>
    <row r="50" spans="1:42" ht="16.399999999999999" customHeight="1" x14ac:dyDescent="0.35">
      <c r="A50" s="47"/>
      <c r="B50" s="31">
        <f t="shared" si="30"/>
        <v>45748</v>
      </c>
      <c r="C50" s="43">
        <v>158110</v>
      </c>
      <c r="D50" s="43">
        <v>3859</v>
      </c>
      <c r="E50" s="43">
        <v>28</v>
      </c>
      <c r="F50" s="43">
        <v>127</v>
      </c>
      <c r="G50" s="10">
        <f t="shared" si="0"/>
        <v>162124</v>
      </c>
      <c r="H50" s="43">
        <v>1051472.1138996901</v>
      </c>
      <c r="I50" s="43">
        <v>108504.7330000005</v>
      </c>
      <c r="J50" s="43">
        <v>16408.508000000002</v>
      </c>
      <c r="K50" s="43">
        <v>3303.2870000000021</v>
      </c>
      <c r="L50" s="10">
        <f t="shared" si="36"/>
        <v>1179688.6418996905</v>
      </c>
      <c r="M50" s="43">
        <v>157990</v>
      </c>
      <c r="N50" s="43">
        <v>3844</v>
      </c>
      <c r="O50" s="43">
        <v>28</v>
      </c>
      <c r="P50" s="43">
        <v>128</v>
      </c>
      <c r="Q50" s="10">
        <f t="shared" si="2"/>
        <v>161990</v>
      </c>
      <c r="R50" s="43">
        <v>81091970.921999916</v>
      </c>
      <c r="S50" s="43">
        <v>4278197.373999998</v>
      </c>
      <c r="T50" s="43">
        <v>465177.59999999998</v>
      </c>
      <c r="U50" s="43">
        <v>107094</v>
      </c>
      <c r="V50" s="10">
        <f t="shared" si="17"/>
        <v>85942439.895999908</v>
      </c>
      <c r="W50" s="43">
        <v>66880132</v>
      </c>
      <c r="X50" s="43">
        <v>18971052</v>
      </c>
      <c r="Y50" s="43">
        <v>3874966</v>
      </c>
      <c r="Z50" s="43">
        <v>405691</v>
      </c>
      <c r="AA50" s="10">
        <f t="shared" si="18"/>
        <v>90131841</v>
      </c>
      <c r="AB50" s="43">
        <v>12955673</v>
      </c>
      <c r="AC50" s="43">
        <v>15217912</v>
      </c>
      <c r="AD50" s="43">
        <v>3423508</v>
      </c>
      <c r="AE50" s="43">
        <v>320645</v>
      </c>
      <c r="AF50" s="10">
        <f t="shared" si="19"/>
        <v>31917738</v>
      </c>
      <c r="AG50" s="32">
        <f t="shared" si="37"/>
        <v>53924459</v>
      </c>
      <c r="AH50" s="32">
        <f t="shared" si="38"/>
        <v>3753140</v>
      </c>
      <c r="AI50" s="32">
        <f t="shared" si="39"/>
        <v>451458</v>
      </c>
      <c r="AJ50" s="32">
        <f t="shared" si="40"/>
        <v>85046</v>
      </c>
      <c r="AK50" s="32">
        <f t="shared" si="35"/>
        <v>58214103</v>
      </c>
      <c r="AL50" s="29"/>
      <c r="AM50" s="29"/>
      <c r="AN50" s="29"/>
      <c r="AO50" s="29"/>
      <c r="AP50" s="29"/>
    </row>
    <row r="51" spans="1:42" ht="16.399999999999999" customHeight="1" x14ac:dyDescent="0.35">
      <c r="A51" s="47"/>
      <c r="B51" s="31">
        <f t="shared" si="30"/>
        <v>45778</v>
      </c>
      <c r="C51" s="43">
        <v>161648</v>
      </c>
      <c r="D51" s="43">
        <v>3905</v>
      </c>
      <c r="E51" s="43">
        <v>28</v>
      </c>
      <c r="F51" s="43">
        <v>126</v>
      </c>
      <c r="G51" s="10">
        <f t="shared" si="0"/>
        <v>165707</v>
      </c>
      <c r="H51" s="43">
        <v>1082780.8158997849</v>
      </c>
      <c r="I51" s="43">
        <v>109212.37100000041</v>
      </c>
      <c r="J51" s="43">
        <v>16408.508000000002</v>
      </c>
      <c r="K51" s="43">
        <v>3295.6070000000009</v>
      </c>
      <c r="L51" s="10">
        <f t="shared" si="36"/>
        <v>1211697.3018997854</v>
      </c>
      <c r="M51" s="43">
        <v>161087</v>
      </c>
      <c r="N51" s="43">
        <v>3895</v>
      </c>
      <c r="O51" s="43">
        <v>28</v>
      </c>
      <c r="P51" s="43">
        <v>127</v>
      </c>
      <c r="Q51" s="10">
        <f t="shared" si="2"/>
        <v>165137</v>
      </c>
      <c r="R51" s="43">
        <v>68798451.510999918</v>
      </c>
      <c r="S51" s="43">
        <v>3553648.75</v>
      </c>
      <c r="T51" s="43">
        <v>408161.8</v>
      </c>
      <c r="U51" s="43">
        <v>94514</v>
      </c>
      <c r="V51" s="10">
        <f t="shared" si="17"/>
        <v>72854776.060999915</v>
      </c>
      <c r="W51" s="43">
        <v>65579015</v>
      </c>
      <c r="X51" s="43">
        <v>17998627</v>
      </c>
      <c r="Y51" s="43">
        <v>3520514</v>
      </c>
      <c r="Z51" s="43">
        <v>373182</v>
      </c>
      <c r="AA51" s="10">
        <f t="shared" si="18"/>
        <v>87471338</v>
      </c>
      <c r="AB51" s="43">
        <v>14660275</v>
      </c>
      <c r="AC51" s="43">
        <v>14652352</v>
      </c>
      <c r="AD51" s="43">
        <v>3123292</v>
      </c>
      <c r="AE51" s="43">
        <v>303195</v>
      </c>
      <c r="AF51" s="10">
        <f t="shared" si="19"/>
        <v>32739114</v>
      </c>
      <c r="AG51" s="32">
        <f t="shared" si="37"/>
        <v>50918740</v>
      </c>
      <c r="AH51" s="32">
        <f t="shared" si="38"/>
        <v>3346275</v>
      </c>
      <c r="AI51" s="32">
        <f t="shared" si="39"/>
        <v>397222</v>
      </c>
      <c r="AJ51" s="32">
        <f t="shared" si="40"/>
        <v>69987</v>
      </c>
      <c r="AK51" s="32">
        <f t="shared" si="35"/>
        <v>54732224</v>
      </c>
      <c r="AL51" s="29"/>
      <c r="AM51" s="29"/>
      <c r="AN51" s="29"/>
      <c r="AO51" s="29"/>
      <c r="AP51" s="29"/>
    </row>
    <row r="52" spans="1:42" ht="16.399999999999999" customHeight="1" x14ac:dyDescent="0.35">
      <c r="A52" s="47"/>
      <c r="B52" s="31">
        <f t="shared" si="30"/>
        <v>45809</v>
      </c>
      <c r="C52" s="43">
        <v>163892</v>
      </c>
      <c r="D52" s="43">
        <v>3937</v>
      </c>
      <c r="E52" s="43">
        <v>28</v>
      </c>
      <c r="F52" s="43">
        <v>128</v>
      </c>
      <c r="G52" s="10">
        <f t="shared" si="0"/>
        <v>167985</v>
      </c>
      <c r="H52" s="43">
        <v>1104257.552899875</v>
      </c>
      <c r="I52" s="43">
        <v>108715.54500000059</v>
      </c>
      <c r="J52" s="43">
        <v>16408.508000000002</v>
      </c>
      <c r="K52" s="43">
        <v>3318.2870000000021</v>
      </c>
      <c r="L52" s="10">
        <f t="shared" si="36"/>
        <v>1232699.8928998755</v>
      </c>
      <c r="M52" s="43">
        <v>162129</v>
      </c>
      <c r="N52" s="43">
        <v>3916</v>
      </c>
      <c r="O52" s="43">
        <v>28</v>
      </c>
      <c r="P52" s="43">
        <v>129</v>
      </c>
      <c r="Q52" s="10">
        <f t="shared" si="2"/>
        <v>166202</v>
      </c>
      <c r="R52" s="43">
        <v>73912386.234000236</v>
      </c>
      <c r="S52" s="43">
        <v>2778579.9960000012</v>
      </c>
      <c r="T52" s="43">
        <v>533570.4</v>
      </c>
      <c r="U52" s="43">
        <v>103014</v>
      </c>
      <c r="V52" s="10">
        <f t="shared" si="17"/>
        <v>77327550.630000249</v>
      </c>
      <c r="W52" s="43">
        <v>80699867</v>
      </c>
      <c r="X52" s="43">
        <v>20186783</v>
      </c>
      <c r="Y52" s="43">
        <v>3948362</v>
      </c>
      <c r="Z52" s="43">
        <v>433490</v>
      </c>
      <c r="AA52" s="10">
        <f t="shared" si="18"/>
        <v>105268502</v>
      </c>
      <c r="AB52" s="43">
        <v>20680109</v>
      </c>
      <c r="AC52" s="43">
        <v>16576495</v>
      </c>
      <c r="AD52" s="43">
        <v>3436352</v>
      </c>
      <c r="AE52" s="43">
        <v>344264</v>
      </c>
      <c r="AF52" s="10">
        <f t="shared" si="19"/>
        <v>41037220</v>
      </c>
      <c r="AG52" s="32">
        <f t="shared" si="37"/>
        <v>60019758</v>
      </c>
      <c r="AH52" s="32">
        <f t="shared" si="38"/>
        <v>3610288</v>
      </c>
      <c r="AI52" s="32">
        <f t="shared" si="39"/>
        <v>512010</v>
      </c>
      <c r="AJ52" s="32">
        <f t="shared" si="40"/>
        <v>89226</v>
      </c>
      <c r="AK52" s="32">
        <f t="shared" si="35"/>
        <v>64231282</v>
      </c>
      <c r="AL52" s="29"/>
      <c r="AM52" s="29"/>
      <c r="AN52" s="29"/>
      <c r="AO52" s="29"/>
      <c r="AP52" s="29"/>
    </row>
    <row r="53" spans="1:42" ht="16.399999999999999" customHeight="1" x14ac:dyDescent="0.35">
      <c r="A53" s="47"/>
      <c r="B53" s="31">
        <f t="shared" si="30"/>
        <v>45839</v>
      </c>
      <c r="C53" s="43">
        <v>167441</v>
      </c>
      <c r="D53" s="43">
        <v>3992</v>
      </c>
      <c r="E53" s="43">
        <v>28</v>
      </c>
      <c r="F53" s="43">
        <v>129</v>
      </c>
      <c r="G53" s="10">
        <f t="shared" si="0"/>
        <v>171590</v>
      </c>
      <c r="H53" s="43">
        <v>1135396.5158999651</v>
      </c>
      <c r="I53" s="43">
        <v>109673.5550000006</v>
      </c>
      <c r="J53" s="43">
        <v>16408.508000000002</v>
      </c>
      <c r="K53" s="43">
        <v>3333.2870000000021</v>
      </c>
      <c r="L53" s="10">
        <f t="shared" si="36"/>
        <v>1264811.8658999656</v>
      </c>
      <c r="M53" s="43">
        <v>164896</v>
      </c>
      <c r="N53" s="43">
        <v>3935</v>
      </c>
      <c r="O53" s="43">
        <v>28</v>
      </c>
      <c r="P53" s="43">
        <v>130</v>
      </c>
      <c r="Q53" s="10">
        <f t="shared" si="2"/>
        <v>168989</v>
      </c>
      <c r="R53" s="43">
        <v>75025133.793000117</v>
      </c>
      <c r="S53" s="43">
        <v>3811514.5419999999</v>
      </c>
      <c r="T53" s="43">
        <v>359243.4</v>
      </c>
      <c r="U53" s="43">
        <v>102698</v>
      </c>
      <c r="V53" s="10">
        <f t="shared" si="17"/>
        <v>79298589.735000119</v>
      </c>
      <c r="W53" s="43">
        <v>89729958</v>
      </c>
      <c r="X53" s="43">
        <v>21627286</v>
      </c>
      <c r="Y53" s="43">
        <v>3832252</v>
      </c>
      <c r="Z53" s="43">
        <v>430266</v>
      </c>
      <c r="AA53" s="10">
        <f t="shared" si="18"/>
        <v>115619762</v>
      </c>
      <c r="AB53" s="43">
        <v>29846457</v>
      </c>
      <c r="AC53" s="43">
        <v>17993325</v>
      </c>
      <c r="AD53" s="43">
        <v>3500009</v>
      </c>
      <c r="AE53" s="43">
        <v>350899</v>
      </c>
      <c r="AF53" s="10">
        <f t="shared" si="19"/>
        <v>51690690</v>
      </c>
      <c r="AG53" s="32">
        <f t="shared" si="37"/>
        <v>59883501</v>
      </c>
      <c r="AH53" s="32">
        <f t="shared" si="38"/>
        <v>3633961</v>
      </c>
      <c r="AI53" s="32">
        <f t="shared" si="39"/>
        <v>332243</v>
      </c>
      <c r="AJ53" s="32">
        <f t="shared" si="40"/>
        <v>79367</v>
      </c>
      <c r="AK53" s="32">
        <f t="shared" si="35"/>
        <v>63929072</v>
      </c>
      <c r="AL53" s="29"/>
      <c r="AM53" s="29"/>
      <c r="AN53" s="29"/>
      <c r="AO53" s="29"/>
      <c r="AP53" s="29"/>
    </row>
    <row r="54" spans="1:42" ht="16.399999999999999" customHeight="1" x14ac:dyDescent="0.35">
      <c r="A54" s="47"/>
      <c r="B54" s="31">
        <f t="shared" si="30"/>
        <v>45870</v>
      </c>
      <c r="C54" s="43">
        <v>171289</v>
      </c>
      <c r="D54" s="43">
        <v>4034</v>
      </c>
      <c r="E54" s="43">
        <v>28</v>
      </c>
      <c r="F54" s="43">
        <v>129</v>
      </c>
      <c r="G54" s="10">
        <f t="shared" si="0"/>
        <v>175480</v>
      </c>
      <c r="H54" s="43">
        <v>1170715.939900069</v>
      </c>
      <c r="I54" s="43">
        <v>110501.0030000009</v>
      </c>
      <c r="J54" s="43">
        <v>16408.508000000002</v>
      </c>
      <c r="K54" s="43">
        <v>3333.2870000000021</v>
      </c>
      <c r="L54" s="10">
        <f t="shared" si="36"/>
        <v>1300958.7379000699</v>
      </c>
      <c r="M54" s="43">
        <v>170229</v>
      </c>
      <c r="N54" s="43">
        <v>3995</v>
      </c>
      <c r="O54" s="43">
        <v>28</v>
      </c>
      <c r="P54" s="43">
        <v>130</v>
      </c>
      <c r="Q54" s="10">
        <f t="shared" si="2"/>
        <v>174382</v>
      </c>
      <c r="R54" s="43">
        <v>73763755.619000107</v>
      </c>
      <c r="S54" s="43">
        <v>3743927.8709999998</v>
      </c>
      <c r="T54" s="43">
        <v>413121.4</v>
      </c>
      <c r="U54" s="43">
        <v>93260</v>
      </c>
      <c r="V54" s="10">
        <f t="shared" si="17"/>
        <v>78014064.89000012</v>
      </c>
      <c r="W54" s="43">
        <v>92731373</v>
      </c>
      <c r="X54" s="43">
        <v>21336309</v>
      </c>
      <c r="Y54" s="43">
        <v>3986963</v>
      </c>
      <c r="Z54" s="43">
        <v>418633</v>
      </c>
      <c r="AA54" s="10">
        <f t="shared" si="18"/>
        <v>118473278</v>
      </c>
      <c r="AB54" s="43">
        <v>31586788</v>
      </c>
      <c r="AC54" s="43">
        <v>17736173</v>
      </c>
      <c r="AD54" s="43">
        <v>3586732</v>
      </c>
      <c r="AE54" s="43">
        <v>320053</v>
      </c>
      <c r="AF54" s="10">
        <f t="shared" si="19"/>
        <v>53229746</v>
      </c>
      <c r="AG54" s="32">
        <f t="shared" si="37"/>
        <v>61144585</v>
      </c>
      <c r="AH54" s="32">
        <f t="shared" si="38"/>
        <v>3600136</v>
      </c>
      <c r="AI54" s="32">
        <f t="shared" si="39"/>
        <v>400231</v>
      </c>
      <c r="AJ54" s="32">
        <f t="shared" si="40"/>
        <v>98580</v>
      </c>
      <c r="AK54" s="32">
        <f t="shared" si="35"/>
        <v>65243532</v>
      </c>
      <c r="AL54" s="29"/>
      <c r="AM54" s="29"/>
      <c r="AN54" s="29"/>
      <c r="AO54" s="29"/>
      <c r="AP54" s="29"/>
    </row>
    <row r="55" spans="1:42" ht="16.399999999999999" customHeight="1" x14ac:dyDescent="0.35">
      <c r="A55" s="47"/>
      <c r="B55" s="31">
        <f t="shared" si="30"/>
        <v>45901</v>
      </c>
      <c r="C55" s="43">
        <v>175703</v>
      </c>
      <c r="D55" s="43">
        <v>4085</v>
      </c>
      <c r="E55" s="43">
        <v>29</v>
      </c>
      <c r="F55" s="43">
        <v>129</v>
      </c>
      <c r="G55" s="10">
        <f t="shared" si="0"/>
        <v>179946</v>
      </c>
      <c r="H55" s="43">
        <v>1213180.3519001859</v>
      </c>
      <c r="I55" s="43">
        <v>112290.26600000091</v>
      </c>
      <c r="J55" s="43">
        <v>16720.027999999998</v>
      </c>
      <c r="K55" s="43">
        <v>3333.2870000000012</v>
      </c>
      <c r="L55" s="10">
        <f t="shared" si="36"/>
        <v>1345523.9329001869</v>
      </c>
      <c r="M55" s="43">
        <v>174628</v>
      </c>
      <c r="N55" s="43">
        <v>4059</v>
      </c>
      <c r="O55" s="43">
        <v>28</v>
      </c>
      <c r="P55" s="43">
        <v>130</v>
      </c>
      <c r="Q55" s="10">
        <f t="shared" si="2"/>
        <v>178845</v>
      </c>
      <c r="R55" s="43">
        <v>77676185.213000059</v>
      </c>
      <c r="S55" s="43">
        <v>3943586.175999999</v>
      </c>
      <c r="T55" s="43">
        <v>486771.4</v>
      </c>
      <c r="U55" s="43">
        <v>92458</v>
      </c>
      <c r="V55" s="10">
        <f t="shared" si="17"/>
        <v>82199000.789000064</v>
      </c>
      <c r="W55" s="43">
        <v>105564966</v>
      </c>
      <c r="X55" s="43">
        <v>23551170</v>
      </c>
      <c r="Y55" s="43">
        <v>4075048</v>
      </c>
      <c r="Z55" s="43">
        <v>427309</v>
      </c>
      <c r="AA55" s="10">
        <f t="shared" si="18"/>
        <v>133618493</v>
      </c>
      <c r="AB55" s="43">
        <v>37571683</v>
      </c>
      <c r="AC55" s="43">
        <v>20659255</v>
      </c>
      <c r="AD55" s="43">
        <v>3608827</v>
      </c>
      <c r="AE55" s="43">
        <v>347401</v>
      </c>
      <c r="AF55" s="10">
        <f t="shared" si="19"/>
        <v>62187166</v>
      </c>
      <c r="AG55" s="32">
        <f t="shared" si="37"/>
        <v>67993283</v>
      </c>
      <c r="AH55" s="32">
        <f t="shared" si="38"/>
        <v>2891915</v>
      </c>
      <c r="AI55" s="32">
        <f t="shared" si="39"/>
        <v>466221</v>
      </c>
      <c r="AJ55" s="32">
        <f t="shared" si="40"/>
        <v>79908</v>
      </c>
      <c r="AK55" s="32">
        <f t="shared" si="35"/>
        <v>71431327</v>
      </c>
      <c r="AL55" s="29"/>
      <c r="AM55" s="29"/>
      <c r="AN55" s="29"/>
      <c r="AO55" s="29"/>
      <c r="AP55" s="29"/>
    </row>
    <row r="56" spans="1:42" ht="16.399999999999999" customHeight="1" x14ac:dyDescent="0.35">
      <c r="A56" s="47"/>
      <c r="B56" s="31">
        <f t="shared" si="30"/>
        <v>45931</v>
      </c>
      <c r="C56" s="43">
        <v>180067</v>
      </c>
      <c r="D56" s="43">
        <v>4143</v>
      </c>
      <c r="E56" s="43">
        <v>28</v>
      </c>
      <c r="F56" s="43">
        <v>130</v>
      </c>
      <c r="G56" s="10">
        <f t="shared" si="0"/>
        <v>184368</v>
      </c>
      <c r="H56" s="43">
        <v>1255124.012900328</v>
      </c>
      <c r="I56" s="43">
        <v>113709.4890000006</v>
      </c>
      <c r="J56" s="43">
        <v>16456.027999999998</v>
      </c>
      <c r="K56" s="43">
        <v>3356.287000000003</v>
      </c>
      <c r="L56" s="10">
        <f t="shared" si="36"/>
        <v>1388645.8169003285</v>
      </c>
      <c r="M56" s="43">
        <v>177990</v>
      </c>
      <c r="N56" s="43">
        <v>4095</v>
      </c>
      <c r="O56" s="43">
        <v>27</v>
      </c>
      <c r="P56" s="43">
        <v>128</v>
      </c>
      <c r="Q56" s="10">
        <f t="shared" si="2"/>
        <v>182240</v>
      </c>
      <c r="R56" s="43">
        <v>72778701.51899986</v>
      </c>
      <c r="S56" s="43">
        <v>3383719.1489999988</v>
      </c>
      <c r="T56" s="43">
        <v>416919.8</v>
      </c>
      <c r="U56" s="43">
        <v>72859</v>
      </c>
      <c r="V56" s="10">
        <f t="shared" si="17"/>
        <v>76652199.467999861</v>
      </c>
      <c r="W56" s="43">
        <v>98412177</v>
      </c>
      <c r="X56" s="43">
        <v>23667642</v>
      </c>
      <c r="Y56" s="43">
        <v>3990114</v>
      </c>
      <c r="Z56" s="43">
        <v>408755</v>
      </c>
      <c r="AA56" s="10">
        <f t="shared" si="18"/>
        <v>126478688</v>
      </c>
      <c r="AB56" s="43">
        <v>35485737</v>
      </c>
      <c r="AC56" s="43">
        <v>20013676</v>
      </c>
      <c r="AD56" s="43">
        <v>3587834</v>
      </c>
      <c r="AE56" s="43">
        <v>331353</v>
      </c>
      <c r="AF56" s="10">
        <f t="shared" si="19"/>
        <v>59418600</v>
      </c>
      <c r="AG56" s="32">
        <f t="shared" ref="AG56" si="41">W56-AB56</f>
        <v>62926440</v>
      </c>
      <c r="AH56" s="32">
        <f t="shared" ref="AH56" si="42">X56-AC56</f>
        <v>3653966</v>
      </c>
      <c r="AI56" s="32">
        <f t="shared" ref="AI56" si="43">Y56-AD56</f>
        <v>402280</v>
      </c>
      <c r="AJ56" s="32">
        <f t="shared" ref="AJ56" si="44">Z56-AE56</f>
        <v>77402</v>
      </c>
      <c r="AK56" s="32">
        <f t="shared" ref="AK56" si="45">SUM(AG56:AJ56)</f>
        <v>67060088</v>
      </c>
      <c r="AL56" s="29"/>
      <c r="AM56" s="29"/>
      <c r="AN56" s="29"/>
      <c r="AO56" s="29"/>
      <c r="AP56" s="29"/>
    </row>
    <row r="57" spans="1:42" ht="16.399999999999999" customHeight="1" x14ac:dyDescent="0.35">
      <c r="A57" s="47"/>
      <c r="B57" s="31">
        <f t="shared" si="30"/>
        <v>45962</v>
      </c>
      <c r="C57" s="43">
        <v>183559</v>
      </c>
      <c r="D57" s="43">
        <v>4188</v>
      </c>
      <c r="E57" s="43">
        <v>28</v>
      </c>
      <c r="F57" s="43">
        <v>134</v>
      </c>
      <c r="G57" s="10">
        <f t="shared" si="0"/>
        <v>187909</v>
      </c>
      <c r="H57" s="43">
        <v>1289135.58390043</v>
      </c>
      <c r="I57" s="43">
        <v>114721.4240000006</v>
      </c>
      <c r="J57" s="43">
        <v>16456.027999999998</v>
      </c>
      <c r="K57" s="43">
        <v>3427.0870000000018</v>
      </c>
      <c r="L57" s="10">
        <f t="shared" si="36"/>
        <v>1423740.1229004306</v>
      </c>
      <c r="M57" s="43">
        <v>180974</v>
      </c>
      <c r="N57" s="43">
        <v>4156</v>
      </c>
      <c r="O57" s="43">
        <v>28</v>
      </c>
      <c r="P57" s="43">
        <v>135</v>
      </c>
      <c r="Q57" s="10">
        <f t="shared" si="2"/>
        <v>185293</v>
      </c>
      <c r="R57" s="43">
        <v>65425865.591000013</v>
      </c>
      <c r="S57" s="43">
        <v>2999700.075999999</v>
      </c>
      <c r="T57" s="43">
        <v>217897.8</v>
      </c>
      <c r="U57" s="43">
        <v>126208</v>
      </c>
      <c r="V57" s="10">
        <f t="shared" si="17"/>
        <v>68769671.467000008</v>
      </c>
      <c r="W57" s="43">
        <v>96689774</v>
      </c>
      <c r="X57" s="43">
        <v>24784551</v>
      </c>
      <c r="Y57" s="43">
        <v>4775456</v>
      </c>
      <c r="Z57" s="43">
        <v>463555</v>
      </c>
      <c r="AA57" s="10">
        <f t="shared" si="18"/>
        <v>126713336</v>
      </c>
      <c r="AB57" s="43">
        <v>37542552</v>
      </c>
      <c r="AC57" s="43">
        <v>21396917</v>
      </c>
      <c r="AD57" s="43">
        <v>4571918</v>
      </c>
      <c r="AE57" s="43">
        <v>385590</v>
      </c>
      <c r="AF57" s="10">
        <f t="shared" si="19"/>
        <v>63896977</v>
      </c>
      <c r="AG57" s="32">
        <f t="shared" ref="AG57" si="46">W57-AB57</f>
        <v>59147222</v>
      </c>
      <c r="AH57" s="32">
        <f t="shared" ref="AH57" si="47">X57-AC57</f>
        <v>3387634</v>
      </c>
      <c r="AI57" s="32">
        <f t="shared" ref="AI57" si="48">Y57-AD57</f>
        <v>203538</v>
      </c>
      <c r="AJ57" s="32">
        <f t="shared" ref="AJ57" si="49">Z57-AE57</f>
        <v>77965</v>
      </c>
      <c r="AK57" s="32">
        <f t="shared" ref="AK57" si="50">SUM(AG57:AJ57)</f>
        <v>62816359</v>
      </c>
      <c r="AL57" s="29"/>
      <c r="AM57" s="29"/>
      <c r="AN57" s="29"/>
      <c r="AO57" s="29"/>
      <c r="AP57" s="29"/>
    </row>
    <row r="58" spans="1:42" ht="16.399999999999999" customHeight="1" x14ac:dyDescent="0.35">
      <c r="A58" s="47"/>
      <c r="B58" s="31">
        <f t="shared" si="30"/>
        <v>45992</v>
      </c>
      <c r="C58" s="43">
        <v>187527</v>
      </c>
      <c r="D58" s="43">
        <v>4240</v>
      </c>
      <c r="E58" s="43">
        <v>27</v>
      </c>
      <c r="F58" s="43">
        <v>134</v>
      </c>
      <c r="G58" s="10">
        <f t="shared" si="0"/>
        <v>191928</v>
      </c>
      <c r="H58" s="43">
        <v>1328207.0389005749</v>
      </c>
      <c r="I58" s="43">
        <v>117154.7080000007</v>
      </c>
      <c r="J58" s="43">
        <v>16156.028</v>
      </c>
      <c r="K58" s="43">
        <v>3418.6870000000031</v>
      </c>
      <c r="L58" s="10">
        <f t="shared" si="36"/>
        <v>1464936.4619005756</v>
      </c>
      <c r="M58" s="43">
        <v>185053</v>
      </c>
      <c r="N58" s="43">
        <v>4197</v>
      </c>
      <c r="O58" s="43">
        <v>27</v>
      </c>
      <c r="P58" s="43">
        <v>133</v>
      </c>
      <c r="Q58" s="10">
        <f t="shared" si="2"/>
        <v>189410</v>
      </c>
      <c r="R58" s="43">
        <v>71114824.652000129</v>
      </c>
      <c r="S58" s="43">
        <v>3322613.3710000012</v>
      </c>
      <c r="T58" s="43">
        <v>169003.8</v>
      </c>
      <c r="U58" s="43">
        <v>120338</v>
      </c>
      <c r="V58" s="10">
        <f t="shared" si="17"/>
        <v>74726779.823000133</v>
      </c>
      <c r="W58" s="43">
        <v>84557463</v>
      </c>
      <c r="X58" s="43">
        <v>22030209</v>
      </c>
      <c r="Y58" s="43">
        <v>4309762</v>
      </c>
      <c r="Z58" s="43">
        <v>392909</v>
      </c>
      <c r="AA58" s="10">
        <f t="shared" si="18"/>
        <v>111290343</v>
      </c>
      <c r="AB58" s="43">
        <v>26766900</v>
      </c>
      <c r="AC58" s="43">
        <v>18420884</v>
      </c>
      <c r="AD58" s="43">
        <v>4153078</v>
      </c>
      <c r="AE58" s="43">
        <v>317710</v>
      </c>
      <c r="AF58" s="10">
        <f t="shared" si="19"/>
        <v>49658572</v>
      </c>
      <c r="AG58" s="32">
        <f t="shared" ref="AG58" si="51">W58-AB58</f>
        <v>57790563</v>
      </c>
      <c r="AH58" s="32">
        <f t="shared" ref="AH58" si="52">X58-AC58</f>
        <v>3609325</v>
      </c>
      <c r="AI58" s="32">
        <f t="shared" ref="AI58" si="53">Y58-AD58</f>
        <v>156684</v>
      </c>
      <c r="AJ58" s="32">
        <f t="shared" ref="AJ58" si="54">Z58-AE58</f>
        <v>75199</v>
      </c>
      <c r="AK58" s="32">
        <f t="shared" ref="AK58" si="55">SUM(AG58:AJ58)</f>
        <v>61631771</v>
      </c>
      <c r="AL58" s="29"/>
      <c r="AM58" s="29"/>
      <c r="AN58" s="29"/>
      <c r="AO58" s="29"/>
      <c r="AP58" s="29"/>
    </row>
    <row r="59" spans="1:42" ht="16.399999999999999" customHeight="1" x14ac:dyDescent="0.35">
      <c r="A59" s="47"/>
      <c r="B59" s="31">
        <f t="shared" si="30"/>
        <v>46023</v>
      </c>
      <c r="C59" s="43">
        <v>190759</v>
      </c>
      <c r="D59" s="43">
        <v>4272</v>
      </c>
      <c r="E59" s="43">
        <v>27</v>
      </c>
      <c r="F59" s="43">
        <v>136</v>
      </c>
      <c r="G59" s="10">
        <f t="shared" si="0"/>
        <v>195194</v>
      </c>
      <c r="H59" s="43">
        <v>1361516.901900646</v>
      </c>
      <c r="I59" s="43">
        <v>117301.457000001</v>
      </c>
      <c r="J59" s="43">
        <v>16156.028</v>
      </c>
      <c r="K59" s="43">
        <v>3439.6870000000031</v>
      </c>
      <c r="L59" s="10">
        <f t="shared" si="36"/>
        <v>1498414.073900647</v>
      </c>
      <c r="M59" s="43">
        <v>189497</v>
      </c>
      <c r="N59" s="43">
        <v>4234</v>
      </c>
      <c r="O59" s="43">
        <v>27</v>
      </c>
      <c r="P59" s="43">
        <v>134</v>
      </c>
      <c r="Q59" s="10">
        <f t="shared" si="2"/>
        <v>193892</v>
      </c>
      <c r="R59" s="43">
        <v>74630488.166000053</v>
      </c>
      <c r="S59" s="43">
        <v>3715890.063999997</v>
      </c>
      <c r="T59" s="43">
        <v>215709.20000000019</v>
      </c>
      <c r="U59" s="43">
        <v>70735</v>
      </c>
      <c r="V59" s="10">
        <f t="shared" si="17"/>
        <v>78632822.430000052</v>
      </c>
      <c r="W59" s="43">
        <v>80770722</v>
      </c>
      <c r="X59" s="43">
        <v>21121656</v>
      </c>
      <c r="Y59" s="43">
        <v>4102906</v>
      </c>
      <c r="Z59" s="43">
        <v>456401</v>
      </c>
      <c r="AA59" s="10">
        <f t="shared" si="18"/>
        <v>106451685</v>
      </c>
      <c r="AB59" s="43">
        <v>23178115</v>
      </c>
      <c r="AC59" s="43">
        <v>17639064</v>
      </c>
      <c r="AD59" s="43">
        <v>3894677</v>
      </c>
      <c r="AE59" s="43">
        <v>378611</v>
      </c>
      <c r="AF59" s="10">
        <f t="shared" si="19"/>
        <v>45090467</v>
      </c>
      <c r="AG59" s="32">
        <f t="shared" ref="AG59:AG61" si="56">W59-AB59</f>
        <v>57592607</v>
      </c>
      <c r="AH59" s="32">
        <f t="shared" ref="AH59:AH61" si="57">X59-AC59</f>
        <v>3482592</v>
      </c>
      <c r="AI59" s="32">
        <f t="shared" ref="AI59:AI61" si="58">Y59-AD59</f>
        <v>208229</v>
      </c>
      <c r="AJ59" s="32">
        <f t="shared" ref="AJ59:AJ61" si="59">Z59-AE59</f>
        <v>77790</v>
      </c>
      <c r="AK59" s="32">
        <f t="shared" ref="AK59:AK61" si="60">SUM(AG59:AJ59)</f>
        <v>61361218</v>
      </c>
      <c r="AL59" s="29"/>
      <c r="AM59" s="29"/>
      <c r="AN59" s="29"/>
      <c r="AO59" s="29"/>
      <c r="AP59" s="29"/>
    </row>
    <row r="60" spans="1:42" ht="16.399999999999999" customHeight="1" x14ac:dyDescent="0.35">
      <c r="A60" s="47"/>
      <c r="B60" s="31">
        <f t="shared" si="30"/>
        <v>46054</v>
      </c>
      <c r="C60" s="43">
        <v>193794</v>
      </c>
      <c r="D60" s="43">
        <v>4308</v>
      </c>
      <c r="E60" s="43">
        <v>28</v>
      </c>
      <c r="F60" s="43">
        <v>137</v>
      </c>
      <c r="G60" s="10">
        <f t="shared" si="0"/>
        <v>198267</v>
      </c>
      <c r="H60" s="43">
        <v>1394660.7279007421</v>
      </c>
      <c r="I60" s="43">
        <v>118191.7730000006</v>
      </c>
      <c r="J60" s="43">
        <v>16956.027999999998</v>
      </c>
      <c r="K60" s="43">
        <v>3443.9110000000019</v>
      </c>
      <c r="L60" s="10">
        <f t="shared" si="36"/>
        <v>1533252.4399007426</v>
      </c>
      <c r="M60" s="43">
        <v>189286</v>
      </c>
      <c r="N60" s="43">
        <v>4224</v>
      </c>
      <c r="O60" s="43">
        <v>28</v>
      </c>
      <c r="P60" s="43">
        <v>134</v>
      </c>
      <c r="Q60" s="10">
        <f t="shared" si="2"/>
        <v>193672</v>
      </c>
      <c r="R60" s="43">
        <v>70004083.833999977</v>
      </c>
      <c r="S60" s="43">
        <v>3524456.96</v>
      </c>
      <c r="T60" s="43">
        <v>206509.6</v>
      </c>
      <c r="U60" s="43">
        <v>68220</v>
      </c>
      <c r="V60" s="10">
        <f t="shared" si="17"/>
        <v>73803270.393999964</v>
      </c>
      <c r="W60" s="43">
        <v>73969681</v>
      </c>
      <c r="X60" s="43">
        <v>21813771</v>
      </c>
      <c r="Y60" s="43">
        <v>4617940</v>
      </c>
      <c r="Z60" s="43">
        <v>431886</v>
      </c>
      <c r="AA60" s="10">
        <f t="shared" si="18"/>
        <v>100833278</v>
      </c>
      <c r="AB60" s="43">
        <v>20273536</v>
      </c>
      <c r="AC60" s="43">
        <v>18294299</v>
      </c>
      <c r="AD60" s="43">
        <v>4357970</v>
      </c>
      <c r="AE60" s="43">
        <v>359015</v>
      </c>
      <c r="AF60" s="10">
        <f t="shared" si="19"/>
        <v>43284820</v>
      </c>
      <c r="AG60" s="32">
        <f t="shared" si="56"/>
        <v>53696145</v>
      </c>
      <c r="AH60" s="32">
        <f t="shared" si="57"/>
        <v>3519472</v>
      </c>
      <c r="AI60" s="32">
        <f t="shared" si="58"/>
        <v>259970</v>
      </c>
      <c r="AJ60" s="32">
        <f t="shared" si="59"/>
        <v>72871</v>
      </c>
      <c r="AK60" s="32">
        <f t="shared" si="60"/>
        <v>57548458</v>
      </c>
      <c r="AL60" s="29"/>
      <c r="AM60" s="29"/>
      <c r="AN60" s="29"/>
      <c r="AO60" s="29"/>
      <c r="AP60" s="29"/>
    </row>
    <row r="61" spans="1:42" ht="16.399999999999999" customHeight="1" x14ac:dyDescent="0.35">
      <c r="A61" s="47"/>
      <c r="B61" s="31">
        <f t="shared" si="30"/>
        <v>46082</v>
      </c>
      <c r="C61" s="43">
        <v>196588</v>
      </c>
      <c r="D61" s="43">
        <v>4370</v>
      </c>
      <c r="E61" s="43">
        <v>28</v>
      </c>
      <c r="F61" s="43">
        <v>138</v>
      </c>
      <c r="G61" s="10">
        <f t="shared" si="0"/>
        <v>201124</v>
      </c>
      <c r="H61" s="43">
        <v>1426313.204900787</v>
      </c>
      <c r="I61" s="43">
        <v>119156.975000001</v>
      </c>
      <c r="J61" s="43">
        <v>16956.027999999998</v>
      </c>
      <c r="K61" s="43">
        <v>3466.9110000000028</v>
      </c>
      <c r="L61" s="10">
        <f t="shared" si="36"/>
        <v>1565893.118900788</v>
      </c>
      <c r="M61" s="43">
        <v>192494</v>
      </c>
      <c r="N61" s="43">
        <v>4299</v>
      </c>
      <c r="O61" s="43">
        <v>28</v>
      </c>
      <c r="P61" s="43">
        <v>138</v>
      </c>
      <c r="Q61" s="10">
        <f t="shared" si="2"/>
        <v>196959</v>
      </c>
      <c r="R61" s="43">
        <v>89421403.43599999</v>
      </c>
      <c r="S61" s="43">
        <v>4028007.2600000012</v>
      </c>
      <c r="T61" s="43">
        <v>229648.8</v>
      </c>
      <c r="U61" s="43">
        <v>74426</v>
      </c>
      <c r="V61" s="10">
        <f t="shared" si="17"/>
        <v>93753485.495999992</v>
      </c>
      <c r="W61" s="43">
        <v>73659884</v>
      </c>
      <c r="X61" s="43">
        <v>20859397</v>
      </c>
      <c r="Y61" s="43">
        <v>4318161</v>
      </c>
      <c r="Z61" s="43">
        <v>416131</v>
      </c>
      <c r="AA61" s="10">
        <f t="shared" si="18"/>
        <v>99253573</v>
      </c>
      <c r="AB61" s="43">
        <v>15014917</v>
      </c>
      <c r="AC61" s="43">
        <v>17161921</v>
      </c>
      <c r="AD61" s="43">
        <v>4098412</v>
      </c>
      <c r="AE61" s="43">
        <v>343885</v>
      </c>
      <c r="AF61" s="10">
        <f t="shared" si="19"/>
        <v>36619135</v>
      </c>
      <c r="AG61" s="32">
        <f t="shared" si="56"/>
        <v>58644967</v>
      </c>
      <c r="AH61" s="32">
        <f t="shared" si="57"/>
        <v>3697476</v>
      </c>
      <c r="AI61" s="32">
        <f t="shared" si="58"/>
        <v>219749</v>
      </c>
      <c r="AJ61" s="32">
        <f t="shared" si="59"/>
        <v>72246</v>
      </c>
      <c r="AK61" s="32">
        <f t="shared" si="60"/>
        <v>62634438</v>
      </c>
      <c r="AL61" s="29"/>
      <c r="AM61" s="29"/>
      <c r="AN61" s="29"/>
      <c r="AO61" s="29"/>
      <c r="AP61" s="29"/>
    </row>
    <row r="62" spans="1:42" ht="16.399999999999999" customHeight="1" x14ac:dyDescent="0.35">
      <c r="A62" s="47"/>
      <c r="B62" s="31">
        <f t="shared" si="30"/>
        <v>46113</v>
      </c>
      <c r="C62" s="43">
        <v>198610</v>
      </c>
      <c r="D62" s="43">
        <v>4427</v>
      </c>
      <c r="E62" s="43">
        <v>28</v>
      </c>
      <c r="F62" s="43">
        <v>141</v>
      </c>
      <c r="G62" s="10">
        <f t="shared" si="0"/>
        <v>203206</v>
      </c>
      <c r="H62" s="43">
        <v>1448599.2469008709</v>
      </c>
      <c r="I62" s="43">
        <v>120529.0200000008</v>
      </c>
      <c r="J62" s="43">
        <v>16956.027999999998</v>
      </c>
      <c r="K62" s="43">
        <v>3526.9110000000028</v>
      </c>
      <c r="L62" s="10">
        <f t="shared" si="36"/>
        <v>1589611.2059008717</v>
      </c>
      <c r="M62" s="43">
        <v>195558</v>
      </c>
      <c r="N62" s="43">
        <v>4350</v>
      </c>
      <c r="O62" s="43">
        <v>28</v>
      </c>
      <c r="P62" s="43">
        <v>138</v>
      </c>
      <c r="Q62" s="10">
        <f t="shared" si="2"/>
        <v>200074</v>
      </c>
      <c r="R62" s="43">
        <v>96770959.241999879</v>
      </c>
      <c r="S62" s="43">
        <v>5547345.3090000013</v>
      </c>
      <c r="T62" s="43">
        <v>263624</v>
      </c>
      <c r="U62" s="43">
        <v>91649</v>
      </c>
      <c r="V62" s="10">
        <f t="shared" si="17"/>
        <v>102673577.55099988</v>
      </c>
      <c r="W62" s="43">
        <v>78369332</v>
      </c>
      <c r="X62" s="43">
        <v>21057549</v>
      </c>
      <c r="Y62" s="43">
        <v>4232261</v>
      </c>
      <c r="Z62" s="43">
        <v>417651</v>
      </c>
      <c r="AA62" s="10">
        <f t="shared" si="18"/>
        <v>104076793</v>
      </c>
      <c r="AB62" s="43">
        <v>15270221</v>
      </c>
      <c r="AC62" s="43">
        <v>16978452</v>
      </c>
      <c r="AD62" s="43">
        <v>3983597</v>
      </c>
      <c r="AE62" s="43">
        <v>327667</v>
      </c>
      <c r="AF62" s="10">
        <f t="shared" si="19"/>
        <v>36559937</v>
      </c>
      <c r="AG62" s="32">
        <f t="shared" ref="AG62" si="61">W62-AB62</f>
        <v>63099111</v>
      </c>
      <c r="AH62" s="32">
        <f t="shared" ref="AH62" si="62">X62-AC62</f>
        <v>4079097</v>
      </c>
      <c r="AI62" s="32">
        <f t="shared" ref="AI62" si="63">Y62-AD62</f>
        <v>248664</v>
      </c>
      <c r="AJ62" s="32">
        <f t="shared" ref="AJ62" si="64">Z62-AE62</f>
        <v>89984</v>
      </c>
      <c r="AK62" s="32">
        <f t="shared" ref="AK62" si="65">SUM(AG62:AJ62)</f>
        <v>67516856</v>
      </c>
      <c r="AL62" s="29"/>
      <c r="AM62" s="29"/>
      <c r="AN62" s="29"/>
      <c r="AO62" s="29"/>
      <c r="AP62" s="29"/>
    </row>
    <row r="63" spans="1:42" ht="16.399999999999999" customHeight="1" x14ac:dyDescent="0.35">
      <c r="A63" s="47"/>
      <c r="B63" s="31">
        <f t="shared" si="30"/>
        <v>46143</v>
      </c>
      <c r="C63" s="43">
        <v>200288</v>
      </c>
      <c r="D63" s="43">
        <v>4479</v>
      </c>
      <c r="E63" s="43">
        <v>28</v>
      </c>
      <c r="F63" s="43">
        <v>144</v>
      </c>
      <c r="G63" s="10">
        <f t="shared" si="0"/>
        <v>204939</v>
      </c>
      <c r="H63" s="43">
        <v>1467675.091900924</v>
      </c>
      <c r="I63" s="43">
        <v>121178.1440000008</v>
      </c>
      <c r="J63" s="43">
        <v>16956.027999999998</v>
      </c>
      <c r="K63" s="43">
        <v>3590.9110000000019</v>
      </c>
      <c r="L63" s="10">
        <f t="shared" si="36"/>
        <v>1609400.1749009248</v>
      </c>
      <c r="M63" s="43">
        <v>196952</v>
      </c>
      <c r="N63" s="43">
        <v>4389</v>
      </c>
      <c r="O63" s="43">
        <v>28</v>
      </c>
      <c r="P63" s="43">
        <v>135</v>
      </c>
      <c r="Q63" s="10">
        <f t="shared" si="2"/>
        <v>201504</v>
      </c>
      <c r="R63" s="43">
        <v>99854213.491000056</v>
      </c>
      <c r="S63" s="43">
        <v>6334219.0829999987</v>
      </c>
      <c r="T63" s="43">
        <v>275420.2</v>
      </c>
      <c r="U63" s="43">
        <v>95142</v>
      </c>
      <c r="V63" s="10">
        <f t="shared" si="17"/>
        <v>106558994.77400006</v>
      </c>
      <c r="W63" s="43">
        <v>89447733</v>
      </c>
      <c r="X63" s="43">
        <v>22018983</v>
      </c>
      <c r="Y63" s="43">
        <v>4329967</v>
      </c>
      <c r="Z63" s="43">
        <v>462083</v>
      </c>
      <c r="AA63" s="10">
        <f t="shared" si="18"/>
        <v>116258766</v>
      </c>
      <c r="AB63" s="43">
        <v>19422439</v>
      </c>
      <c r="AC63" s="43">
        <v>17607938</v>
      </c>
      <c r="AD63" s="43">
        <v>4070607</v>
      </c>
      <c r="AE63" s="43">
        <v>375230</v>
      </c>
      <c r="AF63" s="10">
        <f t="shared" si="19"/>
        <v>41476214</v>
      </c>
      <c r="AG63" s="32">
        <f t="shared" ref="AG63:AG64" si="66">W63-AB63</f>
        <v>70025294</v>
      </c>
      <c r="AH63" s="32">
        <f t="shared" ref="AH63:AH64" si="67">X63-AC63</f>
        <v>4411045</v>
      </c>
      <c r="AI63" s="32">
        <f t="shared" ref="AI63:AI64" si="68">Y63-AD63</f>
        <v>259360</v>
      </c>
      <c r="AJ63" s="32">
        <f t="shared" ref="AJ63:AJ64" si="69">Z63-AE63</f>
        <v>86853</v>
      </c>
      <c r="AK63" s="32">
        <f t="shared" ref="AK63:AK64" si="70">SUM(AG63:AJ63)</f>
        <v>74782552</v>
      </c>
      <c r="AL63" s="29"/>
      <c r="AM63" s="29"/>
      <c r="AN63" s="29"/>
      <c r="AO63" s="29"/>
      <c r="AP63" s="29"/>
    </row>
    <row r="64" spans="1:42" ht="16.399999999999999" customHeight="1" x14ac:dyDescent="0.35">
      <c r="A64" s="47"/>
      <c r="B64" s="31">
        <f t="shared" si="30"/>
        <v>46174</v>
      </c>
      <c r="C64" s="43">
        <v>201327</v>
      </c>
      <c r="D64" s="43">
        <v>4505</v>
      </c>
      <c r="E64" s="43">
        <v>29</v>
      </c>
      <c r="F64" s="43">
        <v>145</v>
      </c>
      <c r="G64" s="10">
        <f t="shared" si="0"/>
        <v>206006</v>
      </c>
      <c r="H64" s="43">
        <v>1479402.5899009439</v>
      </c>
      <c r="I64" s="43">
        <v>121567.3600000005</v>
      </c>
      <c r="J64" s="43">
        <v>17016.828000000001</v>
      </c>
      <c r="K64" s="43">
        <v>3614.9110000000019</v>
      </c>
      <c r="L64" s="10">
        <f t="shared" si="36"/>
        <v>1621601.6889009445</v>
      </c>
      <c r="M64" s="43">
        <v>193686</v>
      </c>
      <c r="N64" s="43">
        <v>4197</v>
      </c>
      <c r="O64" s="43">
        <v>24</v>
      </c>
      <c r="P64" s="43">
        <v>123</v>
      </c>
      <c r="Q64" s="10">
        <f t="shared" si="2"/>
        <v>198030</v>
      </c>
      <c r="R64" s="43">
        <v>97677117.96100004</v>
      </c>
      <c r="S64" s="43">
        <v>4823115.7539999988</v>
      </c>
      <c r="T64" s="43">
        <v>230758</v>
      </c>
      <c r="U64" s="43">
        <v>83464</v>
      </c>
      <c r="V64" s="10">
        <f t="shared" si="17"/>
        <v>102814455.71500003</v>
      </c>
      <c r="W64" s="43">
        <v>101386215</v>
      </c>
      <c r="X64" s="43">
        <v>20287604</v>
      </c>
      <c r="Y64" s="43">
        <v>4099609</v>
      </c>
      <c r="Z64" s="43">
        <v>424111</v>
      </c>
      <c r="AA64" s="10">
        <f t="shared" si="18"/>
        <v>126197539</v>
      </c>
      <c r="AB64" s="43">
        <v>25860882</v>
      </c>
      <c r="AC64" s="43">
        <v>16438727</v>
      </c>
      <c r="AD64" s="43">
        <v>3893741</v>
      </c>
      <c r="AE64" s="43">
        <v>344077</v>
      </c>
      <c r="AF64" s="10">
        <f t="shared" si="19"/>
        <v>46537427</v>
      </c>
      <c r="AG64" s="32">
        <f t="shared" si="66"/>
        <v>75525333</v>
      </c>
      <c r="AH64" s="32">
        <f t="shared" si="67"/>
        <v>3848877</v>
      </c>
      <c r="AI64" s="32">
        <f t="shared" si="68"/>
        <v>205868</v>
      </c>
      <c r="AJ64" s="32">
        <f t="shared" si="69"/>
        <v>80034</v>
      </c>
      <c r="AK64" s="32">
        <f t="shared" si="70"/>
        <v>79660112</v>
      </c>
      <c r="AL64" s="29"/>
      <c r="AM64" s="29"/>
      <c r="AN64" s="29"/>
      <c r="AO64" s="29"/>
      <c r="AP64" s="29"/>
    </row>
    <row r="65" spans="2:25" ht="16.399999999999999" customHeight="1" x14ac:dyDescent="0.35">
      <c r="B65" s="31"/>
      <c r="C65" s="49"/>
      <c r="D65" s="49"/>
      <c r="E65" s="49"/>
      <c r="F65" s="49"/>
      <c r="G65" s="49"/>
      <c r="H65" s="46"/>
      <c r="I65" s="46"/>
      <c r="J65" s="46"/>
      <c r="K65" s="46"/>
      <c r="L65" s="31"/>
      <c r="M65" s="50"/>
      <c r="N65" s="50"/>
      <c r="O65" s="50"/>
      <c r="P65" s="50"/>
      <c r="Q65" s="50"/>
      <c r="R65" s="29"/>
      <c r="S65" s="29"/>
      <c r="T65" s="29"/>
      <c r="U65" s="29"/>
      <c r="V65" s="29"/>
      <c r="W65" s="29"/>
      <c r="X65" s="29"/>
      <c r="Y65" s="29"/>
    </row>
    <row r="66" spans="2:25" ht="16.399999999999999" customHeight="1" x14ac:dyDescent="0.35">
      <c r="B66" s="31"/>
      <c r="C66" s="50"/>
      <c r="D66" s="50"/>
      <c r="E66" s="50"/>
      <c r="F66" s="50"/>
      <c r="G66" s="50"/>
      <c r="H66" s="29"/>
      <c r="I66" s="29"/>
      <c r="J66" s="29"/>
      <c r="K66" s="29"/>
      <c r="L66" s="31"/>
      <c r="M66" s="50"/>
      <c r="N66" s="50"/>
      <c r="O66" s="50"/>
      <c r="P66" s="50"/>
      <c r="Q66" s="50"/>
      <c r="R66" s="29"/>
      <c r="S66" s="29"/>
      <c r="T66" s="29"/>
      <c r="U66" s="29"/>
      <c r="V66" s="48"/>
      <c r="W66" s="48"/>
      <c r="X66" s="48"/>
      <c r="Y66" s="48"/>
    </row>
    <row r="67" spans="2:25" ht="16.399999999999999" customHeight="1" x14ac:dyDescent="0.35">
      <c r="B67" s="31"/>
      <c r="C67" s="50"/>
      <c r="D67" s="50"/>
      <c r="E67" s="50"/>
      <c r="F67" s="50"/>
      <c r="G67" s="50"/>
      <c r="H67" s="29"/>
      <c r="I67" s="29"/>
      <c r="J67" s="29"/>
      <c r="K67" s="29"/>
      <c r="L67" s="31"/>
      <c r="M67" s="50"/>
      <c r="N67" s="50"/>
      <c r="O67" s="50"/>
      <c r="P67" s="50"/>
      <c r="Q67" s="50"/>
      <c r="R67" s="29"/>
      <c r="S67" s="29"/>
      <c r="T67" s="29"/>
      <c r="U67" s="29"/>
      <c r="V67" s="48"/>
      <c r="W67" s="48"/>
      <c r="X67" s="48"/>
      <c r="Y67" s="48"/>
    </row>
    <row r="68" spans="2:25" ht="16.399999999999999" customHeight="1" x14ac:dyDescent="0.35">
      <c r="B68" s="31"/>
      <c r="C68" s="50"/>
      <c r="D68" s="50"/>
      <c r="E68" s="50"/>
      <c r="F68" s="50"/>
      <c r="G68" s="50"/>
      <c r="H68" s="29"/>
      <c r="I68" s="29"/>
      <c r="J68" s="29"/>
      <c r="K68" s="29"/>
      <c r="L68" s="31"/>
      <c r="M68" s="50"/>
      <c r="N68" s="50"/>
      <c r="O68" s="50"/>
      <c r="P68" s="50"/>
      <c r="Q68" s="50"/>
      <c r="R68" s="29"/>
      <c r="S68" s="29"/>
      <c r="T68" s="29"/>
      <c r="U68" s="29"/>
      <c r="V68" s="48"/>
      <c r="W68" s="48"/>
      <c r="X68" s="48"/>
      <c r="Y68" s="48"/>
    </row>
    <row r="69" spans="2:25" ht="16.399999999999999" customHeight="1" x14ac:dyDescent="0.35">
      <c r="B69" s="31"/>
      <c r="C69" s="50"/>
      <c r="D69" s="50"/>
      <c r="E69" s="50"/>
      <c r="F69" s="50"/>
      <c r="G69" s="50"/>
      <c r="H69" s="29"/>
      <c r="I69" s="29"/>
      <c r="J69" s="29"/>
      <c r="K69" s="29"/>
      <c r="L69" s="31"/>
      <c r="M69" s="50"/>
      <c r="N69" s="50"/>
      <c r="O69" s="50"/>
      <c r="P69" s="50"/>
      <c r="Q69" s="50"/>
      <c r="R69" s="29"/>
      <c r="S69" s="29"/>
      <c r="T69" s="29"/>
      <c r="U69" s="29"/>
      <c r="V69" s="48"/>
      <c r="W69" s="48"/>
      <c r="X69" s="48"/>
      <c r="Y69" s="48"/>
    </row>
    <row r="70" spans="2:25" ht="16.399999999999999" customHeight="1" x14ac:dyDescent="0.35">
      <c r="B70" s="31"/>
      <c r="C70" s="50"/>
      <c r="D70" s="50"/>
      <c r="E70" s="50"/>
      <c r="F70" s="50"/>
      <c r="G70" s="50"/>
      <c r="H70" s="29"/>
      <c r="I70" s="29"/>
      <c r="J70" s="29"/>
      <c r="K70" s="29"/>
      <c r="L70" s="31"/>
      <c r="M70" s="50"/>
      <c r="N70" s="50"/>
      <c r="O70" s="50"/>
      <c r="P70" s="50"/>
      <c r="Q70" s="50"/>
      <c r="R70" s="29"/>
      <c r="S70" s="29"/>
      <c r="T70" s="29"/>
      <c r="U70" s="29"/>
      <c r="V70" s="48"/>
      <c r="W70" s="48"/>
      <c r="X70" s="48"/>
      <c r="Y70" s="48"/>
    </row>
    <row r="71" spans="2:25" ht="16.399999999999999" customHeight="1" x14ac:dyDescent="0.35">
      <c r="B71" s="31"/>
      <c r="C71" s="50"/>
      <c r="D71" s="50"/>
      <c r="E71" s="50"/>
      <c r="F71" s="50"/>
      <c r="G71" s="50"/>
      <c r="H71" s="29"/>
      <c r="I71" s="29"/>
      <c r="J71" s="29"/>
      <c r="K71" s="29"/>
      <c r="L71" s="31"/>
      <c r="M71" s="50"/>
      <c r="N71" s="50"/>
      <c r="O71" s="50"/>
      <c r="P71" s="50"/>
      <c r="Q71" s="50"/>
      <c r="R71" s="29"/>
      <c r="S71" s="29"/>
      <c r="T71" s="29"/>
      <c r="U71" s="29"/>
      <c r="V71" s="48"/>
      <c r="W71" s="48"/>
      <c r="X71" s="48"/>
      <c r="Y71" s="48"/>
    </row>
    <row r="72" spans="2:25" ht="16.399999999999999" customHeight="1" x14ac:dyDescent="0.35">
      <c r="B72" s="31"/>
      <c r="C72" s="50"/>
      <c r="D72" s="50"/>
      <c r="E72" s="50"/>
      <c r="F72" s="50"/>
      <c r="G72" s="50"/>
      <c r="H72" s="29"/>
      <c r="I72" s="29"/>
      <c r="J72" s="29"/>
      <c r="K72" s="29"/>
      <c r="L72" s="31"/>
      <c r="M72" s="50"/>
      <c r="N72" s="50"/>
      <c r="O72" s="50"/>
      <c r="P72" s="50"/>
      <c r="Q72" s="50"/>
      <c r="R72" s="29"/>
      <c r="S72" s="29"/>
      <c r="T72" s="29"/>
      <c r="U72" s="29"/>
      <c r="V72" s="48"/>
      <c r="W72" s="48"/>
      <c r="X72" s="48"/>
      <c r="Y72" s="48"/>
    </row>
    <row r="73" spans="2:25" ht="16.399999999999999" customHeight="1" x14ac:dyDescent="0.35">
      <c r="B73" s="31"/>
      <c r="C73" s="50"/>
      <c r="D73" s="50"/>
      <c r="E73" s="50"/>
      <c r="F73" s="50"/>
      <c r="G73" s="50"/>
      <c r="H73" s="29"/>
      <c r="I73" s="29"/>
      <c r="J73" s="29"/>
      <c r="K73" s="29"/>
      <c r="L73" s="31"/>
      <c r="M73" s="50"/>
      <c r="N73" s="50"/>
      <c r="O73" s="50"/>
      <c r="P73" s="50"/>
      <c r="Q73" s="50"/>
      <c r="R73" s="29"/>
      <c r="S73" s="29"/>
      <c r="T73" s="29"/>
      <c r="U73" s="29"/>
      <c r="V73" s="48"/>
      <c r="W73" s="48"/>
      <c r="X73" s="48"/>
      <c r="Y73" s="48"/>
    </row>
    <row r="74" spans="2:25" ht="16.399999999999999" customHeight="1" x14ac:dyDescent="0.35">
      <c r="B74" s="31"/>
      <c r="C74" s="50"/>
      <c r="D74" s="50"/>
      <c r="E74" s="50"/>
      <c r="F74" s="50"/>
      <c r="G74" s="50"/>
      <c r="H74" s="29"/>
      <c r="I74" s="29"/>
      <c r="J74" s="29"/>
      <c r="K74" s="29"/>
      <c r="L74" s="31"/>
      <c r="M74" s="50"/>
      <c r="N74" s="50"/>
      <c r="O74" s="50"/>
      <c r="P74" s="50"/>
      <c r="Q74" s="50"/>
      <c r="R74" s="29"/>
      <c r="S74" s="29"/>
      <c r="T74" s="29"/>
      <c r="U74" s="29"/>
      <c r="V74" s="48"/>
      <c r="W74" s="48"/>
      <c r="X74" s="48"/>
      <c r="Y74" s="48"/>
    </row>
    <row r="75" spans="2:25" ht="16.399999999999999" customHeight="1" x14ac:dyDescent="0.35">
      <c r="B75" s="31"/>
      <c r="C75" s="50"/>
      <c r="D75" s="50"/>
      <c r="E75" s="50"/>
      <c r="F75" s="50"/>
      <c r="G75" s="50"/>
      <c r="H75" s="29"/>
      <c r="I75" s="29"/>
      <c r="J75" s="29"/>
      <c r="K75" s="29"/>
      <c r="L75" s="31"/>
      <c r="M75" s="50"/>
      <c r="N75" s="50"/>
      <c r="O75" s="50"/>
      <c r="P75" s="50"/>
      <c r="Q75" s="50"/>
      <c r="R75" s="29"/>
      <c r="S75" s="29"/>
      <c r="T75" s="29"/>
      <c r="U75" s="29"/>
      <c r="V75" s="48"/>
      <c r="W75" s="48"/>
      <c r="X75" s="48"/>
      <c r="Y75" s="48"/>
    </row>
    <row r="76" spans="2:25" ht="16.399999999999999" customHeight="1" x14ac:dyDescent="0.35">
      <c r="B76" s="31"/>
      <c r="C76" s="50"/>
      <c r="D76" s="50"/>
      <c r="E76" s="50"/>
      <c r="F76" s="50"/>
      <c r="G76" s="50"/>
      <c r="H76" s="29"/>
      <c r="I76" s="29"/>
      <c r="J76" s="29"/>
      <c r="K76" s="29"/>
      <c r="L76" s="31"/>
      <c r="M76" s="50"/>
      <c r="N76" s="50"/>
      <c r="O76" s="50"/>
      <c r="P76" s="50"/>
      <c r="Q76" s="50"/>
      <c r="R76" s="29"/>
      <c r="S76" s="29"/>
      <c r="T76" s="29"/>
      <c r="U76" s="29"/>
      <c r="V76" s="48"/>
      <c r="W76" s="48"/>
      <c r="X76" s="48"/>
      <c r="Y76" s="48"/>
    </row>
    <row r="77" spans="2:25" ht="16.399999999999999" customHeight="1" x14ac:dyDescent="0.35">
      <c r="B77" s="31"/>
      <c r="C77" s="50"/>
      <c r="D77" s="50"/>
      <c r="E77" s="50"/>
      <c r="F77" s="50"/>
      <c r="G77" s="50"/>
      <c r="H77" s="29"/>
      <c r="I77" s="29"/>
      <c r="J77" s="29"/>
      <c r="K77" s="29"/>
      <c r="L77" s="31"/>
      <c r="M77" s="50"/>
      <c r="N77" s="50"/>
      <c r="O77" s="50"/>
      <c r="P77" s="50"/>
      <c r="Q77" s="50"/>
      <c r="R77" s="29"/>
      <c r="S77" s="29"/>
      <c r="T77" s="29"/>
      <c r="U77" s="29"/>
      <c r="V77" s="48"/>
      <c r="W77" s="48"/>
      <c r="X77" s="48"/>
      <c r="Y77" s="48"/>
    </row>
    <row r="78" spans="2:25" ht="16.399999999999999" customHeight="1" x14ac:dyDescent="0.35">
      <c r="B78" s="31"/>
      <c r="C78" s="50"/>
      <c r="D78" s="50"/>
      <c r="E78" s="50"/>
      <c r="F78" s="50"/>
      <c r="G78" s="50"/>
      <c r="H78" s="29"/>
      <c r="I78" s="29"/>
      <c r="J78" s="29"/>
      <c r="K78" s="29"/>
      <c r="L78" s="31"/>
      <c r="M78" s="50"/>
      <c r="N78" s="50"/>
      <c r="O78" s="50"/>
      <c r="P78" s="50"/>
      <c r="Q78" s="50"/>
      <c r="R78" s="29"/>
      <c r="S78" s="29"/>
      <c r="T78" s="29"/>
      <c r="U78" s="29"/>
      <c r="V78" s="48"/>
      <c r="W78" s="48"/>
      <c r="X78" s="48"/>
      <c r="Y78" s="48"/>
    </row>
    <row r="79" spans="2:25" ht="16.399999999999999" customHeight="1" x14ac:dyDescent="0.35">
      <c r="B79" s="31"/>
      <c r="C79" s="50"/>
      <c r="D79" s="50"/>
      <c r="E79" s="50"/>
      <c r="F79" s="50"/>
      <c r="G79" s="50"/>
      <c r="H79" s="29"/>
      <c r="I79" s="29"/>
      <c r="J79" s="29"/>
      <c r="K79" s="29"/>
      <c r="L79" s="31"/>
      <c r="M79" s="50"/>
      <c r="N79" s="50"/>
      <c r="O79" s="50"/>
      <c r="P79" s="50"/>
      <c r="Q79" s="50"/>
      <c r="R79" s="29"/>
      <c r="S79" s="29"/>
      <c r="T79" s="29"/>
      <c r="U79" s="29"/>
      <c r="V79" s="48"/>
      <c r="W79" s="48"/>
      <c r="X79" s="48"/>
      <c r="Y79" s="48"/>
    </row>
    <row r="80" spans="2:25" ht="16.399999999999999" customHeight="1" x14ac:dyDescent="0.35">
      <c r="B80" s="31"/>
      <c r="C80" s="49"/>
      <c r="D80" s="49"/>
      <c r="E80" s="49"/>
      <c r="F80" s="49"/>
      <c r="G80" s="49"/>
      <c r="H80" s="29"/>
      <c r="I80" s="29"/>
      <c r="J80" s="29"/>
      <c r="K80" s="29"/>
      <c r="L80" s="31"/>
      <c r="M80" s="50"/>
      <c r="N80" s="50"/>
      <c r="O80" s="50"/>
      <c r="P80" s="50"/>
      <c r="Q80" s="50"/>
      <c r="R80" s="29"/>
      <c r="S80" s="29"/>
      <c r="T80" s="29"/>
      <c r="U80" s="29"/>
      <c r="V80" s="48"/>
      <c r="W80" s="48"/>
      <c r="X80" s="48"/>
      <c r="Y80" s="48"/>
    </row>
    <row r="81" spans="2:25" ht="16.399999999999999" customHeight="1" x14ac:dyDescent="0.35">
      <c r="B81" s="31"/>
      <c r="C81" s="49"/>
      <c r="D81" s="49"/>
      <c r="E81" s="49"/>
      <c r="F81" s="49"/>
      <c r="G81" s="49"/>
      <c r="H81" s="29"/>
      <c r="I81" s="29"/>
      <c r="J81" s="29"/>
      <c r="K81" s="29"/>
      <c r="L81" s="31"/>
      <c r="M81" s="50"/>
      <c r="N81" s="50"/>
      <c r="O81" s="50"/>
      <c r="P81" s="50"/>
      <c r="Q81" s="50"/>
      <c r="R81" s="29"/>
      <c r="S81" s="29"/>
      <c r="T81" s="29"/>
      <c r="U81" s="29"/>
      <c r="V81" s="48"/>
      <c r="W81" s="48"/>
      <c r="X81" s="48"/>
      <c r="Y81" s="48"/>
    </row>
    <row r="82" spans="2:25" ht="16.399999999999999" customHeight="1" x14ac:dyDescent="0.35">
      <c r="B82" s="31"/>
      <c r="C82" s="49"/>
      <c r="D82" s="49"/>
      <c r="E82" s="49"/>
      <c r="F82" s="49"/>
      <c r="G82" s="49"/>
      <c r="H82" s="29"/>
      <c r="I82" s="29"/>
      <c r="J82" s="29"/>
      <c r="K82" s="29"/>
      <c r="L82" s="31"/>
      <c r="M82" s="50"/>
      <c r="N82" s="50"/>
      <c r="O82" s="50"/>
      <c r="P82" s="50"/>
      <c r="Q82" s="50"/>
      <c r="R82" s="29"/>
      <c r="S82" s="29"/>
      <c r="T82" s="29"/>
      <c r="U82" s="29"/>
      <c r="V82" s="48"/>
      <c r="W82" s="48"/>
      <c r="X82" s="48"/>
      <c r="Y82" s="48"/>
    </row>
    <row r="83" spans="2:25" ht="16.399999999999999" customHeight="1" x14ac:dyDescent="0.35">
      <c r="B83" s="31"/>
      <c r="C83" s="49"/>
      <c r="D83" s="49"/>
      <c r="E83" s="49"/>
      <c r="F83" s="49"/>
      <c r="G83" s="49"/>
      <c r="H83" s="29"/>
      <c r="I83" s="29"/>
      <c r="J83" s="29"/>
      <c r="K83" s="29"/>
      <c r="L83" s="31"/>
      <c r="M83" s="50"/>
      <c r="N83" s="50"/>
      <c r="O83" s="50"/>
      <c r="P83" s="50"/>
      <c r="Q83" s="50"/>
      <c r="R83" s="29"/>
      <c r="S83" s="29"/>
      <c r="T83" s="29"/>
      <c r="U83" s="29"/>
      <c r="V83" s="48"/>
      <c r="W83" s="48"/>
      <c r="X83" s="48"/>
      <c r="Y83" s="48"/>
    </row>
    <row r="84" spans="2:25" ht="16.399999999999999" customHeight="1" x14ac:dyDescent="0.35">
      <c r="B84" s="31"/>
      <c r="C84" s="49"/>
      <c r="D84" s="49"/>
      <c r="E84" s="49"/>
      <c r="F84" s="49"/>
      <c r="G84" s="49"/>
      <c r="H84" s="29"/>
      <c r="I84" s="29"/>
      <c r="J84" s="29"/>
      <c r="K84" s="29"/>
      <c r="L84" s="31"/>
      <c r="M84" s="50"/>
      <c r="N84" s="50"/>
      <c r="O84" s="50"/>
      <c r="P84" s="50"/>
      <c r="Q84" s="50"/>
      <c r="R84" s="29"/>
      <c r="S84" s="29"/>
      <c r="T84" s="29"/>
      <c r="U84" s="29"/>
      <c r="V84" s="48"/>
      <c r="W84" s="48"/>
      <c r="X84" s="48"/>
      <c r="Y84" s="48"/>
    </row>
    <row r="85" spans="2:25" ht="16.399999999999999" customHeight="1" x14ac:dyDescent="0.35">
      <c r="B85" s="31"/>
      <c r="C85" s="49"/>
      <c r="D85" s="49"/>
      <c r="E85" s="49"/>
      <c r="F85" s="49"/>
      <c r="G85" s="49"/>
      <c r="H85" s="29"/>
      <c r="I85" s="29"/>
      <c r="J85" s="29"/>
      <c r="K85" s="29"/>
      <c r="L85" s="31"/>
      <c r="M85" s="50"/>
      <c r="N85" s="50"/>
      <c r="O85" s="50"/>
      <c r="P85" s="50"/>
      <c r="Q85" s="50"/>
      <c r="R85" s="29"/>
      <c r="S85" s="29"/>
      <c r="T85" s="29"/>
      <c r="U85" s="29"/>
      <c r="V85" s="48"/>
      <c r="W85" s="48"/>
      <c r="X85" s="48"/>
      <c r="Y85" s="48"/>
    </row>
    <row r="86" spans="2:25" ht="16.399999999999999" customHeight="1" x14ac:dyDescent="0.35">
      <c r="B86" s="31"/>
      <c r="C86" s="49"/>
      <c r="D86" s="49"/>
      <c r="E86" s="49"/>
      <c r="F86" s="49"/>
      <c r="G86" s="49"/>
      <c r="H86" s="29"/>
      <c r="I86" s="29"/>
      <c r="J86" s="29"/>
      <c r="K86" s="29"/>
      <c r="L86" s="31"/>
      <c r="M86" s="50"/>
      <c r="N86" s="50"/>
      <c r="O86" s="50"/>
      <c r="P86" s="50"/>
      <c r="Q86" s="50"/>
      <c r="R86" s="29"/>
      <c r="S86" s="29"/>
      <c r="T86" s="29"/>
      <c r="U86" s="29"/>
      <c r="V86" s="48"/>
      <c r="W86" s="48"/>
      <c r="X86" s="48"/>
      <c r="Y86" s="48"/>
    </row>
    <row r="87" spans="2:25" ht="16.399999999999999" customHeight="1" x14ac:dyDescent="0.35">
      <c r="B87" s="31"/>
      <c r="C87" s="49"/>
      <c r="D87" s="49"/>
      <c r="E87" s="49"/>
      <c r="F87" s="49"/>
      <c r="G87" s="49"/>
      <c r="H87" s="29"/>
      <c r="I87" s="29"/>
      <c r="J87" s="29"/>
      <c r="K87" s="29"/>
      <c r="L87" s="31"/>
      <c r="M87" s="50"/>
      <c r="N87" s="50"/>
      <c r="O87" s="50"/>
      <c r="P87" s="50"/>
      <c r="Q87" s="50"/>
      <c r="R87" s="29"/>
      <c r="S87" s="29"/>
      <c r="T87" s="29"/>
      <c r="U87" s="29"/>
      <c r="V87" s="48"/>
      <c r="W87" s="48"/>
      <c r="X87" s="48"/>
      <c r="Y87" s="48"/>
    </row>
    <row r="88" spans="2:25" ht="16.399999999999999" customHeight="1" x14ac:dyDescent="0.35">
      <c r="B88" s="31"/>
      <c r="C88" s="49"/>
      <c r="D88" s="49"/>
      <c r="E88" s="49"/>
      <c r="F88" s="49"/>
      <c r="G88" s="49"/>
      <c r="H88" s="29"/>
      <c r="I88" s="29"/>
      <c r="J88" s="29"/>
      <c r="K88" s="29"/>
      <c r="L88" s="31"/>
      <c r="M88" s="50"/>
      <c r="N88" s="50"/>
      <c r="O88" s="50"/>
      <c r="P88" s="50"/>
      <c r="Q88" s="50"/>
      <c r="R88" s="29"/>
      <c r="S88" s="29"/>
      <c r="T88" s="29"/>
      <c r="U88" s="29"/>
      <c r="V88" s="48"/>
      <c r="W88" s="48"/>
      <c r="X88" s="48"/>
      <c r="Y88" s="48"/>
    </row>
    <row r="89" spans="2:25" ht="16.399999999999999" customHeight="1" x14ac:dyDescent="0.35">
      <c r="B89" s="31"/>
      <c r="C89" s="49"/>
      <c r="D89" s="49"/>
      <c r="E89" s="49"/>
      <c r="F89" s="49"/>
      <c r="G89" s="49"/>
      <c r="H89" s="29"/>
      <c r="I89" s="29"/>
      <c r="J89" s="29"/>
      <c r="K89" s="29"/>
      <c r="L89" s="31"/>
      <c r="M89" s="50"/>
      <c r="N89" s="50"/>
      <c r="O89" s="50"/>
      <c r="P89" s="50"/>
      <c r="Q89" s="50"/>
      <c r="R89" s="29"/>
      <c r="S89" s="29"/>
      <c r="T89" s="29"/>
      <c r="U89" s="29"/>
      <c r="V89" s="48"/>
      <c r="W89" s="48"/>
      <c r="X89" s="48"/>
      <c r="Y89" s="48"/>
    </row>
    <row r="90" spans="2:25" ht="16.399999999999999" customHeight="1" x14ac:dyDescent="0.35">
      <c r="B90" s="31"/>
      <c r="C90" s="49"/>
      <c r="D90" s="49"/>
      <c r="E90" s="49"/>
      <c r="F90" s="49"/>
      <c r="G90" s="49"/>
      <c r="H90" s="29"/>
      <c r="I90" s="29"/>
      <c r="J90" s="29"/>
      <c r="K90" s="29"/>
      <c r="L90" s="31"/>
      <c r="M90" s="50"/>
      <c r="N90" s="50"/>
      <c r="O90" s="50"/>
      <c r="P90" s="50"/>
      <c r="Q90" s="50"/>
      <c r="R90" s="29"/>
      <c r="S90" s="29"/>
      <c r="T90" s="29"/>
      <c r="U90" s="29"/>
      <c r="V90" s="48"/>
      <c r="W90" s="48"/>
      <c r="X90" s="48"/>
      <c r="Y90" s="48"/>
    </row>
    <row r="91" spans="2:25" ht="16.399999999999999" customHeight="1" x14ac:dyDescent="0.35">
      <c r="B91" s="31"/>
      <c r="C91" s="49"/>
      <c r="D91" s="49"/>
      <c r="E91" s="49"/>
      <c r="F91" s="49"/>
      <c r="G91" s="49"/>
      <c r="H91" s="29"/>
      <c r="I91" s="29"/>
      <c r="J91" s="29"/>
      <c r="K91" s="29"/>
      <c r="L91" s="31"/>
      <c r="M91" s="50"/>
      <c r="N91" s="50"/>
      <c r="O91" s="50"/>
      <c r="P91" s="50"/>
      <c r="Q91" s="50"/>
      <c r="R91" s="29"/>
      <c r="S91" s="29"/>
      <c r="T91" s="29"/>
      <c r="U91" s="29"/>
      <c r="V91" s="48"/>
      <c r="W91" s="48"/>
      <c r="X91" s="48"/>
      <c r="Y91" s="48"/>
    </row>
    <row r="92" spans="2:25" ht="16.399999999999999" customHeight="1" x14ac:dyDescent="0.35">
      <c r="B92" s="31"/>
      <c r="C92" s="49"/>
      <c r="D92" s="49"/>
      <c r="E92" s="49"/>
      <c r="F92" s="49"/>
      <c r="G92" s="49"/>
      <c r="H92" s="29"/>
      <c r="I92" s="29"/>
      <c r="J92" s="29"/>
      <c r="K92" s="29"/>
      <c r="L92" s="31"/>
      <c r="M92" s="50"/>
      <c r="N92" s="50"/>
      <c r="O92" s="50"/>
      <c r="P92" s="50"/>
      <c r="Q92" s="50"/>
      <c r="R92" s="29"/>
      <c r="S92" s="29"/>
      <c r="T92" s="29"/>
      <c r="U92" s="29"/>
      <c r="V92" s="48"/>
      <c r="W92" s="48"/>
      <c r="X92" s="48"/>
      <c r="Y92" s="48"/>
    </row>
    <row r="93" spans="2:25" ht="16.399999999999999" customHeight="1" x14ac:dyDescent="0.35">
      <c r="B93" s="31"/>
      <c r="C93" s="49"/>
      <c r="D93" s="49"/>
      <c r="E93" s="49"/>
      <c r="F93" s="49"/>
      <c r="G93" s="49"/>
      <c r="H93" s="29"/>
      <c r="I93" s="29"/>
      <c r="J93" s="29"/>
      <c r="K93" s="29"/>
      <c r="L93" s="31"/>
      <c r="M93" s="50"/>
      <c r="N93" s="50"/>
      <c r="O93" s="50"/>
      <c r="P93" s="50"/>
      <c r="Q93" s="50"/>
      <c r="R93" s="29"/>
      <c r="S93" s="29"/>
      <c r="T93" s="29"/>
      <c r="U93" s="29"/>
      <c r="V93" s="48"/>
      <c r="W93" s="48"/>
      <c r="X93" s="48"/>
      <c r="Y93" s="48"/>
    </row>
    <row r="94" spans="2:25" ht="16.399999999999999" customHeight="1" x14ac:dyDescent="0.35">
      <c r="B94" s="31"/>
      <c r="C94" s="49"/>
      <c r="D94" s="49"/>
      <c r="E94" s="49"/>
      <c r="F94" s="49"/>
      <c r="G94" s="49"/>
      <c r="H94" s="29"/>
      <c r="I94" s="29"/>
      <c r="J94" s="29"/>
      <c r="K94" s="29"/>
      <c r="L94" s="31"/>
      <c r="M94" s="50"/>
      <c r="N94" s="50"/>
      <c r="O94" s="50"/>
      <c r="P94" s="50"/>
      <c r="Q94" s="50"/>
      <c r="R94" s="29"/>
      <c r="S94" s="29"/>
      <c r="T94" s="29"/>
      <c r="U94" s="29"/>
      <c r="V94" s="48"/>
      <c r="W94" s="48"/>
      <c r="X94" s="48"/>
      <c r="Y94" s="48"/>
    </row>
    <row r="95" spans="2:25" ht="16.399999999999999" customHeight="1" x14ac:dyDescent="0.35">
      <c r="B95" s="31"/>
      <c r="C95" s="49"/>
      <c r="D95" s="49"/>
      <c r="E95" s="49"/>
      <c r="F95" s="49"/>
      <c r="G95" s="49"/>
      <c r="H95" s="29"/>
      <c r="I95" s="29"/>
      <c r="J95" s="29"/>
      <c r="K95" s="29"/>
      <c r="L95" s="31"/>
      <c r="M95" s="50"/>
      <c r="N95" s="50"/>
      <c r="O95" s="50"/>
      <c r="P95" s="50"/>
      <c r="Q95" s="50"/>
      <c r="R95" s="29"/>
      <c r="S95" s="29"/>
      <c r="T95" s="29"/>
      <c r="U95" s="29"/>
      <c r="V95" s="48"/>
      <c r="W95" s="48"/>
      <c r="X95" s="48"/>
      <c r="Y95" s="48"/>
    </row>
    <row r="96" spans="2:25" ht="16.399999999999999" customHeight="1" x14ac:dyDescent="0.35">
      <c r="B96" s="31"/>
      <c r="C96" s="49"/>
      <c r="D96" s="49"/>
      <c r="E96" s="49"/>
      <c r="F96" s="49"/>
      <c r="G96" s="49"/>
      <c r="H96" s="29"/>
      <c r="I96" s="29"/>
      <c r="J96" s="29"/>
      <c r="K96" s="29"/>
      <c r="L96" s="31"/>
      <c r="M96" s="50"/>
      <c r="N96" s="50"/>
      <c r="O96" s="50"/>
      <c r="P96" s="50"/>
      <c r="Q96" s="50"/>
      <c r="R96" s="29"/>
      <c r="S96" s="29"/>
      <c r="T96" s="29"/>
      <c r="U96" s="29"/>
      <c r="V96" s="48"/>
      <c r="W96" s="48"/>
      <c r="X96" s="48"/>
      <c r="Y96" s="48"/>
    </row>
    <row r="97" spans="2:25" ht="16.399999999999999" customHeight="1" x14ac:dyDescent="0.35">
      <c r="B97" s="31"/>
      <c r="C97" s="49"/>
      <c r="D97" s="49"/>
      <c r="E97" s="49"/>
      <c r="F97" s="49"/>
      <c r="G97" s="49"/>
      <c r="H97" s="29"/>
      <c r="I97" s="29"/>
      <c r="J97" s="29"/>
      <c r="K97" s="29"/>
      <c r="L97" s="31"/>
      <c r="M97" s="50"/>
      <c r="N97" s="50"/>
      <c r="O97" s="50"/>
      <c r="P97" s="50"/>
      <c r="Q97" s="50"/>
      <c r="R97" s="29"/>
      <c r="S97" s="29"/>
      <c r="T97" s="29"/>
      <c r="U97" s="29"/>
      <c r="V97" s="48"/>
      <c r="W97" s="48"/>
      <c r="X97" s="48"/>
      <c r="Y97" s="48"/>
    </row>
    <row r="98" spans="2:25" ht="16.399999999999999" customHeight="1" x14ac:dyDescent="0.35">
      <c r="B98" s="31"/>
      <c r="C98" s="49"/>
      <c r="D98" s="49"/>
      <c r="E98" s="49"/>
      <c r="F98" s="49"/>
      <c r="G98" s="49"/>
      <c r="H98" s="29"/>
      <c r="I98" s="29"/>
      <c r="J98" s="29"/>
      <c r="K98" s="29"/>
      <c r="L98" s="31"/>
      <c r="M98" s="50"/>
      <c r="N98" s="50"/>
      <c r="O98" s="50"/>
      <c r="P98" s="50"/>
      <c r="Q98" s="50"/>
      <c r="R98" s="29"/>
      <c r="S98" s="29"/>
      <c r="T98" s="29"/>
      <c r="U98" s="29"/>
      <c r="V98" s="48"/>
      <c r="W98" s="48"/>
      <c r="X98" s="48"/>
      <c r="Y98" s="48"/>
    </row>
    <row r="99" spans="2:25" ht="16.399999999999999" customHeight="1" x14ac:dyDescent="0.35">
      <c r="B99" s="31"/>
      <c r="C99" s="49"/>
      <c r="D99" s="49"/>
      <c r="E99" s="49"/>
      <c r="F99" s="49"/>
      <c r="G99" s="49"/>
      <c r="H99" s="29"/>
      <c r="I99" s="29"/>
      <c r="J99" s="29"/>
      <c r="K99" s="29"/>
      <c r="L99" s="31"/>
      <c r="M99" s="50"/>
      <c r="N99" s="50"/>
      <c r="O99" s="50"/>
      <c r="P99" s="50"/>
      <c r="Q99" s="50"/>
      <c r="R99" s="29"/>
      <c r="S99" s="29"/>
      <c r="T99" s="29"/>
      <c r="U99" s="29"/>
      <c r="V99" s="48"/>
      <c r="W99" s="48"/>
      <c r="X99" s="48"/>
      <c r="Y99" s="48"/>
    </row>
    <row r="100" spans="2:25" ht="16.399999999999999" customHeight="1" x14ac:dyDescent="0.35">
      <c r="B100" s="31"/>
      <c r="C100" s="49"/>
      <c r="D100" s="49"/>
      <c r="E100" s="49"/>
      <c r="F100" s="49"/>
      <c r="G100" s="49"/>
      <c r="H100" s="29"/>
      <c r="I100" s="29"/>
      <c r="J100" s="29"/>
      <c r="K100" s="29"/>
      <c r="L100" s="31"/>
      <c r="M100" s="50"/>
      <c r="N100" s="50"/>
      <c r="O100" s="50"/>
      <c r="P100" s="50"/>
      <c r="Q100" s="50"/>
      <c r="R100" s="29"/>
      <c r="S100" s="29"/>
      <c r="T100" s="29"/>
      <c r="U100" s="29"/>
      <c r="V100" s="29"/>
      <c r="W100" s="29"/>
      <c r="X100" s="29"/>
      <c r="Y100" s="29"/>
    </row>
    <row r="101" spans="2:25" ht="16.399999999999999" customHeight="1" x14ac:dyDescent="0.35">
      <c r="B101" s="31"/>
      <c r="C101" s="49"/>
      <c r="D101" s="49"/>
      <c r="E101" s="49"/>
      <c r="F101" s="49"/>
      <c r="G101" s="49"/>
      <c r="H101" s="29"/>
      <c r="I101" s="29"/>
      <c r="J101" s="29"/>
      <c r="K101" s="29"/>
      <c r="L101" s="31"/>
      <c r="M101" s="50"/>
      <c r="N101" s="50"/>
      <c r="O101" s="50"/>
      <c r="P101" s="50"/>
      <c r="Q101" s="50"/>
      <c r="R101" s="29"/>
      <c r="S101" s="29"/>
      <c r="T101" s="29"/>
      <c r="U101" s="29"/>
      <c r="V101" s="29"/>
      <c r="W101" s="29"/>
      <c r="X101" s="29"/>
      <c r="Y101" s="29"/>
    </row>
    <row r="102" spans="2:25" ht="16.399999999999999" customHeight="1" x14ac:dyDescent="0.35">
      <c r="B102" s="31"/>
      <c r="C102" s="49"/>
      <c r="D102" s="49"/>
      <c r="E102" s="49"/>
      <c r="F102" s="49"/>
      <c r="G102" s="49"/>
      <c r="H102" s="29"/>
      <c r="I102" s="29"/>
      <c r="J102" s="29"/>
      <c r="K102" s="29"/>
      <c r="L102" s="31"/>
      <c r="M102" s="50"/>
      <c r="N102" s="50"/>
      <c r="O102" s="50"/>
      <c r="P102" s="50"/>
      <c r="Q102" s="50"/>
      <c r="R102" s="29"/>
      <c r="S102" s="29"/>
      <c r="T102" s="29"/>
      <c r="U102" s="29"/>
      <c r="V102" s="29"/>
      <c r="W102" s="29"/>
      <c r="X102" s="29"/>
      <c r="Y102" s="29"/>
    </row>
    <row r="103" spans="2:25" ht="16.399999999999999" customHeight="1" x14ac:dyDescent="0.35">
      <c r="B103" s="31"/>
      <c r="C103" s="49"/>
      <c r="D103" s="49"/>
      <c r="E103" s="49"/>
      <c r="F103" s="49"/>
      <c r="G103" s="49"/>
      <c r="H103" s="29"/>
      <c r="I103" s="29"/>
      <c r="J103" s="29"/>
      <c r="K103" s="29"/>
      <c r="L103" s="31"/>
      <c r="M103" s="50"/>
      <c r="N103" s="50"/>
      <c r="O103" s="50"/>
      <c r="P103" s="50"/>
      <c r="Q103" s="50"/>
      <c r="R103" s="29"/>
      <c r="S103" s="29"/>
      <c r="T103" s="29"/>
      <c r="U103" s="29"/>
      <c r="V103" s="29"/>
      <c r="W103" s="29"/>
      <c r="X103" s="29"/>
      <c r="Y103" s="29"/>
    </row>
    <row r="104" spans="2:25" ht="16.399999999999999" customHeight="1" x14ac:dyDescent="0.35">
      <c r="B104" s="31"/>
      <c r="C104" s="49"/>
      <c r="D104" s="49"/>
      <c r="E104" s="49"/>
      <c r="F104" s="49"/>
      <c r="G104" s="49"/>
      <c r="H104" s="29"/>
      <c r="I104" s="29"/>
      <c r="J104" s="29"/>
      <c r="K104" s="29"/>
      <c r="L104" s="31"/>
      <c r="M104" s="50"/>
      <c r="N104" s="50"/>
      <c r="O104" s="50"/>
      <c r="P104" s="50"/>
      <c r="Q104" s="50"/>
      <c r="R104" s="29"/>
      <c r="S104" s="29"/>
      <c r="T104" s="29"/>
      <c r="U104" s="29"/>
      <c r="V104" s="29"/>
      <c r="W104" s="29"/>
      <c r="X104" s="29"/>
      <c r="Y104" s="29"/>
    </row>
    <row r="105" spans="2:25" ht="16.399999999999999" customHeight="1" x14ac:dyDescent="0.35">
      <c r="B105" s="31"/>
      <c r="C105" s="49"/>
      <c r="D105" s="49"/>
      <c r="E105" s="49"/>
      <c r="F105" s="49"/>
      <c r="G105" s="49"/>
      <c r="H105" s="29"/>
      <c r="I105" s="29"/>
      <c r="J105" s="29"/>
      <c r="K105" s="29"/>
      <c r="L105" s="31"/>
      <c r="M105" s="50"/>
      <c r="N105" s="50"/>
      <c r="O105" s="50"/>
      <c r="P105" s="50"/>
      <c r="Q105" s="50"/>
      <c r="R105" s="29"/>
      <c r="S105" s="29"/>
      <c r="T105" s="29"/>
      <c r="U105" s="29"/>
      <c r="V105" s="29"/>
      <c r="W105" s="29"/>
      <c r="X105" s="29"/>
      <c r="Y105" s="29"/>
    </row>
    <row r="106" spans="2:25" ht="16.399999999999999" customHeight="1" x14ac:dyDescent="0.35">
      <c r="B106" s="31"/>
      <c r="C106" s="49"/>
      <c r="D106" s="49"/>
      <c r="E106" s="49"/>
      <c r="F106" s="49"/>
      <c r="G106" s="49"/>
      <c r="H106" s="29"/>
      <c r="I106" s="29"/>
      <c r="J106" s="29"/>
      <c r="K106" s="29"/>
      <c r="L106" s="31"/>
      <c r="M106" s="50"/>
      <c r="N106" s="50"/>
      <c r="O106" s="50"/>
      <c r="P106" s="50"/>
      <c r="Q106" s="50"/>
      <c r="R106" s="29"/>
      <c r="S106" s="29"/>
      <c r="T106" s="29"/>
      <c r="U106" s="29"/>
      <c r="V106" s="29"/>
      <c r="W106" s="29"/>
      <c r="X106" s="29"/>
      <c r="Y106" s="29"/>
    </row>
    <row r="107" spans="2:25" ht="16.399999999999999" customHeight="1" x14ac:dyDescent="0.35">
      <c r="B107" s="31"/>
      <c r="C107" s="49"/>
      <c r="D107" s="49"/>
      <c r="E107" s="49"/>
      <c r="F107" s="49"/>
      <c r="G107" s="49"/>
      <c r="H107" s="29"/>
      <c r="I107" s="29"/>
      <c r="J107" s="29"/>
      <c r="K107" s="29"/>
      <c r="L107" s="31"/>
      <c r="M107" s="50"/>
      <c r="N107" s="50"/>
      <c r="O107" s="50"/>
      <c r="P107" s="50"/>
      <c r="Q107" s="50"/>
      <c r="R107" s="29"/>
      <c r="S107" s="29"/>
      <c r="T107" s="29"/>
      <c r="U107" s="29"/>
      <c r="V107" s="29"/>
      <c r="W107" s="29"/>
      <c r="X107" s="29"/>
      <c r="Y107" s="29"/>
    </row>
    <row r="108" spans="2:25" ht="16.399999999999999" customHeight="1" x14ac:dyDescent="0.35">
      <c r="B108" s="31"/>
      <c r="C108" s="49"/>
      <c r="D108" s="49"/>
      <c r="E108" s="49"/>
      <c r="F108" s="49"/>
      <c r="G108" s="49"/>
      <c r="H108" s="29"/>
      <c r="I108" s="29"/>
      <c r="J108" s="29"/>
      <c r="K108" s="29"/>
      <c r="L108" s="31"/>
      <c r="M108" s="50"/>
      <c r="N108" s="50"/>
      <c r="O108" s="50"/>
      <c r="P108" s="50"/>
      <c r="Q108" s="50"/>
      <c r="R108" s="29"/>
      <c r="S108" s="29"/>
      <c r="T108" s="29"/>
      <c r="U108" s="29"/>
      <c r="V108" s="29"/>
      <c r="W108" s="29"/>
      <c r="X108" s="29"/>
      <c r="Y108" s="29"/>
    </row>
    <row r="109" spans="2:25" ht="16.399999999999999" customHeight="1" x14ac:dyDescent="0.35">
      <c r="B109" s="31"/>
      <c r="C109" s="49"/>
      <c r="D109" s="49"/>
      <c r="E109" s="49"/>
      <c r="F109" s="49"/>
      <c r="G109" s="49"/>
      <c r="H109" s="29"/>
      <c r="I109" s="29"/>
      <c r="J109" s="29"/>
      <c r="K109" s="29"/>
      <c r="L109" s="31"/>
      <c r="M109" s="50"/>
      <c r="N109" s="50"/>
      <c r="O109" s="50"/>
      <c r="P109" s="50"/>
      <c r="Q109" s="50"/>
      <c r="R109" s="29"/>
      <c r="S109" s="29"/>
      <c r="T109" s="29"/>
      <c r="U109" s="29"/>
      <c r="V109" s="29"/>
      <c r="W109" s="29"/>
      <c r="X109" s="29"/>
      <c r="Y109" s="29"/>
    </row>
    <row r="110" spans="2:25" ht="16.399999999999999" customHeight="1" x14ac:dyDescent="0.35">
      <c r="B110" s="31"/>
      <c r="C110" s="49"/>
      <c r="D110" s="49"/>
      <c r="E110" s="49"/>
      <c r="F110" s="49"/>
      <c r="G110" s="49"/>
      <c r="H110" s="29"/>
      <c r="I110" s="29"/>
      <c r="J110" s="29"/>
      <c r="K110" s="29"/>
      <c r="L110" s="31"/>
      <c r="M110" s="50"/>
      <c r="N110" s="50"/>
      <c r="O110" s="50"/>
      <c r="P110" s="50"/>
      <c r="Q110" s="50"/>
      <c r="R110" s="29"/>
      <c r="S110" s="29"/>
      <c r="T110" s="29"/>
      <c r="U110" s="29"/>
      <c r="V110" s="29"/>
      <c r="W110" s="29"/>
      <c r="X110" s="29"/>
      <c r="Y110" s="29"/>
    </row>
    <row r="111" spans="2:25" ht="16.399999999999999" customHeight="1" x14ac:dyDescent="0.35">
      <c r="B111" s="31"/>
      <c r="C111" s="49"/>
      <c r="D111" s="49"/>
      <c r="E111" s="49"/>
      <c r="F111" s="49"/>
      <c r="G111" s="49"/>
      <c r="H111" s="29"/>
      <c r="I111" s="29"/>
      <c r="J111" s="29"/>
      <c r="K111" s="29"/>
      <c r="L111" s="31"/>
      <c r="M111" s="50"/>
      <c r="N111" s="50"/>
      <c r="O111" s="50"/>
      <c r="P111" s="50"/>
      <c r="Q111" s="50"/>
      <c r="R111" s="29"/>
      <c r="S111" s="29"/>
      <c r="T111" s="29"/>
      <c r="U111" s="29"/>
      <c r="V111" s="29"/>
      <c r="W111" s="29"/>
      <c r="X111" s="29"/>
      <c r="Y111" s="29"/>
    </row>
    <row r="112" spans="2:25" ht="16.399999999999999" customHeight="1" x14ac:dyDescent="0.35">
      <c r="B112" s="31"/>
      <c r="C112" s="49"/>
      <c r="D112" s="49"/>
      <c r="E112" s="49"/>
      <c r="F112" s="49"/>
      <c r="G112" s="49"/>
      <c r="H112" s="29"/>
      <c r="I112" s="29"/>
      <c r="J112" s="29"/>
      <c r="K112" s="29"/>
      <c r="L112" s="31"/>
      <c r="M112" s="50"/>
      <c r="N112" s="50"/>
      <c r="O112" s="50"/>
      <c r="P112" s="50"/>
      <c r="Q112" s="50"/>
      <c r="R112" s="29"/>
      <c r="S112" s="29"/>
      <c r="T112" s="29"/>
      <c r="U112" s="29"/>
      <c r="V112" s="29"/>
      <c r="W112" s="29"/>
      <c r="X112" s="29"/>
      <c r="Y112" s="29"/>
    </row>
    <row r="113" spans="2:17" ht="16.399999999999999" customHeight="1" x14ac:dyDescent="0.35">
      <c r="B113" s="31"/>
      <c r="C113" s="49"/>
      <c r="D113" s="49"/>
      <c r="E113" s="49"/>
      <c r="F113" s="49"/>
      <c r="G113" s="49"/>
      <c r="H113" s="29"/>
      <c r="I113" s="29"/>
      <c r="J113" s="29"/>
      <c r="K113" s="29"/>
      <c r="L113" s="31"/>
      <c r="M113" s="50"/>
      <c r="N113" s="50"/>
      <c r="O113" s="50"/>
      <c r="P113" s="50"/>
      <c r="Q113" s="50"/>
    </row>
    <row r="114" spans="2:17" ht="16.399999999999999" customHeight="1" x14ac:dyDescent="0.35">
      <c r="B114" s="31"/>
      <c r="C114" s="49"/>
      <c r="D114" s="49"/>
      <c r="E114" s="49"/>
      <c r="F114" s="49"/>
      <c r="G114" s="49"/>
      <c r="H114" s="29"/>
      <c r="I114" s="29"/>
      <c r="J114" s="29"/>
      <c r="K114" s="29"/>
      <c r="L114" s="31"/>
      <c r="M114" s="50"/>
      <c r="N114" s="50"/>
      <c r="O114" s="50"/>
      <c r="P114" s="50"/>
      <c r="Q114" s="50"/>
    </row>
    <row r="115" spans="2:17" ht="16.399999999999999" customHeight="1" x14ac:dyDescent="0.35">
      <c r="B115" s="31"/>
      <c r="C115" s="49"/>
      <c r="D115" s="49"/>
      <c r="E115" s="49"/>
      <c r="F115" s="49"/>
      <c r="G115" s="49"/>
      <c r="H115" s="29"/>
      <c r="I115" s="29"/>
      <c r="J115" s="29"/>
      <c r="K115" s="29"/>
      <c r="L115" s="31"/>
      <c r="M115" s="50"/>
      <c r="N115" s="50"/>
      <c r="O115" s="50"/>
      <c r="P115" s="50"/>
      <c r="Q115" s="50"/>
    </row>
    <row r="116" spans="2:17" ht="16.399999999999999" customHeight="1" x14ac:dyDescent="0.35">
      <c r="B116" s="31"/>
      <c r="C116" s="49"/>
      <c r="D116" s="49"/>
      <c r="E116" s="49"/>
      <c r="F116" s="49"/>
      <c r="G116" s="49"/>
      <c r="H116" s="29"/>
      <c r="I116" s="29"/>
      <c r="J116" s="29"/>
      <c r="K116" s="29"/>
      <c r="L116" s="31"/>
      <c r="M116" s="50"/>
      <c r="N116" s="50"/>
      <c r="O116" s="50"/>
      <c r="P116" s="50"/>
      <c r="Q116" s="50"/>
    </row>
    <row r="117" spans="2:17" ht="16.399999999999999" customHeight="1" x14ac:dyDescent="0.35">
      <c r="B117" s="31"/>
      <c r="C117" s="49"/>
      <c r="D117" s="49"/>
      <c r="E117" s="49"/>
      <c r="F117" s="49"/>
      <c r="G117" s="49"/>
      <c r="H117" s="29"/>
      <c r="I117" s="29"/>
      <c r="J117" s="29"/>
      <c r="K117" s="29"/>
      <c r="L117" s="31"/>
      <c r="M117" s="50"/>
      <c r="N117" s="50"/>
      <c r="O117" s="50"/>
      <c r="P117" s="50"/>
      <c r="Q117" s="50"/>
    </row>
    <row r="118" spans="2:17" ht="16.399999999999999" customHeight="1" x14ac:dyDescent="0.35">
      <c r="B118" s="31"/>
      <c r="C118" s="49"/>
      <c r="D118" s="49"/>
      <c r="E118" s="49"/>
      <c r="F118" s="49"/>
      <c r="G118" s="49"/>
      <c r="H118" s="29"/>
      <c r="I118" s="29"/>
      <c r="J118" s="29"/>
      <c r="K118" s="29"/>
      <c r="L118" s="31"/>
      <c r="M118" s="50"/>
      <c r="N118" s="50"/>
      <c r="O118" s="50"/>
      <c r="P118" s="50"/>
      <c r="Q118" s="50"/>
    </row>
    <row r="119" spans="2:17" ht="16.399999999999999" customHeight="1" x14ac:dyDescent="0.35">
      <c r="B119" s="31"/>
      <c r="C119" s="49"/>
      <c r="D119" s="49"/>
      <c r="E119" s="49"/>
      <c r="F119" s="49"/>
      <c r="G119" s="49"/>
      <c r="H119" s="29"/>
      <c r="I119" s="29"/>
      <c r="J119" s="29"/>
      <c r="K119" s="29"/>
      <c r="L119" s="31"/>
      <c r="M119" s="50"/>
      <c r="N119" s="50"/>
      <c r="O119" s="50"/>
      <c r="P119" s="50"/>
      <c r="Q119" s="50"/>
    </row>
    <row r="120" spans="2:17" ht="16.399999999999999" customHeight="1" x14ac:dyDescent="0.35">
      <c r="B120" s="31"/>
      <c r="C120" s="49"/>
      <c r="D120" s="49"/>
      <c r="E120" s="49"/>
      <c r="F120" s="49"/>
      <c r="G120" s="49"/>
      <c r="H120" s="29"/>
      <c r="I120" s="29"/>
      <c r="J120" s="29"/>
      <c r="K120" s="29"/>
      <c r="L120" s="31"/>
      <c r="M120" s="50"/>
      <c r="N120" s="50"/>
      <c r="O120" s="50"/>
      <c r="P120" s="50"/>
      <c r="Q120" s="50"/>
    </row>
    <row r="121" spans="2:17" ht="16.399999999999999" customHeight="1" x14ac:dyDescent="0.35">
      <c r="B121" s="31"/>
      <c r="C121" s="49"/>
      <c r="D121" s="49"/>
      <c r="E121" s="49"/>
      <c r="F121" s="49"/>
      <c r="G121" s="49"/>
      <c r="H121" s="29"/>
      <c r="I121" s="29"/>
      <c r="J121" s="29"/>
      <c r="K121" s="29"/>
      <c r="L121" s="29"/>
      <c r="M121" s="33"/>
      <c r="N121" s="33"/>
      <c r="O121" s="33"/>
      <c r="P121" s="33"/>
      <c r="Q121" s="33"/>
    </row>
    <row r="122" spans="2:17" ht="16.399999999999999" customHeight="1" x14ac:dyDescent="0.35">
      <c r="B122" s="31"/>
      <c r="C122" s="49"/>
      <c r="D122" s="49"/>
      <c r="E122" s="49"/>
      <c r="F122" s="49"/>
      <c r="G122" s="49"/>
      <c r="H122" s="29"/>
      <c r="I122" s="29"/>
      <c r="J122" s="29"/>
      <c r="K122" s="29"/>
      <c r="L122" s="29"/>
      <c r="M122" s="29"/>
      <c r="N122" s="29"/>
      <c r="O122" s="29"/>
      <c r="P122" s="29"/>
      <c r="Q122" s="29"/>
    </row>
  </sheetData>
  <autoFilter ref="B4:AK64" xr:uid="{D406A14B-FE2E-4CD2-ABF4-B976229C9C65}"/>
  <pageMargins left="0.7" right="0.7" top="0.75" bottom="0.75" header="0.3" footer="0.3"/>
  <ignoredErrors>
    <ignoredError sqref="G5 Q5 G6:G5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310F4-D343-4E8F-88BA-1A03BB1C7565}">
  <dimension ref="A1:BJ72"/>
  <sheetViews>
    <sheetView showGridLines="0" tabSelected="1" zoomScaleNormal="100" workbookViewId="0">
      <selection activeCell="AA29" sqref="AA29"/>
    </sheetView>
  </sheetViews>
  <sheetFormatPr defaultColWidth="8.54296875" defaultRowHeight="15.5" x14ac:dyDescent="0.35"/>
  <cols>
    <col min="1" max="1" width="5.453125" style="4" customWidth="1"/>
    <col min="2" max="2" width="21.54296875" style="4" customWidth="1"/>
    <col min="3" max="17" width="13.54296875" style="4" customWidth="1"/>
    <col min="18" max="18" width="15.453125" style="4" bestFit="1" customWidth="1"/>
    <col min="19" max="19" width="14" style="4" bestFit="1" customWidth="1"/>
    <col min="20" max="20" width="11.453125" style="4" bestFit="1" customWidth="1"/>
    <col min="21" max="21" width="10.54296875" style="4" bestFit="1" customWidth="1"/>
    <col min="22" max="23" width="15.453125" style="4" bestFit="1" customWidth="1"/>
    <col min="24" max="25" width="14" style="4" bestFit="1" customWidth="1"/>
    <col min="26" max="26" width="12.54296875" style="4" bestFit="1" customWidth="1"/>
    <col min="27" max="27" width="15.453125" style="4" bestFit="1" customWidth="1"/>
    <col min="28" max="30" width="14" style="4" bestFit="1" customWidth="1"/>
    <col min="31" max="31" width="12.453125" style="4" bestFit="1" customWidth="1"/>
    <col min="32" max="32" width="15.453125" style="4" bestFit="1" customWidth="1"/>
    <col min="33" max="33" width="14" style="4" bestFit="1" customWidth="1"/>
    <col min="34" max="34" width="12.54296875" style="4" bestFit="1" customWidth="1"/>
    <col min="35" max="36" width="10.54296875" style="4" bestFit="1" customWidth="1"/>
    <col min="37" max="37" width="14.453125" style="4" bestFit="1" customWidth="1"/>
    <col min="38" max="49" width="13" style="4" customWidth="1"/>
    <col min="50" max="50" width="14.54296875" style="4" bestFit="1" customWidth="1"/>
    <col min="51" max="54" width="13" style="4" customWidth="1"/>
    <col min="55" max="55" width="13.54296875" style="4" bestFit="1" customWidth="1"/>
    <col min="56" max="62" width="13" style="4" customWidth="1"/>
    <col min="63" max="16384" width="8.54296875" style="4"/>
  </cols>
  <sheetData>
    <row r="1" spans="1:62" ht="18" x14ac:dyDescent="0.4">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4" t="s">
        <v>13</v>
      </c>
      <c r="AM1" s="25"/>
      <c r="AN1" s="25"/>
      <c r="AO1" s="25"/>
      <c r="AP1" s="25"/>
      <c r="AQ1" s="25"/>
      <c r="AR1" s="25"/>
      <c r="AS1" s="25"/>
      <c r="AT1" s="25"/>
      <c r="AU1" s="25"/>
      <c r="AV1" s="25"/>
      <c r="AW1" s="25"/>
      <c r="AX1" s="25"/>
      <c r="AY1" s="25"/>
      <c r="AZ1" s="25"/>
      <c r="BA1" s="25"/>
      <c r="BB1" s="25"/>
      <c r="BC1" s="25"/>
      <c r="BD1" s="25"/>
      <c r="BE1" s="25"/>
      <c r="BF1" s="25"/>
      <c r="BG1" s="25"/>
      <c r="BH1" s="25"/>
      <c r="BI1" s="25"/>
      <c r="BJ1" s="25"/>
    </row>
    <row r="2" spans="1:62" x14ac:dyDescent="0.35">
      <c r="A2" s="29"/>
      <c r="B2" s="11"/>
      <c r="C2" s="12" t="s">
        <v>14</v>
      </c>
      <c r="D2" s="12"/>
      <c r="E2" s="12"/>
      <c r="F2" s="12"/>
      <c r="G2" s="13"/>
      <c r="H2" s="14" t="s">
        <v>15</v>
      </c>
      <c r="I2" s="14"/>
      <c r="J2" s="14"/>
      <c r="K2" s="14"/>
      <c r="L2" s="15"/>
      <c r="M2" s="12" t="s">
        <v>16</v>
      </c>
      <c r="N2" s="12"/>
      <c r="O2" s="12"/>
      <c r="P2" s="12"/>
      <c r="Q2" s="12"/>
      <c r="R2" s="14" t="s">
        <v>17</v>
      </c>
      <c r="S2" s="14"/>
      <c r="T2" s="14"/>
      <c r="U2" s="14"/>
      <c r="V2" s="14"/>
      <c r="W2" s="12" t="s">
        <v>18</v>
      </c>
      <c r="X2" s="12"/>
      <c r="Y2" s="12"/>
      <c r="Z2" s="12"/>
      <c r="AA2" s="13"/>
      <c r="AB2" s="14" t="s">
        <v>19</v>
      </c>
      <c r="AC2" s="14"/>
      <c r="AD2" s="14"/>
      <c r="AE2" s="14"/>
      <c r="AF2" s="14"/>
      <c r="AG2" s="12" t="s">
        <v>20</v>
      </c>
      <c r="AH2" s="12"/>
      <c r="AI2" s="12"/>
      <c r="AJ2" s="12"/>
      <c r="AK2" s="13"/>
      <c r="AL2" s="14" t="s">
        <v>21</v>
      </c>
      <c r="AM2" s="14"/>
      <c r="AN2" s="14"/>
      <c r="AO2" s="14"/>
      <c r="AP2" s="15"/>
      <c r="AQ2" s="14" t="s">
        <v>22</v>
      </c>
      <c r="AR2" s="14"/>
      <c r="AS2" s="14"/>
      <c r="AT2" s="14"/>
      <c r="AU2" s="15"/>
      <c r="AV2" s="12" t="s">
        <v>23</v>
      </c>
      <c r="AW2" s="12"/>
      <c r="AX2" s="12"/>
      <c r="AY2" s="12"/>
      <c r="AZ2" s="13"/>
      <c r="BA2" s="14" t="s">
        <v>24</v>
      </c>
      <c r="BB2" s="14"/>
      <c r="BC2" s="14"/>
      <c r="BD2" s="14"/>
      <c r="BE2" s="15"/>
      <c r="BF2" s="12" t="s">
        <v>25</v>
      </c>
      <c r="BG2" s="12"/>
      <c r="BH2" s="12"/>
      <c r="BI2" s="12"/>
      <c r="BJ2" s="12"/>
    </row>
    <row r="3" spans="1:62" ht="14.15" customHeight="1" thickBot="1" x14ac:dyDescent="0.4">
      <c r="A3" s="29"/>
      <c r="B3" s="16" t="s">
        <v>26</v>
      </c>
      <c r="C3" s="17" t="s">
        <v>8</v>
      </c>
      <c r="D3" s="17" t="s">
        <v>9</v>
      </c>
      <c r="E3" s="17" t="s">
        <v>10</v>
      </c>
      <c r="F3" s="18" t="s">
        <v>11</v>
      </c>
      <c r="G3" s="19" t="s">
        <v>12</v>
      </c>
      <c r="H3" s="20" t="s">
        <v>8</v>
      </c>
      <c r="I3" s="20" t="s">
        <v>9</v>
      </c>
      <c r="J3" s="20" t="s">
        <v>10</v>
      </c>
      <c r="K3" s="21" t="s">
        <v>11</v>
      </c>
      <c r="L3" s="22" t="s">
        <v>12</v>
      </c>
      <c r="M3" s="17" t="s">
        <v>8</v>
      </c>
      <c r="N3" s="17" t="s">
        <v>9</v>
      </c>
      <c r="O3" s="17" t="s">
        <v>10</v>
      </c>
      <c r="P3" s="18" t="s">
        <v>11</v>
      </c>
      <c r="Q3" s="19" t="s">
        <v>12</v>
      </c>
      <c r="R3" s="20" t="s">
        <v>8</v>
      </c>
      <c r="S3" s="20" t="s">
        <v>9</v>
      </c>
      <c r="T3" s="20" t="s">
        <v>10</v>
      </c>
      <c r="U3" s="21" t="s">
        <v>11</v>
      </c>
      <c r="V3" s="22" t="s">
        <v>12</v>
      </c>
      <c r="W3" s="17" t="s">
        <v>8</v>
      </c>
      <c r="X3" s="17" t="s">
        <v>9</v>
      </c>
      <c r="Y3" s="17" t="s">
        <v>10</v>
      </c>
      <c r="Z3" s="18" t="s">
        <v>11</v>
      </c>
      <c r="AA3" s="19" t="s">
        <v>12</v>
      </c>
      <c r="AB3" s="20" t="s">
        <v>8</v>
      </c>
      <c r="AC3" s="20" t="s">
        <v>9</v>
      </c>
      <c r="AD3" s="20" t="s">
        <v>10</v>
      </c>
      <c r="AE3" s="21" t="s">
        <v>11</v>
      </c>
      <c r="AF3" s="22" t="s">
        <v>12</v>
      </c>
      <c r="AG3" s="17" t="s">
        <v>8</v>
      </c>
      <c r="AH3" s="17" t="s">
        <v>9</v>
      </c>
      <c r="AI3" s="17" t="s">
        <v>10</v>
      </c>
      <c r="AJ3" s="18" t="s">
        <v>11</v>
      </c>
      <c r="AK3" s="19" t="s">
        <v>12</v>
      </c>
      <c r="AL3" s="20" t="s">
        <v>8</v>
      </c>
      <c r="AM3" s="20" t="s">
        <v>9</v>
      </c>
      <c r="AN3" s="20" t="s">
        <v>10</v>
      </c>
      <c r="AO3" s="21" t="s">
        <v>11</v>
      </c>
      <c r="AP3" s="22" t="s">
        <v>12</v>
      </c>
      <c r="AQ3" s="20" t="s">
        <v>8</v>
      </c>
      <c r="AR3" s="20" t="s">
        <v>9</v>
      </c>
      <c r="AS3" s="20" t="s">
        <v>10</v>
      </c>
      <c r="AT3" s="21" t="s">
        <v>11</v>
      </c>
      <c r="AU3" s="22" t="s">
        <v>12</v>
      </c>
      <c r="AV3" s="17" t="s">
        <v>8</v>
      </c>
      <c r="AW3" s="17" t="s">
        <v>9</v>
      </c>
      <c r="AX3" s="17" t="s">
        <v>10</v>
      </c>
      <c r="AY3" s="18" t="s">
        <v>11</v>
      </c>
      <c r="AZ3" s="19" t="s">
        <v>12</v>
      </c>
      <c r="BA3" s="20" t="s">
        <v>8</v>
      </c>
      <c r="BB3" s="20" t="s">
        <v>9</v>
      </c>
      <c r="BC3" s="20" t="s">
        <v>10</v>
      </c>
      <c r="BD3" s="21" t="s">
        <v>11</v>
      </c>
      <c r="BE3" s="22" t="s">
        <v>12</v>
      </c>
      <c r="BF3" s="17" t="s">
        <v>8</v>
      </c>
      <c r="BG3" s="17" t="s">
        <v>9</v>
      </c>
      <c r="BH3" s="17" t="s">
        <v>10</v>
      </c>
      <c r="BI3" s="18" t="s">
        <v>11</v>
      </c>
      <c r="BJ3" s="17" t="s">
        <v>12</v>
      </c>
    </row>
    <row r="4" spans="1:62" ht="18.649999999999999" customHeight="1" x14ac:dyDescent="0.35">
      <c r="A4" s="29"/>
      <c r="B4" s="28" t="s">
        <v>27</v>
      </c>
      <c r="C4" s="1">
        <f>AVERAGE(Monthly!C5:C7)</f>
        <v>33650</v>
      </c>
      <c r="D4" s="1">
        <f>AVERAGE(Monthly!D5:D7)</f>
        <v>1107</v>
      </c>
      <c r="E4" s="1">
        <f>AVERAGE(Monthly!E5:E7)</f>
        <v>20</v>
      </c>
      <c r="F4" s="1">
        <f>AVERAGE(Monthly!F5:F7)</f>
        <v>101.33333333333333</v>
      </c>
      <c r="G4" s="10">
        <f>SUM(C4:F4)</f>
        <v>34878.333333333336</v>
      </c>
      <c r="H4" s="1">
        <f>AVERAGE(Monthly!H5:H7)</f>
        <v>199692.56323332852</v>
      </c>
      <c r="I4" s="1">
        <f>AVERAGE(Monthly!I5:I7)</f>
        <v>59966.876666666714</v>
      </c>
      <c r="J4" s="1">
        <f>AVERAGE(Monthly!J5:J7)</f>
        <v>9555.5500000000011</v>
      </c>
      <c r="K4" s="1">
        <f>AVERAGE(Monthly!K5:K7)</f>
        <v>2835.5883333333336</v>
      </c>
      <c r="L4" s="10">
        <f>SUM(H4:K4)</f>
        <v>272050.57823332853</v>
      </c>
      <c r="M4" s="1">
        <f>AVERAGE(Monthly!M5:M7)</f>
        <v>32376.666666666668</v>
      </c>
      <c r="N4" s="1">
        <f>AVERAGE(Monthly!N5:N7)</f>
        <v>1059</v>
      </c>
      <c r="O4" s="1">
        <f>AVERAGE(Monthly!O5:O7)</f>
        <v>18.666666666666668</v>
      </c>
      <c r="P4" s="1">
        <f>AVERAGE(Monthly!P5:P7)</f>
        <v>95</v>
      </c>
      <c r="Q4" s="10">
        <f>SUM(M4:P4)</f>
        <v>33549.333333333336</v>
      </c>
      <c r="R4" s="1">
        <f>SUM(Monthly!R5:R7)/1000</f>
        <v>38276.152971000025</v>
      </c>
      <c r="S4" s="1">
        <f>SUM(Monthly!S5:S7)/1000</f>
        <v>7439.2959520000013</v>
      </c>
      <c r="T4" s="1">
        <f>SUM(Monthly!T5:T7)/1000</f>
        <v>685.39800000000002</v>
      </c>
      <c r="U4" s="1">
        <f>SUM(Monthly!U5:U7)/1000</f>
        <v>249.33199999999999</v>
      </c>
      <c r="V4" s="10">
        <f t="shared" ref="V4:V13" si="0">SUM(R4:U4)</f>
        <v>46650.178923000029</v>
      </c>
      <c r="W4" s="1">
        <f>SUM(Monthly!W5:W7)/1000</f>
        <v>61689.953000000001</v>
      </c>
      <c r="X4" s="1">
        <f>SUM(Monthly!X5:X7)/1000</f>
        <v>34529.807999999997</v>
      </c>
      <c r="Y4" s="1">
        <f>SUM(Monthly!Y5:Y7)/1000</f>
        <v>20051.54</v>
      </c>
      <c r="Z4" s="1">
        <f>SUM(Monthly!Z5:Z7)/1000</f>
        <v>1085.086</v>
      </c>
      <c r="AA4" s="10">
        <f t="shared" ref="AA4:AA13" si="1">SUM(W4:Z4)</f>
        <v>117356.387</v>
      </c>
      <c r="AB4" s="1">
        <f>SUM(Monthly!AB5:AB7)/1000</f>
        <v>23810.231</v>
      </c>
      <c r="AC4" s="1">
        <f>SUM(Monthly!AC5:AC7)/1000</f>
        <v>24759.626</v>
      </c>
      <c r="AD4" s="1">
        <f>SUM(Monthly!AD5:AD7)/1000</f>
        <v>19425.322</v>
      </c>
      <c r="AE4" s="1">
        <f>SUM(Monthly!AE5:AE7)/1000</f>
        <v>721.072</v>
      </c>
      <c r="AF4" s="10">
        <f t="shared" ref="AF4:AF13" si="2">SUM(AB4:AE4)</f>
        <v>68716.251000000004</v>
      </c>
      <c r="AG4" s="1">
        <f>SUM(Monthly!AG5:AG7)/1000</f>
        <v>37879.722000000002</v>
      </c>
      <c r="AH4" s="1">
        <f>SUM(Monthly!AH5:AH7)/1000</f>
        <v>9770.1820000000007</v>
      </c>
      <c r="AI4" s="1">
        <f>SUM(Monthly!AI5:AI7)/1000</f>
        <v>626.21799999999996</v>
      </c>
      <c r="AJ4" s="1">
        <f>SUM(Monthly!AJ5:AJ7)/1000</f>
        <v>364.01400000000001</v>
      </c>
      <c r="AK4" s="10">
        <f t="shared" ref="AK4:AK13" si="3">SUM(AG4:AJ4)</f>
        <v>48640.136000000006</v>
      </c>
      <c r="AL4" s="34">
        <f>IFERROR(H4/C4,"-")</f>
        <v>5.9344000960870291</v>
      </c>
      <c r="AM4" s="34">
        <f t="shared" ref="AM4:AM14" si="4">IFERROR(I4/D4,"-")</f>
        <v>54.170620295091879</v>
      </c>
      <c r="AN4" s="34">
        <f t="shared" ref="AN4:AN14" si="5">IFERROR(J4/E4,"-")</f>
        <v>477.77750000000003</v>
      </c>
      <c r="AO4" s="34">
        <f t="shared" ref="AO4:AO14" si="6">IFERROR(K4/F4,"-")</f>
        <v>27.982779605263161</v>
      </c>
      <c r="AP4" s="10">
        <f t="shared" ref="AP4:AP14" si="7">IFERROR(L4/G4,"-")</f>
        <v>7.7999879074877958</v>
      </c>
      <c r="AQ4" s="35">
        <f>IFERROR(R4/M4,"-")*1000</f>
        <v>1182.214134798724</v>
      </c>
      <c r="AR4" s="35">
        <f t="shared" ref="AR4:AU18" si="8">IFERROR(S4/N4,"-")*1000</f>
        <v>7024.8309272898969</v>
      </c>
      <c r="AS4" s="35">
        <f t="shared" si="8"/>
        <v>36717.75</v>
      </c>
      <c r="AT4" s="35">
        <f t="shared" si="8"/>
        <v>2624.5473684210524</v>
      </c>
      <c r="AU4" s="42">
        <f>IFERROR(V4/Q4,"-")*1000</f>
        <v>1390.4949603469524</v>
      </c>
      <c r="AV4" s="35">
        <f>IFERROR(W4/M4,"-")*1000</f>
        <v>1905.3830845258931</v>
      </c>
      <c r="AW4" s="35">
        <f t="shared" ref="AW4:AZ18" si="9">IFERROR(X4/N4,"-")*1000</f>
        <v>32606.050991501412</v>
      </c>
      <c r="AX4" s="35">
        <f t="shared" si="9"/>
        <v>1074189.642857143</v>
      </c>
      <c r="AY4" s="35">
        <f t="shared" si="9"/>
        <v>11421.957894736843</v>
      </c>
      <c r="AZ4" s="42">
        <f>IFERROR(AA4/Q4,"-")*1000</f>
        <v>3498.0244118114615</v>
      </c>
      <c r="BA4" s="35">
        <f>IFERROR(AB4/M4,"-")*1000</f>
        <v>735.41329146504688</v>
      </c>
      <c r="BB4" s="35">
        <f t="shared" ref="BB4:BE18" si="10">IFERROR(AC4/N4,"-")*1000</f>
        <v>23380.194523135033</v>
      </c>
      <c r="BC4" s="35">
        <f t="shared" si="10"/>
        <v>1040642.2499999999</v>
      </c>
      <c r="BD4" s="35">
        <f t="shared" si="10"/>
        <v>7590.2315789473687</v>
      </c>
      <c r="BE4" s="42">
        <f t="shared" si="10"/>
        <v>2048.2150961767743</v>
      </c>
      <c r="BF4" s="35">
        <f>IFERROR(AG4/M4,"-")*1000</f>
        <v>1169.9697930608463</v>
      </c>
      <c r="BG4" s="35">
        <f t="shared" ref="BG4:BJ18" si="11">IFERROR(AH4/N4,"-")*1000</f>
        <v>9225.8564683663844</v>
      </c>
      <c r="BH4" s="35">
        <f t="shared" si="11"/>
        <v>33547.392857142855</v>
      </c>
      <c r="BI4" s="35">
        <f t="shared" si="11"/>
        <v>3831.726315789474</v>
      </c>
      <c r="BJ4" s="35">
        <f t="shared" si="11"/>
        <v>1449.8093156346874</v>
      </c>
    </row>
    <row r="5" spans="1:62" ht="18.649999999999999" customHeight="1" x14ac:dyDescent="0.35">
      <c r="A5" s="29"/>
      <c r="B5" s="28" t="s">
        <v>28</v>
      </c>
      <c r="C5" s="1">
        <f>AVERAGE(Monthly!C8:C10)</f>
        <v>37846.333333333336</v>
      </c>
      <c r="D5" s="1">
        <f>AVERAGE(Monthly!D8:D10)</f>
        <v>1188.3333333333333</v>
      </c>
      <c r="E5" s="1">
        <f>AVERAGE(Monthly!E8:E10)</f>
        <v>22</v>
      </c>
      <c r="F5" s="1">
        <f>AVERAGE(Monthly!F8:F10)</f>
        <v>109.66666666666667</v>
      </c>
      <c r="G5" s="10">
        <f t="shared" ref="G5:G14" si="12">SUM(C5:F5)</f>
        <v>39166.333333333336</v>
      </c>
      <c r="H5" s="1">
        <f>AVERAGE(Monthly!H8:H10)</f>
        <v>224373.71789999263</v>
      </c>
      <c r="I5" s="1">
        <f>AVERAGE(Monthly!I8:I10)</f>
        <v>61540.765000000021</v>
      </c>
      <c r="J5" s="1">
        <f>AVERAGE(Monthly!J8:J10)</f>
        <v>9421.15</v>
      </c>
      <c r="K5" s="1">
        <f>AVERAGE(Monthly!K8:K10)</f>
        <v>3072.4083333333351</v>
      </c>
      <c r="L5" s="10">
        <f t="shared" ref="L5:L21" si="13">SUM(H5:K5)</f>
        <v>298408.04123332602</v>
      </c>
      <c r="M5" s="1">
        <f>AVERAGE(Monthly!M8:M10)</f>
        <v>37322.333333333336</v>
      </c>
      <c r="N5" s="1">
        <f>AVERAGE(Monthly!N8:N10)</f>
        <v>1170.3333333333333</v>
      </c>
      <c r="O5" s="1">
        <f>AVERAGE(Monthly!O8:O10)</f>
        <v>21.666666666666668</v>
      </c>
      <c r="P5" s="1">
        <f>AVERAGE(Monthly!P8:P10)</f>
        <v>109</v>
      </c>
      <c r="Q5" s="10">
        <f t="shared" ref="Q5:Q21" si="14">SUM(M5:P5)</f>
        <v>38623.333333333336</v>
      </c>
      <c r="R5" s="1">
        <f>SUM(Monthly!R8:R10)/1000</f>
        <v>40066.463713999976</v>
      </c>
      <c r="S5" s="1">
        <f>SUM(Monthly!S8:S10)/1000</f>
        <v>6705.9588799999983</v>
      </c>
      <c r="T5" s="1">
        <f>SUM(Monthly!T8:T10)/1000</f>
        <v>786.75139999999999</v>
      </c>
      <c r="U5" s="1">
        <f>SUM(Monthly!U8:U10)/1000</f>
        <v>293.87900000000002</v>
      </c>
      <c r="V5" s="10">
        <f t="shared" si="0"/>
        <v>47853.052993999976</v>
      </c>
      <c r="W5" s="1">
        <f>SUM(Monthly!W8:W10)/1000</f>
        <v>63643.212</v>
      </c>
      <c r="X5" s="1">
        <f>SUM(Monthly!X8:X10)/1000</f>
        <v>37078.245000000003</v>
      </c>
      <c r="Y5" s="1">
        <f>SUM(Monthly!Y8:Y10)/1000</f>
        <v>20949.682000000001</v>
      </c>
      <c r="Z5" s="1">
        <f>SUM(Monthly!Z8:Z10)/1000</f>
        <v>1205.721</v>
      </c>
      <c r="AA5" s="10">
        <f t="shared" si="1"/>
        <v>122876.86</v>
      </c>
      <c r="AB5" s="1">
        <f>SUM(Monthly!AB8:AB10)/1000</f>
        <v>25490.598000000002</v>
      </c>
      <c r="AC5" s="1">
        <f>SUM(Monthly!AC8:AC10)/1000</f>
        <v>28824.346000000001</v>
      </c>
      <c r="AD5" s="1">
        <f>SUM(Monthly!AD8:AD10)/1000</f>
        <v>18943.434000000001</v>
      </c>
      <c r="AE5" s="1">
        <f>SUM(Monthly!AE8:AE10)/1000</f>
        <v>870.90499999999997</v>
      </c>
      <c r="AF5" s="10">
        <f t="shared" si="2"/>
        <v>74129.282999999996</v>
      </c>
      <c r="AG5" s="1">
        <f>SUM(Monthly!AG8:AG10)/1000</f>
        <v>38152.614000000001</v>
      </c>
      <c r="AH5" s="1">
        <f>SUM(Monthly!AH8:AH10)/1000</f>
        <v>8253.8989999999994</v>
      </c>
      <c r="AI5" s="1">
        <f>SUM(Monthly!AI8:AI10)/1000</f>
        <v>2006.248</v>
      </c>
      <c r="AJ5" s="1">
        <f>SUM(Monthly!AJ8:AJ10)/1000</f>
        <v>334.81599999999997</v>
      </c>
      <c r="AK5" s="10">
        <f t="shared" si="3"/>
        <v>48747.576999999997</v>
      </c>
      <c r="AL5" s="34">
        <f t="shared" ref="AL5:AL14" si="15">IFERROR(H5/C5,"-")</f>
        <v>5.9285457305417335</v>
      </c>
      <c r="AM5" s="34">
        <f t="shared" si="4"/>
        <v>51.787460028050511</v>
      </c>
      <c r="AN5" s="34">
        <f t="shared" si="5"/>
        <v>428.23409090909087</v>
      </c>
      <c r="AO5" s="34">
        <f t="shared" si="6"/>
        <v>28.015881458966579</v>
      </c>
      <c r="AP5" s="10">
        <f t="shared" si="7"/>
        <v>7.6189935548385774</v>
      </c>
      <c r="AQ5" s="35">
        <f t="shared" ref="AQ5:AQ18" si="16">IFERROR(R5/M5,"-")*1000</f>
        <v>1073.525156001321</v>
      </c>
      <c r="AR5" s="35">
        <f t="shared" si="8"/>
        <v>5729.9563201367127</v>
      </c>
      <c r="AS5" s="35">
        <f t="shared" si="8"/>
        <v>36311.603076923078</v>
      </c>
      <c r="AT5" s="35">
        <f t="shared" si="8"/>
        <v>2696.1376146788989</v>
      </c>
      <c r="AU5" s="36">
        <f t="shared" si="8"/>
        <v>1238.9674547510135</v>
      </c>
      <c r="AV5" s="35">
        <f t="shared" ref="AV5:AV18" si="17">IFERROR(W5/M5,"-")*1000</f>
        <v>1705.2313270874454</v>
      </c>
      <c r="AW5" s="35">
        <f t="shared" si="9"/>
        <v>31681.781543719742</v>
      </c>
      <c r="AX5" s="35">
        <f t="shared" si="9"/>
        <v>966908.4</v>
      </c>
      <c r="AY5" s="35">
        <f t="shared" si="9"/>
        <v>11061.660550458715</v>
      </c>
      <c r="AZ5" s="36">
        <f t="shared" si="9"/>
        <v>3181.4152066971606</v>
      </c>
      <c r="BA5" s="35">
        <f t="shared" ref="BA5:BA18" si="18">IFERROR(AB5/M5,"-")*1000</f>
        <v>682.98511168469281</v>
      </c>
      <c r="BB5" s="35">
        <f t="shared" si="10"/>
        <v>24629.176303047567</v>
      </c>
      <c r="BC5" s="35">
        <f t="shared" si="10"/>
        <v>874312.33846153854</v>
      </c>
      <c r="BD5" s="35">
        <f t="shared" si="10"/>
        <v>7989.9541284403667</v>
      </c>
      <c r="BE5" s="36">
        <f t="shared" si="10"/>
        <v>1919.2875550185552</v>
      </c>
      <c r="BF5" s="35">
        <f t="shared" ref="BF5:BF18" si="19">IFERROR(AG5/M5,"-")*1000</f>
        <v>1022.2462154027526</v>
      </c>
      <c r="BG5" s="35">
        <f t="shared" si="11"/>
        <v>7052.6052406721737</v>
      </c>
      <c r="BH5" s="35">
        <f t="shared" si="11"/>
        <v>92596.061538461538</v>
      </c>
      <c r="BI5" s="35">
        <f t="shared" si="11"/>
        <v>3071.7064220183483</v>
      </c>
      <c r="BJ5" s="35">
        <f t="shared" si="11"/>
        <v>1262.1276516786054</v>
      </c>
    </row>
    <row r="6" spans="1:62" ht="18.649999999999999" customHeight="1" x14ac:dyDescent="0.35">
      <c r="A6" s="29"/>
      <c r="B6" s="28" t="s">
        <v>29</v>
      </c>
      <c r="C6" s="1">
        <f>AVERAGE(Monthly!C11:C13)</f>
        <v>42543.333333333336</v>
      </c>
      <c r="D6" s="1">
        <f>AVERAGE(Monthly!D11:D13)</f>
        <v>1247.6666666666667</v>
      </c>
      <c r="E6" s="1">
        <f>AVERAGE(Monthly!E11:E13)</f>
        <v>23</v>
      </c>
      <c r="F6" s="1">
        <f>AVERAGE(Monthly!F11:F13)</f>
        <v>115.33333333333333</v>
      </c>
      <c r="G6" s="10">
        <f t="shared" si="12"/>
        <v>43929.333333333336</v>
      </c>
      <c r="H6" s="1">
        <f>AVERAGE(Monthly!H11:H13)</f>
        <v>251642.39556665727</v>
      </c>
      <c r="I6" s="1">
        <f>AVERAGE(Monthly!I11:I13)</f>
        <v>62993.26166666668</v>
      </c>
      <c r="J6" s="1">
        <f>AVERAGE(Monthly!J11:J13)</f>
        <v>9488.4499999999989</v>
      </c>
      <c r="K6" s="1">
        <f>AVERAGE(Monthly!K11:K13)</f>
        <v>3199.9683333333355</v>
      </c>
      <c r="L6" s="10">
        <f t="shared" si="13"/>
        <v>327324.07556665729</v>
      </c>
      <c r="M6" s="1">
        <f>AVERAGE(Monthly!M11:M13)</f>
        <v>42343.666666666664</v>
      </c>
      <c r="N6" s="1">
        <f>AVERAGE(Monthly!N11:N13)</f>
        <v>1239</v>
      </c>
      <c r="O6" s="1">
        <f>AVERAGE(Monthly!O11:O13)</f>
        <v>23</v>
      </c>
      <c r="P6" s="1">
        <f>AVERAGE(Monthly!P11:P13)</f>
        <v>113.66666666666667</v>
      </c>
      <c r="Q6" s="10">
        <f t="shared" si="14"/>
        <v>43719.333333333328</v>
      </c>
      <c r="R6" s="1">
        <f>SUM(Monthly!R11:R13)/1000</f>
        <v>45140.512722999978</v>
      </c>
      <c r="S6" s="1">
        <f>SUM(Monthly!S11:S13)/1000</f>
        <v>6865.5150940000012</v>
      </c>
      <c r="T6" s="1">
        <f>SUM(Monthly!T11:T13)/1000</f>
        <v>716.81580000000008</v>
      </c>
      <c r="U6" s="1">
        <f>SUM(Monthly!U11:U13)/1000</f>
        <v>289.42</v>
      </c>
      <c r="V6" s="10">
        <f t="shared" si="0"/>
        <v>53012.263616999975</v>
      </c>
      <c r="W6" s="1">
        <f>SUM(Monthly!W11:W13)/1000</f>
        <v>53289.688999999998</v>
      </c>
      <c r="X6" s="1">
        <f>SUM(Monthly!X11:X13)/1000</f>
        <v>32801.565999999999</v>
      </c>
      <c r="Y6" s="1">
        <f>SUM(Monthly!Y11:Y13)/1000</f>
        <v>14525.018</v>
      </c>
      <c r="Z6" s="1">
        <f>SUM(Monthly!Z11:Z13)/1000</f>
        <v>1219.9680000000001</v>
      </c>
      <c r="AA6" s="10">
        <f t="shared" si="1"/>
        <v>101836.24099999999</v>
      </c>
      <c r="AB6" s="1">
        <f>SUM(Monthly!AB11:AB13)/1000</f>
        <v>17420.076000000001</v>
      </c>
      <c r="AC6" s="1">
        <f>SUM(Monthly!AC11:AC13)/1000</f>
        <v>24658.306</v>
      </c>
      <c r="AD6" s="1">
        <f>SUM(Monthly!AD11:AD13)/1000</f>
        <v>13739.342000000001</v>
      </c>
      <c r="AE6" s="1">
        <f>SUM(Monthly!AE11:AE13)/1000</f>
        <v>907.2</v>
      </c>
      <c r="AF6" s="10">
        <f t="shared" si="2"/>
        <v>56724.923999999999</v>
      </c>
      <c r="AG6" s="1">
        <f>SUM(Monthly!AG11:AG13)/1000</f>
        <v>35869.612999999998</v>
      </c>
      <c r="AH6" s="1">
        <f>SUM(Monthly!AH11:AH13)/1000</f>
        <v>8143.26</v>
      </c>
      <c r="AI6" s="1">
        <f>SUM(Monthly!AI11:AI13)/1000</f>
        <v>785.67600000000004</v>
      </c>
      <c r="AJ6" s="1">
        <f>SUM(Monthly!AJ11:AJ13)/1000</f>
        <v>312.76799999999997</v>
      </c>
      <c r="AK6" s="10">
        <f t="shared" si="3"/>
        <v>45111.316999999995</v>
      </c>
      <c r="AL6" s="34">
        <f t="shared" si="15"/>
        <v>5.914966596411281</v>
      </c>
      <c r="AM6" s="34">
        <f t="shared" si="4"/>
        <v>50.488855196366558</v>
      </c>
      <c r="AN6" s="34">
        <f t="shared" si="5"/>
        <v>412.54130434782604</v>
      </c>
      <c r="AO6" s="34">
        <f t="shared" si="6"/>
        <v>27.745390173410424</v>
      </c>
      <c r="AP6" s="10">
        <f t="shared" si="7"/>
        <v>7.4511505349498579</v>
      </c>
      <c r="AQ6" s="35">
        <f t="shared" si="16"/>
        <v>1066.0511069660156</v>
      </c>
      <c r="AR6" s="35">
        <f t="shared" si="8"/>
        <v>5541.1744100080714</v>
      </c>
      <c r="AS6" s="35">
        <f t="shared" si="8"/>
        <v>31165.90434782609</v>
      </c>
      <c r="AT6" s="35">
        <f t="shared" si="8"/>
        <v>2546.2170087976542</v>
      </c>
      <c r="AU6" s="36">
        <f t="shared" si="8"/>
        <v>1212.558828672288</v>
      </c>
      <c r="AV6" s="35">
        <f t="shared" si="17"/>
        <v>1258.504357204147</v>
      </c>
      <c r="AW6" s="35">
        <f t="shared" si="9"/>
        <v>26474.225988700564</v>
      </c>
      <c r="AX6" s="35">
        <f t="shared" si="9"/>
        <v>631522.52173913037</v>
      </c>
      <c r="AY6" s="35">
        <f t="shared" si="9"/>
        <v>10732.856304985338</v>
      </c>
      <c r="AZ6" s="36">
        <f t="shared" si="9"/>
        <v>2329.3182497445832</v>
      </c>
      <c r="BA6" s="35">
        <f t="shared" si="18"/>
        <v>411.39743842054304</v>
      </c>
      <c r="BB6" s="35">
        <f t="shared" si="10"/>
        <v>19901.78046811945</v>
      </c>
      <c r="BC6" s="35">
        <f t="shared" si="10"/>
        <v>597362.69565217395</v>
      </c>
      <c r="BD6" s="35">
        <f t="shared" si="10"/>
        <v>7981.231671554252</v>
      </c>
      <c r="BE6" s="36">
        <f t="shared" si="10"/>
        <v>1297.479162536788</v>
      </c>
      <c r="BF6" s="35">
        <f t="shared" si="19"/>
        <v>847.10691878360399</v>
      </c>
      <c r="BG6" s="35">
        <f t="shared" si="11"/>
        <v>6572.4455205811146</v>
      </c>
      <c r="BH6" s="35">
        <f t="shared" si="11"/>
        <v>34159.82608695652</v>
      </c>
      <c r="BI6" s="35">
        <f t="shared" si="11"/>
        <v>2751.6246334310845</v>
      </c>
      <c r="BJ6" s="35">
        <f t="shared" si="11"/>
        <v>1031.839087207795</v>
      </c>
    </row>
    <row r="7" spans="1:62" ht="18.649999999999999" customHeight="1" x14ac:dyDescent="0.35">
      <c r="A7" s="29"/>
      <c r="B7" s="28" t="s">
        <v>30</v>
      </c>
      <c r="C7" s="1">
        <f>AVERAGE(Monthly!C14:C16)</f>
        <v>48533.333333333336</v>
      </c>
      <c r="D7" s="1">
        <f>AVERAGE(Monthly!D14:D16)</f>
        <v>1311.6666666666667</v>
      </c>
      <c r="E7" s="1">
        <f>AVERAGE(Monthly!E14:E16)</f>
        <v>23</v>
      </c>
      <c r="F7" s="1">
        <f>AVERAGE(Monthly!F14:F16)</f>
        <v>116</v>
      </c>
      <c r="G7" s="10">
        <f t="shared" si="12"/>
        <v>49984</v>
      </c>
      <c r="H7" s="1">
        <f>AVERAGE(Monthly!H14:H16)</f>
        <v>286674.63456664787</v>
      </c>
      <c r="I7" s="1">
        <f>AVERAGE(Monthly!I14:I16)</f>
        <v>64988.685666666657</v>
      </c>
      <c r="J7" s="1">
        <f>AVERAGE(Monthly!J14:J16)</f>
        <v>9488.4500000000007</v>
      </c>
      <c r="K7" s="1">
        <f>AVERAGE(Monthly!K14:K16)</f>
        <v>3216.635000000002</v>
      </c>
      <c r="L7" s="10">
        <f t="shared" si="13"/>
        <v>364368.40523331455</v>
      </c>
      <c r="M7" s="1">
        <f>AVERAGE(Monthly!M14:M16)</f>
        <v>47688.666666666664</v>
      </c>
      <c r="N7" s="1">
        <f>AVERAGE(Monthly!N14:N16)</f>
        <v>1293.6666666666667</v>
      </c>
      <c r="O7" s="1">
        <f>AVERAGE(Monthly!O14:O16)</f>
        <v>22.333333333333332</v>
      </c>
      <c r="P7" s="1">
        <f>AVERAGE(Monthly!P14:P16)</f>
        <v>113</v>
      </c>
      <c r="Q7" s="10">
        <f t="shared" si="14"/>
        <v>49117.666666666664</v>
      </c>
      <c r="R7" s="1">
        <f>SUM(Monthly!R14:R16)/1000</f>
        <v>64521.487704000043</v>
      </c>
      <c r="S7" s="1">
        <f>SUM(Monthly!S14:S16)/1000</f>
        <v>9563.1952780000011</v>
      </c>
      <c r="T7" s="1">
        <f>SUM(Monthly!T14:T16)/1000</f>
        <v>1137.2750000000001</v>
      </c>
      <c r="U7" s="1">
        <f>SUM(Monthly!U14:U16)/1000</f>
        <v>408.62200000000001</v>
      </c>
      <c r="V7" s="10">
        <f t="shared" si="0"/>
        <v>75630.579982000039</v>
      </c>
      <c r="W7" s="1">
        <f>SUM(Monthly!W14:W16)/1000</f>
        <v>67889.451000000001</v>
      </c>
      <c r="X7" s="1">
        <f>SUM(Monthly!X14:X16)/1000</f>
        <v>34503.417000000001</v>
      </c>
      <c r="Y7" s="1">
        <f>SUM(Monthly!Y14:Y16)/1000</f>
        <v>12722.661</v>
      </c>
      <c r="Z7" s="1">
        <f>SUM(Monthly!Z14:Z16)/1000</f>
        <v>1244.9269999999999</v>
      </c>
      <c r="AA7" s="10">
        <f t="shared" si="1"/>
        <v>116360.45600000001</v>
      </c>
      <c r="AB7" s="1">
        <f>SUM(Monthly!AB14:AB16)/1000</f>
        <v>18301.668000000001</v>
      </c>
      <c r="AC7" s="1">
        <f>SUM(Monthly!AC14:AC16)/1000</f>
        <v>26302.982</v>
      </c>
      <c r="AD7" s="1">
        <f>SUM(Monthly!AD14:AD16)/1000</f>
        <v>11860.526</v>
      </c>
      <c r="AE7" s="1">
        <f>SUM(Monthly!AE14:AE16)/1000</f>
        <v>875.64499999999998</v>
      </c>
      <c r="AF7" s="10">
        <f t="shared" si="2"/>
        <v>57340.820999999996</v>
      </c>
      <c r="AG7" s="1">
        <f>SUM(Monthly!AG14:AG16)/1000</f>
        <v>49587.783000000003</v>
      </c>
      <c r="AH7" s="1">
        <f>SUM(Monthly!AH14:AH16)/1000</f>
        <v>8200.4349999999995</v>
      </c>
      <c r="AI7" s="1">
        <f>SUM(Monthly!AI14:AI16)/1000</f>
        <v>862.13499999999999</v>
      </c>
      <c r="AJ7" s="1">
        <f>SUM(Monthly!AJ14:AJ16)/1000</f>
        <v>369.28199999999998</v>
      </c>
      <c r="AK7" s="10">
        <f t="shared" si="3"/>
        <v>59019.635000000002</v>
      </c>
      <c r="AL7" s="34">
        <f t="shared" si="15"/>
        <v>5.9067575803567554</v>
      </c>
      <c r="AM7" s="34">
        <f t="shared" si="4"/>
        <v>49.546647268106724</v>
      </c>
      <c r="AN7" s="34">
        <f t="shared" si="5"/>
        <v>412.5413043478261</v>
      </c>
      <c r="AO7" s="34">
        <f t="shared" si="6"/>
        <v>27.729612068965533</v>
      </c>
      <c r="AP7" s="10">
        <f t="shared" si="7"/>
        <v>7.2897008089251472</v>
      </c>
      <c r="AQ7" s="35">
        <f t="shared" si="16"/>
        <v>1352.9731949729505</v>
      </c>
      <c r="AR7" s="35">
        <f t="shared" si="8"/>
        <v>7392.3179165163619</v>
      </c>
      <c r="AS7" s="35">
        <f t="shared" si="8"/>
        <v>50922.761194029859</v>
      </c>
      <c r="AT7" s="35">
        <f t="shared" si="8"/>
        <v>3616.1238938053098</v>
      </c>
      <c r="AU7" s="36">
        <f t="shared" si="8"/>
        <v>1539.7836484224965</v>
      </c>
      <c r="AV7" s="35">
        <f t="shared" si="17"/>
        <v>1423.5971719346317</v>
      </c>
      <c r="AW7" s="35">
        <f t="shared" si="9"/>
        <v>26671.025766555013</v>
      </c>
      <c r="AX7" s="35">
        <f t="shared" si="9"/>
        <v>569671.38805970154</v>
      </c>
      <c r="AY7" s="35">
        <f t="shared" si="9"/>
        <v>11017.053097345131</v>
      </c>
      <c r="AZ7" s="36">
        <f t="shared" si="9"/>
        <v>2369.0143261419857</v>
      </c>
      <c r="BA7" s="35">
        <f t="shared" si="18"/>
        <v>383.77395048439189</v>
      </c>
      <c r="BB7" s="35">
        <f t="shared" si="10"/>
        <v>20332.11698015975</v>
      </c>
      <c r="BC7" s="35">
        <f t="shared" si="10"/>
        <v>531068.32835820899</v>
      </c>
      <c r="BD7" s="35">
        <f t="shared" si="10"/>
        <v>7749.070796460177</v>
      </c>
      <c r="BE7" s="36">
        <f t="shared" si="10"/>
        <v>1167.4174465399415</v>
      </c>
      <c r="BF7" s="35">
        <f t="shared" si="19"/>
        <v>1039.8232214502398</v>
      </c>
      <c r="BG7" s="35">
        <f t="shared" si="11"/>
        <v>6338.9087863952582</v>
      </c>
      <c r="BH7" s="35">
        <f t="shared" si="11"/>
        <v>38603.059701492537</v>
      </c>
      <c r="BI7" s="35">
        <f t="shared" si="11"/>
        <v>3267.9823008849557</v>
      </c>
      <c r="BJ7" s="35">
        <f t="shared" si="11"/>
        <v>1201.5968796020443</v>
      </c>
    </row>
    <row r="8" spans="1:62" ht="18.649999999999999" customHeight="1" x14ac:dyDescent="0.35">
      <c r="A8" s="29"/>
      <c r="B8" s="28" t="s">
        <v>31</v>
      </c>
      <c r="C8" s="1">
        <f>AVERAGE(Monthly!C17:C19)</f>
        <v>56647.333333333336</v>
      </c>
      <c r="D8" s="1">
        <f>AVERAGE(Monthly!D17:D19)</f>
        <v>1419</v>
      </c>
      <c r="E8" s="1">
        <f>AVERAGE(Monthly!E17:E19)</f>
        <v>23</v>
      </c>
      <c r="F8" s="1">
        <f>AVERAGE(Monthly!F17:F19)</f>
        <v>117</v>
      </c>
      <c r="G8" s="10">
        <f t="shared" si="12"/>
        <v>58206.333333333336</v>
      </c>
      <c r="H8" s="1">
        <f>AVERAGE(Monthly!H17:H19)</f>
        <v>334840.38789996778</v>
      </c>
      <c r="I8" s="1">
        <f>AVERAGE(Monthly!I17:I19)</f>
        <v>66967.198999999979</v>
      </c>
      <c r="J8" s="1">
        <f>AVERAGE(Monthly!J17:J19)</f>
        <v>9488.4499999999989</v>
      </c>
      <c r="K8" s="1">
        <f>AVERAGE(Monthly!K17:K19)</f>
        <v>3237.2216666666686</v>
      </c>
      <c r="L8" s="10">
        <f t="shared" si="13"/>
        <v>414533.25856663444</v>
      </c>
      <c r="M8" s="1">
        <f>AVERAGE(Monthly!M17:M19)</f>
        <v>55703.666666666664</v>
      </c>
      <c r="N8" s="1">
        <f>AVERAGE(Monthly!N17:N19)</f>
        <v>1391.6666666666667</v>
      </c>
      <c r="O8" s="1">
        <f>AVERAGE(Monthly!O17:O19)</f>
        <v>21.666666666666668</v>
      </c>
      <c r="P8" s="1">
        <f>AVERAGE(Monthly!P17:P19)</f>
        <v>113</v>
      </c>
      <c r="Q8" s="10">
        <f t="shared" si="14"/>
        <v>57229.999999999993</v>
      </c>
      <c r="R8" s="1">
        <f>SUM(Monthly!R17:R19)/1000</f>
        <v>64967.745055000014</v>
      </c>
      <c r="S8" s="1">
        <f>SUM(Monthly!S17:S19)/1000</f>
        <v>6682.0107319999988</v>
      </c>
      <c r="T8" s="1">
        <f>SUM(Monthly!T17:T19)/1000</f>
        <v>783.30119999999999</v>
      </c>
      <c r="U8" s="1">
        <f>SUM(Monthly!U17:U19)/1000</f>
        <v>331.83199999999999</v>
      </c>
      <c r="V8" s="10">
        <f t="shared" si="0"/>
        <v>72764.888987000013</v>
      </c>
      <c r="W8" s="1">
        <f>SUM(Monthly!W17:W19)/1000</f>
        <v>92306.565000000002</v>
      </c>
      <c r="X8" s="1">
        <f>SUM(Monthly!X17:X19)/1000</f>
        <v>37609.663999999997</v>
      </c>
      <c r="Y8" s="1">
        <f>SUM(Monthly!Y17:Y19)/1000</f>
        <v>16862.205000000002</v>
      </c>
      <c r="Z8" s="1">
        <f>SUM(Monthly!Z17:Z19)/1000</f>
        <v>1212.4960000000001</v>
      </c>
      <c r="AA8" s="10">
        <f t="shared" si="1"/>
        <v>147990.93000000002</v>
      </c>
      <c r="AB8" s="1">
        <f>SUM(Monthly!AB17:AB19)/1000</f>
        <v>32315.99</v>
      </c>
      <c r="AC8" s="1">
        <f>SUM(Monthly!AC17:AC19)/1000</f>
        <v>30251.888999999999</v>
      </c>
      <c r="AD8" s="1">
        <f>SUM(Monthly!AD17:AD19)/1000</f>
        <v>16200.284</v>
      </c>
      <c r="AE8" s="1">
        <f>SUM(Monthly!AE17:AE19)/1000</f>
        <v>888.12099999999998</v>
      </c>
      <c r="AF8" s="10">
        <f t="shared" si="2"/>
        <v>79656.284</v>
      </c>
      <c r="AG8" s="1">
        <f>SUM(Monthly!AG17:AG19)/1000</f>
        <v>59990.574999999997</v>
      </c>
      <c r="AH8" s="1">
        <f>SUM(Monthly!AH17:AH19)/1000</f>
        <v>7357.7749999999996</v>
      </c>
      <c r="AI8" s="1">
        <f>SUM(Monthly!AI17:AI19)/1000</f>
        <v>661.92100000000005</v>
      </c>
      <c r="AJ8" s="1">
        <f>SUM(Monthly!AJ17:AJ19)/1000</f>
        <v>324.375</v>
      </c>
      <c r="AK8" s="10">
        <f t="shared" si="3"/>
        <v>68334.645999999993</v>
      </c>
      <c r="AL8" s="35">
        <f t="shared" si="15"/>
        <v>5.9109647038395643</v>
      </c>
      <c r="AM8" s="35">
        <f t="shared" si="4"/>
        <v>47.193233967582792</v>
      </c>
      <c r="AN8" s="35">
        <f t="shared" si="5"/>
        <v>412.54130434782604</v>
      </c>
      <c r="AO8" s="35">
        <f t="shared" si="6"/>
        <v>27.668561253561272</v>
      </c>
      <c r="AP8" s="26">
        <f t="shared" si="7"/>
        <v>7.1217895858978881</v>
      </c>
      <c r="AQ8" s="35">
        <f t="shared" si="16"/>
        <v>1166.3100284541417</v>
      </c>
      <c r="AR8" s="35">
        <f t="shared" si="8"/>
        <v>4801.4448373652685</v>
      </c>
      <c r="AS8" s="35">
        <f t="shared" si="8"/>
        <v>36152.363076923073</v>
      </c>
      <c r="AT8" s="35">
        <f t="shared" si="8"/>
        <v>2936.5663716814161</v>
      </c>
      <c r="AU8" s="36">
        <f t="shared" si="8"/>
        <v>1271.4466012056619</v>
      </c>
      <c r="AV8" s="35">
        <f t="shared" si="17"/>
        <v>1657.1003404922478</v>
      </c>
      <c r="AW8" s="35">
        <f t="shared" si="9"/>
        <v>27024.908263473051</v>
      </c>
      <c r="AX8" s="35">
        <f t="shared" si="9"/>
        <v>778255.61538461549</v>
      </c>
      <c r="AY8" s="35">
        <f t="shared" si="9"/>
        <v>10730.053097345135</v>
      </c>
      <c r="AZ8" s="36">
        <f t="shared" si="9"/>
        <v>2585.8977808841528</v>
      </c>
      <c r="BA8" s="35">
        <f t="shared" si="18"/>
        <v>580.14116365768859</v>
      </c>
      <c r="BB8" s="35">
        <f t="shared" si="10"/>
        <v>21737.884311377242</v>
      </c>
      <c r="BC8" s="35">
        <f t="shared" si="10"/>
        <v>747705.41538461531</v>
      </c>
      <c r="BD8" s="35">
        <f t="shared" si="10"/>
        <v>7859.4778761061943</v>
      </c>
      <c r="BE8" s="36">
        <f t="shared" si="10"/>
        <v>1391.8623798706972</v>
      </c>
      <c r="BF8" s="35">
        <f t="shared" si="19"/>
        <v>1076.959176834559</v>
      </c>
      <c r="BG8" s="35">
        <f t="shared" si="11"/>
        <v>5287.0239520958075</v>
      </c>
      <c r="BH8" s="35">
        <f t="shared" si="11"/>
        <v>30550.2</v>
      </c>
      <c r="BI8" s="35">
        <f t="shared" si="11"/>
        <v>2870.575221238938</v>
      </c>
      <c r="BJ8" s="35">
        <f t="shared" si="11"/>
        <v>1194.0354010134547</v>
      </c>
    </row>
    <row r="9" spans="1:62" ht="18.649999999999999" customHeight="1" x14ac:dyDescent="0.35">
      <c r="A9" s="29"/>
      <c r="B9" s="28" t="s">
        <v>32</v>
      </c>
      <c r="C9" s="1">
        <f>AVERAGE(Monthly!C20:C22)</f>
        <v>65878.333333333328</v>
      </c>
      <c r="D9" s="1">
        <f>AVERAGE(Monthly!D20:D22)</f>
        <v>1637.6666666666667</v>
      </c>
      <c r="E9" s="1">
        <f>AVERAGE(Monthly!E20:E22)</f>
        <v>23</v>
      </c>
      <c r="F9" s="1">
        <f>AVERAGE(Monthly!F20:F22)</f>
        <v>119.33333333333333</v>
      </c>
      <c r="G9" s="10">
        <f t="shared" si="12"/>
        <v>67658.333333333328</v>
      </c>
      <c r="H9" s="1">
        <f>AVERAGE(Monthly!H20:H22)</f>
        <v>390864.50656662625</v>
      </c>
      <c r="I9" s="1">
        <f>AVERAGE(Monthly!I20:I22)</f>
        <v>69537.364333333288</v>
      </c>
      <c r="J9" s="1">
        <f>AVERAGE(Monthly!J20:J22)</f>
        <v>9488.4500000000007</v>
      </c>
      <c r="K9" s="1">
        <f>AVERAGE(Monthly!K20:K22)</f>
        <v>3275.2283333333348</v>
      </c>
      <c r="L9" s="10">
        <f t="shared" si="13"/>
        <v>473165.54923329287</v>
      </c>
      <c r="M9" s="1">
        <f>AVERAGE(Monthly!M20:M22)</f>
        <v>65010.333333333336</v>
      </c>
      <c r="N9" s="1">
        <f>AVERAGE(Monthly!N20:N22)</f>
        <v>1604.6666666666667</v>
      </c>
      <c r="O9" s="1">
        <f>AVERAGE(Monthly!O20:O22)</f>
        <v>22.333333333333332</v>
      </c>
      <c r="P9" s="1">
        <f>AVERAGE(Monthly!P20:P22)</f>
        <v>116.33333333333333</v>
      </c>
      <c r="Q9" s="10">
        <f t="shared" si="14"/>
        <v>66753.666666666657</v>
      </c>
      <c r="R9" s="1">
        <f>SUM(Monthly!R20:R22)/1000</f>
        <v>67405.903113999957</v>
      </c>
      <c r="S9" s="1">
        <f>SUM(Monthly!S20:S22)/1000</f>
        <v>8436.6967060000006</v>
      </c>
      <c r="T9" s="1">
        <f>SUM(Monthly!T20:T22)/1000</f>
        <v>519.52980000000002</v>
      </c>
      <c r="U9" s="1">
        <f>SUM(Monthly!U20:U22)/1000</f>
        <v>305.822</v>
      </c>
      <c r="V9" s="10">
        <f t="shared" si="0"/>
        <v>76667.951619999963</v>
      </c>
      <c r="W9" s="1">
        <f>SUM(Monthly!W20:W22)/1000</f>
        <v>92221.691999999995</v>
      </c>
      <c r="X9" s="1">
        <f>SUM(Monthly!X20:X22)/1000</f>
        <v>36785.26</v>
      </c>
      <c r="Y9" s="1">
        <f>SUM(Monthly!Y20:Y22)/1000</f>
        <v>17610.603999999999</v>
      </c>
      <c r="Z9" s="1">
        <f>SUM(Monthly!Z20:Z22)/1000</f>
        <v>984.37800000000004</v>
      </c>
      <c r="AA9" s="10">
        <f t="shared" si="1"/>
        <v>147601.93399999998</v>
      </c>
      <c r="AB9" s="1">
        <f>SUM(Monthly!AB20:AB22)/1000</f>
        <v>32569.8</v>
      </c>
      <c r="AC9" s="1">
        <f>SUM(Monthly!AC20:AC22)/1000</f>
        <v>30511.436000000002</v>
      </c>
      <c r="AD9" s="1">
        <f>SUM(Monthly!AD20:AD22)/1000</f>
        <v>17099.435000000001</v>
      </c>
      <c r="AE9" s="1">
        <f>SUM(Monthly!AE20:AE22)/1000</f>
        <v>736.43600000000004</v>
      </c>
      <c r="AF9" s="10">
        <f t="shared" si="2"/>
        <v>80917.107000000004</v>
      </c>
      <c r="AG9" s="1">
        <f>SUM(Monthly!AG20:AG22)/1000</f>
        <v>59651.892</v>
      </c>
      <c r="AH9" s="1">
        <f>SUM(Monthly!AH20:AH22)/1000</f>
        <v>6273.8239999999996</v>
      </c>
      <c r="AI9" s="1">
        <f>SUM(Monthly!AI20:AI22)/1000</f>
        <v>511.16899999999998</v>
      </c>
      <c r="AJ9" s="1">
        <f>SUM(Monthly!AJ20:AJ22)/1000</f>
        <v>247.94200000000001</v>
      </c>
      <c r="AK9" s="10">
        <f t="shared" si="3"/>
        <v>66684.82699999999</v>
      </c>
      <c r="AL9" s="35">
        <f t="shared" si="15"/>
        <v>5.9331268231835397</v>
      </c>
      <c r="AM9" s="35">
        <f t="shared" si="4"/>
        <v>42.461244249949083</v>
      </c>
      <c r="AN9" s="35">
        <f t="shared" si="5"/>
        <v>412.5413043478261</v>
      </c>
      <c r="AO9" s="35">
        <f t="shared" si="6"/>
        <v>27.446047486033532</v>
      </c>
      <c r="AP9" s="26">
        <f t="shared" si="7"/>
        <v>6.9934555866480048</v>
      </c>
      <c r="AQ9" s="35">
        <f t="shared" si="16"/>
        <v>1036.8490616466092</v>
      </c>
      <c r="AR9" s="35">
        <f t="shared" si="8"/>
        <v>5257.600772330703</v>
      </c>
      <c r="AS9" s="35">
        <f t="shared" si="8"/>
        <v>23262.528358208958</v>
      </c>
      <c r="AT9" s="35">
        <f t="shared" si="8"/>
        <v>2628.8424068767908</v>
      </c>
      <c r="AU9" s="36">
        <f t="shared" si="8"/>
        <v>1148.520455106086</v>
      </c>
      <c r="AV9" s="35">
        <f t="shared" si="17"/>
        <v>1418.5697453225382</v>
      </c>
      <c r="AW9" s="35">
        <f t="shared" si="9"/>
        <v>22923.926049023681</v>
      </c>
      <c r="AX9" s="35">
        <f t="shared" si="9"/>
        <v>788534.50746268663</v>
      </c>
      <c r="AY9" s="35">
        <f t="shared" si="9"/>
        <v>8461.7020057306599</v>
      </c>
      <c r="AZ9" s="36">
        <f t="shared" si="9"/>
        <v>2211.1434677745542</v>
      </c>
      <c r="BA9" s="35">
        <f t="shared" si="18"/>
        <v>500.99420092190473</v>
      </c>
      <c r="BB9" s="35">
        <f t="shared" si="10"/>
        <v>19014.189447444951</v>
      </c>
      <c r="BC9" s="35">
        <f t="shared" si="10"/>
        <v>765646.34328358213</v>
      </c>
      <c r="BD9" s="35">
        <f t="shared" si="10"/>
        <v>6330.3954154727799</v>
      </c>
      <c r="BE9" s="36">
        <f t="shared" si="10"/>
        <v>1212.1747169943226</v>
      </c>
      <c r="BF9" s="35">
        <f t="shared" si="19"/>
        <v>917.5755444006337</v>
      </c>
      <c r="BG9" s="35">
        <f t="shared" si="11"/>
        <v>3909.7366015787284</v>
      </c>
      <c r="BH9" s="35">
        <f t="shared" si="11"/>
        <v>22888.164179104479</v>
      </c>
      <c r="BI9" s="35">
        <f t="shared" si="11"/>
        <v>2131.3065902578796</v>
      </c>
      <c r="BJ9" s="35">
        <f t="shared" si="11"/>
        <v>998.96875078023186</v>
      </c>
    </row>
    <row r="10" spans="1:62" ht="18.649999999999999" customHeight="1" x14ac:dyDescent="0.35">
      <c r="A10" s="29"/>
      <c r="B10" s="28" t="s">
        <v>33</v>
      </c>
      <c r="C10" s="1">
        <f>AVERAGE(Monthly!C23:C25)</f>
        <v>74910.666666666672</v>
      </c>
      <c r="D10" s="1">
        <f>AVERAGE(Monthly!D23:D25)</f>
        <v>1884.6666666666667</v>
      </c>
      <c r="E10" s="1">
        <f>AVERAGE(Monthly!E23:E25)</f>
        <v>23.666666666666668</v>
      </c>
      <c r="F10" s="1">
        <f>AVERAGE(Monthly!F23:F25)</f>
        <v>121.33333333333333</v>
      </c>
      <c r="G10" s="10">
        <f t="shared" si="12"/>
        <v>76940.333333333343</v>
      </c>
      <c r="H10" s="1">
        <f>AVERAGE(Monthly!H23:H25)</f>
        <v>445963.32156662294</v>
      </c>
      <c r="I10" s="1">
        <f>AVERAGE(Monthly!I23:I25)</f>
        <v>72938.141999999978</v>
      </c>
      <c r="J10" s="1">
        <f>AVERAGE(Monthly!J23:J25)</f>
        <v>10128.450000000001</v>
      </c>
      <c r="K10" s="1">
        <f>AVERAGE(Monthly!K23:K25)</f>
        <v>3284.5350000000017</v>
      </c>
      <c r="L10" s="10">
        <f t="shared" si="13"/>
        <v>532314.44856662292</v>
      </c>
      <c r="M10" s="1">
        <f>AVERAGE(Monthly!M23:M25)</f>
        <v>74230</v>
      </c>
      <c r="N10" s="1">
        <f>AVERAGE(Monthly!N23:N25)</f>
        <v>1861.6666666666667</v>
      </c>
      <c r="O10" s="1">
        <f>AVERAGE(Monthly!O23:O25)</f>
        <v>23.333333333333332</v>
      </c>
      <c r="P10" s="1">
        <f>AVERAGE(Monthly!P23:P25)</f>
        <v>121</v>
      </c>
      <c r="Q10" s="10">
        <f t="shared" si="14"/>
        <v>76236</v>
      </c>
      <c r="R10" s="1">
        <f>SUM(Monthly!R23:R25)/1000</f>
        <v>91954.268879000098</v>
      </c>
      <c r="S10" s="1">
        <f>SUM(Monthly!S23:S25)/1000</f>
        <v>6889.3775299999988</v>
      </c>
      <c r="T10" s="1">
        <f>SUM(Monthly!T23:T25)/1000</f>
        <v>562.98400000000004</v>
      </c>
      <c r="U10" s="1">
        <f>SUM(Monthly!U23:U25)/1000</f>
        <v>311.89800000000002</v>
      </c>
      <c r="V10" s="10">
        <f t="shared" si="0"/>
        <v>99718.528409000093</v>
      </c>
      <c r="W10" s="1">
        <f>SUM(Monthly!W23:W25)/1000</f>
        <v>83998.876999999993</v>
      </c>
      <c r="X10" s="1">
        <f>SUM(Monthly!X23:X25)/1000</f>
        <v>36734.165999999997</v>
      </c>
      <c r="Y10" s="1">
        <f>SUM(Monthly!Y23:Y25)/1000</f>
        <v>18126.599999999999</v>
      </c>
      <c r="Z10" s="1">
        <f>SUM(Monthly!Z23:Z25)/1000</f>
        <v>1181.2619999999999</v>
      </c>
      <c r="AA10" s="10">
        <f t="shared" si="1"/>
        <v>140040.90499999997</v>
      </c>
      <c r="AB10" s="1">
        <f>SUM(Monthly!AB23:AB25)/1000</f>
        <v>19741.394</v>
      </c>
      <c r="AC10" s="1">
        <f>SUM(Monthly!AC23:AC25)/1000</f>
        <v>29324.423999999999</v>
      </c>
      <c r="AD10" s="1">
        <f>SUM(Monthly!AD23:AD25)/1000</f>
        <v>17299.364000000001</v>
      </c>
      <c r="AE10" s="1">
        <f>SUM(Monthly!AE23:AE25)/1000</f>
        <v>875.33799999999997</v>
      </c>
      <c r="AF10" s="10">
        <f t="shared" si="2"/>
        <v>67240.52</v>
      </c>
      <c r="AG10" s="1">
        <f>SUM(Monthly!AG23:AG25)/1000</f>
        <v>64257.483</v>
      </c>
      <c r="AH10" s="1">
        <f>SUM(Monthly!AH23:AH25)/1000</f>
        <v>7409.7420000000002</v>
      </c>
      <c r="AI10" s="1">
        <f>SUM(Monthly!AI23:AI25)/1000</f>
        <v>827.23599999999999</v>
      </c>
      <c r="AJ10" s="1">
        <f>SUM(Monthly!AJ23:AJ25)/1000</f>
        <v>305.92399999999998</v>
      </c>
      <c r="AK10" s="10">
        <f t="shared" si="3"/>
        <v>72800.385000000009</v>
      </c>
      <c r="AL10" s="35">
        <f t="shared" si="15"/>
        <v>5.9532686252953235</v>
      </c>
      <c r="AM10" s="35">
        <f t="shared" si="4"/>
        <v>38.700818181818171</v>
      </c>
      <c r="AN10" s="35">
        <f t="shared" si="5"/>
        <v>427.96267605633801</v>
      </c>
      <c r="AO10" s="35">
        <f t="shared" si="6"/>
        <v>27.070343406593423</v>
      </c>
      <c r="AP10" s="26">
        <f t="shared" si="7"/>
        <v>6.9185357731743151</v>
      </c>
      <c r="AQ10" s="35">
        <f t="shared" si="16"/>
        <v>1238.7750084736642</v>
      </c>
      <c r="AR10" s="35">
        <f t="shared" si="8"/>
        <v>3700.6504189794086</v>
      </c>
      <c r="AS10" s="35">
        <f t="shared" si="8"/>
        <v>24127.885714285716</v>
      </c>
      <c r="AT10" s="35">
        <f t="shared" si="8"/>
        <v>2577.6694214876038</v>
      </c>
      <c r="AU10" s="36">
        <f t="shared" si="8"/>
        <v>1308.0241409439122</v>
      </c>
      <c r="AV10" s="35">
        <f t="shared" si="17"/>
        <v>1131.6028155732183</v>
      </c>
      <c r="AW10" s="35">
        <f t="shared" si="9"/>
        <v>19731.870725156667</v>
      </c>
      <c r="AX10" s="35">
        <f t="shared" si="9"/>
        <v>776854.28571428568</v>
      </c>
      <c r="AY10" s="35">
        <f t="shared" si="9"/>
        <v>9762.4958677685936</v>
      </c>
      <c r="AZ10" s="36">
        <f t="shared" si="9"/>
        <v>1836.9393068891334</v>
      </c>
      <c r="BA10" s="35">
        <f t="shared" si="18"/>
        <v>265.9489963626566</v>
      </c>
      <c r="BB10" s="35">
        <f t="shared" si="10"/>
        <v>15751.704923903311</v>
      </c>
      <c r="BC10" s="35">
        <f t="shared" si="10"/>
        <v>741401.31428571441</v>
      </c>
      <c r="BD10" s="35">
        <f t="shared" si="10"/>
        <v>7234.1983471074382</v>
      </c>
      <c r="BE10" s="36">
        <f t="shared" si="10"/>
        <v>882.00482711579843</v>
      </c>
      <c r="BF10" s="35">
        <f t="shared" si="19"/>
        <v>865.65381921056178</v>
      </c>
      <c r="BG10" s="35">
        <f t="shared" si="11"/>
        <v>3980.1658012533571</v>
      </c>
      <c r="BH10" s="35">
        <f t="shared" si="11"/>
        <v>35452.971428571429</v>
      </c>
      <c r="BI10" s="35">
        <f t="shared" si="11"/>
        <v>2528.2975206611568</v>
      </c>
      <c r="BJ10" s="35">
        <f t="shared" si="11"/>
        <v>954.93447977333551</v>
      </c>
    </row>
    <row r="11" spans="1:62" ht="18.649999999999999" customHeight="1" x14ac:dyDescent="0.35">
      <c r="A11" s="29"/>
      <c r="B11" s="28" t="s">
        <v>34</v>
      </c>
      <c r="C11" s="1">
        <f>AVERAGE(Monthly!C26:C28)</f>
        <v>83787</v>
      </c>
      <c r="D11" s="1">
        <f>AVERAGE(Monthly!D26:D28)</f>
        <v>2115</v>
      </c>
      <c r="E11" s="1">
        <f>AVERAGE(Monthly!E26:E28)</f>
        <v>25</v>
      </c>
      <c r="F11" s="1">
        <f>AVERAGE(Monthly!F26:F28)</f>
        <v>121.33333333333333</v>
      </c>
      <c r="G11" s="10">
        <f t="shared" si="12"/>
        <v>86048.333333333328</v>
      </c>
      <c r="H11" s="1">
        <f>AVERAGE(Monthly!H26:H28)</f>
        <v>504427.623233272</v>
      </c>
      <c r="I11" s="1">
        <f>AVERAGE(Monthly!I26:I28)</f>
        <v>76654.778000000006</v>
      </c>
      <c r="J11" s="1">
        <f>AVERAGE(Monthly!J26:J28)</f>
        <v>12098.450000000003</v>
      </c>
      <c r="K11" s="1">
        <f>AVERAGE(Monthly!K26:K28)</f>
        <v>3296.2016666666682</v>
      </c>
      <c r="L11" s="10">
        <f t="shared" si="13"/>
        <v>596477.05289993866</v>
      </c>
      <c r="M11" s="1">
        <f>AVERAGE(Monthly!M26:M28)</f>
        <v>82810</v>
      </c>
      <c r="N11" s="1">
        <f>AVERAGE(Monthly!N26:N28)</f>
        <v>2093.6666666666665</v>
      </c>
      <c r="O11" s="1">
        <f>AVERAGE(Monthly!O26:O28)</f>
        <v>25</v>
      </c>
      <c r="P11" s="1">
        <f>AVERAGE(Monthly!P26:P28)</f>
        <v>120.66666666666667</v>
      </c>
      <c r="Q11" s="10">
        <f t="shared" si="14"/>
        <v>85049.333333333343</v>
      </c>
      <c r="R11" s="1">
        <f>SUM(Monthly!R26:R28)/1000</f>
        <v>127431.28387500007</v>
      </c>
      <c r="S11" s="1">
        <f>SUM(Monthly!S26:S28)/1000</f>
        <v>10044.508098999999</v>
      </c>
      <c r="T11" s="1">
        <f>SUM(Monthly!T26:T28)/1000</f>
        <v>667.67400000000009</v>
      </c>
      <c r="U11" s="1">
        <f>SUM(Monthly!U26:U28)/1000</f>
        <v>378.64</v>
      </c>
      <c r="V11" s="10">
        <f t="shared" si="0"/>
        <v>138522.10597400006</v>
      </c>
      <c r="W11" s="1">
        <f>SUM(Monthly!W26:W28)/1000</f>
        <v>122333.045</v>
      </c>
      <c r="X11" s="1">
        <f>SUM(Monthly!X26:X28)/1000</f>
        <v>41849.353999999999</v>
      </c>
      <c r="Y11" s="1">
        <f>SUM(Monthly!Y26:Y28)/1000</f>
        <v>19860.063999999998</v>
      </c>
      <c r="Z11" s="1">
        <f>SUM(Monthly!Z26:Z28)/1000</f>
        <v>1257.5709999999999</v>
      </c>
      <c r="AA11" s="10">
        <f t="shared" si="1"/>
        <v>185300.03399999999</v>
      </c>
      <c r="AB11" s="1">
        <f>SUM(Monthly!AB26:AB28)/1000</f>
        <v>25841.958999999999</v>
      </c>
      <c r="AC11" s="1">
        <f>SUM(Monthly!AC26:AC28)/1000</f>
        <v>33227.281999999999</v>
      </c>
      <c r="AD11" s="1">
        <f>SUM(Monthly!AD26:AD28)/1000</f>
        <v>18956.77</v>
      </c>
      <c r="AE11" s="1">
        <f>SUM(Monthly!AE26:AE28)/1000</f>
        <v>913.505</v>
      </c>
      <c r="AF11" s="10">
        <f t="shared" si="2"/>
        <v>78939.516000000003</v>
      </c>
      <c r="AG11" s="1">
        <f>SUM(Monthly!AG26:AG28)/1000</f>
        <v>96491.085999999996</v>
      </c>
      <c r="AH11" s="1">
        <f>SUM(Monthly!AH26:AH28)/1000</f>
        <v>8622.0720000000001</v>
      </c>
      <c r="AI11" s="1">
        <f>SUM(Monthly!AI26:AI28)/1000</f>
        <v>903.29399999999998</v>
      </c>
      <c r="AJ11" s="1">
        <f>SUM(Monthly!AJ26:AJ28)/1000</f>
        <v>344.06599999999997</v>
      </c>
      <c r="AK11" s="10">
        <f t="shared" si="3"/>
        <v>106360.518</v>
      </c>
      <c r="AL11" s="35">
        <f t="shared" si="15"/>
        <v>6.0203566571576976</v>
      </c>
      <c r="AM11" s="35">
        <f t="shared" si="4"/>
        <v>36.243393853427897</v>
      </c>
      <c r="AN11" s="35">
        <f t="shared" si="5"/>
        <v>483.9380000000001</v>
      </c>
      <c r="AO11" s="35">
        <f t="shared" si="6"/>
        <v>27.166497252747266</v>
      </c>
      <c r="AP11" s="26">
        <f t="shared" si="7"/>
        <v>6.93188385868336</v>
      </c>
      <c r="AQ11" s="35">
        <f t="shared" si="16"/>
        <v>1538.8393174133569</v>
      </c>
      <c r="AR11" s="35">
        <f t="shared" si="8"/>
        <v>4797.5679504855916</v>
      </c>
      <c r="AS11" s="35">
        <f t="shared" si="8"/>
        <v>26706.960000000003</v>
      </c>
      <c r="AT11" s="35">
        <f t="shared" si="8"/>
        <v>3137.9005524861877</v>
      </c>
      <c r="AU11" s="36">
        <f t="shared" si="8"/>
        <v>1628.7265348817164</v>
      </c>
      <c r="AV11" s="35">
        <f t="shared" si="17"/>
        <v>1477.2738195870063</v>
      </c>
      <c r="AW11" s="35">
        <f t="shared" si="9"/>
        <v>19988.54672822799</v>
      </c>
      <c r="AX11" s="35">
        <f t="shared" si="9"/>
        <v>794402.55999999994</v>
      </c>
      <c r="AY11" s="35">
        <f t="shared" si="9"/>
        <v>10421.859116022099</v>
      </c>
      <c r="AZ11" s="36">
        <f t="shared" si="9"/>
        <v>2178.7358787840781</v>
      </c>
      <c r="BA11" s="35">
        <f t="shared" si="18"/>
        <v>312.06326530612245</v>
      </c>
      <c r="BB11" s="35">
        <f t="shared" si="10"/>
        <v>15870.378283712786</v>
      </c>
      <c r="BC11" s="35">
        <f t="shared" si="10"/>
        <v>758270.8</v>
      </c>
      <c r="BD11" s="35">
        <f t="shared" si="10"/>
        <v>7570.4834254143643</v>
      </c>
      <c r="BE11" s="36">
        <f t="shared" si="10"/>
        <v>928.16149058585597</v>
      </c>
      <c r="BF11" s="35">
        <f t="shared" si="19"/>
        <v>1165.210554280884</v>
      </c>
      <c r="BG11" s="35">
        <f t="shared" si="11"/>
        <v>4118.168444515205</v>
      </c>
      <c r="BH11" s="35">
        <f t="shared" si="11"/>
        <v>36131.760000000002</v>
      </c>
      <c r="BI11" s="35">
        <f t="shared" si="11"/>
        <v>2851.3756906077347</v>
      </c>
      <c r="BJ11" s="35">
        <f t="shared" si="11"/>
        <v>1250.5743881982221</v>
      </c>
    </row>
    <row r="12" spans="1:62" ht="18.649999999999999" customHeight="1" x14ac:dyDescent="0.35">
      <c r="A12" s="29"/>
      <c r="B12" s="28" t="s">
        <v>35</v>
      </c>
      <c r="C12" s="1">
        <f>AVERAGE(Monthly!C29:C31)</f>
        <v>93709.333333333328</v>
      </c>
      <c r="D12" s="1">
        <f>AVERAGE(Monthly!D29:D31)</f>
        <v>2394</v>
      </c>
      <c r="E12" s="1">
        <f>AVERAGE(Monthly!E29:E31)</f>
        <v>25</v>
      </c>
      <c r="F12" s="1">
        <f>AVERAGE(Monthly!F29:F31)</f>
        <v>123</v>
      </c>
      <c r="G12" s="10">
        <f t="shared" si="12"/>
        <v>96251.333333333328</v>
      </c>
      <c r="H12" s="1">
        <f>AVERAGE(Monthly!H29:H31)</f>
        <v>575838.52456659626</v>
      </c>
      <c r="I12" s="1">
        <f>AVERAGE(Monthly!I29:I31)</f>
        <v>81353.773999999961</v>
      </c>
      <c r="J12" s="1">
        <f>AVERAGE(Monthly!J29:J31)</f>
        <v>12098.450000000003</v>
      </c>
      <c r="K12" s="1">
        <f>AVERAGE(Monthly!K29:K31)</f>
        <v>3293.5450000000019</v>
      </c>
      <c r="L12" s="10">
        <f t="shared" si="13"/>
        <v>672584.29356659623</v>
      </c>
      <c r="M12" s="1">
        <f>AVERAGE(Monthly!M29:M31)</f>
        <v>93024</v>
      </c>
      <c r="N12" s="1">
        <f>AVERAGE(Monthly!N29:N31)</f>
        <v>2390</v>
      </c>
      <c r="O12" s="1">
        <f>AVERAGE(Monthly!O29:O31)</f>
        <v>23.666666666666668</v>
      </c>
      <c r="P12" s="1">
        <f>AVERAGE(Monthly!P29:P31)</f>
        <v>123</v>
      </c>
      <c r="Q12" s="10">
        <f t="shared" si="14"/>
        <v>95560.666666666672</v>
      </c>
      <c r="R12" s="1">
        <f>SUM(Monthly!R29:R31)/1000</f>
        <v>111807.94931100002</v>
      </c>
      <c r="S12" s="1">
        <f>SUM(Monthly!S29:S31)/1000</f>
        <v>14315.730382999998</v>
      </c>
      <c r="T12" s="1">
        <f>SUM(Monthly!T29:T31)/1000</f>
        <v>497.59199999999998</v>
      </c>
      <c r="U12" s="1">
        <f>SUM(Monthly!U29:U31)/1000</f>
        <v>343.05700000000002</v>
      </c>
      <c r="V12" s="10">
        <f t="shared" si="0"/>
        <v>126964.32869400003</v>
      </c>
      <c r="W12" s="1">
        <f>SUM(Monthly!W29:W31)/1000</f>
        <v>175402.52100000001</v>
      </c>
      <c r="X12" s="1">
        <f>SUM(Monthly!X29:X31)/1000</f>
        <v>48111.754000000001</v>
      </c>
      <c r="Y12" s="1">
        <f>SUM(Monthly!Y29:Y31)/1000</f>
        <v>20221.605</v>
      </c>
      <c r="Z12" s="1">
        <f>SUM(Monthly!Z29:Z31)/1000</f>
        <v>1259.076</v>
      </c>
      <c r="AA12" s="10">
        <f t="shared" si="1"/>
        <v>244994.95600000003</v>
      </c>
      <c r="AB12" s="1">
        <f>SUM(Monthly!AB29:AB31)/1000</f>
        <v>72802.763000000006</v>
      </c>
      <c r="AC12" s="1">
        <f>SUM(Monthly!AC29:AC31)/1000</f>
        <v>40320.788999999997</v>
      </c>
      <c r="AD12" s="1">
        <f>SUM(Monthly!AD29:AD31)/1000</f>
        <v>19795.733</v>
      </c>
      <c r="AE12" s="1">
        <f>SUM(Monthly!AE29:AE31)/1000</f>
        <v>981.923</v>
      </c>
      <c r="AF12" s="10">
        <f t="shared" si="2"/>
        <v>133901.20800000001</v>
      </c>
      <c r="AG12" s="1">
        <f>SUM(Monthly!AG29:AG31)/1000</f>
        <v>102599.758</v>
      </c>
      <c r="AH12" s="1">
        <f>SUM(Monthly!AH29:AH31)/1000</f>
        <v>7790.9650000000001</v>
      </c>
      <c r="AI12" s="1">
        <f>SUM(Monthly!AI29:AI31)/1000</f>
        <v>425.87200000000001</v>
      </c>
      <c r="AJ12" s="1">
        <f>SUM(Monthly!AJ29:AJ31)/1000</f>
        <v>277.15300000000002</v>
      </c>
      <c r="AK12" s="10">
        <f t="shared" si="3"/>
        <v>111093.74800000001</v>
      </c>
      <c r="AL12" s="35">
        <f t="shared" si="15"/>
        <v>6.1449431351547652</v>
      </c>
      <c r="AM12" s="35">
        <f t="shared" si="4"/>
        <v>33.982361737677508</v>
      </c>
      <c r="AN12" s="35">
        <f t="shared" si="5"/>
        <v>483.9380000000001</v>
      </c>
      <c r="AO12" s="35">
        <f t="shared" si="6"/>
        <v>26.776788617886194</v>
      </c>
      <c r="AP12" s="26">
        <f t="shared" si="7"/>
        <v>6.9877919637469565</v>
      </c>
      <c r="AQ12" s="35">
        <f t="shared" si="16"/>
        <v>1201.9258396865328</v>
      </c>
      <c r="AR12" s="35">
        <f t="shared" si="8"/>
        <v>5989.845348535564</v>
      </c>
      <c r="AS12" s="35">
        <f t="shared" si="8"/>
        <v>21025.014084507042</v>
      </c>
      <c r="AT12" s="35">
        <f t="shared" si="8"/>
        <v>2789.0813008130081</v>
      </c>
      <c r="AU12" s="36">
        <f t="shared" si="8"/>
        <v>1328.6253970671337</v>
      </c>
      <c r="AV12" s="35">
        <f t="shared" si="17"/>
        <v>1885.5620162538701</v>
      </c>
      <c r="AW12" s="35">
        <f t="shared" si="9"/>
        <v>20130.4410041841</v>
      </c>
      <c r="AX12" s="35">
        <f t="shared" si="9"/>
        <v>854434.01408450701</v>
      </c>
      <c r="AY12" s="35">
        <f t="shared" si="9"/>
        <v>10236.39024390244</v>
      </c>
      <c r="AZ12" s="36">
        <f t="shared" si="9"/>
        <v>2563.7635707857489</v>
      </c>
      <c r="BA12" s="35">
        <f t="shared" si="18"/>
        <v>782.62344126247001</v>
      </c>
      <c r="BB12" s="35">
        <f t="shared" si="10"/>
        <v>16870.6230125523</v>
      </c>
      <c r="BC12" s="35">
        <f t="shared" si="10"/>
        <v>836439.4225352112</v>
      </c>
      <c r="BD12" s="35">
        <f t="shared" si="10"/>
        <v>7983.1138211382113</v>
      </c>
      <c r="BE12" s="36">
        <f t="shared" si="10"/>
        <v>1401.2167628243142</v>
      </c>
      <c r="BF12" s="35">
        <f t="shared" si="19"/>
        <v>1102.9385749913999</v>
      </c>
      <c r="BG12" s="35">
        <f t="shared" si="11"/>
        <v>3259.8179916317995</v>
      </c>
      <c r="BH12" s="35">
        <f t="shared" si="11"/>
        <v>17994.591549295772</v>
      </c>
      <c r="BI12" s="35">
        <f t="shared" si="11"/>
        <v>2253.2764227642278</v>
      </c>
      <c r="BJ12" s="35">
        <f t="shared" si="11"/>
        <v>1162.5468079614348</v>
      </c>
    </row>
    <row r="13" spans="1:62" ht="18.649999999999999" customHeight="1" x14ac:dyDescent="0.35">
      <c r="A13" s="29"/>
      <c r="B13" s="28" t="s">
        <v>36</v>
      </c>
      <c r="C13" s="1">
        <f>AVERAGE(Monthly!C32:C34)</f>
        <v>105641.66666666667</v>
      </c>
      <c r="D13" s="1">
        <f>AVERAGE(Monthly!D32:D34)</f>
        <v>2750</v>
      </c>
      <c r="E13" s="1">
        <f>AVERAGE(Monthly!E32:E34)</f>
        <v>25</v>
      </c>
      <c r="F13" s="1">
        <f>AVERAGE(Monthly!F32:F34)</f>
        <v>123.66666666666667</v>
      </c>
      <c r="G13" s="10">
        <f t="shared" si="12"/>
        <v>108540.33333333334</v>
      </c>
      <c r="H13" s="1">
        <f>AVERAGE(Monthly!H32:H34)</f>
        <v>658245.68956659059</v>
      </c>
      <c r="I13" s="1">
        <f>AVERAGE(Monthly!I32:I34)</f>
        <v>86017.83233333331</v>
      </c>
      <c r="J13" s="1">
        <f>AVERAGE(Monthly!J32:J34)</f>
        <v>12098.450000000003</v>
      </c>
      <c r="K13" s="1">
        <f>AVERAGE(Monthly!K32:K34)</f>
        <v>3303.5450000000019</v>
      </c>
      <c r="L13" s="10">
        <f t="shared" si="13"/>
        <v>759665.51689992391</v>
      </c>
      <c r="M13" s="1">
        <f>AVERAGE(Monthly!M32:M34)</f>
        <v>104587</v>
      </c>
      <c r="N13" s="1">
        <f>AVERAGE(Monthly!N32:N34)</f>
        <v>2738.3333333333335</v>
      </c>
      <c r="O13" s="1">
        <f>AVERAGE(Monthly!O32:O34)</f>
        <v>24.333333333333332</v>
      </c>
      <c r="P13" s="1">
        <f>AVERAGE(Monthly!P32:P34)</f>
        <v>123</v>
      </c>
      <c r="Q13" s="10">
        <f t="shared" si="14"/>
        <v>107472.66666666666</v>
      </c>
      <c r="R13" s="1">
        <f>SUM(Monthly!R32:R34)/1000</f>
        <v>115439.22612599995</v>
      </c>
      <c r="S13" s="1">
        <f>SUM(Monthly!S32:S34)/1000</f>
        <v>7247.5916010000001</v>
      </c>
      <c r="T13" s="1">
        <f>SUM(Monthly!T32:T34)/1000</f>
        <v>436.00199999999995</v>
      </c>
      <c r="U13" s="1">
        <f>SUM(Monthly!U32:U34)/1000</f>
        <v>314.33600000000001</v>
      </c>
      <c r="V13" s="10">
        <f t="shared" si="0"/>
        <v>123437.15572699995</v>
      </c>
      <c r="W13" s="1">
        <f>SUM(Monthly!W32:W34)/1000</f>
        <v>181299.019</v>
      </c>
      <c r="X13" s="1">
        <f>SUM(Monthly!X32:X34)/1000</f>
        <v>52346.207999999999</v>
      </c>
      <c r="Y13" s="1">
        <f>SUM(Monthly!Y32:Y34)/1000</f>
        <v>22766.510999999999</v>
      </c>
      <c r="Z13" s="1">
        <f>SUM(Monthly!Z32:Z34)/1000</f>
        <v>1226.4680000000001</v>
      </c>
      <c r="AA13" s="10">
        <f t="shared" si="1"/>
        <v>257638.20600000001</v>
      </c>
      <c r="AB13" s="1">
        <f>SUM(Monthly!AB32:AB34)/1000</f>
        <v>73315.289000000004</v>
      </c>
      <c r="AC13" s="1">
        <f>SUM(Monthly!AC32:AC34)/1000</f>
        <v>44617.631999999998</v>
      </c>
      <c r="AD13" s="1">
        <f>SUM(Monthly!AD32:AD34)/1000</f>
        <v>22314.008999999998</v>
      </c>
      <c r="AE13" s="1">
        <f>SUM(Monthly!AE32:AE34)/1000</f>
        <v>976.02800000000002</v>
      </c>
      <c r="AF13" s="10">
        <f t="shared" si="2"/>
        <v>141222.95799999998</v>
      </c>
      <c r="AG13" s="1">
        <f>SUM(Monthly!AG32:AG34)/1000</f>
        <v>107983.73</v>
      </c>
      <c r="AH13" s="1">
        <f>SUM(Monthly!AH32:AH34)/1000</f>
        <v>7728.576</v>
      </c>
      <c r="AI13" s="1">
        <f>SUM(Monthly!AI32:AI34)/1000</f>
        <v>452.50200000000001</v>
      </c>
      <c r="AJ13" s="1">
        <f>SUM(Monthly!AJ32:AJ34)/1000</f>
        <v>250.44</v>
      </c>
      <c r="AK13" s="10">
        <f t="shared" si="3"/>
        <v>116415.24799999999</v>
      </c>
      <c r="AL13" s="35">
        <f t="shared" si="15"/>
        <v>6.2309286698738555</v>
      </c>
      <c r="AM13" s="35">
        <f t="shared" si="4"/>
        <v>31.279211757575748</v>
      </c>
      <c r="AN13" s="35">
        <f t="shared" si="5"/>
        <v>483.9380000000001</v>
      </c>
      <c r="AO13" s="35">
        <f t="shared" si="6"/>
        <v>26.713301886792468</v>
      </c>
      <c r="AP13" s="26">
        <f t="shared" si="7"/>
        <v>6.9989237509244537</v>
      </c>
      <c r="AQ13" s="35">
        <f t="shared" si="16"/>
        <v>1103.7626676929251</v>
      </c>
      <c r="AR13" s="35">
        <f t="shared" si="8"/>
        <v>2646.7163485088254</v>
      </c>
      <c r="AS13" s="35">
        <f t="shared" si="8"/>
        <v>17917.890410958906</v>
      </c>
      <c r="AT13" s="35">
        <f t="shared" si="8"/>
        <v>2555.5772357723577</v>
      </c>
      <c r="AU13" s="36">
        <f t="shared" si="8"/>
        <v>1148.5446444708418</v>
      </c>
      <c r="AV13" s="35">
        <f t="shared" si="17"/>
        <v>1733.475661411074</v>
      </c>
      <c r="AW13" s="35">
        <f t="shared" si="9"/>
        <v>19116.083262325013</v>
      </c>
      <c r="AX13" s="35">
        <f t="shared" si="9"/>
        <v>935610.04109589045</v>
      </c>
      <c r="AY13" s="35">
        <f t="shared" si="9"/>
        <v>9971.2845528455291</v>
      </c>
      <c r="AZ13" s="36">
        <f t="shared" si="9"/>
        <v>2397.2440062279406</v>
      </c>
      <c r="BA13" s="35">
        <f t="shared" si="18"/>
        <v>700.99810683928217</v>
      </c>
      <c r="BB13" s="35">
        <f t="shared" si="10"/>
        <v>16293.718320146074</v>
      </c>
      <c r="BC13" s="35">
        <f t="shared" si="10"/>
        <v>917014.06849315064</v>
      </c>
      <c r="BD13" s="35">
        <f t="shared" si="10"/>
        <v>7935.1869918699185</v>
      </c>
      <c r="BE13" s="36">
        <f t="shared" si="10"/>
        <v>1314.0360463745819</v>
      </c>
      <c r="BF13" s="35">
        <f t="shared" si="19"/>
        <v>1032.4775545717919</v>
      </c>
      <c r="BG13" s="35">
        <f t="shared" si="11"/>
        <v>2822.364942178941</v>
      </c>
      <c r="BH13" s="35">
        <f t="shared" si="11"/>
        <v>18595.972602739726</v>
      </c>
      <c r="BI13" s="35">
        <f t="shared" si="11"/>
        <v>2036.0975609756099</v>
      </c>
      <c r="BJ13" s="35">
        <f t="shared" si="11"/>
        <v>1083.2079598533583</v>
      </c>
    </row>
    <row r="14" spans="1:62" ht="18.649999999999999" customHeight="1" x14ac:dyDescent="0.35">
      <c r="A14" s="29"/>
      <c r="B14" s="28" t="s">
        <v>37</v>
      </c>
      <c r="C14" s="1">
        <f>AVERAGE(Monthly!C35:C37)</f>
        <v>113057.66666666667</v>
      </c>
      <c r="D14" s="1">
        <f>AVERAGE(Monthly!D35:D37)</f>
        <v>2958.6666666666665</v>
      </c>
      <c r="E14" s="1">
        <f>AVERAGE(Monthly!E35:E37)</f>
        <v>24.333333333333332</v>
      </c>
      <c r="F14" s="1">
        <f>AVERAGE(Monthly!F35:F37)</f>
        <v>124</v>
      </c>
      <c r="G14" s="10">
        <f t="shared" si="12"/>
        <v>116164.66666666667</v>
      </c>
      <c r="H14" s="1">
        <f>AVERAGE(Monthly!H35:H37)</f>
        <v>709707.58689990919</v>
      </c>
      <c r="I14" s="1">
        <f>AVERAGE(Monthly!I35:I37)</f>
        <v>89896.414000000208</v>
      </c>
      <c r="J14" s="1">
        <f>AVERAGE(Monthly!J35:J37)</f>
        <v>10858.45</v>
      </c>
      <c r="K14" s="1">
        <f>AVERAGE(Monthly!K35:K37)</f>
        <v>3308.5450000000023</v>
      </c>
      <c r="L14" s="10">
        <f t="shared" si="13"/>
        <v>813770.99589990941</v>
      </c>
      <c r="M14" s="1">
        <f>AVERAGE(Monthly!M35:M37)</f>
        <v>112036.33333333333</v>
      </c>
      <c r="N14" s="1">
        <f>AVERAGE(Monthly!N35:N37)</f>
        <v>2947</v>
      </c>
      <c r="O14" s="1">
        <f>AVERAGE(Monthly!O35:O37)</f>
        <v>24</v>
      </c>
      <c r="P14" s="1">
        <f>AVERAGE(Monthly!P35:P37)</f>
        <v>124.66666666666667</v>
      </c>
      <c r="Q14" s="10">
        <f t="shared" si="14"/>
        <v>115132</v>
      </c>
      <c r="R14" s="1">
        <f>SUM(Monthly!R35:R37)/1000</f>
        <v>129381.76962399998</v>
      </c>
      <c r="S14" s="1">
        <f>SUM(Monthly!S35:S37)/1000</f>
        <v>8569.6437910000004</v>
      </c>
      <c r="T14" s="1">
        <f>SUM(Monthly!T35:T37)/1000</f>
        <v>415.33800000000002</v>
      </c>
      <c r="U14" s="1">
        <f>SUM(Monthly!U35:U37)/1000</f>
        <v>274.02</v>
      </c>
      <c r="V14" s="10">
        <f>SUM(R14:U14)</f>
        <v>138640.77141499997</v>
      </c>
      <c r="W14" s="1">
        <f>SUM(Monthly!W35:W37)/1000</f>
        <v>142968.497</v>
      </c>
      <c r="X14" s="1">
        <f>SUM(Monthly!X35:X37)/1000</f>
        <v>45944.803999999996</v>
      </c>
      <c r="Y14" s="1">
        <f>SUM(Monthly!Y35:Y37)/1000</f>
        <v>13854.638000000001</v>
      </c>
      <c r="Z14" s="1">
        <f>SUM(Monthly!Z35:Z37)/1000</f>
        <v>1234.1089999999999</v>
      </c>
      <c r="AA14" s="10">
        <f>SUM(W14:Z14)</f>
        <v>204002.04800000001</v>
      </c>
      <c r="AB14" s="1">
        <f>SUM(Monthly!AB35:AB37)/1000</f>
        <v>41330.398999999998</v>
      </c>
      <c r="AC14" s="1">
        <f>SUM(Monthly!AC35:AC37)/1000</f>
        <v>37715.273999999998</v>
      </c>
      <c r="AD14" s="1">
        <f>SUM(Monthly!AD35:AD37)/1000</f>
        <v>13433.800999999999</v>
      </c>
      <c r="AE14" s="1">
        <f>SUM(Monthly!AE35:AE37)/1000</f>
        <v>998.495</v>
      </c>
      <c r="AF14" s="10">
        <f>SUM(AB14:AE14)</f>
        <v>93477.968999999983</v>
      </c>
      <c r="AG14" s="1">
        <f>SUM(Monthly!AG35:AG37)/1000</f>
        <v>101638.098</v>
      </c>
      <c r="AH14" s="1">
        <f>SUM(Monthly!AH35:AH37)/1000</f>
        <v>8229.5300000000007</v>
      </c>
      <c r="AI14" s="1">
        <f>SUM(Monthly!AI35:AI37)/1000</f>
        <v>420.83699999999999</v>
      </c>
      <c r="AJ14" s="1">
        <f>SUM(Monthly!AJ35:AJ37)/1000</f>
        <v>235.614</v>
      </c>
      <c r="AK14" s="10">
        <f>SUM(AG14:AJ14)</f>
        <v>110524.079</v>
      </c>
      <c r="AL14" s="35">
        <f t="shared" si="15"/>
        <v>6.2773946059967258</v>
      </c>
      <c r="AM14" s="35">
        <f t="shared" si="4"/>
        <v>30.384096665164559</v>
      </c>
      <c r="AN14" s="35">
        <f t="shared" si="5"/>
        <v>446.23767123287678</v>
      </c>
      <c r="AO14" s="35">
        <f t="shared" si="6"/>
        <v>26.681814516129052</v>
      </c>
      <c r="AP14" s="26">
        <f t="shared" si="7"/>
        <v>7.0053228683986761</v>
      </c>
      <c r="AQ14" s="35">
        <f t="shared" si="16"/>
        <v>1154.8197426192098</v>
      </c>
      <c r="AR14" s="35">
        <f t="shared" si="8"/>
        <v>2907.9212049541911</v>
      </c>
      <c r="AS14" s="35">
        <f t="shared" si="8"/>
        <v>17305.75</v>
      </c>
      <c r="AT14" s="35">
        <f t="shared" si="8"/>
        <v>2198.0213903743315</v>
      </c>
      <c r="AU14" s="36">
        <f t="shared" si="8"/>
        <v>1204.1897249678625</v>
      </c>
      <c r="AV14" s="35">
        <f t="shared" si="17"/>
        <v>1276.0904676756647</v>
      </c>
      <c r="AW14" s="35">
        <f t="shared" si="9"/>
        <v>15590.364438411942</v>
      </c>
      <c r="AX14" s="35">
        <f t="shared" si="9"/>
        <v>577276.58333333337</v>
      </c>
      <c r="AY14" s="35">
        <f t="shared" si="9"/>
        <v>9899.2700534759351</v>
      </c>
      <c r="AZ14" s="36">
        <f t="shared" si="9"/>
        <v>1771.8970225480321</v>
      </c>
      <c r="BA14" s="35">
        <f t="shared" si="18"/>
        <v>368.90174615972791</v>
      </c>
      <c r="BB14" s="35">
        <f t="shared" si="10"/>
        <v>12797.85341024771</v>
      </c>
      <c r="BC14" s="35">
        <f t="shared" si="10"/>
        <v>559741.70833333337</v>
      </c>
      <c r="BD14" s="35">
        <f t="shared" si="10"/>
        <v>8009.318181818182</v>
      </c>
      <c r="BE14" s="36">
        <f t="shared" si="10"/>
        <v>811.91996143556946</v>
      </c>
      <c r="BF14" s="35">
        <f t="shared" si="19"/>
        <v>907.18872151593678</v>
      </c>
      <c r="BG14" s="35">
        <f t="shared" si="11"/>
        <v>2792.5110281642351</v>
      </c>
      <c r="BH14" s="35">
        <f t="shared" si="11"/>
        <v>17534.875</v>
      </c>
      <c r="BI14" s="35">
        <f t="shared" si="11"/>
        <v>1889.9518716577538</v>
      </c>
      <c r="BJ14" s="35">
        <f t="shared" si="11"/>
        <v>959.97706111246214</v>
      </c>
    </row>
    <row r="15" spans="1:62" ht="18.649999999999999" customHeight="1" x14ac:dyDescent="0.35">
      <c r="A15" s="29"/>
      <c r="B15" s="28" t="s">
        <v>38</v>
      </c>
      <c r="C15" s="1">
        <f>AVERAGE(Monthly!C38:C40)</f>
        <v>121135</v>
      </c>
      <c r="D15" s="1">
        <f>AVERAGE(Monthly!D38:D40)</f>
        <v>3233.6666666666665</v>
      </c>
      <c r="E15" s="1">
        <f>AVERAGE(Monthly!E38:E40)</f>
        <v>24</v>
      </c>
      <c r="F15" s="1">
        <f>AVERAGE(Monthly!F38:F40)</f>
        <v>125.66666666666667</v>
      </c>
      <c r="G15" s="10">
        <f t="shared" ref="G15:G21" si="20">SUM(C15:F15)</f>
        <v>124518.33333333334</v>
      </c>
      <c r="H15" s="1">
        <f>AVERAGE(Monthly!H38:H40)</f>
        <v>765709.48389988404</v>
      </c>
      <c r="I15" s="1">
        <f>AVERAGE(Monthly!I38:I40)</f>
        <v>95204.990666666883</v>
      </c>
      <c r="J15" s="1">
        <f>AVERAGE(Monthly!J38:J40)</f>
        <v>10238.450000000001</v>
      </c>
      <c r="K15" s="1">
        <f>AVERAGE(Monthly!K38:K40)</f>
        <v>3325.329000000002</v>
      </c>
      <c r="L15" s="10">
        <f t="shared" si="13"/>
        <v>874478.25356655091</v>
      </c>
      <c r="M15" s="1">
        <f>AVERAGE(Monthly!M38:M40)</f>
        <v>120526.33333333333</v>
      </c>
      <c r="N15" s="1">
        <f>AVERAGE(Monthly!N38:N40)</f>
        <v>3217.6666666666665</v>
      </c>
      <c r="O15" s="1">
        <f>AVERAGE(Monthly!O38:O40)</f>
        <v>24</v>
      </c>
      <c r="P15" s="1">
        <f>AVERAGE(Monthly!P38:P40)</f>
        <v>126.66666666666667</v>
      </c>
      <c r="Q15" s="10">
        <f t="shared" si="14"/>
        <v>123894.66666666667</v>
      </c>
      <c r="R15" s="1">
        <f>SUM(Monthly!R38:R40)/1000</f>
        <v>160420.6882700001</v>
      </c>
      <c r="S15" s="1">
        <f>SUM(Monthly!S38:S40)/1000</f>
        <v>9914.2624660000001</v>
      </c>
      <c r="T15" s="1">
        <f>SUM(Monthly!T38:T40)/1000</f>
        <v>442.61539999999997</v>
      </c>
      <c r="U15" s="1">
        <f>SUM(Monthly!U38:U40)/1000</f>
        <v>322.50400000000002</v>
      </c>
      <c r="V15" s="10">
        <f>SUM(R15:U15)</f>
        <v>171100.07013600008</v>
      </c>
      <c r="W15" s="1">
        <f>SUM(Monthly!W38:W40)/1000</f>
        <v>186036.149</v>
      </c>
      <c r="X15" s="1">
        <f>SUM(Monthly!X38:X40)/1000</f>
        <v>51833.177000000003</v>
      </c>
      <c r="Y15" s="1">
        <f>SUM(Monthly!Y38:Y40)/1000</f>
        <v>8336.3040000000001</v>
      </c>
      <c r="Z15" s="1">
        <f>SUM(Monthly!Z38:Z40)/1000</f>
        <v>1252.2059999999999</v>
      </c>
      <c r="AA15" s="10">
        <f>SUM(W15:Z15)</f>
        <v>247457.83600000001</v>
      </c>
      <c r="AB15" s="1">
        <f>SUM(Monthly!AB38:AB40)/1000</f>
        <v>52305.216999999997</v>
      </c>
      <c r="AC15" s="1">
        <f>SUM(Monthly!AC38:AC40)/1000</f>
        <v>41554.665000000001</v>
      </c>
      <c r="AD15" s="1">
        <f>SUM(Monthly!AD38:AD40)/1000</f>
        <v>7907.1080000000002</v>
      </c>
      <c r="AE15" s="1">
        <f>SUM(Monthly!AE38:AE40)/1000</f>
        <v>969.98699999999997</v>
      </c>
      <c r="AF15" s="10">
        <f>SUM(AB15:AE15)</f>
        <v>102736.97699999998</v>
      </c>
      <c r="AG15" s="1">
        <f>SUM(Monthly!AG38:AG40)/1000</f>
        <v>133730.932</v>
      </c>
      <c r="AH15" s="1">
        <f>SUM(Monthly!AH38:AH40)/1000</f>
        <v>10278.512000000001</v>
      </c>
      <c r="AI15" s="1">
        <f>SUM(Monthly!AI38:AI40)/1000</f>
        <v>429.19600000000003</v>
      </c>
      <c r="AJ15" s="1">
        <f>SUM(Monthly!AJ38:AJ40)/1000</f>
        <v>282.21899999999999</v>
      </c>
      <c r="AK15" s="10">
        <f>SUM(AG15:AJ15)</f>
        <v>144720.859</v>
      </c>
      <c r="AL15" s="35">
        <f t="shared" ref="AL15" si="21">IFERROR(H15/C15,"-")</f>
        <v>6.3211250579921909</v>
      </c>
      <c r="AM15" s="35">
        <f t="shared" ref="AM15" si="22">IFERROR(I15/D15,"-")</f>
        <v>29.441807236367453</v>
      </c>
      <c r="AN15" s="35">
        <f t="shared" ref="AN15" si="23">IFERROR(J15/E15,"-")</f>
        <v>426.60208333333338</v>
      </c>
      <c r="AO15" s="35">
        <f t="shared" ref="AO15" si="24">IFERROR(K15/F15,"-")</f>
        <v>26.461503978779856</v>
      </c>
      <c r="AP15" s="26">
        <f t="shared" ref="AP15" si="25">IFERROR(L15/G15,"-")</f>
        <v>7.0228875552452852</v>
      </c>
      <c r="AQ15" s="35">
        <f t="shared" si="16"/>
        <v>1331.001149983822</v>
      </c>
      <c r="AR15" s="35">
        <f t="shared" si="8"/>
        <v>3081.1962496633173</v>
      </c>
      <c r="AS15" s="35">
        <f t="shared" si="8"/>
        <v>18442.308333333334</v>
      </c>
      <c r="AT15" s="35">
        <f t="shared" si="8"/>
        <v>2546.0842105263159</v>
      </c>
      <c r="AU15" s="36">
        <f t="shared" si="8"/>
        <v>1381.0123933448849</v>
      </c>
      <c r="AV15" s="35">
        <f t="shared" si="17"/>
        <v>1543.5311425718862</v>
      </c>
      <c r="AW15" s="35">
        <f t="shared" si="9"/>
        <v>16108.933077799647</v>
      </c>
      <c r="AX15" s="35">
        <f t="shared" si="9"/>
        <v>347346</v>
      </c>
      <c r="AY15" s="35">
        <f t="shared" si="9"/>
        <v>9885.8368421052619</v>
      </c>
      <c r="AZ15" s="36">
        <f t="shared" si="9"/>
        <v>1997.3243615544386</v>
      </c>
      <c r="BA15" s="35">
        <f t="shared" si="18"/>
        <v>433.97335298786709</v>
      </c>
      <c r="BB15" s="35">
        <f t="shared" si="10"/>
        <v>12914.533823681759</v>
      </c>
      <c r="BC15" s="35">
        <f t="shared" si="10"/>
        <v>329462.83333333331</v>
      </c>
      <c r="BD15" s="35">
        <f t="shared" si="10"/>
        <v>7657.7921052631573</v>
      </c>
      <c r="BE15" s="36">
        <f t="shared" si="10"/>
        <v>829.2284063882222</v>
      </c>
      <c r="BF15" s="35">
        <f t="shared" si="19"/>
        <v>1109.557789584019</v>
      </c>
      <c r="BG15" s="35">
        <f t="shared" si="11"/>
        <v>3194.3992541178909</v>
      </c>
      <c r="BH15" s="35">
        <f t="shared" si="11"/>
        <v>17883.166666666668</v>
      </c>
      <c r="BI15" s="35">
        <f t="shared" si="11"/>
        <v>2228.0447368421051</v>
      </c>
      <c r="BJ15" s="35">
        <f t="shared" si="11"/>
        <v>1168.0959551662165</v>
      </c>
    </row>
    <row r="16" spans="1:62" ht="18.649999999999999" customHeight="1" x14ac:dyDescent="0.35">
      <c r="A16" s="29"/>
      <c r="B16" s="28" t="s">
        <v>39</v>
      </c>
      <c r="C16" s="1">
        <f>AVERAGE(Monthly!C41:C43)</f>
        <v>129402.66666666667</v>
      </c>
      <c r="D16" s="1">
        <f>AVERAGE(Monthly!D41:D43)</f>
        <v>3464.6666666666665</v>
      </c>
      <c r="E16" s="1">
        <f>AVERAGE(Monthly!E41:E43)</f>
        <v>26.666666666666668</v>
      </c>
      <c r="F16" s="1">
        <f>AVERAGE(Monthly!F41:F43)</f>
        <v>126.66666666666667</v>
      </c>
      <c r="G16" s="10">
        <f t="shared" si="20"/>
        <v>133020.66666666666</v>
      </c>
      <c r="H16" s="1">
        <f>AVERAGE(Monthly!H41:H43)</f>
        <v>825848.18623318023</v>
      </c>
      <c r="I16" s="1">
        <f>AVERAGE(Monthly!I41:I43)</f>
        <v>101207.82466666703</v>
      </c>
      <c r="J16" s="1">
        <f>AVERAGE(Monthly!J41:J43)</f>
        <v>15893.874666666668</v>
      </c>
      <c r="K16" s="1">
        <f>AVERAGE(Monthly!K41:K43)</f>
        <v>3324.8690000000024</v>
      </c>
      <c r="L16" s="10">
        <f t="shared" si="13"/>
        <v>946274.75456651382</v>
      </c>
      <c r="M16" s="1">
        <f>AVERAGE(Monthly!M41:M43)</f>
        <v>128814.33333333333</v>
      </c>
      <c r="N16" s="1">
        <f>AVERAGE(Monthly!N41:N43)</f>
        <v>3428.6666666666665</v>
      </c>
      <c r="O16" s="1">
        <f>AVERAGE(Monthly!O41:O43)</f>
        <v>26.333333333333332</v>
      </c>
      <c r="P16" s="1">
        <f>AVERAGE(Monthly!P41:P43)</f>
        <v>126.33333333333333</v>
      </c>
      <c r="Q16" s="10">
        <f t="shared" si="14"/>
        <v>132395.66666666669</v>
      </c>
      <c r="R16" s="1">
        <f>SUM(Monthly!R41:R43)/1000</f>
        <v>157338.90227499997</v>
      </c>
      <c r="S16" s="1">
        <f>SUM(Monthly!S41:S43)/1000</f>
        <v>9475.6987139999983</v>
      </c>
      <c r="T16" s="1">
        <f>SUM(Monthly!T41:T43)/1000</f>
        <v>1422.3869999999999</v>
      </c>
      <c r="U16" s="1">
        <f>SUM(Monthly!U41:U43)/1000</f>
        <v>311.77800000000002</v>
      </c>
      <c r="V16" s="10">
        <f t="shared" ref="V16:V21" si="26">SUM(R16:U16)</f>
        <v>168548.76598899995</v>
      </c>
      <c r="W16" s="1">
        <f>SUM(Monthly!W41:W43)/1000</f>
        <v>235875.81700000001</v>
      </c>
      <c r="X16" s="1">
        <f>SUM(Monthly!X41:X43)/1000</f>
        <v>59674.686999999998</v>
      </c>
      <c r="Y16" s="1">
        <f>SUM(Monthly!Y41:Y43)/1000</f>
        <v>11482.517</v>
      </c>
      <c r="Z16" s="1">
        <f>SUM(Monthly!Z41:Z43)/1000</f>
        <v>1189.5160000000001</v>
      </c>
      <c r="AA16" s="10">
        <f t="shared" ref="AA16:AA21" si="27">SUM(W16:Z16)</f>
        <v>308222.53700000001</v>
      </c>
      <c r="AB16" s="1">
        <f>SUM(Monthly!AB41:AB43)/1000</f>
        <v>96728.308000000005</v>
      </c>
      <c r="AC16" s="1">
        <f>SUM(Monthly!AC41:AC43)/1000</f>
        <v>50449.025000000001</v>
      </c>
      <c r="AD16" s="1">
        <f>SUM(Monthly!AD41:AD43)/1000</f>
        <v>9777.4789999999994</v>
      </c>
      <c r="AE16" s="1">
        <f>SUM(Monthly!AE41:AE43)/1000</f>
        <v>939.54</v>
      </c>
      <c r="AF16" s="10">
        <f t="shared" ref="AF16:AF21" si="28">SUM(AB16:AE16)</f>
        <v>157894.35200000001</v>
      </c>
      <c r="AG16" s="1">
        <f>SUM(Monthly!AG41:AG43)/1000</f>
        <v>139147.50899999999</v>
      </c>
      <c r="AH16" s="1">
        <f>SUM(Monthly!AH41:AH43)/1000</f>
        <v>9225.6620000000003</v>
      </c>
      <c r="AI16" s="1">
        <f>SUM(Monthly!AI41:AI43)/1000</f>
        <v>1705.038</v>
      </c>
      <c r="AJ16" s="1">
        <f>SUM(Monthly!AJ41:AJ43)/1000</f>
        <v>249.976</v>
      </c>
      <c r="AK16" s="10">
        <f t="shared" ref="AK16:AK21" si="29">SUM(AG16:AJ16)</f>
        <v>150328.185</v>
      </c>
      <c r="AL16" s="35">
        <f t="shared" ref="AL16:AL18" si="30">IFERROR(H16/C16,"-")</f>
        <v>6.3820028404863907</v>
      </c>
      <c r="AM16" s="35">
        <f t="shared" ref="AM16:AM18" si="31">IFERROR(I16/D16,"-")</f>
        <v>29.211417548585828</v>
      </c>
      <c r="AN16" s="35">
        <f t="shared" ref="AN16:AN18" si="32">IFERROR(J16/E16,"-")</f>
        <v>596.02030000000002</v>
      </c>
      <c r="AO16" s="35">
        <f t="shared" ref="AO16:AO18" si="33">IFERROR(K16/F16,"-")</f>
        <v>26.248965789473701</v>
      </c>
      <c r="AP16" s="26">
        <f t="shared" ref="AP16:AP18" si="34">IFERROR(L16/G16,"-")</f>
        <v>7.1137423851420118</v>
      </c>
      <c r="AQ16" s="35">
        <f t="shared" si="16"/>
        <v>1221.4394019946017</v>
      </c>
      <c r="AR16" s="35">
        <f t="shared" si="8"/>
        <v>2763.6686896752863</v>
      </c>
      <c r="AS16" s="35">
        <f t="shared" si="8"/>
        <v>54014.696202531646</v>
      </c>
      <c r="AT16" s="35">
        <f t="shared" si="8"/>
        <v>2467.8997361477573</v>
      </c>
      <c r="AU16" s="36">
        <f t="shared" si="8"/>
        <v>1273.068599845916</v>
      </c>
      <c r="AV16" s="35">
        <f t="shared" si="17"/>
        <v>1831.1302080772587</v>
      </c>
      <c r="AW16" s="35">
        <f t="shared" si="9"/>
        <v>17404.63357962279</v>
      </c>
      <c r="AX16" s="35">
        <f t="shared" si="9"/>
        <v>436044.94936708861</v>
      </c>
      <c r="AY16" s="35">
        <f t="shared" si="9"/>
        <v>9415.6939313984167</v>
      </c>
      <c r="AZ16" s="36">
        <f t="shared" si="9"/>
        <v>2328.0409756613381</v>
      </c>
      <c r="BA16" s="35">
        <f t="shared" si="18"/>
        <v>750.91261583208916</v>
      </c>
      <c r="BB16" s="35">
        <f t="shared" si="10"/>
        <v>14713.890239160024</v>
      </c>
      <c r="BC16" s="35">
        <f t="shared" si="10"/>
        <v>371296.67088607594</v>
      </c>
      <c r="BD16" s="35">
        <f t="shared" si="10"/>
        <v>7436.992084432718</v>
      </c>
      <c r="BE16" s="36">
        <f t="shared" si="10"/>
        <v>1192.5945612520045</v>
      </c>
      <c r="BF16" s="35">
        <f t="shared" si="19"/>
        <v>1080.2175922451693</v>
      </c>
      <c r="BG16" s="35">
        <f t="shared" si="11"/>
        <v>2690.743340462765</v>
      </c>
      <c r="BH16" s="35">
        <f t="shared" si="11"/>
        <v>64748.278481012661</v>
      </c>
      <c r="BI16" s="35">
        <f t="shared" si="11"/>
        <v>1978.7018469656991</v>
      </c>
      <c r="BJ16" s="35">
        <f t="shared" si="11"/>
        <v>1135.4464144093336</v>
      </c>
    </row>
    <row r="17" spans="1:62" ht="18.649999999999999" customHeight="1" x14ac:dyDescent="0.35">
      <c r="A17" s="29"/>
      <c r="B17" s="28" t="s">
        <v>40</v>
      </c>
      <c r="C17" s="1">
        <f>AVERAGE(Monthly!C44:C46)</f>
        <v>140013.66666666666</v>
      </c>
      <c r="D17" s="1">
        <f>AVERAGE(Monthly!D44:D46)</f>
        <v>3625.3333333333335</v>
      </c>
      <c r="E17" s="1">
        <f>AVERAGE(Monthly!E44:E46)</f>
        <v>27.666666666666668</v>
      </c>
      <c r="F17" s="1">
        <f>AVERAGE(Monthly!F44:F46)</f>
        <v>126</v>
      </c>
      <c r="G17" s="10">
        <f t="shared" si="20"/>
        <v>143792.66666666666</v>
      </c>
      <c r="H17" s="1">
        <f>AVERAGE(Monthly!H44:H46)</f>
        <v>906672.76723311504</v>
      </c>
      <c r="I17" s="1">
        <f>AVERAGE(Monthly!I44:I46)</f>
        <v>105111.20400000049</v>
      </c>
      <c r="J17" s="1">
        <f>AVERAGE(Monthly!J44:J46)</f>
        <v>16243.408000000001</v>
      </c>
      <c r="K17" s="1">
        <f>AVERAGE(Monthly!K44:K46)</f>
        <v>3313.6590000000015</v>
      </c>
      <c r="L17" s="10">
        <f t="shared" si="13"/>
        <v>1031341.0382331156</v>
      </c>
      <c r="M17" s="1">
        <f>AVERAGE(Monthly!M44:M46)</f>
        <v>139385</v>
      </c>
      <c r="N17" s="1">
        <f>AVERAGE(Monthly!N44:N46)</f>
        <v>3603.6666666666665</v>
      </c>
      <c r="O17" s="1">
        <f>AVERAGE(Monthly!O44:O46)</f>
        <v>27.666666666666668</v>
      </c>
      <c r="P17" s="1">
        <f>AVERAGE(Monthly!P44:P46)</f>
        <v>126.66666666666667</v>
      </c>
      <c r="Q17" s="10">
        <f t="shared" si="14"/>
        <v>143142.99999999997</v>
      </c>
      <c r="R17" s="1">
        <f>SUM(Monthly!R44:R46)/1000</f>
        <v>150046.58760099989</v>
      </c>
      <c r="S17" s="1">
        <f>SUM(Monthly!S44:S46)/1000</f>
        <v>8071.6556329999994</v>
      </c>
      <c r="T17" s="1">
        <f>SUM(Monthly!T44:T46)/1000</f>
        <v>1048.0757999999996</v>
      </c>
      <c r="U17" s="1">
        <f>SUM(Monthly!U44:U46)/1000</f>
        <v>295.19499999999999</v>
      </c>
      <c r="V17" s="10">
        <f t="shared" si="26"/>
        <v>159461.51403399988</v>
      </c>
      <c r="W17" s="1">
        <f>SUM(Monthly!W44:W46)/1000</f>
        <v>230463.481</v>
      </c>
      <c r="X17" s="1">
        <f>SUM(Monthly!X44:X46)/1000</f>
        <v>62283.707999999999</v>
      </c>
      <c r="Y17" s="1">
        <f>SUM(Monthly!Y44:Y46)/1000</f>
        <v>12025.944</v>
      </c>
      <c r="Z17" s="1">
        <f>SUM(Monthly!Z44:Z46)/1000</f>
        <v>1176.7809999999999</v>
      </c>
      <c r="AA17" s="10">
        <f t="shared" si="27"/>
        <v>305949.91400000005</v>
      </c>
      <c r="AB17" s="1">
        <f>SUM(Monthly!AB44:AB46)/1000</f>
        <v>93759.179000000004</v>
      </c>
      <c r="AC17" s="1">
        <f>SUM(Monthly!AC44:AC46)/1000</f>
        <v>53860.544999999998</v>
      </c>
      <c r="AD17" s="1">
        <f>SUM(Monthly!AD44:AD46)/1000</f>
        <v>11011.616</v>
      </c>
      <c r="AE17" s="1">
        <f>SUM(Monthly!AE44:AE46)/1000</f>
        <v>924.78899999999999</v>
      </c>
      <c r="AF17" s="10">
        <f t="shared" si="28"/>
        <v>159556.12899999999</v>
      </c>
      <c r="AG17" s="1">
        <f>SUM(Monthly!AG44:AG46)/1000</f>
        <v>136704.302</v>
      </c>
      <c r="AH17" s="1">
        <f>SUM(Monthly!AH44:AH46)/1000</f>
        <v>8423.1630000000005</v>
      </c>
      <c r="AI17" s="1">
        <f>SUM(Monthly!AI44:AI46)/1000</f>
        <v>1014.328</v>
      </c>
      <c r="AJ17" s="1">
        <f>SUM(Monthly!AJ44:AJ46)/1000</f>
        <v>251.99199999999999</v>
      </c>
      <c r="AK17" s="10">
        <f t="shared" si="29"/>
        <v>146393.785</v>
      </c>
      <c r="AL17" s="35">
        <f t="shared" si="30"/>
        <v>6.4756019095739354</v>
      </c>
      <c r="AM17" s="35">
        <f t="shared" si="31"/>
        <v>28.993528135344011</v>
      </c>
      <c r="AN17" s="35">
        <f t="shared" si="32"/>
        <v>587.11113253012047</v>
      </c>
      <c r="AO17" s="35">
        <f t="shared" si="33"/>
        <v>26.298880952380966</v>
      </c>
      <c r="AP17" s="26">
        <f t="shared" si="34"/>
        <v>7.1724174962546696</v>
      </c>
      <c r="AQ17" s="35">
        <f t="shared" si="16"/>
        <v>1076.4902077052761</v>
      </c>
      <c r="AR17" s="35">
        <f t="shared" si="8"/>
        <v>2239.8452408657849</v>
      </c>
      <c r="AS17" s="35">
        <f t="shared" si="8"/>
        <v>37882.257831325282</v>
      </c>
      <c r="AT17" s="35">
        <f t="shared" si="8"/>
        <v>2330.4868421052629</v>
      </c>
      <c r="AU17" s="36">
        <f t="shared" si="8"/>
        <v>1114.0014812739703</v>
      </c>
      <c r="AV17" s="35">
        <f t="shared" si="17"/>
        <v>1653.4310076407075</v>
      </c>
      <c r="AW17" s="35">
        <f t="shared" si="9"/>
        <v>17283.426510036075</v>
      </c>
      <c r="AX17" s="35">
        <f t="shared" si="9"/>
        <v>434672.67469879519</v>
      </c>
      <c r="AY17" s="35">
        <f t="shared" si="9"/>
        <v>9290.3763157894737</v>
      </c>
      <c r="AZ17" s="36">
        <f t="shared" si="9"/>
        <v>2137.3725155962925</v>
      </c>
      <c r="BA17" s="35">
        <f t="shared" si="18"/>
        <v>672.66333536607237</v>
      </c>
      <c r="BB17" s="35">
        <f t="shared" si="10"/>
        <v>14946.039681805569</v>
      </c>
      <c r="BC17" s="35">
        <f t="shared" si="10"/>
        <v>398010.21686746989</v>
      </c>
      <c r="BD17" s="35">
        <f t="shared" si="10"/>
        <v>7300.9657894736838</v>
      </c>
      <c r="BE17" s="36">
        <f t="shared" si="10"/>
        <v>1114.6624634107154</v>
      </c>
      <c r="BF17" s="35">
        <f t="shared" si="19"/>
        <v>980.76767227463506</v>
      </c>
      <c r="BG17" s="35">
        <f t="shared" si="11"/>
        <v>2337.3868282305066</v>
      </c>
      <c r="BH17" s="35">
        <f t="shared" si="11"/>
        <v>36662.457831325301</v>
      </c>
      <c r="BI17" s="35">
        <f t="shared" si="11"/>
        <v>1989.4105263157892</v>
      </c>
      <c r="BJ17" s="35">
        <f t="shared" si="11"/>
        <v>1022.710052185577</v>
      </c>
    </row>
    <row r="18" spans="1:62" ht="18.649999999999999" customHeight="1" x14ac:dyDescent="0.35">
      <c r="A18" s="29"/>
      <c r="B18" s="28" t="s">
        <v>41</v>
      </c>
      <c r="C18" s="1">
        <f>AVERAGE(Monthly!C47:C49)</f>
        <v>150611.33333333334</v>
      </c>
      <c r="D18" s="1">
        <f>AVERAGE(Monthly!D47:D49)</f>
        <v>3753.6666666666665</v>
      </c>
      <c r="E18" s="1">
        <f>AVERAGE(Monthly!E47:E49)</f>
        <v>27.666666666666668</v>
      </c>
      <c r="F18" s="1">
        <f>AVERAGE(Monthly!F47:F49)</f>
        <v>125.33333333333333</v>
      </c>
      <c r="G18" s="10">
        <f t="shared" si="20"/>
        <v>154518</v>
      </c>
      <c r="H18" s="1">
        <f>AVERAGE(Monthly!H47:H49)</f>
        <v>987824.5662330566</v>
      </c>
      <c r="I18" s="1">
        <f>AVERAGE(Monthly!I47:I49)</f>
        <v>106998.25900000037</v>
      </c>
      <c r="J18" s="1">
        <f>AVERAGE(Monthly!J47:J49)</f>
        <v>16389.17466666667</v>
      </c>
      <c r="K18" s="1">
        <f>AVERAGE(Monthly!K47:K49)</f>
        <v>3280.2090000000021</v>
      </c>
      <c r="L18" s="10">
        <f t="shared" si="13"/>
        <v>1114492.2088997236</v>
      </c>
      <c r="M18" s="1">
        <f>AVERAGE(Monthly!M47:M49)</f>
        <v>149964.33333333334</v>
      </c>
      <c r="N18" s="1">
        <f>AVERAGE(Monthly!N47:N49)</f>
        <v>3720</v>
      </c>
      <c r="O18" s="1">
        <f>AVERAGE(Monthly!O47:O49)</f>
        <v>27.666666666666668</v>
      </c>
      <c r="P18" s="1">
        <f>AVERAGE(Monthly!P47:P49)</f>
        <v>126</v>
      </c>
      <c r="Q18" s="10">
        <f t="shared" si="14"/>
        <v>153838</v>
      </c>
      <c r="R18" s="1">
        <f>SUM(Monthly!R47:R49)/1000</f>
        <v>181469.78292900007</v>
      </c>
      <c r="S18" s="1">
        <f>SUM(Monthly!S47:S49)/1000</f>
        <v>9750.6809730000023</v>
      </c>
      <c r="T18" s="1">
        <f>SUM(Monthly!T47:T49)/1000</f>
        <v>654.97839999999985</v>
      </c>
      <c r="U18" s="1">
        <f>SUM(Monthly!U47:U49)/1000</f>
        <v>280.34199999999998</v>
      </c>
      <c r="V18" s="10">
        <f t="shared" si="26"/>
        <v>192155.78430200007</v>
      </c>
      <c r="W18" s="1">
        <f>SUM(Monthly!W47:W49)/1000</f>
        <v>188881.12899999999</v>
      </c>
      <c r="X18" s="1">
        <f>SUM(Monthly!X47:X49)/1000</f>
        <v>55313.074999999997</v>
      </c>
      <c r="Y18" s="1">
        <f>SUM(Monthly!Y47:Y49)/1000</f>
        <v>11641.656999999999</v>
      </c>
      <c r="Z18" s="1">
        <f>SUM(Monthly!Z47:Z49)/1000</f>
        <v>1132.7619999999999</v>
      </c>
      <c r="AA18" s="10">
        <f t="shared" si="27"/>
        <v>256968.62299999996</v>
      </c>
      <c r="AB18" s="1">
        <f>SUM(Monthly!AB47:AB49)/1000</f>
        <v>53459.027000000002</v>
      </c>
      <c r="AC18" s="1">
        <f>SUM(Monthly!AC47:AC49)/1000</f>
        <v>46425.025000000001</v>
      </c>
      <c r="AD18" s="1">
        <f>SUM(Monthly!AD47:AD49)/1000</f>
        <v>10998.852000000001</v>
      </c>
      <c r="AE18" s="1">
        <f>SUM(Monthly!AE47:AE49)/1000</f>
        <v>906.88900000000001</v>
      </c>
      <c r="AF18" s="10">
        <f t="shared" si="28"/>
        <v>111789.79299999999</v>
      </c>
      <c r="AG18" s="1">
        <f>SUM(Monthly!AG47:AG49)/1000</f>
        <v>135422.10200000001</v>
      </c>
      <c r="AH18" s="1">
        <f>SUM(Monthly!AH47:AH49)/1000</f>
        <v>8888.0499999999993</v>
      </c>
      <c r="AI18" s="1">
        <f>SUM(Monthly!AI47:AI49)/1000</f>
        <v>642.80499999999995</v>
      </c>
      <c r="AJ18" s="1">
        <f>SUM(Monthly!AJ47:AJ49)/1000</f>
        <v>225.87299999999999</v>
      </c>
      <c r="AK18" s="10">
        <f t="shared" si="29"/>
        <v>145178.82999999999</v>
      </c>
      <c r="AL18" s="35">
        <f t="shared" si="30"/>
        <v>6.5587664910103483</v>
      </c>
      <c r="AM18" s="35">
        <f t="shared" si="31"/>
        <v>28.504997513542413</v>
      </c>
      <c r="AN18" s="35">
        <f t="shared" si="32"/>
        <v>592.37980722891575</v>
      </c>
      <c r="AO18" s="35">
        <f t="shared" si="33"/>
        <v>26.171880319148954</v>
      </c>
      <c r="AP18" s="26">
        <f t="shared" si="34"/>
        <v>7.2127014904394544</v>
      </c>
      <c r="AQ18" s="35">
        <f t="shared" si="16"/>
        <v>1210.0862844876451</v>
      </c>
      <c r="AR18" s="35">
        <f t="shared" si="8"/>
        <v>2621.1507991935491</v>
      </c>
      <c r="AS18" s="35">
        <f t="shared" si="8"/>
        <v>23673.918072289151</v>
      </c>
      <c r="AT18" s="35">
        <f t="shared" si="8"/>
        <v>2224.936507936508</v>
      </c>
      <c r="AU18" s="36">
        <f t="shared" si="8"/>
        <v>1249.0787991393547</v>
      </c>
      <c r="AV18" s="35">
        <f t="shared" si="17"/>
        <v>1259.5070094444677</v>
      </c>
      <c r="AW18" s="35">
        <f t="shared" si="9"/>
        <v>14869.106182795698</v>
      </c>
      <c r="AX18" s="35">
        <f t="shared" si="9"/>
        <v>420782.78313253011</v>
      </c>
      <c r="AY18" s="35">
        <f t="shared" si="9"/>
        <v>8990.1746031746025</v>
      </c>
      <c r="AZ18" s="36">
        <f t="shared" si="9"/>
        <v>1670.3845798827335</v>
      </c>
      <c r="BA18" s="35">
        <f t="shared" si="18"/>
        <v>356.47827594561369</v>
      </c>
      <c r="BB18" s="35">
        <f t="shared" si="10"/>
        <v>12479.845430107527</v>
      </c>
      <c r="BC18" s="35">
        <f t="shared" si="10"/>
        <v>397548.86746987957</v>
      </c>
      <c r="BD18" s="35">
        <f t="shared" si="10"/>
        <v>7197.5317460317465</v>
      </c>
      <c r="BE18" s="36">
        <f t="shared" si="10"/>
        <v>726.67216812491051</v>
      </c>
      <c r="BF18" s="35">
        <f t="shared" si="19"/>
        <v>903.02873349885419</v>
      </c>
      <c r="BG18" s="35">
        <f t="shared" si="11"/>
        <v>2389.260752688172</v>
      </c>
      <c r="BH18" s="35">
        <f t="shared" si="11"/>
        <v>23233.915662650597</v>
      </c>
      <c r="BI18" s="35">
        <f t="shared" si="11"/>
        <v>1792.6428571428569</v>
      </c>
      <c r="BJ18" s="35">
        <f t="shared" si="11"/>
        <v>943.71241175782302</v>
      </c>
    </row>
    <row r="19" spans="1:62" ht="18.649999999999999" customHeight="1" x14ac:dyDescent="0.35">
      <c r="A19" s="29"/>
      <c r="B19" s="28" t="s">
        <v>42</v>
      </c>
      <c r="C19" s="1">
        <f>AVERAGE(Monthly!C50:C52)</f>
        <v>161216.66666666666</v>
      </c>
      <c r="D19" s="1">
        <f>AVERAGE(Monthly!D50:D52)</f>
        <v>3900.3333333333335</v>
      </c>
      <c r="E19" s="1">
        <f>AVERAGE(Monthly!E50:E52)</f>
        <v>28</v>
      </c>
      <c r="F19" s="1">
        <f>AVERAGE(Monthly!F50:F52)</f>
        <v>127</v>
      </c>
      <c r="G19" s="10">
        <f t="shared" si="20"/>
        <v>165272</v>
      </c>
      <c r="H19" s="1">
        <f>AVERAGE(Monthly!H50:H52)</f>
        <v>1079503.4942331165</v>
      </c>
      <c r="I19" s="1">
        <f>AVERAGE(Monthly!I50:I52)</f>
        <v>108810.8830000005</v>
      </c>
      <c r="J19" s="1">
        <f>AVERAGE(Monthly!J50:J52)</f>
        <v>16408.508000000002</v>
      </c>
      <c r="K19" s="1">
        <f>AVERAGE(Monthly!K50:K52)</f>
        <v>3305.7270000000012</v>
      </c>
      <c r="L19" s="10">
        <f t="shared" si="13"/>
        <v>1208028.6122331168</v>
      </c>
      <c r="M19" s="1">
        <f>AVERAGE(Monthly!M50:M52)</f>
        <v>160402</v>
      </c>
      <c r="N19" s="1">
        <f>AVERAGE(Monthly!N50:N52)</f>
        <v>3885</v>
      </c>
      <c r="O19" s="1">
        <f>AVERAGE(Monthly!O50:O52)</f>
        <v>28</v>
      </c>
      <c r="P19" s="1">
        <f>AVERAGE(Monthly!P50:P52)</f>
        <v>128</v>
      </c>
      <c r="Q19" s="10">
        <f t="shared" si="14"/>
        <v>164443</v>
      </c>
      <c r="R19" s="1">
        <f>SUM(Monthly!R50:R52)/1000</f>
        <v>223802.80866700009</v>
      </c>
      <c r="S19" s="1">
        <f>SUM(Monthly!S50:S52)/1000</f>
        <v>10610.42612</v>
      </c>
      <c r="T19" s="1">
        <f>SUM(Monthly!T50:T52)/1000</f>
        <v>1406.9097999999999</v>
      </c>
      <c r="U19" s="1">
        <f>SUM(Monthly!U50:U52)/1000</f>
        <v>304.62200000000001</v>
      </c>
      <c r="V19" s="10">
        <f t="shared" si="26"/>
        <v>236124.76658700008</v>
      </c>
      <c r="W19" s="1">
        <f>SUM(Monthly!W50:W52)/1000</f>
        <v>213159.014</v>
      </c>
      <c r="X19" s="1">
        <f>SUM(Monthly!X50:X52)/1000</f>
        <v>57156.462</v>
      </c>
      <c r="Y19" s="1">
        <f>SUM(Monthly!Y50:Y52)/1000</f>
        <v>11343.842000000001</v>
      </c>
      <c r="Z19" s="1">
        <f>SUM(Monthly!Z50:Z52)/1000</f>
        <v>1212.3630000000001</v>
      </c>
      <c r="AA19" s="10">
        <f t="shared" si="27"/>
        <v>282871.68100000004</v>
      </c>
      <c r="AB19" s="1">
        <f>SUM(Monthly!AB50:AB52)/1000</f>
        <v>48296.057000000001</v>
      </c>
      <c r="AC19" s="1">
        <f>SUM(Monthly!AC50:AC52)/1000</f>
        <v>46446.758999999998</v>
      </c>
      <c r="AD19" s="1">
        <f>SUM(Monthly!AD50:AD52)/1000</f>
        <v>9983.152</v>
      </c>
      <c r="AE19" s="1">
        <f>SUM(Monthly!AE50:AE52)/1000</f>
        <v>968.10400000000004</v>
      </c>
      <c r="AF19" s="10">
        <f t="shared" si="28"/>
        <v>105694.072</v>
      </c>
      <c r="AG19" s="1">
        <f>SUM(Monthly!AG50:AG52)/1000</f>
        <v>164862.95699999999</v>
      </c>
      <c r="AH19" s="1">
        <f>SUM(Monthly!AH50:AH52)/1000</f>
        <v>10709.703</v>
      </c>
      <c r="AI19" s="1">
        <f>SUM(Monthly!AI50:AI52)/1000</f>
        <v>1360.69</v>
      </c>
      <c r="AJ19" s="1">
        <f>SUM(Monthly!AJ50:AJ52)/1000</f>
        <v>244.25899999999999</v>
      </c>
      <c r="AK19" s="10">
        <f t="shared" si="29"/>
        <v>177177.609</v>
      </c>
      <c r="AL19" s="35">
        <f t="shared" ref="AL19" si="35">IFERROR(H19/C19,"-")</f>
        <v>6.6959794948813185</v>
      </c>
      <c r="AM19" s="35">
        <f t="shared" ref="AM19" si="36">IFERROR(I19/D19,"-")</f>
        <v>27.897841979318134</v>
      </c>
      <c r="AN19" s="35">
        <f t="shared" ref="AN19" si="37">IFERROR(J19/E19,"-")</f>
        <v>586.01814285714295</v>
      </c>
      <c r="AO19" s="35">
        <f t="shared" ref="AO19" si="38">IFERROR(K19/F19,"-")</f>
        <v>26.029346456692924</v>
      </c>
      <c r="AP19" s="26">
        <f t="shared" ref="AP19" si="39">IFERROR(L19/G19,"-")</f>
        <v>7.3093361987095014</v>
      </c>
      <c r="AQ19" s="35">
        <f t="shared" ref="AQ19" si="40">IFERROR(R19/M19,"-")*1000</f>
        <v>1395.2619584980243</v>
      </c>
      <c r="AR19" s="35">
        <f t="shared" ref="AR19" si="41">IFERROR(S19/N19,"-")*1000</f>
        <v>2731.1264144144143</v>
      </c>
      <c r="AS19" s="35">
        <f t="shared" ref="AS19" si="42">IFERROR(T19/O19,"-")*1000</f>
        <v>50246.778571428571</v>
      </c>
      <c r="AT19" s="35">
        <f t="shared" ref="AT19" si="43">IFERROR(U19/P19,"-")*1000</f>
        <v>2379.859375</v>
      </c>
      <c r="AU19" s="36">
        <f t="shared" ref="AU19" si="44">IFERROR(V19/Q19,"-")*1000</f>
        <v>1435.906463558802</v>
      </c>
      <c r="AV19" s="35">
        <f t="shared" ref="AV19" si="45">IFERROR(W19/M19,"-")*1000</f>
        <v>1328.9049637785065</v>
      </c>
      <c r="AW19" s="35">
        <f t="shared" ref="AW19" si="46">IFERROR(X19/N19,"-")*1000</f>
        <v>14712.088030888031</v>
      </c>
      <c r="AX19" s="35">
        <f t="shared" ref="AX19" si="47">IFERROR(Y19/O19,"-")*1000</f>
        <v>405137.21428571432</v>
      </c>
      <c r="AY19" s="35">
        <f t="shared" ref="AY19" si="48">IFERROR(Z19/P19,"-")*1000</f>
        <v>9471.5859375</v>
      </c>
      <c r="AZ19" s="36">
        <f t="shared" ref="AZ19" si="49">IFERROR(AA19/Q19,"-")*1000</f>
        <v>1720.1807373983693</v>
      </c>
      <c r="BA19" s="35">
        <f t="shared" ref="BA19" si="50">IFERROR(AB19/M19,"-")*1000</f>
        <v>301.09385793194599</v>
      </c>
      <c r="BB19" s="35">
        <f t="shared" ref="BB19" si="51">IFERROR(AC19/N19,"-")*1000</f>
        <v>11955.407722007722</v>
      </c>
      <c r="BC19" s="35">
        <f t="shared" ref="BC19" si="52">IFERROR(AD19/O19,"-")*1000</f>
        <v>356541.14285714284</v>
      </c>
      <c r="BD19" s="35">
        <f t="shared" ref="BD19" si="53">IFERROR(AE19/P19,"-")*1000</f>
        <v>7563.3125</v>
      </c>
      <c r="BE19" s="36">
        <f t="shared" ref="BE19" si="54">IFERROR(AF19/Q19,"-")*1000</f>
        <v>642.73986730964532</v>
      </c>
      <c r="BF19" s="35">
        <f t="shared" ref="BF19" si="55">IFERROR(AG19/M19,"-")*1000</f>
        <v>1027.8111058465604</v>
      </c>
      <c r="BG19" s="35">
        <f t="shared" ref="BG19" si="56">IFERROR(AH19/N19,"-")*1000</f>
        <v>2756.6803088803085</v>
      </c>
      <c r="BH19" s="35">
        <f t="shared" ref="BH19" si="57">IFERROR(AI19/O19,"-")*1000</f>
        <v>48596.071428571428</v>
      </c>
      <c r="BI19" s="35">
        <f t="shared" ref="BI19" si="58">IFERROR(AJ19/P19,"-")*1000</f>
        <v>1908.2734375</v>
      </c>
      <c r="BJ19" s="35">
        <f t="shared" ref="BJ19" si="59">IFERROR(AK19/Q19,"-")*1000</f>
        <v>1077.4408700887236</v>
      </c>
    </row>
    <row r="20" spans="1:62" ht="18.649999999999999" customHeight="1" x14ac:dyDescent="0.35">
      <c r="A20" s="29"/>
      <c r="B20" s="28" t="s">
        <v>43</v>
      </c>
      <c r="C20" s="1">
        <f>AVERAGE(Monthly!C53:C55)</f>
        <v>171477.66666666666</v>
      </c>
      <c r="D20" s="1">
        <f>AVERAGE(Monthly!D53:D55)</f>
        <v>4037</v>
      </c>
      <c r="E20" s="1">
        <f>AVERAGE(Monthly!E53:E55)</f>
        <v>28.333333333333332</v>
      </c>
      <c r="F20" s="1">
        <f>AVERAGE(Monthly!F53:F55)</f>
        <v>129</v>
      </c>
      <c r="G20" s="10">
        <f t="shared" si="20"/>
        <v>175672</v>
      </c>
      <c r="H20" s="1">
        <f>AVERAGE(Monthly!H53:H55)</f>
        <v>1173097.60256674</v>
      </c>
      <c r="I20" s="1">
        <f>AVERAGE(Monthly!I53:I55)</f>
        <v>110821.60800000081</v>
      </c>
      <c r="J20" s="1">
        <f>AVERAGE(Monthly!J53:J55)</f>
        <v>16512.348000000002</v>
      </c>
      <c r="K20" s="1">
        <f>AVERAGE(Monthly!K53:K55)</f>
        <v>3333.2870000000016</v>
      </c>
      <c r="L20" s="10">
        <f t="shared" si="13"/>
        <v>1303764.8455667407</v>
      </c>
      <c r="M20" s="1">
        <f>AVERAGE(Monthly!M53:M55)</f>
        <v>169917.66666666666</v>
      </c>
      <c r="N20" s="1">
        <f>AVERAGE(Monthly!N53:N55)</f>
        <v>3996.3333333333335</v>
      </c>
      <c r="O20" s="1">
        <f>AVERAGE(Monthly!O53:O55)</f>
        <v>28</v>
      </c>
      <c r="P20" s="1">
        <f>AVERAGE(Monthly!P53:P55)</f>
        <v>130</v>
      </c>
      <c r="Q20" s="10">
        <f t="shared" si="14"/>
        <v>174072</v>
      </c>
      <c r="R20" s="1">
        <f>SUM(Monthly!R53:R55)/1000</f>
        <v>226465.0746250003</v>
      </c>
      <c r="S20" s="1">
        <f>SUM(Monthly!S53:S55)/1000</f>
        <v>11499.028588999998</v>
      </c>
      <c r="T20" s="1">
        <f>SUM(Monthly!T53:T55)/1000</f>
        <v>1259.1362000000001</v>
      </c>
      <c r="U20" s="1">
        <f>SUM(Monthly!U53:U55)/1000</f>
        <v>288.416</v>
      </c>
      <c r="V20" s="10">
        <f t="shared" si="26"/>
        <v>239511.6554140003</v>
      </c>
      <c r="W20" s="1">
        <f>SUM(Monthly!W53:W55)/1000</f>
        <v>288026.29700000002</v>
      </c>
      <c r="X20" s="1">
        <f>SUM(Monthly!X53:X55)/1000</f>
        <v>66514.764999999999</v>
      </c>
      <c r="Y20" s="1">
        <f>SUM(Monthly!Y53:Y55)/1000</f>
        <v>11894.263000000001</v>
      </c>
      <c r="Z20" s="1">
        <f>SUM(Monthly!Z53:Z55)/1000</f>
        <v>1276.2080000000001</v>
      </c>
      <c r="AA20" s="10">
        <f t="shared" si="27"/>
        <v>367711.533</v>
      </c>
      <c r="AB20" s="1">
        <f>SUM(Monthly!AB53:AB55)/1000</f>
        <v>99004.928</v>
      </c>
      <c r="AC20" s="1">
        <f>SUM(Monthly!AC53:AC55)/1000</f>
        <v>56388.752999999997</v>
      </c>
      <c r="AD20" s="1">
        <f>SUM(Monthly!AD53:AD55)/1000</f>
        <v>10695.567999999999</v>
      </c>
      <c r="AE20" s="1">
        <f>SUM(Monthly!AE53:AE55)/1000</f>
        <v>1018.353</v>
      </c>
      <c r="AF20" s="10">
        <f t="shared" si="28"/>
        <v>167107.60199999998</v>
      </c>
      <c r="AG20" s="1">
        <f>SUM(Monthly!AG53:AG55)/1000</f>
        <v>189021.36900000001</v>
      </c>
      <c r="AH20" s="1">
        <f>SUM(Monthly!AH53:AH55)/1000</f>
        <v>10126.012000000001</v>
      </c>
      <c r="AI20" s="1">
        <f>SUM(Monthly!AI53:AI55)/1000</f>
        <v>1198.6949999999999</v>
      </c>
      <c r="AJ20" s="1">
        <f>SUM(Monthly!AJ53:AJ55)/1000</f>
        <v>257.85500000000002</v>
      </c>
      <c r="AK20" s="10">
        <f t="shared" si="29"/>
        <v>200603.93100000001</v>
      </c>
      <c r="AL20" s="35">
        <f t="shared" ref="AL20" si="60">IFERROR(H20/C20,"-")</f>
        <v>6.841110130376979</v>
      </c>
      <c r="AM20" s="35">
        <f t="shared" ref="AM20" si="61">IFERROR(I20/D20,"-")</f>
        <v>27.451475848402477</v>
      </c>
      <c r="AN20" s="35">
        <f t="shared" ref="AN20" si="62">IFERROR(J20/E20,"-")</f>
        <v>582.78875294117654</v>
      </c>
      <c r="AO20" s="35">
        <f t="shared" ref="AO20" si="63">IFERROR(K20/F20,"-")</f>
        <v>25.839434108527144</v>
      </c>
      <c r="AP20" s="26">
        <f t="shared" ref="AP20" si="64">IFERROR(L20/G20,"-")</f>
        <v>7.4215859417934604</v>
      </c>
      <c r="AQ20" s="35">
        <f t="shared" ref="AQ20" si="65">IFERROR(R20/M20,"-")*1000</f>
        <v>1332.792987731315</v>
      </c>
      <c r="AR20" s="35">
        <f t="shared" ref="AR20" si="66">IFERROR(S20/N20,"-")*1000</f>
        <v>2877.3947591125193</v>
      </c>
      <c r="AS20" s="35">
        <f t="shared" ref="AS20" si="67">IFERROR(T20/O20,"-")*1000</f>
        <v>44969.150000000009</v>
      </c>
      <c r="AT20" s="35">
        <f t="shared" ref="AT20" si="68">IFERROR(U20/P20,"-")*1000</f>
        <v>2218.5846153846151</v>
      </c>
      <c r="AU20" s="36">
        <f t="shared" ref="AU20" si="69">IFERROR(V20/Q20,"-")*1000</f>
        <v>1375.9344145755797</v>
      </c>
      <c r="AV20" s="35">
        <f t="shared" ref="AV20" si="70">IFERROR(W20/M20,"-")*1000</f>
        <v>1695.0932922415368</v>
      </c>
      <c r="AW20" s="35">
        <f t="shared" ref="AW20" si="71">IFERROR(X20/N20,"-")*1000</f>
        <v>16643.948202518975</v>
      </c>
      <c r="AX20" s="35">
        <f t="shared" ref="AX20" si="72">IFERROR(Y20/O20,"-")*1000</f>
        <v>424795.10714285716</v>
      </c>
      <c r="AY20" s="35">
        <f t="shared" ref="AY20" si="73">IFERROR(Z20/P20,"-")*1000</f>
        <v>9816.9846153846156</v>
      </c>
      <c r="AZ20" s="36">
        <f t="shared" ref="AZ20" si="74">IFERROR(AA20/Q20,"-")*1000</f>
        <v>2112.4105714876605</v>
      </c>
      <c r="BA20" s="35">
        <f t="shared" ref="BA20" si="75">IFERROR(AB20/M20,"-")*1000</f>
        <v>582.66412164322719</v>
      </c>
      <c r="BB20" s="35">
        <f t="shared" ref="BB20" si="76">IFERROR(AC20/N20,"-")*1000</f>
        <v>14110.122528984901</v>
      </c>
      <c r="BC20" s="35">
        <f t="shared" ref="BC20" si="77">IFERROR(AD20/O20,"-")*1000</f>
        <v>381984.57142857142</v>
      </c>
      <c r="BD20" s="35">
        <f t="shared" ref="BD20" si="78">IFERROR(AE20/P20,"-")*1000</f>
        <v>7833.4846153846147</v>
      </c>
      <c r="BE20" s="36">
        <f t="shared" ref="BE20" si="79">IFERROR(AF20/Q20,"-")*1000</f>
        <v>959.99127947056388</v>
      </c>
      <c r="BF20" s="35">
        <f t="shared" ref="BF20" si="80">IFERROR(AG20/M20,"-")*1000</f>
        <v>1112.4291705983094</v>
      </c>
      <c r="BG20" s="35">
        <f t="shared" ref="BG20" si="81">IFERROR(AH20/N20,"-")*1000</f>
        <v>2533.8256735340733</v>
      </c>
      <c r="BH20" s="35">
        <f t="shared" ref="BH20" si="82">IFERROR(AI20/O20,"-")*1000</f>
        <v>42810.53571428571</v>
      </c>
      <c r="BI20" s="35">
        <f t="shared" ref="BI20" si="83">IFERROR(AJ20/P20,"-")*1000</f>
        <v>1983.5</v>
      </c>
      <c r="BJ20" s="35">
        <f t="shared" ref="BJ20" si="84">IFERROR(AK20/Q20,"-")*1000</f>
        <v>1152.4192920170963</v>
      </c>
    </row>
    <row r="21" spans="1:62" ht="18.649999999999999" customHeight="1" x14ac:dyDescent="0.35">
      <c r="A21" s="29"/>
      <c r="B21" s="28" t="s">
        <v>44</v>
      </c>
      <c r="C21" s="1">
        <f>AVERAGE(Monthly!C56:C58)</f>
        <v>183717.66666666666</v>
      </c>
      <c r="D21" s="1">
        <f>AVERAGE(Monthly!D56:D58)</f>
        <v>4190.333333333333</v>
      </c>
      <c r="E21" s="1">
        <f>AVERAGE(Monthly!E56:E58)</f>
        <v>27.666666666666668</v>
      </c>
      <c r="F21" s="1">
        <f>AVERAGE(Monthly!F56:F58)</f>
        <v>132.66666666666666</v>
      </c>
      <c r="G21" s="10">
        <f t="shared" si="20"/>
        <v>188068.33333333331</v>
      </c>
      <c r="H21" s="1">
        <f>AVERAGE(Monthly!H56:H58)</f>
        <v>1290822.2119004445</v>
      </c>
      <c r="I21" s="1">
        <f>AVERAGE(Monthly!I56:I58)</f>
        <v>115195.20700000064</v>
      </c>
      <c r="J21" s="1">
        <f>AVERAGE(Monthly!J56:J58)</f>
        <v>16356.027999999998</v>
      </c>
      <c r="K21" s="1">
        <f>AVERAGE(Monthly!K56:K58)</f>
        <v>3400.6870000000031</v>
      </c>
      <c r="L21" s="10">
        <f t="shared" si="13"/>
        <v>1425774.133900445</v>
      </c>
      <c r="M21" s="1">
        <f>AVERAGE(Monthly!M56:M58)</f>
        <v>181339</v>
      </c>
      <c r="N21" s="1">
        <f>AVERAGE(Monthly!N56:N58)</f>
        <v>4149.333333333333</v>
      </c>
      <c r="O21" s="1">
        <f>AVERAGE(Monthly!O56:O58)</f>
        <v>27.333333333333332</v>
      </c>
      <c r="P21" s="1">
        <f>AVERAGE(Monthly!P56:P58)</f>
        <v>132</v>
      </c>
      <c r="Q21" s="10">
        <f t="shared" si="14"/>
        <v>185647.66666666669</v>
      </c>
      <c r="R21" s="1">
        <f>SUM(Monthly!R56:R58)/1000</f>
        <v>209319.39176199998</v>
      </c>
      <c r="S21" s="1">
        <f>SUM(Monthly!S56:S58)/1000</f>
        <v>9706.0325959999991</v>
      </c>
      <c r="T21" s="1">
        <f>SUM(Monthly!T56:T58)/1000</f>
        <v>803.82139999999993</v>
      </c>
      <c r="U21" s="1">
        <f>SUM(Monthly!U56:U58)/1000</f>
        <v>319.40499999999997</v>
      </c>
      <c r="V21" s="10">
        <f t="shared" si="26"/>
        <v>220148.65075799997</v>
      </c>
      <c r="W21" s="1">
        <f>SUM(Monthly!W56:W58)/1000</f>
        <v>279659.41399999999</v>
      </c>
      <c r="X21" s="1">
        <f>SUM(Monthly!X56:X58)/1000</f>
        <v>70482.402000000002</v>
      </c>
      <c r="Y21" s="1">
        <f>SUM(Monthly!Y56:Y58)/1000</f>
        <v>13075.332</v>
      </c>
      <c r="Z21" s="1">
        <f>SUM(Monthly!Z56:Z58)/1000</f>
        <v>1265.2190000000001</v>
      </c>
      <c r="AA21" s="10">
        <f t="shared" si="27"/>
        <v>364482.36699999997</v>
      </c>
      <c r="AB21" s="1">
        <f>SUM(Monthly!AB56:AB58)/1000</f>
        <v>99795.188999999998</v>
      </c>
      <c r="AC21" s="1">
        <f>SUM(Monthly!AC56:AC58)/1000</f>
        <v>59831.476999999999</v>
      </c>
      <c r="AD21" s="1">
        <f>SUM(Monthly!AD56:AD58)/1000</f>
        <v>12312.83</v>
      </c>
      <c r="AE21" s="1">
        <f>SUM(Monthly!AE56:AE58)/1000</f>
        <v>1034.653</v>
      </c>
      <c r="AF21" s="10">
        <f t="shared" si="28"/>
        <v>172974.14899999998</v>
      </c>
      <c r="AG21" s="1">
        <f>SUM(Monthly!AG56:AG58)/1000</f>
        <v>179864.22500000001</v>
      </c>
      <c r="AH21" s="1">
        <f>SUM(Monthly!AH56:AH58)/1000</f>
        <v>10650.924999999999</v>
      </c>
      <c r="AI21" s="1">
        <f>SUM(Monthly!AI56:AI58)/1000</f>
        <v>762.50199999999995</v>
      </c>
      <c r="AJ21" s="1">
        <f>SUM(Monthly!AJ56:AJ58)/1000</f>
        <v>230.566</v>
      </c>
      <c r="AK21" s="10">
        <f t="shared" si="29"/>
        <v>191508.21799999999</v>
      </c>
      <c r="AL21" s="35">
        <f t="shared" ref="AL21" si="85">IFERROR(H21/C21,"-")</f>
        <v>7.0261191279033834</v>
      </c>
      <c r="AM21" s="35">
        <f t="shared" ref="AM21" si="86">IFERROR(I21/D21,"-")</f>
        <v>27.490702489857764</v>
      </c>
      <c r="AN21" s="35">
        <f t="shared" ref="AN21" si="87">IFERROR(J21/E21,"-")</f>
        <v>591.18173493975894</v>
      </c>
      <c r="AO21" s="35">
        <f t="shared" ref="AO21" si="88">IFERROR(K21/F21,"-")</f>
        <v>25.633319095477411</v>
      </c>
      <c r="AP21" s="26">
        <f t="shared" ref="AP21" si="89">IFERROR(L21/G21,"-")</f>
        <v>7.5811494079303365</v>
      </c>
      <c r="AQ21" s="35">
        <f t="shared" ref="AQ21" si="90">IFERROR(R21/M21,"-")*1000</f>
        <v>1154.2988092026535</v>
      </c>
      <c r="AR21" s="35">
        <f t="shared" ref="AR21" si="91">IFERROR(S21/N21,"-")*1000</f>
        <v>2339.1788068766068</v>
      </c>
      <c r="AS21" s="35">
        <f t="shared" ref="AS21" si="92">IFERROR(T21/O21,"-")*1000</f>
        <v>29408.1</v>
      </c>
      <c r="AT21" s="35">
        <f t="shared" ref="AT21" si="93">IFERROR(U21/P21,"-")*1000</f>
        <v>2419.734848484848</v>
      </c>
      <c r="AU21" s="36">
        <f t="shared" ref="AU21" si="94">IFERROR(V21/Q21,"-")*1000</f>
        <v>1185.8411942945686</v>
      </c>
      <c r="AV21" s="35">
        <f t="shared" ref="AV21" si="95">IFERROR(W21/M21,"-")*1000</f>
        <v>1542.1912219654901</v>
      </c>
      <c r="AW21" s="35">
        <f t="shared" ref="AW21" si="96">IFERROR(X21/N21,"-")*1000</f>
        <v>16986.440070694091</v>
      </c>
      <c r="AX21" s="35">
        <f t="shared" ref="AX21" si="97">IFERROR(Y21/O21,"-")*1000</f>
        <v>478365.80487804883</v>
      </c>
      <c r="AY21" s="35">
        <f t="shared" ref="AY21" si="98">IFERROR(Z21/P21,"-")*1000</f>
        <v>9584.992424242424</v>
      </c>
      <c r="AZ21" s="36">
        <f t="shared" ref="AZ21" si="99">IFERROR(AA21/Q21,"-")*1000</f>
        <v>1963.3016323034849</v>
      </c>
      <c r="BA21" s="35">
        <f t="shared" ref="BA21" si="100">IFERROR(AB21/M21,"-")*1000</f>
        <v>550.32391818638018</v>
      </c>
      <c r="BB21" s="35">
        <f t="shared" ref="BB21" si="101">IFERROR(AC21/N21,"-")*1000</f>
        <v>14419.539765424166</v>
      </c>
      <c r="BC21" s="35">
        <f t="shared" ref="BC21" si="102">IFERROR(AD21/O21,"-")*1000</f>
        <v>450469.39024390245</v>
      </c>
      <c r="BD21" s="35">
        <f t="shared" ref="BD21" si="103">IFERROR(AE21/P21,"-")*1000</f>
        <v>7838.280303030303</v>
      </c>
      <c r="BE21" s="36">
        <f t="shared" ref="BE21" si="104">IFERROR(AF21/Q21,"-")*1000</f>
        <v>931.73349337364846</v>
      </c>
      <c r="BF21" s="35">
        <f t="shared" ref="BF21" si="105">IFERROR(AG21/M21,"-")*1000</f>
        <v>991.86730377910987</v>
      </c>
      <c r="BG21" s="35">
        <f t="shared" ref="BG21" si="106">IFERROR(AH21/N21,"-")*1000</f>
        <v>2566.9003052699231</v>
      </c>
      <c r="BH21" s="35">
        <f t="shared" ref="BH21" si="107">IFERROR(AI21/O21,"-")*1000</f>
        <v>27896.414634146342</v>
      </c>
      <c r="BI21" s="35">
        <f t="shared" ref="BI21" si="108">IFERROR(AJ21/P21,"-")*1000</f>
        <v>1746.7121212121212</v>
      </c>
      <c r="BJ21" s="35">
        <f t="shared" ref="BJ21" si="109">IFERROR(AK21/Q21,"-")*1000</f>
        <v>1031.5681389298366</v>
      </c>
    </row>
    <row r="22" spans="1:62" ht="18.649999999999999" customHeight="1" x14ac:dyDescent="0.35">
      <c r="A22" s="29"/>
      <c r="B22" s="28" t="s">
        <v>45</v>
      </c>
      <c r="C22" s="1">
        <f>AVERAGE(Monthly!C59:C61)</f>
        <v>193713.66666666666</v>
      </c>
      <c r="D22" s="1">
        <f>AVERAGE(Monthly!D59:D61)</f>
        <v>4316.666666666667</v>
      </c>
      <c r="E22" s="1">
        <f>AVERAGE(Monthly!E59:E61)</f>
        <v>27.666666666666668</v>
      </c>
      <c r="F22" s="1">
        <f>AVERAGE(Monthly!F59:F61)</f>
        <v>137</v>
      </c>
      <c r="G22" s="10">
        <f t="shared" ref="G22:G23" si="110">SUM(C22:F22)</f>
        <v>198194.99999999997</v>
      </c>
      <c r="H22" s="1">
        <f>AVERAGE(Monthly!H59:H61)</f>
        <v>1394163.6115673918</v>
      </c>
      <c r="I22" s="1">
        <f>AVERAGE(Monthly!I59:I61)</f>
        <v>118216.73500000087</v>
      </c>
      <c r="J22" s="1">
        <f>AVERAGE(Monthly!J59:J61)</f>
        <v>16689.361333333331</v>
      </c>
      <c r="K22" s="1">
        <f>AVERAGE(Monthly!K59:K61)</f>
        <v>3450.1696666666699</v>
      </c>
      <c r="L22" s="10">
        <f t="shared" ref="L22:L23" si="111">SUM(H22:K22)</f>
        <v>1532519.8775673928</v>
      </c>
      <c r="M22" s="1">
        <f>AVERAGE(Monthly!M59:M61)</f>
        <v>190425.66666666666</v>
      </c>
      <c r="N22" s="1">
        <f>AVERAGE(Monthly!N59:N61)</f>
        <v>4252.333333333333</v>
      </c>
      <c r="O22" s="1">
        <f>AVERAGE(Monthly!O59:O61)</f>
        <v>27.666666666666668</v>
      </c>
      <c r="P22" s="1">
        <f>AVERAGE(Monthly!P59:P61)</f>
        <v>135.33333333333334</v>
      </c>
      <c r="Q22" s="10">
        <f t="shared" ref="Q22:Q23" si="112">SUM(M22:P22)</f>
        <v>194841</v>
      </c>
      <c r="R22" s="1">
        <f>SUM(Monthly!R59:R61)/1000</f>
        <v>234055.97543600001</v>
      </c>
      <c r="S22" s="1">
        <f>SUM(Monthly!S59:S61)/1000</f>
        <v>11268.354283999997</v>
      </c>
      <c r="T22" s="1">
        <f>SUM(Monthly!T59:T61)/1000</f>
        <v>651.86760000000004</v>
      </c>
      <c r="U22" s="1">
        <f>SUM(Monthly!U59:U61)/1000</f>
        <v>213.381</v>
      </c>
      <c r="V22" s="10">
        <f t="shared" ref="V22:V23" si="113">SUM(R22:U22)</f>
        <v>246189.57832</v>
      </c>
      <c r="W22" s="1">
        <f>SUM(Monthly!W59:W61)/1000</f>
        <v>228400.28700000001</v>
      </c>
      <c r="X22" s="1">
        <f>SUM(Monthly!X59:X61)/1000</f>
        <v>63794.824000000001</v>
      </c>
      <c r="Y22" s="1">
        <f>SUM(Monthly!Y59:Y61)/1000</f>
        <v>13039.007</v>
      </c>
      <c r="Z22" s="1">
        <f>SUM(Monthly!Z59:Z61)/1000</f>
        <v>1304.4179999999999</v>
      </c>
      <c r="AA22" s="10">
        <f t="shared" ref="AA22:AA23" si="114">SUM(W22:Z22)</f>
        <v>306538.53600000002</v>
      </c>
      <c r="AB22" s="1">
        <f>SUM(Monthly!AB59:AB61)/1000</f>
        <v>58466.567999999999</v>
      </c>
      <c r="AC22" s="1">
        <f>SUM(Monthly!AC59:AC61)/1000</f>
        <v>53095.284</v>
      </c>
      <c r="AD22" s="1">
        <f>SUM(Monthly!AD59:AD61)/1000</f>
        <v>12351.058999999999</v>
      </c>
      <c r="AE22" s="1">
        <f>SUM(Monthly!AE59:AE61)/1000</f>
        <v>1081.511</v>
      </c>
      <c r="AF22" s="10">
        <f t="shared" ref="AF22:AF23" si="115">SUM(AB22:AE22)</f>
        <v>124994.42199999999</v>
      </c>
      <c r="AG22" s="1">
        <f>SUM(Monthly!AG59:AG61)/1000</f>
        <v>169933.71900000001</v>
      </c>
      <c r="AH22" s="1">
        <f>SUM(Monthly!AH59:AH61)/1000</f>
        <v>10699.54</v>
      </c>
      <c r="AI22" s="1">
        <f>SUM(Monthly!AI59:AI61)/1000</f>
        <v>687.94799999999998</v>
      </c>
      <c r="AJ22" s="1">
        <f>SUM(Monthly!AJ59:AJ61)/1000</f>
        <v>222.90700000000001</v>
      </c>
      <c r="AK22" s="10">
        <f t="shared" ref="AK22:AK23" si="116">SUM(AG22:AJ22)</f>
        <v>181544.11400000003</v>
      </c>
      <c r="AL22" s="35">
        <f t="shared" ref="AL22" si="117">IFERROR(H22/C22,"-")</f>
        <v>7.1970327935942837</v>
      </c>
      <c r="AM22" s="35">
        <f t="shared" ref="AM22" si="118">IFERROR(I22/D22,"-")</f>
        <v>27.386116216216418</v>
      </c>
      <c r="AN22" s="35">
        <f t="shared" ref="AN22" si="119">IFERROR(J22/E22,"-")</f>
        <v>603.2299277108433</v>
      </c>
      <c r="AO22" s="35">
        <f t="shared" ref="AO22" si="120">IFERROR(K22/F22,"-")</f>
        <v>25.183720194647226</v>
      </c>
      <c r="AP22" s="26">
        <f t="shared" ref="AP22" si="121">IFERROR(L22/G22,"-")</f>
        <v>7.732384154834345</v>
      </c>
      <c r="AQ22" s="35">
        <f t="shared" ref="AQ22" si="122">IFERROR(R22/M22,"-")*1000</f>
        <v>1229.119895091173</v>
      </c>
      <c r="AR22" s="35">
        <f t="shared" ref="AR22" si="123">IFERROR(S22/N22,"-")*1000</f>
        <v>2649.9226191110761</v>
      </c>
      <c r="AS22" s="35">
        <f t="shared" ref="AS22" si="124">IFERROR(T22/O22,"-")*1000</f>
        <v>23561.47951807229</v>
      </c>
      <c r="AT22" s="35">
        <f t="shared" ref="AT22" si="125">IFERROR(U22/P22,"-")*1000</f>
        <v>1576.7068965517242</v>
      </c>
      <c r="AU22" s="36">
        <f t="shared" ref="AU22" si="126">IFERROR(V22/Q22,"-")*1000</f>
        <v>1263.5409298864201</v>
      </c>
      <c r="AV22" s="35">
        <f t="shared" ref="AV22" si="127">IFERROR(W22/M22,"-")*1000</f>
        <v>1199.4196528129089</v>
      </c>
      <c r="AW22" s="35">
        <f t="shared" ref="AW22" si="128">IFERROR(X22/N22,"-")*1000</f>
        <v>15002.310261033159</v>
      </c>
      <c r="AX22" s="35">
        <f t="shared" ref="AX22" si="129">IFERROR(Y22/O22,"-")*1000</f>
        <v>471289.40963855415</v>
      </c>
      <c r="AY22" s="35">
        <f t="shared" ref="AY22" si="130">IFERROR(Z22/P22,"-")*1000</f>
        <v>9638.5566502463043</v>
      </c>
      <c r="AZ22" s="36">
        <f t="shared" ref="AZ22" si="131">IFERROR(AA22/Q22,"-")*1000</f>
        <v>1573.2753167967728</v>
      </c>
      <c r="BA22" s="35">
        <f t="shared" ref="BA22" si="132">IFERROR(AB22/M22,"-")*1000</f>
        <v>307.03092195204778</v>
      </c>
      <c r="BB22" s="35">
        <f t="shared" ref="BB22" si="133">IFERROR(AC22/N22,"-")*1000</f>
        <v>12486.152857254841</v>
      </c>
      <c r="BC22" s="35">
        <f t="shared" ref="BC22" si="134">IFERROR(AD22/O22,"-")*1000</f>
        <v>446423.81927710841</v>
      </c>
      <c r="BD22" s="35">
        <f t="shared" ref="BD22" si="135">IFERROR(AE22/P22,"-")*1000</f>
        <v>7991.4605911330036</v>
      </c>
      <c r="BE22" s="36">
        <f t="shared" ref="BE22" si="136">IFERROR(AF22/Q22,"-")*1000</f>
        <v>641.52012153499516</v>
      </c>
      <c r="BF22" s="35">
        <f t="shared" ref="BF22" si="137">IFERROR(AG22/M22,"-")*1000</f>
        <v>892.38873086086085</v>
      </c>
      <c r="BG22" s="35">
        <f t="shared" ref="BG22" si="138">IFERROR(AH22/N22,"-")*1000</f>
        <v>2516.157403778318</v>
      </c>
      <c r="BH22" s="35">
        <f t="shared" ref="BH22" si="139">IFERROR(AI22/O22,"-")*1000</f>
        <v>24865.590361445782</v>
      </c>
      <c r="BI22" s="35">
        <f t="shared" ref="BI22" si="140">IFERROR(AJ22/P22,"-")*1000</f>
        <v>1647.0960591133003</v>
      </c>
      <c r="BJ22" s="35">
        <f t="shared" ref="BJ22" si="141">IFERROR(AK22/Q22,"-")*1000</f>
        <v>931.75519526177777</v>
      </c>
    </row>
    <row r="23" spans="1:62" ht="18.649999999999999" customHeight="1" x14ac:dyDescent="0.35">
      <c r="A23" s="29"/>
      <c r="B23" s="28" t="s">
        <v>46</v>
      </c>
      <c r="C23" s="1">
        <f>AVERAGE(Monthly!C62:C64)</f>
        <v>200075</v>
      </c>
      <c r="D23" s="1">
        <f>AVERAGE(Monthly!D62:D64)</f>
        <v>4470.333333333333</v>
      </c>
      <c r="E23" s="1">
        <f>AVERAGE(Monthly!E62:E64)</f>
        <v>28.333333333333332</v>
      </c>
      <c r="F23" s="1">
        <f>AVERAGE(Monthly!F62:F64)</f>
        <v>143.33333333333334</v>
      </c>
      <c r="G23" s="10">
        <f t="shared" si="110"/>
        <v>204717.00000000003</v>
      </c>
      <c r="H23" s="1">
        <f>AVERAGE(Monthly!H62:H64)</f>
        <v>1465225.6429009128</v>
      </c>
      <c r="I23" s="1">
        <f>AVERAGE(Monthly!I62:I64)</f>
        <v>121091.50800000071</v>
      </c>
      <c r="J23" s="1">
        <f>AVERAGE(Monthly!J62:J64)</f>
        <v>16976.294666666665</v>
      </c>
      <c r="K23" s="1">
        <f>AVERAGE(Monthly!K62:K64)</f>
        <v>3577.5776666666693</v>
      </c>
      <c r="L23" s="10">
        <f t="shared" si="111"/>
        <v>1606871.0232342468</v>
      </c>
      <c r="M23" s="1">
        <f>AVERAGE(Monthly!M62:M64)</f>
        <v>195398.66666666666</v>
      </c>
      <c r="N23" s="1">
        <f>AVERAGE(Monthly!N62:N64)</f>
        <v>4312</v>
      </c>
      <c r="O23" s="1">
        <f>AVERAGE(Monthly!O62:O64)</f>
        <v>26.666666666666668</v>
      </c>
      <c r="P23" s="1">
        <f>AVERAGE(Monthly!P62:P64)</f>
        <v>132</v>
      </c>
      <c r="Q23" s="10">
        <f t="shared" si="112"/>
        <v>199869.33333333331</v>
      </c>
      <c r="R23" s="1">
        <f>SUM(Monthly!R62:R64)/1000</f>
        <v>294302.29069399997</v>
      </c>
      <c r="S23" s="1">
        <f>SUM(Monthly!S62:S64)/1000</f>
        <v>16704.680145999999</v>
      </c>
      <c r="T23" s="1">
        <f>SUM(Monthly!T62:T64)/1000</f>
        <v>769.80219999999997</v>
      </c>
      <c r="U23" s="1">
        <f>SUM(Monthly!U62:U64)/1000</f>
        <v>270.255</v>
      </c>
      <c r="V23" s="10">
        <f t="shared" si="113"/>
        <v>312047.02803999995</v>
      </c>
      <c r="W23" s="1">
        <f>SUM(Monthly!W62:W64)/1000</f>
        <v>269203.28000000003</v>
      </c>
      <c r="X23" s="1">
        <f>SUM(Monthly!X62:X64)/1000</f>
        <v>63364.135999999999</v>
      </c>
      <c r="Y23" s="1">
        <f>SUM(Monthly!Y62:Y64)/1000</f>
        <v>12661.837</v>
      </c>
      <c r="Z23" s="1">
        <f>SUM(Monthly!Z62:Z64)/1000</f>
        <v>1303.845</v>
      </c>
      <c r="AA23" s="10">
        <f t="shared" si="114"/>
        <v>346533.098</v>
      </c>
      <c r="AB23" s="1">
        <f>SUM(Monthly!AB62:AB64)/1000</f>
        <v>60553.542000000001</v>
      </c>
      <c r="AC23" s="1">
        <f>SUM(Monthly!AC62:AC64)/1000</f>
        <v>51025.116999999998</v>
      </c>
      <c r="AD23" s="1">
        <f>SUM(Monthly!AD62:AD64)/1000</f>
        <v>11947.945</v>
      </c>
      <c r="AE23" s="1">
        <f>SUM(Monthly!AE62:AE64)/1000</f>
        <v>1046.9739999999999</v>
      </c>
      <c r="AF23" s="10">
        <f t="shared" si="115"/>
        <v>124573.57799999999</v>
      </c>
      <c r="AG23" s="1">
        <f>SUM(Monthly!AG62:AG64)/1000</f>
        <v>208649.73800000001</v>
      </c>
      <c r="AH23" s="1">
        <f>SUM(Monthly!AH62:AH64)/1000</f>
        <v>12339.019</v>
      </c>
      <c r="AI23" s="1">
        <f>SUM(Monthly!AI62:AI64)/1000</f>
        <v>713.89200000000005</v>
      </c>
      <c r="AJ23" s="1">
        <f>SUM(Monthly!AJ62:AJ64)/1000</f>
        <v>256.87099999999998</v>
      </c>
      <c r="AK23" s="10">
        <f t="shared" si="116"/>
        <v>221959.52000000002</v>
      </c>
      <c r="AL23" s="35">
        <f t="shared" ref="AL23" si="142">IFERROR(H23/C23,"-")</f>
        <v>7.3233819462747105</v>
      </c>
      <c r="AM23" s="35">
        <f t="shared" ref="AM23" si="143">IFERROR(I23/D23,"-")</f>
        <v>27.087802848408185</v>
      </c>
      <c r="AN23" s="35">
        <f t="shared" ref="AN23" si="144">IFERROR(J23/E23,"-")</f>
        <v>599.16334117647057</v>
      </c>
      <c r="AO23" s="35">
        <f t="shared" ref="AO23" si="145">IFERROR(K23/F23,"-")</f>
        <v>24.959844186046528</v>
      </c>
      <c r="AP23" s="26">
        <f t="shared" ref="AP23" si="146">IFERROR(L23/G23,"-")</f>
        <v>7.8492310029662731</v>
      </c>
      <c r="AQ23" s="35">
        <f t="shared" ref="AQ23" si="147">IFERROR(R23/M23,"-")*1000</f>
        <v>1506.1632492920455</v>
      </c>
      <c r="AR23" s="35">
        <f t="shared" ref="AR23" si="148">IFERROR(S23/N23,"-")*1000</f>
        <v>3873.9981785714281</v>
      </c>
      <c r="AS23" s="35">
        <f t="shared" ref="AS23" si="149">IFERROR(T23/O23,"-")*1000</f>
        <v>28867.582499999997</v>
      </c>
      <c r="AT23" s="35">
        <f t="shared" ref="AT23" si="150">IFERROR(U23/P23,"-")*1000</f>
        <v>2047.3863636363635</v>
      </c>
      <c r="AU23" s="36">
        <f t="shared" ref="AU23" si="151">IFERROR(V23/Q23,"-")*1000</f>
        <v>1561.255160238022</v>
      </c>
      <c r="AV23" s="35">
        <f t="shared" ref="AV23" si="152">IFERROR(W23/M23,"-")*1000</f>
        <v>1377.71298337075</v>
      </c>
      <c r="AW23" s="35">
        <f t="shared" ref="AW23" si="153">IFERROR(X23/N23,"-")*1000</f>
        <v>14694.836734693878</v>
      </c>
      <c r="AX23" s="35">
        <f t="shared" ref="AX23" si="154">IFERROR(Y23/O23,"-")*1000</f>
        <v>474818.88749999995</v>
      </c>
      <c r="AY23" s="35">
        <f t="shared" ref="AY23" si="155">IFERROR(Z23/P23,"-")*1000</f>
        <v>9877.613636363636</v>
      </c>
      <c r="AZ23" s="36">
        <f t="shared" ref="AZ23" si="156">IFERROR(AA23/Q23,"-")*1000</f>
        <v>1733.7982381822792</v>
      </c>
      <c r="BA23" s="35">
        <f t="shared" ref="BA23" si="157">IFERROR(AB23/M23,"-")*1000</f>
        <v>309.89741656374321</v>
      </c>
      <c r="BB23" s="35">
        <f t="shared" ref="BB23" si="158">IFERROR(AC23/N23,"-")*1000</f>
        <v>11833.283163265305</v>
      </c>
      <c r="BC23" s="35">
        <f t="shared" ref="BC23" si="159">IFERROR(AD23/O23,"-")*1000</f>
        <v>448047.9375</v>
      </c>
      <c r="BD23" s="35">
        <f t="shared" ref="BD23" si="160">IFERROR(AE23/P23,"-")*1000</f>
        <v>7931.621212121212</v>
      </c>
      <c r="BE23" s="36">
        <f t="shared" ref="BE23" si="161">IFERROR(AF23/Q23,"-")*1000</f>
        <v>623.27509639631228</v>
      </c>
      <c r="BF23" s="35">
        <f t="shared" ref="BF23" si="162">IFERROR(AG23/M23,"-")*1000</f>
        <v>1067.8155668070067</v>
      </c>
      <c r="BG23" s="35">
        <f t="shared" ref="BG23" si="163">IFERROR(AH23/N23,"-")*1000</f>
        <v>2861.5535714285716</v>
      </c>
      <c r="BH23" s="35">
        <f t="shared" ref="BH23" si="164">IFERROR(AI23/O23,"-")*1000</f>
        <v>26770.95</v>
      </c>
      <c r="BI23" s="35">
        <f t="shared" ref="BI23" si="165">IFERROR(AJ23/P23,"-")*1000</f>
        <v>1945.992424242424</v>
      </c>
      <c r="BJ23" s="35">
        <f t="shared" ref="BJ23" si="166">IFERROR(AK23/Q23,"-")*1000</f>
        <v>1110.523141785967</v>
      </c>
    </row>
    <row r="24" spans="1:62" ht="18.649999999999999" customHeight="1" x14ac:dyDescent="0.35">
      <c r="A24" s="29"/>
      <c r="B24" s="28"/>
      <c r="C24" s="1"/>
      <c r="D24" s="1"/>
      <c r="E24" s="1"/>
      <c r="F24" s="1"/>
      <c r="G24" s="5"/>
      <c r="H24" s="1"/>
      <c r="I24" s="1"/>
      <c r="J24" s="1"/>
      <c r="K24" s="1"/>
      <c r="L24" s="5"/>
      <c r="M24" s="1"/>
      <c r="N24" s="1"/>
      <c r="O24" s="1"/>
      <c r="P24" s="1"/>
      <c r="Q24" s="1"/>
      <c r="R24" s="1"/>
      <c r="S24" s="1"/>
      <c r="T24" s="1"/>
      <c r="U24" s="1"/>
      <c r="V24" s="5"/>
      <c r="W24" s="1"/>
      <c r="X24" s="1"/>
      <c r="Y24" s="1"/>
      <c r="Z24" s="1"/>
      <c r="AA24" s="5"/>
      <c r="AB24" s="1"/>
      <c r="AC24" s="1"/>
      <c r="AD24" s="1"/>
      <c r="AE24" s="1"/>
      <c r="AF24" s="5"/>
      <c r="AG24" s="1"/>
      <c r="AH24" s="1"/>
      <c r="AI24" s="1"/>
      <c r="AJ24" s="1"/>
      <c r="AK24" s="5"/>
      <c r="AL24" s="35"/>
      <c r="AM24" s="35"/>
      <c r="AN24" s="35"/>
      <c r="AO24" s="35"/>
      <c r="AP24" s="44"/>
      <c r="AQ24" s="35"/>
      <c r="AR24" s="35"/>
      <c r="AS24" s="35"/>
      <c r="AT24" s="35"/>
      <c r="AU24" s="35"/>
      <c r="AV24" s="35"/>
      <c r="AW24" s="35"/>
      <c r="AX24" s="35"/>
      <c r="AY24" s="35"/>
      <c r="AZ24" s="35"/>
      <c r="BA24" s="35"/>
      <c r="BB24" s="35"/>
      <c r="BC24" s="35"/>
      <c r="BD24" s="35"/>
      <c r="BE24" s="35"/>
      <c r="BF24" s="35"/>
      <c r="BG24" s="35"/>
      <c r="BH24" s="35"/>
      <c r="BI24" s="35"/>
      <c r="BJ24" s="35"/>
    </row>
    <row r="25" spans="1:62" ht="20" x14ac:dyDescent="0.4">
      <c r="A25" s="29"/>
      <c r="B25" s="9" t="s">
        <v>47</v>
      </c>
      <c r="C25" s="3"/>
      <c r="D25" s="3"/>
      <c r="E25" s="3"/>
      <c r="F25" s="3"/>
      <c r="G25" s="5"/>
      <c r="H25" s="3"/>
      <c r="I25" s="3"/>
      <c r="J25" s="3"/>
      <c r="K25" s="3"/>
      <c r="L25" s="3"/>
      <c r="M25" s="5"/>
      <c r="N25" s="6"/>
      <c r="O25" s="3"/>
      <c r="P25" s="3"/>
      <c r="Q25" s="3"/>
      <c r="R25" s="5"/>
      <c r="S25" s="5"/>
      <c r="T25" s="3"/>
      <c r="U25" s="3"/>
      <c r="V25" s="3"/>
      <c r="W25" s="3"/>
      <c r="X25" s="5"/>
      <c r="Y25" s="3"/>
      <c r="Z25" s="3"/>
      <c r="AA25" s="3"/>
      <c r="AB25" s="3"/>
      <c r="AC25" s="5"/>
      <c r="AD25" s="3"/>
      <c r="AE25" s="3"/>
      <c r="AF25" s="3"/>
      <c r="AG25" s="7"/>
      <c r="AH25" s="29"/>
      <c r="AI25" s="29"/>
      <c r="AJ25" s="33"/>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row>
    <row r="26" spans="1:62" x14ac:dyDescent="0.35">
      <c r="A26" s="29"/>
      <c r="B26" s="11"/>
      <c r="C26" s="12" t="str">
        <f>C2</f>
        <v>Promedio de Clientes Registrados</v>
      </c>
      <c r="D26" s="12"/>
      <c r="E26" s="12"/>
      <c r="F26" s="12"/>
      <c r="G26" s="13"/>
      <c r="H26" s="14" t="str">
        <f>H2</f>
        <v>Capacidad Registrada Promedio (KW)</v>
      </c>
      <c r="I26" s="14"/>
      <c r="J26" s="14"/>
      <c r="K26" s="14"/>
      <c r="L26" s="15"/>
      <c r="M26" s="12" t="str">
        <f>M2</f>
        <v>Clientes Promedio Facturados</v>
      </c>
      <c r="N26" s="12"/>
      <c r="O26" s="12"/>
      <c r="P26" s="12"/>
      <c r="Q26" s="13"/>
      <c r="R26" s="14" t="str">
        <f>R2</f>
        <v>Exportaciones (MWh)</v>
      </c>
      <c r="S26" s="14"/>
      <c r="T26" s="14"/>
      <c r="U26" s="14"/>
      <c r="V26" s="15"/>
      <c r="W26" s="12" t="str">
        <f>W2</f>
        <v>Consumo LUMA (MWh)</v>
      </c>
      <c r="X26" s="12"/>
      <c r="Y26" s="12"/>
      <c r="Z26" s="12"/>
      <c r="AA26" s="13"/>
      <c r="AB26" s="14" t="str">
        <f>AB2</f>
        <v>Consumo Neto Facturado (MWh)</v>
      </c>
      <c r="AC26" s="14"/>
      <c r="AD26" s="14"/>
      <c r="AE26" s="14"/>
      <c r="AF26" s="15"/>
      <c r="AG26" s="12" t="str">
        <f>AG2</f>
        <v>Acreditado (MWh)</v>
      </c>
      <c r="AH26" s="12"/>
      <c r="AI26" s="12"/>
      <c r="AJ26" s="12"/>
      <c r="AK26" s="13"/>
      <c r="AL26" s="12" t="str">
        <f>AL2</f>
        <v>Capacidad (KW) por cliente registrado</v>
      </c>
      <c r="AM26" s="12"/>
      <c r="AN26" s="12"/>
      <c r="AO26" s="12"/>
      <c r="AP26" s="13"/>
      <c r="AQ26" s="14" t="str">
        <f>AQ2</f>
        <v>Exportaciones (KWh) por cliente</v>
      </c>
      <c r="AR26" s="14"/>
      <c r="AS26" s="14"/>
      <c r="AT26" s="14"/>
      <c r="AU26" s="15"/>
      <c r="AV26" s="12" t="str">
        <f>AV2</f>
        <v>Consumo LUMA (MWh) por cliente</v>
      </c>
      <c r="AW26" s="12"/>
      <c r="AX26" s="12"/>
      <c r="AY26" s="12"/>
      <c r="AZ26" s="13"/>
      <c r="BA26" s="14" t="str">
        <f>BA2</f>
        <v>Consumo Neto Facturado (MWH) por cliente</v>
      </c>
      <c r="BB26" s="14"/>
      <c r="BC26" s="14"/>
      <c r="BD26" s="14"/>
      <c r="BE26" s="15"/>
      <c r="BF26" s="12" t="str">
        <f>BF2</f>
        <v>Acreditado (MWh) por cliente</v>
      </c>
      <c r="BG26" s="12"/>
      <c r="BH26" s="12"/>
      <c r="BI26" s="12"/>
      <c r="BJ26" s="12"/>
    </row>
    <row r="27" spans="1:62" ht="14.15" customHeight="1" thickBot="1" x14ac:dyDescent="0.4">
      <c r="A27" s="29"/>
      <c r="B27" s="16" t="s">
        <v>26</v>
      </c>
      <c r="C27" s="17" t="s">
        <v>8</v>
      </c>
      <c r="D27" s="17" t="s">
        <v>9</v>
      </c>
      <c r="E27" s="17" t="s">
        <v>10</v>
      </c>
      <c r="F27" s="18" t="s">
        <v>11</v>
      </c>
      <c r="G27" s="19" t="s">
        <v>12</v>
      </c>
      <c r="H27" s="20" t="s">
        <v>8</v>
      </c>
      <c r="I27" s="20" t="s">
        <v>9</v>
      </c>
      <c r="J27" s="20" t="s">
        <v>10</v>
      </c>
      <c r="K27" s="21" t="s">
        <v>11</v>
      </c>
      <c r="L27" s="22" t="s">
        <v>12</v>
      </c>
      <c r="M27" s="17" t="s">
        <v>8</v>
      </c>
      <c r="N27" s="17" t="s">
        <v>9</v>
      </c>
      <c r="O27" s="17" t="s">
        <v>10</v>
      </c>
      <c r="P27" s="18" t="s">
        <v>11</v>
      </c>
      <c r="Q27" s="19" t="s">
        <v>12</v>
      </c>
      <c r="R27" s="20" t="s">
        <v>8</v>
      </c>
      <c r="S27" s="20" t="s">
        <v>9</v>
      </c>
      <c r="T27" s="20" t="s">
        <v>10</v>
      </c>
      <c r="U27" s="21" t="s">
        <v>11</v>
      </c>
      <c r="V27" s="22" t="s">
        <v>12</v>
      </c>
      <c r="W27" s="17" t="s">
        <v>8</v>
      </c>
      <c r="X27" s="17" t="s">
        <v>9</v>
      </c>
      <c r="Y27" s="17" t="s">
        <v>10</v>
      </c>
      <c r="Z27" s="18" t="s">
        <v>11</v>
      </c>
      <c r="AA27" s="19" t="s">
        <v>12</v>
      </c>
      <c r="AB27" s="20" t="s">
        <v>8</v>
      </c>
      <c r="AC27" s="20" t="s">
        <v>9</v>
      </c>
      <c r="AD27" s="20" t="s">
        <v>10</v>
      </c>
      <c r="AE27" s="21" t="s">
        <v>11</v>
      </c>
      <c r="AF27" s="22" t="s">
        <v>12</v>
      </c>
      <c r="AG27" s="17" t="s">
        <v>8</v>
      </c>
      <c r="AH27" s="17" t="s">
        <v>9</v>
      </c>
      <c r="AI27" s="17" t="s">
        <v>10</v>
      </c>
      <c r="AJ27" s="18" t="s">
        <v>11</v>
      </c>
      <c r="AK27" s="19" t="s">
        <v>12</v>
      </c>
      <c r="AL27" s="17" t="s">
        <v>8</v>
      </c>
      <c r="AM27" s="17" t="s">
        <v>9</v>
      </c>
      <c r="AN27" s="17" t="s">
        <v>10</v>
      </c>
      <c r="AO27" s="18" t="s">
        <v>11</v>
      </c>
      <c r="AP27" s="19" t="s">
        <v>12</v>
      </c>
      <c r="AQ27" s="20" t="s">
        <v>8</v>
      </c>
      <c r="AR27" s="20" t="s">
        <v>9</v>
      </c>
      <c r="AS27" s="20" t="s">
        <v>10</v>
      </c>
      <c r="AT27" s="21" t="s">
        <v>11</v>
      </c>
      <c r="AU27" s="22" t="s">
        <v>12</v>
      </c>
      <c r="AV27" s="17" t="s">
        <v>8</v>
      </c>
      <c r="AW27" s="17" t="s">
        <v>9</v>
      </c>
      <c r="AX27" s="17" t="s">
        <v>10</v>
      </c>
      <c r="AY27" s="18" t="s">
        <v>11</v>
      </c>
      <c r="AZ27" s="19" t="s">
        <v>12</v>
      </c>
      <c r="BA27" s="20" t="s">
        <v>8</v>
      </c>
      <c r="BB27" s="20" t="s">
        <v>9</v>
      </c>
      <c r="BC27" s="20" t="s">
        <v>10</v>
      </c>
      <c r="BD27" s="21" t="s">
        <v>11</v>
      </c>
      <c r="BE27" s="22" t="s">
        <v>12</v>
      </c>
      <c r="BF27" s="17" t="s">
        <v>8</v>
      </c>
      <c r="BG27" s="17" t="s">
        <v>9</v>
      </c>
      <c r="BH27" s="17" t="s">
        <v>10</v>
      </c>
      <c r="BI27" s="18" t="s">
        <v>11</v>
      </c>
      <c r="BJ27" s="17" t="s">
        <v>12</v>
      </c>
    </row>
    <row r="28" spans="1:62" ht="20.9" customHeight="1" x14ac:dyDescent="0.35">
      <c r="A28" s="29"/>
      <c r="B28" s="28" t="s">
        <v>28</v>
      </c>
      <c r="C28" s="37">
        <f t="shared" ref="C28:G37" si="167">((C5/C4)-1)*100</f>
        <v>12.47052996532938</v>
      </c>
      <c r="D28" s="37">
        <f t="shared" si="167"/>
        <v>7.3471845829569338</v>
      </c>
      <c r="E28" s="37">
        <f t="shared" si="167"/>
        <v>10.000000000000009</v>
      </c>
      <c r="F28" s="37">
        <f t="shared" si="167"/>
        <v>8.2236842105263275</v>
      </c>
      <c r="G28" s="38">
        <f t="shared" si="167"/>
        <v>12.294165432216753</v>
      </c>
      <c r="H28" s="37">
        <f t="shared" ref="H28:L37" si="168">IFERROR(((H5/H4)-1)*100," ")</f>
        <v>12.359576274167861</v>
      </c>
      <c r="I28" s="37">
        <f t="shared" si="168"/>
        <v>2.6245961451051736</v>
      </c>
      <c r="J28" s="37">
        <f t="shared" si="168"/>
        <v>-1.4065124456467903</v>
      </c>
      <c r="K28" s="37">
        <f t="shared" si="168"/>
        <v>8.3517059657814094</v>
      </c>
      <c r="L28" s="38">
        <f t="shared" si="168"/>
        <v>9.6884421901105355</v>
      </c>
      <c r="M28" s="37">
        <f t="shared" ref="M28:AK28" si="169">((M5/M4)-1)*100</f>
        <v>15.275404097601154</v>
      </c>
      <c r="N28" s="37">
        <f t="shared" si="169"/>
        <v>10.513062637708526</v>
      </c>
      <c r="O28" s="37">
        <f t="shared" si="169"/>
        <v>16.07142857142858</v>
      </c>
      <c r="P28" s="37">
        <f t="shared" si="169"/>
        <v>14.736842105263159</v>
      </c>
      <c r="Q28" s="38">
        <f t="shared" si="169"/>
        <v>15.12399650266274</v>
      </c>
      <c r="R28" s="37">
        <f t="shared" si="169"/>
        <v>4.6773528791056451</v>
      </c>
      <c r="S28" s="37">
        <f t="shared" si="169"/>
        <v>-9.8576139023323961</v>
      </c>
      <c r="T28" s="37">
        <f t="shared" si="169"/>
        <v>14.787524912532568</v>
      </c>
      <c r="U28" s="37">
        <f t="shared" si="169"/>
        <v>17.866539393258797</v>
      </c>
      <c r="V28" s="38">
        <f t="shared" si="169"/>
        <v>2.5784983011220453</v>
      </c>
      <c r="W28" s="37">
        <f t="shared" si="169"/>
        <v>3.1662513991540964</v>
      </c>
      <c r="X28" s="37">
        <f t="shared" si="169"/>
        <v>7.380397249819648</v>
      </c>
      <c r="Y28" s="37">
        <f t="shared" si="169"/>
        <v>4.4791671861612592</v>
      </c>
      <c r="Z28" s="37">
        <f t="shared" si="169"/>
        <v>11.117551972839014</v>
      </c>
      <c r="AA28" s="38">
        <f t="shared" si="169"/>
        <v>4.7040243323100972</v>
      </c>
      <c r="AB28" s="37">
        <f t="shared" si="169"/>
        <v>7.0573317831313931</v>
      </c>
      <c r="AC28" s="37">
        <f t="shared" si="169"/>
        <v>16.41672616541139</v>
      </c>
      <c r="AD28" s="37">
        <f t="shared" si="169"/>
        <v>-2.480720782903878</v>
      </c>
      <c r="AE28" s="37">
        <f t="shared" si="169"/>
        <v>20.779200967448453</v>
      </c>
      <c r="AF28" s="38">
        <f t="shared" si="169"/>
        <v>7.8773680479163444</v>
      </c>
      <c r="AG28" s="37">
        <f t="shared" si="169"/>
        <v>0.72041711393764363</v>
      </c>
      <c r="AH28" s="37">
        <f t="shared" si="169"/>
        <v>-15.519495952071328</v>
      </c>
      <c r="AI28" s="37">
        <f t="shared" si="169"/>
        <v>220.37533255192284</v>
      </c>
      <c r="AJ28" s="37">
        <f t="shared" si="169"/>
        <v>-8.0211200668106279</v>
      </c>
      <c r="AK28" s="38">
        <f t="shared" si="169"/>
        <v>0.22088959619683823</v>
      </c>
      <c r="AL28" s="39">
        <f t="shared" ref="AL28:AP37" si="170">IFERROR(((AL5/AL4)-1)*100, "-")</f>
        <v>-9.8651345553124603E-2</v>
      </c>
      <c r="AM28" s="39">
        <f t="shared" si="170"/>
        <v>-4.3993593834798617</v>
      </c>
      <c r="AN28" s="39">
        <f t="shared" si="170"/>
        <v>-10.369556768769804</v>
      </c>
      <c r="AO28" s="39">
        <f t="shared" si="170"/>
        <v>0.11829365835118733</v>
      </c>
      <c r="AP28" s="40">
        <f t="shared" si="170"/>
        <v>-2.3204440160153106</v>
      </c>
      <c r="AQ28" s="37">
        <f t="shared" ref="AQ28:AU37" si="171">IFERROR(((AQ5/AQ4)-1)*100," ")</f>
        <v>-9.193679520327148</v>
      </c>
      <c r="AR28" s="37">
        <f t="shared" si="171"/>
        <v>-18.432822377587566</v>
      </c>
      <c r="AS28" s="37">
        <f t="shared" si="171"/>
        <v>-1.1061323830488523</v>
      </c>
      <c r="AT28" s="37">
        <f t="shared" si="171"/>
        <v>2.7277178198127139</v>
      </c>
      <c r="AU28" s="38">
        <f t="shared" si="171"/>
        <v>-10.897378984971674</v>
      </c>
      <c r="AV28" s="37">
        <f t="shared" ref="AV28:BJ28" si="172">((AV5/AV4)-1)*100</f>
        <v>-10.504541530988265</v>
      </c>
      <c r="AW28" s="37">
        <f t="shared" si="172"/>
        <v>-2.8346562054465729</v>
      </c>
      <c r="AX28" s="37">
        <f t="shared" si="172"/>
        <v>-9.987179039614924</v>
      </c>
      <c r="AY28" s="37">
        <f t="shared" si="172"/>
        <v>-3.1544271796357215</v>
      </c>
      <c r="AZ28" s="38">
        <f t="shared" si="172"/>
        <v>-9.0510862086964128</v>
      </c>
      <c r="BA28" s="37">
        <f t="shared" si="172"/>
        <v>-7.1290769950472015</v>
      </c>
      <c r="BB28" s="37">
        <f t="shared" si="172"/>
        <v>5.3420504208236963</v>
      </c>
      <c r="BC28" s="37">
        <f t="shared" si="172"/>
        <v>-15.983390212963322</v>
      </c>
      <c r="BD28" s="37">
        <f t="shared" si="172"/>
        <v>5.2662760725468161</v>
      </c>
      <c r="BE28" s="38">
        <f t="shared" si="172"/>
        <v>-6.294628986910455</v>
      </c>
      <c r="BF28" s="37">
        <f t="shared" si="172"/>
        <v>-12.626272792190896</v>
      </c>
      <c r="BG28" s="37">
        <f t="shared" si="172"/>
        <v>-23.556091893970542</v>
      </c>
      <c r="BH28" s="37">
        <f t="shared" si="172"/>
        <v>176.0156711216566</v>
      </c>
      <c r="BI28" s="37">
        <f t="shared" si="172"/>
        <v>-19.83492115914688</v>
      </c>
      <c r="BJ28" s="45">
        <f t="shared" si="172"/>
        <v>-12.945265417467677</v>
      </c>
    </row>
    <row r="29" spans="1:62" ht="20.9" customHeight="1" x14ac:dyDescent="0.35">
      <c r="A29" s="29"/>
      <c r="B29" s="28" t="s">
        <v>29</v>
      </c>
      <c r="C29" s="37">
        <f t="shared" si="167"/>
        <v>12.410713499326231</v>
      </c>
      <c r="D29" s="37">
        <f t="shared" si="167"/>
        <v>4.9929873772791122</v>
      </c>
      <c r="E29" s="37">
        <f t="shared" si="167"/>
        <v>4.5454545454545414</v>
      </c>
      <c r="F29" s="37">
        <f t="shared" si="167"/>
        <v>5.1671732522796221</v>
      </c>
      <c r="G29" s="38">
        <f t="shared" si="167"/>
        <v>12.160954561315407</v>
      </c>
      <c r="H29" s="37">
        <f t="shared" si="168"/>
        <v>12.153240549688071</v>
      </c>
      <c r="I29" s="37">
        <f t="shared" si="168"/>
        <v>2.360218737395714</v>
      </c>
      <c r="J29" s="37">
        <f t="shared" si="168"/>
        <v>0.71435015895087162</v>
      </c>
      <c r="K29" s="37">
        <f t="shared" si="168"/>
        <v>4.1517918896414097</v>
      </c>
      <c r="L29" s="38">
        <f t="shared" si="168"/>
        <v>9.6900989041115437</v>
      </c>
      <c r="M29" s="37">
        <f t="shared" ref="M29:AK29" si="173">((M6/M5)-1)*100</f>
        <v>13.453964114426565</v>
      </c>
      <c r="N29" s="37">
        <f t="shared" si="173"/>
        <v>5.8672742808316691</v>
      </c>
      <c r="O29" s="37">
        <f t="shared" si="173"/>
        <v>6.1538461538461542</v>
      </c>
      <c r="P29" s="37">
        <f t="shared" si="173"/>
        <v>4.2813455657492394</v>
      </c>
      <c r="Q29" s="38">
        <f t="shared" si="173"/>
        <v>13.194096832657266</v>
      </c>
      <c r="R29" s="37">
        <f t="shared" si="173"/>
        <v>12.664079977757137</v>
      </c>
      <c r="S29" s="37">
        <f t="shared" si="173"/>
        <v>2.3793198982455355</v>
      </c>
      <c r="T29" s="37">
        <f t="shared" si="173"/>
        <v>-8.8891611759445155</v>
      </c>
      <c r="U29" s="37">
        <f t="shared" si="173"/>
        <v>-1.5172911300229019</v>
      </c>
      <c r="V29" s="38">
        <f t="shared" si="173"/>
        <v>10.781361481046737</v>
      </c>
      <c r="W29" s="37">
        <f t="shared" si="173"/>
        <v>-16.268071133807638</v>
      </c>
      <c r="X29" s="37">
        <f t="shared" si="173"/>
        <v>-11.534200175871334</v>
      </c>
      <c r="Y29" s="37">
        <f t="shared" si="173"/>
        <v>-30.667119434080192</v>
      </c>
      <c r="Z29" s="37">
        <f t="shared" si="173"/>
        <v>1.181616642656147</v>
      </c>
      <c r="AA29" s="38">
        <f t="shared" si="173"/>
        <v>-17.123337136056382</v>
      </c>
      <c r="AB29" s="37">
        <f t="shared" si="173"/>
        <v>-31.660779397956851</v>
      </c>
      <c r="AC29" s="37">
        <f t="shared" si="173"/>
        <v>-14.453198695297376</v>
      </c>
      <c r="AD29" s="37">
        <f t="shared" si="173"/>
        <v>-27.471745619088917</v>
      </c>
      <c r="AE29" s="37">
        <f t="shared" si="173"/>
        <v>4.1675039183378226</v>
      </c>
      <c r="AF29" s="38">
        <f t="shared" si="173"/>
        <v>-23.478385727810146</v>
      </c>
      <c r="AG29" s="37">
        <f t="shared" si="173"/>
        <v>-5.9838652208732075</v>
      </c>
      <c r="AH29" s="37">
        <f t="shared" si="173"/>
        <v>-1.34044528531303</v>
      </c>
      <c r="AI29" s="37">
        <f t="shared" si="173"/>
        <v>-60.83854039979105</v>
      </c>
      <c r="AJ29" s="37">
        <f t="shared" si="173"/>
        <v>-6.5851094332409428</v>
      </c>
      <c r="AK29" s="38">
        <f t="shared" si="173"/>
        <v>-7.4593656213928323</v>
      </c>
      <c r="AL29" s="39">
        <f t="shared" si="170"/>
        <v>-0.22904662876256365</v>
      </c>
      <c r="AM29" s="39">
        <f t="shared" si="170"/>
        <v>-2.5075661771798985</v>
      </c>
      <c r="AN29" s="39">
        <f t="shared" si="170"/>
        <v>-3.6645346305687276</v>
      </c>
      <c r="AO29" s="39">
        <f t="shared" si="170"/>
        <v>-0.9654926829710142</v>
      </c>
      <c r="AP29" s="40">
        <f t="shared" si="170"/>
        <v>-2.2029552680501774</v>
      </c>
      <c r="AQ29" s="37">
        <f t="shared" si="171"/>
        <v>-0.69621554683867437</v>
      </c>
      <c r="AR29" s="37">
        <f t="shared" si="171"/>
        <v>-3.2946483285606787</v>
      </c>
      <c r="AS29" s="37">
        <f t="shared" si="171"/>
        <v>-14.170948933860783</v>
      </c>
      <c r="AT29" s="37">
        <f t="shared" si="171"/>
        <v>-5.5605695000512707</v>
      </c>
      <c r="AU29" s="38">
        <f t="shared" si="171"/>
        <v>-2.1315028072333542</v>
      </c>
      <c r="AV29" s="37">
        <f t="shared" ref="AV29:BJ29" si="174">((AV6/AV5)-1)*100</f>
        <v>-26.197440944643745</v>
      </c>
      <c r="AW29" s="37">
        <f t="shared" si="174"/>
        <v>-16.437066671370538</v>
      </c>
      <c r="AX29" s="37">
        <f t="shared" si="174"/>
        <v>-34.686416858191492</v>
      </c>
      <c r="AY29" s="37">
        <f t="shared" si="174"/>
        <v>-2.9724673250775324</v>
      </c>
      <c r="AZ29" s="38">
        <f t="shared" si="174"/>
        <v>-26.783582198225432</v>
      </c>
      <c r="BA29" s="37">
        <f t="shared" si="174"/>
        <v>-39.764801401634507</v>
      </c>
      <c r="BB29" s="37">
        <f t="shared" si="174"/>
        <v>-19.194291261552088</v>
      </c>
      <c r="BC29" s="37">
        <f t="shared" si="174"/>
        <v>-31.676282104938835</v>
      </c>
      <c r="BD29" s="37">
        <f t="shared" si="174"/>
        <v>-0.10916779678454835</v>
      </c>
      <c r="BE29" s="38">
        <f t="shared" si="174"/>
        <v>-32.397875495824579</v>
      </c>
      <c r="BF29" s="37">
        <f t="shared" si="174"/>
        <v>-17.132789926754178</v>
      </c>
      <c r="BG29" s="37">
        <f t="shared" si="174"/>
        <v>-6.8082602627748345</v>
      </c>
      <c r="BH29" s="37">
        <f t="shared" si="174"/>
        <v>-63.108769941832158</v>
      </c>
      <c r="BI29" s="37">
        <f t="shared" si="174"/>
        <v>-10.420324881729591</v>
      </c>
      <c r="BJ29" s="45">
        <f t="shared" si="174"/>
        <v>-18.246059672690873</v>
      </c>
    </row>
    <row r="30" spans="1:62" ht="20.9" customHeight="1" x14ac:dyDescent="0.35">
      <c r="A30" s="29"/>
      <c r="B30" s="28" t="s">
        <v>30</v>
      </c>
      <c r="C30" s="37">
        <f t="shared" si="167"/>
        <v>14.079761811486335</v>
      </c>
      <c r="D30" s="37">
        <f t="shared" si="167"/>
        <v>5.1295752070531719</v>
      </c>
      <c r="E30" s="37">
        <f t="shared" si="167"/>
        <v>0</v>
      </c>
      <c r="F30" s="37">
        <f t="shared" si="167"/>
        <v>0.57803468208093012</v>
      </c>
      <c r="G30" s="38">
        <f t="shared" si="167"/>
        <v>13.782741979542902</v>
      </c>
      <c r="H30" s="37">
        <f t="shared" si="168"/>
        <v>13.921437570606399</v>
      </c>
      <c r="I30" s="37">
        <f t="shared" si="168"/>
        <v>3.1676784900564581</v>
      </c>
      <c r="J30" s="37">
        <f t="shared" si="168"/>
        <v>2.2204460492503131E-14</v>
      </c>
      <c r="K30" s="37">
        <f t="shared" si="168"/>
        <v>0.52083848746420358</v>
      </c>
      <c r="L30" s="38">
        <f t="shared" si="168"/>
        <v>11.317325070735107</v>
      </c>
      <c r="M30" s="37">
        <f t="shared" ref="M30:AK30" si="175">((M7/M6)-1)*100</f>
        <v>12.622903070903945</v>
      </c>
      <c r="N30" s="37">
        <f t="shared" si="175"/>
        <v>4.4121603443637358</v>
      </c>
      <c r="O30" s="37">
        <f t="shared" si="175"/>
        <v>-2.8985507246376829</v>
      </c>
      <c r="P30" s="37">
        <f t="shared" si="175"/>
        <v>-0.58651026392961825</v>
      </c>
      <c r="Q30" s="38">
        <f t="shared" si="175"/>
        <v>12.34770277070405</v>
      </c>
      <c r="R30" s="37">
        <f t="shared" si="175"/>
        <v>42.934769261327155</v>
      </c>
      <c r="S30" s="37">
        <f t="shared" si="175"/>
        <v>39.293194276968244</v>
      </c>
      <c r="T30" s="37">
        <f t="shared" si="175"/>
        <v>58.656519568904585</v>
      </c>
      <c r="U30" s="37">
        <f t="shared" si="175"/>
        <v>41.186510952940367</v>
      </c>
      <c r="V30" s="38">
        <f t="shared" si="175"/>
        <v>42.666196124752574</v>
      </c>
      <c r="W30" s="37">
        <f t="shared" si="175"/>
        <v>27.396973549611083</v>
      </c>
      <c r="X30" s="37">
        <f t="shared" si="175"/>
        <v>5.1883224111922033</v>
      </c>
      <c r="Y30" s="37">
        <f t="shared" si="175"/>
        <v>-12.408638667435735</v>
      </c>
      <c r="Z30" s="37">
        <f t="shared" si="175"/>
        <v>2.0458733343825308</v>
      </c>
      <c r="AA30" s="38">
        <f t="shared" si="175"/>
        <v>14.262324352683065</v>
      </c>
      <c r="AB30" s="37">
        <f t="shared" si="175"/>
        <v>5.0607815947530943</v>
      </c>
      <c r="AC30" s="37">
        <f t="shared" si="175"/>
        <v>6.6698661294899875</v>
      </c>
      <c r="AD30" s="37">
        <f t="shared" si="175"/>
        <v>-13.674716008961719</v>
      </c>
      <c r="AE30" s="37">
        <f>((AE7/AE6)-1)*100</f>
        <v>-3.4782848324515059</v>
      </c>
      <c r="AF30" s="38">
        <f t="shared" si="175"/>
        <v>1.0857608200585567</v>
      </c>
      <c r="AG30" s="37">
        <f t="shared" si="175"/>
        <v>38.244544205146582</v>
      </c>
      <c r="AH30" s="37">
        <f t="shared" si="175"/>
        <v>0.70211438662155512</v>
      </c>
      <c r="AI30" s="37">
        <f t="shared" si="175"/>
        <v>9.7316196498302041</v>
      </c>
      <c r="AJ30" s="37">
        <f t="shared" si="175"/>
        <v>18.068984039287916</v>
      </c>
      <c r="AK30" s="38">
        <f t="shared" si="175"/>
        <v>30.831106083646386</v>
      </c>
      <c r="AL30" s="39">
        <f t="shared" si="170"/>
        <v>-0.13878381087572</v>
      </c>
      <c r="AM30" s="39">
        <f t="shared" si="170"/>
        <v>-1.8661701173363854</v>
      </c>
      <c r="AN30" s="39">
        <f t="shared" si="170"/>
        <v>2.2204460492503131E-14</v>
      </c>
      <c r="AO30" s="39">
        <f t="shared" si="170"/>
        <v>-5.6867480854572161E-2</v>
      </c>
      <c r="AP30" s="40">
        <f t="shared" si="170"/>
        <v>-2.1667757921065456</v>
      </c>
      <c r="AQ30" s="37">
        <f t="shared" si="171"/>
        <v>26.914477751776467</v>
      </c>
      <c r="AR30" s="37">
        <f t="shared" si="171"/>
        <v>33.407060841919865</v>
      </c>
      <c r="AS30" s="37">
        <f t="shared" si="171"/>
        <v>63.392535078424153</v>
      </c>
      <c r="AT30" s="37">
        <f t="shared" si="171"/>
        <v>42.019469719624361</v>
      </c>
      <c r="AU30" s="38">
        <f t="shared" si="171"/>
        <v>26.98630466519376</v>
      </c>
      <c r="AV30" s="37">
        <f t="shared" ref="AV30:BJ30" si="176">((AV7/AV6)-1)*100</f>
        <v>13.118175855763381</v>
      </c>
      <c r="AW30" s="37">
        <f t="shared" si="176"/>
        <v>0.74336366977620916</v>
      </c>
      <c r="AX30" s="37">
        <f t="shared" si="176"/>
        <v>-9.7939711649711043</v>
      </c>
      <c r="AY30" s="37">
        <f t="shared" si="176"/>
        <v>2.6479138850278527</v>
      </c>
      <c r="AZ30" s="38">
        <f t="shared" si="176"/>
        <v>1.7041929071630824</v>
      </c>
      <c r="BA30" s="37">
        <f t="shared" si="176"/>
        <v>-6.7145503001196598</v>
      </c>
      <c r="BB30" s="37">
        <f t="shared" si="176"/>
        <v>2.1623015726138339</v>
      </c>
      <c r="BC30" s="37">
        <f t="shared" si="176"/>
        <v>-11.097841859975489</v>
      </c>
      <c r="BD30" s="37">
        <f t="shared" si="176"/>
        <v>-2.9088351854453132</v>
      </c>
      <c r="BE30" s="38">
        <f t="shared" si="176"/>
        <v>-10.02418533971321</v>
      </c>
      <c r="BF30" s="37">
        <f t="shared" si="176"/>
        <v>22.749938454447417</v>
      </c>
      <c r="BG30" s="37">
        <f t="shared" si="176"/>
        <v>-3.5532699883864205</v>
      </c>
      <c r="BH30" s="37">
        <f t="shared" si="176"/>
        <v>13.007190385646039</v>
      </c>
      <c r="BI30" s="37">
        <f t="shared" si="176"/>
        <v>18.765556216510859</v>
      </c>
      <c r="BJ30" s="45">
        <f t="shared" si="176"/>
        <v>16.451963731440109</v>
      </c>
    </row>
    <row r="31" spans="1:62" ht="20.9" customHeight="1" x14ac:dyDescent="0.35">
      <c r="A31" s="29"/>
      <c r="B31" s="28" t="s">
        <v>31</v>
      </c>
      <c r="C31" s="37">
        <f t="shared" si="167"/>
        <v>16.718406593406598</v>
      </c>
      <c r="D31" s="37">
        <f t="shared" si="167"/>
        <v>8.1829733163913509</v>
      </c>
      <c r="E31" s="37">
        <f t="shared" si="167"/>
        <v>0</v>
      </c>
      <c r="F31" s="37">
        <f t="shared" si="167"/>
        <v>0.86206896551723755</v>
      </c>
      <c r="G31" s="38">
        <f t="shared" si="167"/>
        <v>16.449930644472911</v>
      </c>
      <c r="H31" s="37">
        <f t="shared" si="168"/>
        <v>16.801539977936919</v>
      </c>
      <c r="I31" s="37">
        <f t="shared" si="168"/>
        <v>3.0443965946338913</v>
      </c>
      <c r="J31" s="37">
        <f t="shared" si="168"/>
        <v>-2.2204460492503131E-14</v>
      </c>
      <c r="K31" s="37">
        <f t="shared" si="168"/>
        <v>0.64000630058016483</v>
      </c>
      <c r="L31" s="38">
        <f t="shared" si="168"/>
        <v>13.767618874967491</v>
      </c>
      <c r="M31" s="37">
        <f t="shared" ref="M31:AK31" si="177">((M8/M7)-1)*100</f>
        <v>16.806928270867981</v>
      </c>
      <c r="N31" s="37">
        <f t="shared" si="177"/>
        <v>7.5753671734089201</v>
      </c>
      <c r="O31" s="37">
        <f t="shared" si="177"/>
        <v>-2.9850746268656581</v>
      </c>
      <c r="P31" s="37">
        <f t="shared" si="177"/>
        <v>0</v>
      </c>
      <c r="Q31" s="38">
        <f t="shared" si="177"/>
        <v>16.516121151249031</v>
      </c>
      <c r="R31" s="37">
        <f t="shared" si="177"/>
        <v>0.69164144671807204</v>
      </c>
      <c r="S31" s="37">
        <f t="shared" si="177"/>
        <v>-30.127843908281658</v>
      </c>
      <c r="T31" s="37">
        <f t="shared" si="177"/>
        <v>-31.12473236464356</v>
      </c>
      <c r="U31" s="37">
        <f t="shared" si="177"/>
        <v>-18.792429188834671</v>
      </c>
      <c r="V31" s="38">
        <f t="shared" si="177"/>
        <v>-3.7890638888159467</v>
      </c>
      <c r="W31" s="37">
        <f t="shared" si="177"/>
        <v>35.965991240671549</v>
      </c>
      <c r="X31" s="37">
        <f t="shared" si="177"/>
        <v>9.0027228317705266</v>
      </c>
      <c r="Y31" s="37">
        <f t="shared" si="177"/>
        <v>32.536778273035829</v>
      </c>
      <c r="Z31" s="37">
        <f t="shared" si="177"/>
        <v>-2.6050523444346441</v>
      </c>
      <c r="AA31" s="38">
        <f t="shared" si="177"/>
        <v>27.183181544080593</v>
      </c>
      <c r="AB31" s="37">
        <f t="shared" si="177"/>
        <v>76.574015002348418</v>
      </c>
      <c r="AC31" s="37">
        <f t="shared" si="177"/>
        <v>15.013153261481914</v>
      </c>
      <c r="AD31" s="37">
        <f t="shared" si="177"/>
        <v>36.589928642287873</v>
      </c>
      <c r="AE31" s="37">
        <f t="shared" si="177"/>
        <v>1.4247783062770969</v>
      </c>
      <c r="AF31" s="38">
        <f t="shared" si="177"/>
        <v>38.917236640193906</v>
      </c>
      <c r="AG31" s="37">
        <f t="shared" si="177"/>
        <v>20.978538201637264</v>
      </c>
      <c r="AH31" s="37">
        <f t="shared" si="177"/>
        <v>-10.275796344949995</v>
      </c>
      <c r="AI31" s="37">
        <f t="shared" si="177"/>
        <v>-23.223045114744203</v>
      </c>
      <c r="AJ31" s="37">
        <f t="shared" si="177"/>
        <v>-12.160625213251652</v>
      </c>
      <c r="AK31" s="38">
        <f t="shared" si="177"/>
        <v>15.782901741090051</v>
      </c>
      <c r="AL31" s="39">
        <f t="shared" si="170"/>
        <v>7.1225599249236105E-2</v>
      </c>
      <c r="AM31" s="39">
        <f t="shared" si="170"/>
        <v>-4.7498941508375854</v>
      </c>
      <c r="AN31" s="39">
        <f t="shared" si="170"/>
        <v>-1.1102230246251565E-14</v>
      </c>
      <c r="AO31" s="39">
        <f t="shared" si="170"/>
        <v>-0.22016469344188216</v>
      </c>
      <c r="AP31" s="40">
        <f t="shared" si="170"/>
        <v>-2.3034034925229929</v>
      </c>
      <c r="AQ31" s="37">
        <f t="shared" si="171"/>
        <v>-13.796516236416689</v>
      </c>
      <c r="AR31" s="37">
        <f t="shared" si="171"/>
        <v>-35.048182564800257</v>
      </c>
      <c r="AS31" s="37">
        <f t="shared" si="171"/>
        <v>-29.005493360478763</v>
      </c>
      <c r="AT31" s="37">
        <f t="shared" si="171"/>
        <v>-18.792429188834671</v>
      </c>
      <c r="AU31" s="38">
        <f t="shared" si="171"/>
        <v>-17.426931860962746</v>
      </c>
      <c r="AV31" s="37">
        <f t="shared" ref="AV31:BJ31" si="178">((AV8/AV7)-1)*100</f>
        <v>16.402334393534336</v>
      </c>
      <c r="AW31" s="37">
        <f t="shared" si="178"/>
        <v>1.3268424694853787</v>
      </c>
      <c r="AX31" s="37">
        <f t="shared" si="178"/>
        <v>36.614832989129219</v>
      </c>
      <c r="AY31" s="37">
        <f t="shared" si="178"/>
        <v>-2.6050523444346219</v>
      </c>
      <c r="AZ31" s="38">
        <f t="shared" si="178"/>
        <v>9.1550081546095452</v>
      </c>
      <c r="BA31" s="37">
        <f t="shared" si="178"/>
        <v>51.167415851296298</v>
      </c>
      <c r="BB31" s="37">
        <f t="shared" si="178"/>
        <v>6.9140234270206768</v>
      </c>
      <c r="BC31" s="37">
        <f t="shared" si="178"/>
        <v>40.792695677435177</v>
      </c>
      <c r="BD31" s="37">
        <f t="shared" si="178"/>
        <v>1.4247783062770747</v>
      </c>
      <c r="BE31" s="38">
        <f t="shared" si="178"/>
        <v>19.22576487065346</v>
      </c>
      <c r="BF31" s="37">
        <f t="shared" si="178"/>
        <v>3.5713720003796245</v>
      </c>
      <c r="BG31" s="37">
        <f t="shared" si="178"/>
        <v>-16.594099548443342</v>
      </c>
      <c r="BH31" s="37">
        <f t="shared" si="178"/>
        <v>-20.860677272120952</v>
      </c>
      <c r="BI31" s="37">
        <f t="shared" si="178"/>
        <v>-12.160625213251663</v>
      </c>
      <c r="BJ31" s="45">
        <f t="shared" si="178"/>
        <v>-0.62928580432847214</v>
      </c>
    </row>
    <row r="32" spans="1:62" ht="20.9" customHeight="1" x14ac:dyDescent="0.35">
      <c r="A32" s="29"/>
      <c r="B32" s="28" t="s">
        <v>32</v>
      </c>
      <c r="C32" s="37">
        <f t="shared" si="167"/>
        <v>16.295559661531577</v>
      </c>
      <c r="D32" s="37">
        <f t="shared" si="167"/>
        <v>15.409913084331684</v>
      </c>
      <c r="E32" s="37">
        <f t="shared" si="167"/>
        <v>0</v>
      </c>
      <c r="F32" s="37">
        <f t="shared" si="167"/>
        <v>1.9943019943019946</v>
      </c>
      <c r="G32" s="38">
        <f t="shared" si="167"/>
        <v>16.238782721238799</v>
      </c>
      <c r="H32" s="37">
        <f t="shared" si="168"/>
        <v>16.731589345606501</v>
      </c>
      <c r="I32" s="37">
        <f t="shared" si="168"/>
        <v>3.8379465943219504</v>
      </c>
      <c r="J32" s="37">
        <f t="shared" si="168"/>
        <v>2.2204460492503131E-14</v>
      </c>
      <c r="K32" s="37">
        <f t="shared" si="168"/>
        <v>1.1740520291834367</v>
      </c>
      <c r="L32" s="38">
        <f t="shared" si="168"/>
        <v>14.144170450736837</v>
      </c>
      <c r="M32" s="37">
        <f t="shared" ref="M32:AK32" si="179">((M9/M8)-1)*100</f>
        <v>16.70745791719277</v>
      </c>
      <c r="N32" s="37">
        <f t="shared" si="179"/>
        <v>15.305389221556887</v>
      </c>
      <c r="O32" s="37">
        <f t="shared" si="179"/>
        <v>3.076923076923066</v>
      </c>
      <c r="P32" s="37">
        <f t="shared" si="179"/>
        <v>2.9498525073746285</v>
      </c>
      <c r="Q32" s="38">
        <f t="shared" si="179"/>
        <v>16.641039082066513</v>
      </c>
      <c r="R32" s="37">
        <f t="shared" si="179"/>
        <v>3.7528746871787755</v>
      </c>
      <c r="S32" s="37">
        <f t="shared" si="179"/>
        <v>26.25984968262398</v>
      </c>
      <c r="T32" s="37">
        <f t="shared" si="179"/>
        <v>-33.674326044693913</v>
      </c>
      <c r="U32" s="37">
        <f t="shared" si="179"/>
        <v>-7.8383037199546752</v>
      </c>
      <c r="V32" s="38">
        <f t="shared" si="179"/>
        <v>5.3639367658449455</v>
      </c>
      <c r="W32" s="37">
        <f t="shared" si="179"/>
        <v>-9.1946872901194077E-2</v>
      </c>
      <c r="X32" s="37">
        <f t="shared" si="179"/>
        <v>-2.1920004390360792</v>
      </c>
      <c r="Y32" s="37">
        <f t="shared" si="179"/>
        <v>4.438322271612738</v>
      </c>
      <c r="Z32" s="37">
        <f t="shared" si="179"/>
        <v>-18.813917736635833</v>
      </c>
      <c r="AA32" s="38">
        <f t="shared" si="179"/>
        <v>-0.26285124365394985</v>
      </c>
      <c r="AB32" s="37">
        <f t="shared" si="179"/>
        <v>0.78540066388186336</v>
      </c>
      <c r="AC32" s="37">
        <f t="shared" si="179"/>
        <v>0.85795303559392799</v>
      </c>
      <c r="AD32" s="37">
        <f t="shared" si="179"/>
        <v>5.5502175147053023</v>
      </c>
      <c r="AE32" s="37">
        <f t="shared" si="179"/>
        <v>-17.079316894882556</v>
      </c>
      <c r="AF32" s="38">
        <f t="shared" si="179"/>
        <v>1.5828292969328084</v>
      </c>
      <c r="AG32" s="37">
        <f t="shared" si="179"/>
        <v>-0.56456034968825897</v>
      </c>
      <c r="AH32" s="37">
        <f t="shared" si="179"/>
        <v>-14.732048751150995</v>
      </c>
      <c r="AI32" s="37">
        <f t="shared" si="179"/>
        <v>-22.7749232914502</v>
      </c>
      <c r="AJ32" s="37">
        <f t="shared" si="179"/>
        <v>-23.563159922928712</v>
      </c>
      <c r="AK32" s="38">
        <f t="shared" si="179"/>
        <v>-2.4143228897388402</v>
      </c>
      <c r="AL32" s="37">
        <f t="shared" si="170"/>
        <v>0.3749323579885333</v>
      </c>
      <c r="AM32" s="37">
        <f t="shared" si="170"/>
        <v>-10.02683927294351</v>
      </c>
      <c r="AN32" s="37">
        <f t="shared" si="170"/>
        <v>2.2204460492503131E-14</v>
      </c>
      <c r="AO32" s="37">
        <f t="shared" si="170"/>
        <v>-0.80421155797936184</v>
      </c>
      <c r="AP32" s="38">
        <f t="shared" si="170"/>
        <v>-1.8019908858863509</v>
      </c>
      <c r="AQ32" s="37">
        <f t="shared" si="171"/>
        <v>-11.100047470150242</v>
      </c>
      <c r="AR32" s="37">
        <f t="shared" si="171"/>
        <v>9.5003889540829167</v>
      </c>
      <c r="AS32" s="37">
        <f t="shared" si="171"/>
        <v>-35.654196909031398</v>
      </c>
      <c r="AT32" s="37">
        <f t="shared" si="171"/>
        <v>-10.479040003050532</v>
      </c>
      <c r="AU32" s="38">
        <f t="shared" si="171"/>
        <v>-9.6682114673954711</v>
      </c>
      <c r="AV32" s="37">
        <f t="shared" ref="AV32:BJ32" si="180">((AV9/AV8)-1)*100</f>
        <v>-14.394456952368573</v>
      </c>
      <c r="AW32" s="37">
        <f t="shared" si="180"/>
        <v>-15.174823812417049</v>
      </c>
      <c r="AX32" s="37">
        <f t="shared" si="180"/>
        <v>1.320760412758637</v>
      </c>
      <c r="AY32" s="37">
        <f t="shared" si="180"/>
        <v>-21.140166512090396</v>
      </c>
      <c r="AZ32" s="38">
        <f t="shared" si="180"/>
        <v>-14.492232286980233</v>
      </c>
      <c r="BA32" s="37">
        <f t="shared" si="180"/>
        <v>-13.64270761908638</v>
      </c>
      <c r="BB32" s="37">
        <f t="shared" si="180"/>
        <v>-12.529714598337227</v>
      </c>
      <c r="BC32" s="37">
        <f t="shared" si="180"/>
        <v>2.3994647530723112</v>
      </c>
      <c r="BD32" s="37">
        <f t="shared" si="180"/>
        <v>-19.455267700186784</v>
      </c>
      <c r="BE32" s="38">
        <f t="shared" si="180"/>
        <v>-12.909872806036137</v>
      </c>
      <c r="BF32" s="37">
        <f t="shared" si="180"/>
        <v>-14.799412629770426</v>
      </c>
      <c r="BG32" s="37">
        <f t="shared" si="180"/>
        <v>-26.050333098474322</v>
      </c>
      <c r="BH32" s="37">
        <f t="shared" si="180"/>
        <v>-25.08014946185466</v>
      </c>
      <c r="BI32" s="37">
        <f t="shared" si="180"/>
        <v>-25.753327260380608</v>
      </c>
      <c r="BJ32" s="45">
        <f t="shared" si="180"/>
        <v>-16.3367560180927</v>
      </c>
    </row>
    <row r="33" spans="1:62" ht="20.9" customHeight="1" x14ac:dyDescent="0.35">
      <c r="A33" s="29"/>
      <c r="B33" s="28" t="s">
        <v>33</v>
      </c>
      <c r="C33" s="37">
        <f t="shared" si="167"/>
        <v>13.710628178207319</v>
      </c>
      <c r="D33" s="37">
        <f t="shared" si="167"/>
        <v>15.08243435782617</v>
      </c>
      <c r="E33" s="37">
        <f t="shared" si="167"/>
        <v>2.898550724637694</v>
      </c>
      <c r="F33" s="37">
        <f t="shared" si="167"/>
        <v>1.6759776536312776</v>
      </c>
      <c r="G33" s="38">
        <f t="shared" si="167"/>
        <v>13.718930902820571</v>
      </c>
      <c r="H33" s="37">
        <f t="shared" si="168"/>
        <v>14.096653462855313</v>
      </c>
      <c r="I33" s="37">
        <f t="shared" si="168"/>
        <v>4.890576022359383</v>
      </c>
      <c r="J33" s="37">
        <f t="shared" si="168"/>
        <v>6.7450426571252331</v>
      </c>
      <c r="K33" s="37">
        <f t="shared" si="168"/>
        <v>0.2841532167986216</v>
      </c>
      <c r="L33" s="38">
        <f t="shared" si="168"/>
        <v>12.500677496316804</v>
      </c>
      <c r="M33" s="37">
        <f t="shared" ref="M33:AK33" si="181">((M10/M9)-1)*100</f>
        <v>14.181848013905473</v>
      </c>
      <c r="N33" s="37">
        <f t="shared" si="181"/>
        <v>16.015787287079352</v>
      </c>
      <c r="O33" s="37">
        <f t="shared" si="181"/>
        <v>4.4776119402984982</v>
      </c>
      <c r="P33" s="37">
        <f t="shared" si="181"/>
        <v>4.0114613180515901</v>
      </c>
      <c r="Q33" s="38">
        <f t="shared" si="181"/>
        <v>14.204962523906328</v>
      </c>
      <c r="R33" s="37">
        <f t="shared" si="181"/>
        <v>36.418717991928418</v>
      </c>
      <c r="S33" s="37">
        <f t="shared" si="181"/>
        <v>-18.340343737846844</v>
      </c>
      <c r="T33" s="37">
        <f t="shared" si="181"/>
        <v>8.364140035855506</v>
      </c>
      <c r="U33" s="37">
        <f t="shared" si="181"/>
        <v>1.9867766216949745</v>
      </c>
      <c r="V33" s="38">
        <f t="shared" si="181"/>
        <v>30.065465819732484</v>
      </c>
      <c r="W33" s="37">
        <f t="shared" si="181"/>
        <v>-8.916356685366388</v>
      </c>
      <c r="X33" s="37">
        <f t="shared" si="181"/>
        <v>-0.13889802600282053</v>
      </c>
      <c r="Y33" s="37">
        <f t="shared" si="181"/>
        <v>2.9300301114033367</v>
      </c>
      <c r="Z33" s="37">
        <f t="shared" si="181"/>
        <v>20.000853330732692</v>
      </c>
      <c r="AA33" s="38">
        <f t="shared" si="181"/>
        <v>-5.1225812528987618</v>
      </c>
      <c r="AB33" s="37">
        <f t="shared" si="181"/>
        <v>-39.387426388863304</v>
      </c>
      <c r="AC33" s="37">
        <f t="shared" si="181"/>
        <v>-3.8903839203110691</v>
      </c>
      <c r="AD33" s="37">
        <f t="shared" si="181"/>
        <v>1.1692140705233722</v>
      </c>
      <c r="AE33" s="37">
        <f t="shared" si="181"/>
        <v>18.861381029716085</v>
      </c>
      <c r="AF33" s="38">
        <f t="shared" si="181"/>
        <v>-16.901972286280575</v>
      </c>
      <c r="AG33" s="37">
        <f t="shared" si="181"/>
        <v>7.7207794180275124</v>
      </c>
      <c r="AH33" s="37">
        <f t="shared" si="181"/>
        <v>18.105672074957813</v>
      </c>
      <c r="AI33" s="37">
        <f t="shared" si="181"/>
        <v>61.832192484286018</v>
      </c>
      <c r="AJ33" s="37">
        <f t="shared" si="181"/>
        <v>23.385307854256233</v>
      </c>
      <c r="AK33" s="38">
        <f t="shared" si="181"/>
        <v>9.1708388176519051</v>
      </c>
      <c r="AL33" s="37">
        <f t="shared" si="170"/>
        <v>0.33948039056033164</v>
      </c>
      <c r="AM33" s="37">
        <f t="shared" si="170"/>
        <v>-8.8561372483459966</v>
      </c>
      <c r="AN33" s="37">
        <f t="shared" si="170"/>
        <v>3.7381400470653636</v>
      </c>
      <c r="AO33" s="37">
        <f t="shared" si="170"/>
        <v>-1.3688822757859542</v>
      </c>
      <c r="AP33" s="38">
        <f t="shared" si="170"/>
        <v>-1.0712846109543817</v>
      </c>
      <c r="AQ33" s="37">
        <f t="shared" si="171"/>
        <v>19.474960656894314</v>
      </c>
      <c r="AR33" s="37">
        <f t="shared" si="171"/>
        <v>-29.613324038315969</v>
      </c>
      <c r="AS33" s="37">
        <f t="shared" si="171"/>
        <v>3.7199626057474067</v>
      </c>
      <c r="AT33" s="37">
        <f t="shared" si="171"/>
        <v>-1.9465976832739651</v>
      </c>
      <c r="AU33" s="38">
        <f t="shared" si="171"/>
        <v>13.887753163533612</v>
      </c>
      <c r="AV33" s="37">
        <f t="shared" ref="AV33:BJ33" si="182">((AV10/AV9)-1)*100</f>
        <v>-20.229314116950427</v>
      </c>
      <c r="AW33" s="37">
        <f t="shared" si="182"/>
        <v>-13.92455776135677</v>
      </c>
      <c r="AX33" s="37">
        <f t="shared" si="182"/>
        <v>-1.4812568933711079</v>
      </c>
      <c r="AY33" s="37">
        <f t="shared" si="182"/>
        <v>15.372721246351805</v>
      </c>
      <c r="AZ33" s="38">
        <f t="shared" si="182"/>
        <v>-16.923558617480637</v>
      </c>
      <c r="BA33" s="37">
        <f t="shared" si="182"/>
        <v>-46.915753541004982</v>
      </c>
      <c r="BB33" s="37">
        <f t="shared" si="182"/>
        <v>-17.158157241249317</v>
      </c>
      <c r="BC33" s="37">
        <f t="shared" si="182"/>
        <v>-3.1666093896418945</v>
      </c>
      <c r="BD33" s="37">
        <f t="shared" si="182"/>
        <v>14.277195535457054</v>
      </c>
      <c r="BE33" s="38">
        <f t="shared" si="182"/>
        <v>-27.237813596476002</v>
      </c>
      <c r="BF33" s="37">
        <f t="shared" si="182"/>
        <v>-5.6585777058811626</v>
      </c>
      <c r="BG33" s="37">
        <f t="shared" si="182"/>
        <v>1.8013796542250438</v>
      </c>
      <c r="BH33" s="37">
        <f t="shared" si="182"/>
        <v>54.896527092102332</v>
      </c>
      <c r="BI33" s="37">
        <f t="shared" si="182"/>
        <v>18.626645843348278</v>
      </c>
      <c r="BJ33" s="45">
        <f t="shared" si="182"/>
        <v>-4.4079728192202179</v>
      </c>
    </row>
    <row r="34" spans="1:62" ht="20.9" customHeight="1" x14ac:dyDescent="0.35">
      <c r="A34" s="29"/>
      <c r="B34" s="28" t="s">
        <v>34</v>
      </c>
      <c r="C34" s="37">
        <f t="shared" si="167"/>
        <v>11.849224854493334</v>
      </c>
      <c r="D34" s="37">
        <f t="shared" si="167"/>
        <v>12.221436151397235</v>
      </c>
      <c r="E34" s="37">
        <f t="shared" si="167"/>
        <v>5.6338028169014009</v>
      </c>
      <c r="F34" s="37">
        <f t="shared" si="167"/>
        <v>0</v>
      </c>
      <c r="G34" s="38">
        <f t="shared" si="167"/>
        <v>11.837744399339734</v>
      </c>
      <c r="H34" s="37">
        <f t="shared" si="168"/>
        <v>13.109665938730132</v>
      </c>
      <c r="I34" s="37">
        <f t="shared" si="168"/>
        <v>5.0956000496969356</v>
      </c>
      <c r="J34" s="37">
        <f t="shared" si="168"/>
        <v>19.450162660624294</v>
      </c>
      <c r="K34" s="37">
        <f t="shared" si="168"/>
        <v>0.35519994966308754</v>
      </c>
      <c r="L34" s="38">
        <f t="shared" si="168"/>
        <v>12.053515456153431</v>
      </c>
      <c r="M34" s="37">
        <f t="shared" ref="M34:AK34" si="183">((M11/M10)-1)*100</f>
        <v>11.558669001751309</v>
      </c>
      <c r="N34" s="37">
        <f t="shared" si="183"/>
        <v>12.461951656222015</v>
      </c>
      <c r="O34" s="37">
        <f t="shared" si="183"/>
        <v>7.1428571428571397</v>
      </c>
      <c r="P34" s="37">
        <f t="shared" si="183"/>
        <v>-0.27548209366390353</v>
      </c>
      <c r="Q34" s="38">
        <f t="shared" si="183"/>
        <v>11.560592545953806</v>
      </c>
      <c r="R34" s="37">
        <f t="shared" si="183"/>
        <v>38.581150639872</v>
      </c>
      <c r="S34" s="37">
        <f t="shared" si="183"/>
        <v>45.797033988352219</v>
      </c>
      <c r="T34" s="37">
        <f t="shared" si="183"/>
        <v>18.595555113466823</v>
      </c>
      <c r="U34" s="37">
        <f t="shared" si="183"/>
        <v>21.398662383215019</v>
      </c>
      <c r="V34" s="38">
        <f t="shared" si="183"/>
        <v>38.913106906116113</v>
      </c>
      <c r="W34" s="37">
        <f t="shared" si="183"/>
        <v>45.636524402582211</v>
      </c>
      <c r="X34" s="37">
        <f t="shared" si="183"/>
        <v>13.924878544949149</v>
      </c>
      <c r="Y34" s="37">
        <f t="shared" si="183"/>
        <v>9.5630951198790726</v>
      </c>
      <c r="Z34" s="37">
        <f t="shared" si="183"/>
        <v>6.4599555390760122</v>
      </c>
      <c r="AA34" s="38">
        <f t="shared" si="183"/>
        <v>32.318506510651311</v>
      </c>
      <c r="AB34" s="37">
        <f t="shared" si="183"/>
        <v>30.902402332884904</v>
      </c>
      <c r="AC34" s="37">
        <f t="shared" si="183"/>
        <v>13.309240106472341</v>
      </c>
      <c r="AD34" s="37">
        <f t="shared" si="183"/>
        <v>9.5807337194592677</v>
      </c>
      <c r="AE34" s="37">
        <f t="shared" si="183"/>
        <v>4.3602585515537973</v>
      </c>
      <c r="AF34" s="38">
        <f t="shared" si="183"/>
        <v>17.398729218631857</v>
      </c>
      <c r="AG34" s="37">
        <f t="shared" si="183"/>
        <v>50.16318955412553</v>
      </c>
      <c r="AH34" s="37">
        <f t="shared" si="183"/>
        <v>16.36129840958025</v>
      </c>
      <c r="AI34" s="37">
        <f t="shared" si="183"/>
        <v>9.1942323593267261</v>
      </c>
      <c r="AJ34" s="37">
        <f t="shared" si="183"/>
        <v>12.467802460741883</v>
      </c>
      <c r="AK34" s="38">
        <f t="shared" si="183"/>
        <v>46.098839999266474</v>
      </c>
      <c r="AL34" s="37">
        <f t="shared" si="170"/>
        <v>1.1269108801393202</v>
      </c>
      <c r="AM34" s="37">
        <f t="shared" si="170"/>
        <v>-6.3497994198602914</v>
      </c>
      <c r="AN34" s="37">
        <f t="shared" si="170"/>
        <v>13.079487318724347</v>
      </c>
      <c r="AO34" s="37">
        <f t="shared" si="170"/>
        <v>0.35519994966308754</v>
      </c>
      <c r="AP34" s="38">
        <f t="shared" si="170"/>
        <v>0.19293223229110978</v>
      </c>
      <c r="AQ34" s="37">
        <f t="shared" si="171"/>
        <v>24.222664074359379</v>
      </c>
      <c r="AR34" s="37">
        <f t="shared" si="171"/>
        <v>29.641209174486114</v>
      </c>
      <c r="AS34" s="37">
        <f t="shared" si="171"/>
        <v>10.689184772569039</v>
      </c>
      <c r="AT34" s="37">
        <f t="shared" si="171"/>
        <v>21.734017804163109</v>
      </c>
      <c r="AU34" s="38">
        <f t="shared" si="171"/>
        <v>24.518079131656933</v>
      </c>
      <c r="AV34" s="37">
        <f t="shared" ref="AV34:BJ34" si="184">((AV11/AV10)-1)*100</f>
        <v>30.54702579886095</v>
      </c>
      <c r="AW34" s="37">
        <f t="shared" si="184"/>
        <v>1.3008194035250886</v>
      </c>
      <c r="AX34" s="37">
        <f t="shared" si="184"/>
        <v>2.2588887785538025</v>
      </c>
      <c r="AY34" s="37">
        <f t="shared" si="184"/>
        <v>6.7540438140458292</v>
      </c>
      <c r="AZ34" s="38">
        <f t="shared" si="184"/>
        <v>18.606851658794277</v>
      </c>
      <c r="BA34" s="37">
        <f t="shared" si="184"/>
        <v>17.33951606291566</v>
      </c>
      <c r="BB34" s="37">
        <f t="shared" si="184"/>
        <v>0.75340009467410596</v>
      </c>
      <c r="BC34" s="37">
        <f t="shared" si="184"/>
        <v>2.2753514714953127</v>
      </c>
      <c r="BD34" s="37">
        <f t="shared" si="184"/>
        <v>4.6485465586022734</v>
      </c>
      <c r="BE34" s="38">
        <f t="shared" si="184"/>
        <v>5.2331531586955471</v>
      </c>
      <c r="BF34" s="37">
        <f t="shared" si="184"/>
        <v>34.604680118376272</v>
      </c>
      <c r="BG34" s="37">
        <f t="shared" si="184"/>
        <v>3.4672586558678331</v>
      </c>
      <c r="BH34" s="37">
        <f t="shared" si="184"/>
        <v>1.9146168687049547</v>
      </c>
      <c r="BI34" s="37">
        <f t="shared" si="184"/>
        <v>12.778486997926253</v>
      </c>
      <c r="BJ34" s="45">
        <f t="shared" si="184"/>
        <v>30.959182508004112</v>
      </c>
    </row>
    <row r="35" spans="1:62" ht="20.9" customHeight="1" x14ac:dyDescent="0.35">
      <c r="A35" s="29"/>
      <c r="B35" s="28" t="s">
        <v>35</v>
      </c>
      <c r="C35" s="37">
        <f t="shared" si="167"/>
        <v>11.842330353555241</v>
      </c>
      <c r="D35" s="37">
        <f t="shared" si="167"/>
        <v>13.191489361702136</v>
      </c>
      <c r="E35" s="37">
        <f t="shared" si="167"/>
        <v>0</v>
      </c>
      <c r="F35" s="37">
        <f t="shared" si="167"/>
        <v>1.3736263736263687</v>
      </c>
      <c r="G35" s="38">
        <f t="shared" si="167"/>
        <v>11.857289507834734</v>
      </c>
      <c r="H35" s="37">
        <f t="shared" si="168"/>
        <v>14.156818152740303</v>
      </c>
      <c r="I35" s="37">
        <f t="shared" si="168"/>
        <v>6.1300758055811588</v>
      </c>
      <c r="J35" s="37">
        <f t="shared" si="168"/>
        <v>0</v>
      </c>
      <c r="K35" s="37">
        <f t="shared" si="168"/>
        <v>-8.0597819409300442E-2</v>
      </c>
      <c r="L35" s="38">
        <f t="shared" si="168"/>
        <v>12.759458271972267</v>
      </c>
      <c r="M35" s="37">
        <f t="shared" ref="M35:AK35" si="185">((M12/M11)-1)*100</f>
        <v>12.33425914744597</v>
      </c>
      <c r="N35" s="37">
        <f t="shared" si="185"/>
        <v>14.153797166056359</v>
      </c>
      <c r="O35" s="37">
        <f t="shared" si="185"/>
        <v>-5.3333333333333233</v>
      </c>
      <c r="P35" s="37">
        <f t="shared" si="185"/>
        <v>1.9337016574585641</v>
      </c>
      <c r="Q35" s="38">
        <f t="shared" si="185"/>
        <v>12.35910138429459</v>
      </c>
      <c r="R35" s="37">
        <f t="shared" si="185"/>
        <v>-12.260203373078538</v>
      </c>
      <c r="S35" s="37">
        <f t="shared" si="185"/>
        <v>42.522961223210423</v>
      </c>
      <c r="T35" s="37">
        <f t="shared" si="185"/>
        <v>-25.473809074488464</v>
      </c>
      <c r="U35" s="37">
        <f t="shared" si="185"/>
        <v>-9.3975808155503877</v>
      </c>
      <c r="V35" s="38">
        <f t="shared" si="185"/>
        <v>-8.3436338183952898</v>
      </c>
      <c r="W35" s="37">
        <f t="shared" si="185"/>
        <v>43.381145298884704</v>
      </c>
      <c r="X35" s="37">
        <f t="shared" si="185"/>
        <v>14.964149745298339</v>
      </c>
      <c r="Y35" s="37">
        <f t="shared" si="185"/>
        <v>1.8204422704780843</v>
      </c>
      <c r="Z35" s="37">
        <f t="shared" si="185"/>
        <v>0.11967515154214237</v>
      </c>
      <c r="AA35" s="38">
        <f t="shared" si="185"/>
        <v>32.215278492609478</v>
      </c>
      <c r="AB35" s="37">
        <f t="shared" si="185"/>
        <v>181.72308066892299</v>
      </c>
      <c r="AC35" s="37">
        <f t="shared" si="185"/>
        <v>21.348441921912233</v>
      </c>
      <c r="AD35" s="37">
        <f t="shared" si="185"/>
        <v>4.4256642877452235</v>
      </c>
      <c r="AE35" s="37">
        <f t="shared" si="185"/>
        <v>7.4896141783569847</v>
      </c>
      <c r="AF35" s="38">
        <f t="shared" si="185"/>
        <v>69.625068387802131</v>
      </c>
      <c r="AG35" s="37">
        <f t="shared" si="185"/>
        <v>6.3308148485343052</v>
      </c>
      <c r="AH35" s="37">
        <f t="shared" si="185"/>
        <v>-9.6392955196848327</v>
      </c>
      <c r="AI35" s="37">
        <f t="shared" si="185"/>
        <v>-52.853445279167133</v>
      </c>
      <c r="AJ35" s="37">
        <f t="shared" si="185"/>
        <v>-19.447722239337793</v>
      </c>
      <c r="AK35" s="38">
        <f t="shared" si="185"/>
        <v>4.4501757691703059</v>
      </c>
      <c r="AL35" s="37">
        <f t="shared" si="170"/>
        <v>2.0694202202945045</v>
      </c>
      <c r="AM35" s="37">
        <f t="shared" si="170"/>
        <v>-6.2384668634903218</v>
      </c>
      <c r="AN35" s="37">
        <f t="shared" si="170"/>
        <v>0</v>
      </c>
      <c r="AO35" s="37">
        <f t="shared" si="170"/>
        <v>-1.4345192581706967</v>
      </c>
      <c r="AP35" s="38">
        <f t="shared" si="170"/>
        <v>0.80653551333758067</v>
      </c>
      <c r="AQ35" s="37">
        <f t="shared" si="171"/>
        <v>-21.893999842241087</v>
      </c>
      <c r="AR35" s="37">
        <f t="shared" si="171"/>
        <v>24.851704245883475</v>
      </c>
      <c r="AS35" s="37">
        <f t="shared" si="171"/>
        <v>-21.275150430797662</v>
      </c>
      <c r="AT35" s="37">
        <f t="shared" si="171"/>
        <v>-11.11632589493019</v>
      </c>
      <c r="AU35" s="38">
        <f t="shared" si="171"/>
        <v>-18.425507989674706</v>
      </c>
      <c r="AV35" s="37">
        <f t="shared" ref="AV35:BJ35" si="186">((AV12/AV11)-1)*100</f>
        <v>27.637949800058514</v>
      </c>
      <c r="AW35" s="37">
        <f t="shared" si="186"/>
        <v>0.7098779010068057</v>
      </c>
      <c r="AX35" s="37">
        <f t="shared" si="186"/>
        <v>7.5568052152937604</v>
      </c>
      <c r="AY35" s="37">
        <f t="shared" si="186"/>
        <v>-1.7796140789749004</v>
      </c>
      <c r="AZ35" s="38">
        <f t="shared" si="186"/>
        <v>17.672068273670206</v>
      </c>
      <c r="BA35" s="37">
        <f t="shared" si="186"/>
        <v>150.7899930146362</v>
      </c>
      <c r="BB35" s="37">
        <f t="shared" si="186"/>
        <v>6.3025890811060803</v>
      </c>
      <c r="BC35" s="37">
        <f t="shared" si="186"/>
        <v>10.3088003039562</v>
      </c>
      <c r="BD35" s="37">
        <f t="shared" si="186"/>
        <v>5.4505158064098502</v>
      </c>
      <c r="BE35" s="38">
        <f t="shared" si="186"/>
        <v>50.966914382524699</v>
      </c>
      <c r="BF35" s="37">
        <f t="shared" si="186"/>
        <v>-5.3442683865763225</v>
      </c>
      <c r="BG35" s="37">
        <f t="shared" si="186"/>
        <v>-20.843014666546779</v>
      </c>
      <c r="BH35" s="37">
        <f t="shared" si="186"/>
        <v>-50.197301351232902</v>
      </c>
      <c r="BI35" s="37">
        <f t="shared" si="186"/>
        <v>-20.975814229377455</v>
      </c>
      <c r="BJ35" s="45">
        <f t="shared" si="186"/>
        <v>-7.0389719370163917</v>
      </c>
    </row>
    <row r="36" spans="1:62" ht="20.9" customHeight="1" x14ac:dyDescent="0.35">
      <c r="A36" s="29"/>
      <c r="B36" s="28" t="s">
        <v>36</v>
      </c>
      <c r="C36" s="37">
        <f t="shared" si="167"/>
        <v>12.733345664608308</v>
      </c>
      <c r="D36" s="37">
        <f t="shared" si="167"/>
        <v>14.870509607351723</v>
      </c>
      <c r="E36" s="37">
        <f t="shared" si="167"/>
        <v>0</v>
      </c>
      <c r="F36" s="37">
        <f t="shared" si="167"/>
        <v>0.54200542005420349</v>
      </c>
      <c r="G36" s="38">
        <f t="shared" si="167"/>
        <v>12.767615340393569</v>
      </c>
      <c r="H36" s="37">
        <f t="shared" si="168"/>
        <v>14.310811361920939</v>
      </c>
      <c r="I36" s="37">
        <f t="shared" si="168"/>
        <v>5.7330571207837799</v>
      </c>
      <c r="J36" s="37">
        <f t="shared" si="168"/>
        <v>0</v>
      </c>
      <c r="K36" s="37">
        <f t="shared" si="168"/>
        <v>0.30362421038727661</v>
      </c>
      <c r="L36" s="38">
        <f t="shared" si="168"/>
        <v>12.947257937224688</v>
      </c>
      <c r="M36" s="37">
        <f t="shared" ref="M36:AK36" si="187">((M13/M12)-1)*100</f>
        <v>12.43012555899552</v>
      </c>
      <c r="N36" s="37">
        <f t="shared" si="187"/>
        <v>14.574616457461653</v>
      </c>
      <c r="O36" s="37">
        <f t="shared" si="187"/>
        <v>2.8169014084507005</v>
      </c>
      <c r="P36" s="37">
        <f t="shared" si="187"/>
        <v>0</v>
      </c>
      <c r="Q36" s="38">
        <f t="shared" si="187"/>
        <v>12.465379758757077</v>
      </c>
      <c r="R36" s="37">
        <f t="shared" si="187"/>
        <v>3.2477805356212475</v>
      </c>
      <c r="S36" s="37">
        <f t="shared" si="187"/>
        <v>-49.373232052438269</v>
      </c>
      <c r="T36" s="37">
        <f t="shared" si="187"/>
        <v>-12.37761057251725</v>
      </c>
      <c r="U36" s="37">
        <f t="shared" si="187"/>
        <v>-8.3720781094686956</v>
      </c>
      <c r="V36" s="38">
        <f t="shared" si="187"/>
        <v>-2.778081846516911</v>
      </c>
      <c r="W36" s="37">
        <f t="shared" si="187"/>
        <v>3.3616951263773398</v>
      </c>
      <c r="X36" s="37">
        <f t="shared" si="187"/>
        <v>8.8012879347528994</v>
      </c>
      <c r="Y36" s="37">
        <f t="shared" si="187"/>
        <v>12.585084121660973</v>
      </c>
      <c r="Z36" s="37">
        <f t="shared" si="187"/>
        <v>-2.5898357207984279</v>
      </c>
      <c r="AA36" s="38">
        <f t="shared" si="187"/>
        <v>5.1606164495892504</v>
      </c>
      <c r="AB36" s="37">
        <f t="shared" si="187"/>
        <v>0.70399251193253853</v>
      </c>
      <c r="AC36" s="37">
        <f t="shared" si="187"/>
        <v>10.656644144537953</v>
      </c>
      <c r="AD36" s="37">
        <f t="shared" si="187"/>
        <v>12.721307162508189</v>
      </c>
      <c r="AE36" s="37">
        <f t="shared" si="187"/>
        <v>-0.60035257347063054</v>
      </c>
      <c r="AF36" s="38">
        <f t="shared" si="187"/>
        <v>5.4680238583060259</v>
      </c>
      <c r="AG36" s="37">
        <f t="shared" si="187"/>
        <v>5.2475484396366623</v>
      </c>
      <c r="AH36" s="37">
        <f t="shared" si="187"/>
        <v>-0.80078655211517358</v>
      </c>
      <c r="AI36" s="37">
        <f t="shared" si="187"/>
        <v>6.2530525603937237</v>
      </c>
      <c r="AJ36" s="37">
        <f t="shared" si="187"/>
        <v>-9.6383585961544718</v>
      </c>
      <c r="AK36" s="38">
        <f t="shared" si="187"/>
        <v>4.7900985391184925</v>
      </c>
      <c r="AL36" s="37">
        <f t="shared" si="170"/>
        <v>1.3992893478081747</v>
      </c>
      <c r="AM36" s="37">
        <f t="shared" si="170"/>
        <v>-7.9545677283067606</v>
      </c>
      <c r="AN36" s="37">
        <f t="shared" si="170"/>
        <v>0</v>
      </c>
      <c r="AO36" s="37">
        <f t="shared" si="170"/>
        <v>-0.23709613576035071</v>
      </c>
      <c r="AP36" s="38">
        <f t="shared" si="170"/>
        <v>0.15930335698672859</v>
      </c>
      <c r="AQ36" s="37">
        <f t="shared" si="171"/>
        <v>-8.1671571366839899</v>
      </c>
      <c r="AR36" s="37">
        <f t="shared" si="171"/>
        <v>-55.813277396954632</v>
      </c>
      <c r="AS36" s="37">
        <f t="shared" si="171"/>
        <v>-14.778223981489369</v>
      </c>
      <c r="AT36" s="37">
        <f t="shared" si="171"/>
        <v>-8.3720781094686831</v>
      </c>
      <c r="AU36" s="38">
        <f t="shared" si="171"/>
        <v>-13.553914669538159</v>
      </c>
      <c r="AV36" s="37">
        <f t="shared" ref="AV36:BJ36" si="188">((AV13/AV12)-1)*100</f>
        <v>-8.0658367919901544</v>
      </c>
      <c r="AW36" s="37">
        <f t="shared" si="188"/>
        <v>-5.0389245901182882</v>
      </c>
      <c r="AX36" s="37">
        <f t="shared" si="188"/>
        <v>9.5005612690127315</v>
      </c>
      <c r="AY36" s="37">
        <f t="shared" si="188"/>
        <v>-2.589835720798439</v>
      </c>
      <c r="AZ36" s="38">
        <f t="shared" si="188"/>
        <v>-6.49512172086808</v>
      </c>
      <c r="BA36" s="37">
        <f t="shared" si="188"/>
        <v>-10.429707330452043</v>
      </c>
      <c r="BB36" s="37">
        <f t="shared" si="188"/>
        <v>-3.4195814344081366</v>
      </c>
      <c r="BC36" s="37">
        <f t="shared" si="188"/>
        <v>9.6330521717545636</v>
      </c>
      <c r="BD36" s="37">
        <f t="shared" si="188"/>
        <v>-0.60035257347063054</v>
      </c>
      <c r="BE36" s="38">
        <f t="shared" si="188"/>
        <v>-6.2217865759762514</v>
      </c>
      <c r="BF36" s="37">
        <f t="shared" si="188"/>
        <v>-6.3884809197246035</v>
      </c>
      <c r="BG36" s="37">
        <f t="shared" si="188"/>
        <v>-13.419554422235647</v>
      </c>
      <c r="BH36" s="37">
        <f t="shared" si="188"/>
        <v>3.3420100244925477</v>
      </c>
      <c r="BI36" s="37">
        <f t="shared" si="188"/>
        <v>-9.6383585961544718</v>
      </c>
      <c r="BJ36" s="45">
        <f t="shared" si="188"/>
        <v>-6.8245723582691546</v>
      </c>
    </row>
    <row r="37" spans="1:62" ht="20.9" customHeight="1" x14ac:dyDescent="0.35">
      <c r="A37" s="29"/>
      <c r="B37" s="28" t="s">
        <v>37</v>
      </c>
      <c r="C37" s="37">
        <f t="shared" si="167"/>
        <v>7.0199574031710954</v>
      </c>
      <c r="D37" s="37">
        <f t="shared" si="167"/>
        <v>7.5878787878787879</v>
      </c>
      <c r="E37" s="37">
        <f t="shared" si="167"/>
        <v>-2.6666666666666727</v>
      </c>
      <c r="F37" s="37">
        <f t="shared" si="167"/>
        <v>0.26954177897573484</v>
      </c>
      <c r="G37" s="38">
        <f t="shared" si="167"/>
        <v>7.0244241004112196</v>
      </c>
      <c r="H37" s="37">
        <f t="shared" si="168"/>
        <v>7.8180378768910375</v>
      </c>
      <c r="I37" s="37">
        <f t="shared" si="168"/>
        <v>4.5090437197216948</v>
      </c>
      <c r="J37" s="37">
        <f t="shared" si="168"/>
        <v>-10.249246804342715</v>
      </c>
      <c r="K37" s="37">
        <f t="shared" si="168"/>
        <v>0.15135256217186921</v>
      </c>
      <c r="L37" s="38">
        <f t="shared" si="168"/>
        <v>7.1222765541315569</v>
      </c>
      <c r="M37" s="37">
        <f t="shared" ref="M37:AK37" si="189">((M14/M13)-1)*100</f>
        <v>7.1226188085836029</v>
      </c>
      <c r="N37" s="37">
        <f t="shared" si="189"/>
        <v>7.6202069385270743</v>
      </c>
      <c r="O37" s="37">
        <f t="shared" si="189"/>
        <v>-1.3698630136986245</v>
      </c>
      <c r="P37" s="37">
        <f t="shared" si="189"/>
        <v>1.3550135501354976</v>
      </c>
      <c r="Q37" s="38">
        <f t="shared" si="189"/>
        <v>7.1267733191074933</v>
      </c>
      <c r="R37" s="37">
        <f t="shared" si="189"/>
        <v>12.077821348855867</v>
      </c>
      <c r="S37" s="37">
        <f t="shared" si="189"/>
        <v>18.241262239687849</v>
      </c>
      <c r="T37" s="37">
        <f t="shared" si="189"/>
        <v>-4.739427800789886</v>
      </c>
      <c r="U37" s="37">
        <f t="shared" si="189"/>
        <v>-12.825766059248711</v>
      </c>
      <c r="V37" s="38">
        <f t="shared" si="189"/>
        <v>12.316887567974376</v>
      </c>
      <c r="W37" s="37">
        <f t="shared" si="189"/>
        <v>-21.142156318010741</v>
      </c>
      <c r="X37" s="37">
        <f t="shared" si="189"/>
        <v>-12.228973682296152</v>
      </c>
      <c r="Y37" s="37">
        <f t="shared" si="189"/>
        <v>-39.144658573287749</v>
      </c>
      <c r="Z37" s="37">
        <f t="shared" si="189"/>
        <v>0.62300850898677762</v>
      </c>
      <c r="AA37" s="38">
        <f t="shared" si="189"/>
        <v>-20.818402220981149</v>
      </c>
      <c r="AB37" s="37">
        <f t="shared" si="189"/>
        <v>-43.626493786309709</v>
      </c>
      <c r="AC37" s="37">
        <f t="shared" si="189"/>
        <v>-15.470023151385536</v>
      </c>
      <c r="AD37" s="37">
        <f t="shared" si="189"/>
        <v>-39.796560089224663</v>
      </c>
      <c r="AE37" s="37">
        <f t="shared" si="189"/>
        <v>2.3018806837508787</v>
      </c>
      <c r="AF37" s="38">
        <f t="shared" si="189"/>
        <v>-33.808234635617815</v>
      </c>
      <c r="AG37" s="37">
        <f t="shared" si="189"/>
        <v>-5.8764704645783201</v>
      </c>
      <c r="AH37" s="37">
        <f t="shared" si="189"/>
        <v>6.4818408979869124</v>
      </c>
      <c r="AI37" s="37">
        <f t="shared" si="189"/>
        <v>-6.9977591259265175</v>
      </c>
      <c r="AJ37" s="37">
        <f t="shared" si="189"/>
        <v>-5.9199808337326303</v>
      </c>
      <c r="AK37" s="38">
        <f t="shared" si="189"/>
        <v>-5.0604788472382918</v>
      </c>
      <c r="AL37" s="37">
        <f t="shared" si="170"/>
        <v>0.74573050960333731</v>
      </c>
      <c r="AM37" s="37">
        <f t="shared" si="170"/>
        <v>-2.8616932528499395</v>
      </c>
      <c r="AN37" s="37">
        <f t="shared" si="170"/>
        <v>-7.790322059256205</v>
      </c>
      <c r="AO37" s="37">
        <f t="shared" si="170"/>
        <v>-0.11787150385548228</v>
      </c>
      <c r="AP37" s="38">
        <f t="shared" si="170"/>
        <v>9.1430021271166062E-2</v>
      </c>
      <c r="AQ37" s="37">
        <f t="shared" si="171"/>
        <v>4.6257294634727719</v>
      </c>
      <c r="AR37" s="37">
        <f t="shared" si="171"/>
        <v>9.8690158691364882</v>
      </c>
      <c r="AS37" s="37">
        <f t="shared" si="171"/>
        <v>-3.4163642980231113</v>
      </c>
      <c r="AT37" s="37">
        <f t="shared" si="171"/>
        <v>-13.991196994285481</v>
      </c>
      <c r="AU37" s="38">
        <f t="shared" si="171"/>
        <v>4.8448339178541522</v>
      </c>
      <c r="AV37" s="37">
        <f t="shared" ref="AV37:BJ37" si="190">((AV14/AV13)-1)*100</f>
        <v>-26.385440760275291</v>
      </c>
      <c r="AW37" s="37">
        <f t="shared" si="190"/>
        <v>-18.443730211521647</v>
      </c>
      <c r="AX37" s="37">
        <f t="shared" si="190"/>
        <v>-38.29944549791675</v>
      </c>
      <c r="AY37" s="37">
        <f t="shared" si="190"/>
        <v>-0.72221887749701619</v>
      </c>
      <c r="AZ37" s="38">
        <f t="shared" si="190"/>
        <v>-26.086079767236171</v>
      </c>
      <c r="BA37" s="37">
        <f t="shared" si="190"/>
        <v>-47.374787098489833</v>
      </c>
      <c r="BB37" s="37">
        <f t="shared" si="190"/>
        <v>-21.45529240907501</v>
      </c>
      <c r="BC37" s="37">
        <f t="shared" si="190"/>
        <v>-38.960401201575003</v>
      </c>
      <c r="BD37" s="37">
        <f t="shared" si="190"/>
        <v>0.93420848209646579</v>
      </c>
      <c r="BE37" s="38">
        <f t="shared" si="190"/>
        <v>-38.211743606604088</v>
      </c>
      <c r="BF37" s="37">
        <f t="shared" si="190"/>
        <v>-12.134775472946446</v>
      </c>
      <c r="BG37" s="37">
        <f t="shared" si="190"/>
        <v>-1.05776235980517</v>
      </c>
      <c r="BH37" s="37">
        <f t="shared" si="190"/>
        <v>-5.7060613360088279</v>
      </c>
      <c r="BI37" s="37">
        <f t="shared" si="190"/>
        <v>-7.1777351006613532</v>
      </c>
      <c r="BJ37" s="45">
        <f t="shared" si="190"/>
        <v>-11.376476476186415</v>
      </c>
    </row>
    <row r="38" spans="1:62" ht="20.9" customHeight="1" x14ac:dyDescent="0.35">
      <c r="A38" s="29"/>
      <c r="B38" s="28" t="s">
        <v>38</v>
      </c>
      <c r="C38" s="37">
        <f t="shared" ref="C38:G46" si="191">((C15/C14)-1)*100</f>
        <v>7.1444366149428173</v>
      </c>
      <c r="D38" s="37">
        <f t="shared" si="191"/>
        <v>9.294727354664257</v>
      </c>
      <c r="E38" s="37">
        <f t="shared" si="191"/>
        <v>-1.3698630136986245</v>
      </c>
      <c r="F38" s="37">
        <f t="shared" si="191"/>
        <v>1.3440860215053752</v>
      </c>
      <c r="G38" s="38">
        <f t="shared" si="191"/>
        <v>7.1912285433895606</v>
      </c>
      <c r="H38" s="37">
        <f t="shared" ref="H38:L46" si="192">IFERROR(((H15/H14)-1)*100," ")</f>
        <v>7.8908409651639921</v>
      </c>
      <c r="I38" s="37">
        <f t="shared" si="192"/>
        <v>5.9052151587121848</v>
      </c>
      <c r="J38" s="37">
        <f t="shared" si="192"/>
        <v>-5.7098388812399588</v>
      </c>
      <c r="K38" s="37">
        <f t="shared" si="192"/>
        <v>0.5072924805314516</v>
      </c>
      <c r="L38" s="38">
        <f t="shared" si="192"/>
        <v>7.4599927955786072</v>
      </c>
      <c r="M38" s="37">
        <f t="shared" ref="M38:AK38" si="193">((M15/M14)-1)*100</f>
        <v>7.5778988363893962</v>
      </c>
      <c r="N38" s="37">
        <f t="shared" si="193"/>
        <v>9.1844813935075145</v>
      </c>
      <c r="O38" s="37">
        <f t="shared" si="193"/>
        <v>0</v>
      </c>
      <c r="P38" s="37">
        <f t="shared" si="193"/>
        <v>1.6042780748663166</v>
      </c>
      <c r="Q38" s="38">
        <f t="shared" si="193"/>
        <v>7.6109740703424578</v>
      </c>
      <c r="R38" s="37">
        <f t="shared" si="193"/>
        <v>23.990179401783742</v>
      </c>
      <c r="S38" s="37">
        <f t="shared" si="193"/>
        <v>15.690485016566779</v>
      </c>
      <c r="T38" s="37">
        <f t="shared" si="193"/>
        <v>6.5675185030023675</v>
      </c>
      <c r="U38" s="37">
        <f t="shared" si="193"/>
        <v>17.693599007371731</v>
      </c>
      <c r="V38" s="38">
        <f t="shared" si="193"/>
        <v>23.412520277918937</v>
      </c>
      <c r="W38" s="37">
        <f t="shared" si="193"/>
        <v>30.123875471671212</v>
      </c>
      <c r="X38" s="37">
        <f t="shared" si="193"/>
        <v>12.816189182132565</v>
      </c>
      <c r="Y38" s="37">
        <f t="shared" si="193"/>
        <v>-39.830228693091804</v>
      </c>
      <c r="Z38" s="37">
        <f t="shared" si="193"/>
        <v>1.466402076315787</v>
      </c>
      <c r="AA38" s="38">
        <f t="shared" si="193"/>
        <v>21.301643010956429</v>
      </c>
      <c r="AB38" s="37">
        <f t="shared" si="193"/>
        <v>26.553864142468122</v>
      </c>
      <c r="AC38" s="37">
        <f t="shared" si="193"/>
        <v>10.179936648478293</v>
      </c>
      <c r="AD38" s="37">
        <f t="shared" si="193"/>
        <v>-41.140202984992847</v>
      </c>
      <c r="AE38" s="37">
        <f t="shared" si="193"/>
        <v>-2.8550969208659072</v>
      </c>
      <c r="AF38" s="38">
        <f t="shared" si="193"/>
        <v>9.9050162290111423</v>
      </c>
      <c r="AG38" s="37">
        <f t="shared" si="193"/>
        <v>31.57559481288208</v>
      </c>
      <c r="AH38" s="37">
        <f t="shared" si="193"/>
        <v>24.897922481599789</v>
      </c>
      <c r="AI38" s="37">
        <f t="shared" si="193"/>
        <v>1.9862797235034035</v>
      </c>
      <c r="AJ38" s="37">
        <f t="shared" si="193"/>
        <v>19.780233772186719</v>
      </c>
      <c r="AK38" s="38">
        <f t="shared" si="193"/>
        <v>30.940569972992037</v>
      </c>
      <c r="AL38" s="37">
        <f t="shared" ref="AL38:AP46" si="194">IFERROR(((AL15/AL14)-1)*100, "-")</f>
        <v>0.69663379061257746</v>
      </c>
      <c r="AM38" s="37">
        <f t="shared" si="194"/>
        <v>-3.1012586590321245</v>
      </c>
      <c r="AN38" s="37">
        <f t="shared" si="194"/>
        <v>-4.4002533101460735</v>
      </c>
      <c r="AO38" s="37">
        <f t="shared" si="194"/>
        <v>-0.82569548340132304</v>
      </c>
      <c r="AP38" s="38">
        <f t="shared" si="194"/>
        <v>0.25073343765273925</v>
      </c>
      <c r="AQ38" s="37">
        <f t="shared" ref="AQ38:AU46" si="195">IFERROR(((AQ15/AQ14)-1)*100," ")</f>
        <v>15.256182490006687</v>
      </c>
      <c r="AR38" s="37">
        <f t="shared" si="195"/>
        <v>5.9587255808004613</v>
      </c>
      <c r="AS38" s="37">
        <f t="shared" si="195"/>
        <v>6.5675185030023897</v>
      </c>
      <c r="AT38" s="37">
        <f t="shared" si="195"/>
        <v>15.835279023044802</v>
      </c>
      <c r="AU38" s="38">
        <f t="shared" si="195"/>
        <v>14.683954256605336</v>
      </c>
      <c r="AV38" s="37">
        <f t="shared" ref="AV38:BJ38" si="196">((AV15/AV14)-1)*100</f>
        <v>20.957814643294959</v>
      </c>
      <c r="AW38" s="37">
        <f t="shared" si="196"/>
        <v>3.3262124271453475</v>
      </c>
      <c r="AX38" s="37">
        <f t="shared" si="196"/>
        <v>-39.830228693091804</v>
      </c>
      <c r="AY38" s="37">
        <f t="shared" si="196"/>
        <v>-0.13569900909973232</v>
      </c>
      <c r="AZ38" s="38">
        <f t="shared" si="196"/>
        <v>12.722372470734022</v>
      </c>
      <c r="BA38" s="37">
        <f t="shared" si="196"/>
        <v>17.639278617012643</v>
      </c>
      <c r="BB38" s="37">
        <f t="shared" si="196"/>
        <v>0.91171862728649522</v>
      </c>
      <c r="BC38" s="37">
        <f t="shared" si="196"/>
        <v>-41.140202984992854</v>
      </c>
      <c r="BD38" s="37">
        <f t="shared" si="196"/>
        <v>-4.3889638115890861</v>
      </c>
      <c r="BE38" s="38">
        <f t="shared" si="196"/>
        <v>2.1317920207367891</v>
      </c>
      <c r="BF38" s="37">
        <f t="shared" si="196"/>
        <v>22.307273367543434</v>
      </c>
      <c r="BG38" s="37">
        <f t="shared" si="196"/>
        <v>14.391643288078715</v>
      </c>
      <c r="BH38" s="37">
        <f t="shared" si="196"/>
        <v>1.9862797235034035</v>
      </c>
      <c r="BI38" s="37">
        <f t="shared" si="196"/>
        <v>17.888966923152182</v>
      </c>
      <c r="BJ38" s="45">
        <f t="shared" si="196"/>
        <v>21.679569490189408</v>
      </c>
    </row>
    <row r="39" spans="1:62" ht="20.9" customHeight="1" x14ac:dyDescent="0.35">
      <c r="A39" s="29"/>
      <c r="B39" s="28" t="s">
        <v>39</v>
      </c>
      <c r="C39" s="37">
        <f t="shared" si="191"/>
        <v>6.8251675128300437</v>
      </c>
      <c r="D39" s="37">
        <f t="shared" si="191"/>
        <v>7.1435934439748383</v>
      </c>
      <c r="E39" s="37">
        <f t="shared" si="191"/>
        <v>11.111111111111116</v>
      </c>
      <c r="F39" s="37">
        <f t="shared" si="191"/>
        <v>0.79575596816976457</v>
      </c>
      <c r="G39" s="38">
        <f t="shared" si="191"/>
        <v>6.8281779122217445</v>
      </c>
      <c r="H39" s="37">
        <f t="shared" si="192"/>
        <v>7.8539842587556752</v>
      </c>
      <c r="I39" s="37">
        <f t="shared" si="192"/>
        <v>6.3051673635653893</v>
      </c>
      <c r="J39" s="37">
        <f t="shared" si="192"/>
        <v>55.237117597553031</v>
      </c>
      <c r="K39" s="37">
        <f t="shared" si="192"/>
        <v>-1.3833217705661038E-2</v>
      </c>
      <c r="L39" s="38">
        <f t="shared" si="192"/>
        <v>8.210209997463247</v>
      </c>
      <c r="M39" s="37">
        <f t="shared" ref="M39:AK39" si="197">((M16/M15)-1)*100</f>
        <v>6.8765055492713945</v>
      </c>
      <c r="N39" s="37">
        <f t="shared" si="197"/>
        <v>6.5575468766186695</v>
      </c>
      <c r="O39" s="37">
        <f t="shared" si="197"/>
        <v>9.7222222222222108</v>
      </c>
      <c r="P39" s="37">
        <f t="shared" si="197"/>
        <v>-0.26315789473685403</v>
      </c>
      <c r="Q39" s="38">
        <f t="shared" si="197"/>
        <v>6.8614737249922175</v>
      </c>
      <c r="R39" s="37">
        <f t="shared" si="197"/>
        <v>-1.9210651869372652</v>
      </c>
      <c r="S39" s="37">
        <f t="shared" si="197"/>
        <v>-4.4235640674635484</v>
      </c>
      <c r="T39" s="37">
        <f t="shared" si="197"/>
        <v>221.35958215642745</v>
      </c>
      <c r="U39" s="37">
        <f t="shared" si="197"/>
        <v>-3.3258502220127495</v>
      </c>
      <c r="V39" s="38">
        <f t="shared" si="197"/>
        <v>-1.4911181187548417</v>
      </c>
      <c r="W39" s="37">
        <f t="shared" si="197"/>
        <v>26.790313747034176</v>
      </c>
      <c r="X39" s="37">
        <f t="shared" si="197"/>
        <v>15.128360740843627</v>
      </c>
      <c r="Y39" s="37">
        <f t="shared" si="197"/>
        <v>37.741102051940523</v>
      </c>
      <c r="Z39" s="37">
        <f t="shared" si="197"/>
        <v>-5.0063647674583711</v>
      </c>
      <c r="AA39" s="38">
        <f t="shared" si="197"/>
        <v>24.555577621716541</v>
      </c>
      <c r="AB39" s="37">
        <f t="shared" si="197"/>
        <v>84.930516586901845</v>
      </c>
      <c r="AC39" s="37">
        <f t="shared" si="197"/>
        <v>21.403998804947655</v>
      </c>
      <c r="AD39" s="37">
        <f t="shared" si="197"/>
        <v>23.654299397453514</v>
      </c>
      <c r="AE39" s="37">
        <f t="shared" si="197"/>
        <v>-3.138908047221256</v>
      </c>
      <c r="AF39" s="38">
        <f t="shared" si="197"/>
        <v>53.687948205834445</v>
      </c>
      <c r="AG39" s="37">
        <f t="shared" si="197"/>
        <v>4.0503546329879736</v>
      </c>
      <c r="AH39" s="37">
        <f t="shared" si="197"/>
        <v>-10.243214192871497</v>
      </c>
      <c r="AI39" s="37">
        <f t="shared" si="197"/>
        <v>297.26325501635614</v>
      </c>
      <c r="AJ39" s="37">
        <f t="shared" si="197"/>
        <v>-11.424815480176742</v>
      </c>
      <c r="AK39" s="38">
        <f t="shared" si="197"/>
        <v>3.8745803740703355</v>
      </c>
      <c r="AL39" s="37">
        <f t="shared" si="194"/>
        <v>0.96308460813046004</v>
      </c>
      <c r="AM39" s="37">
        <f t="shared" si="194"/>
        <v>-0.78252563075353887</v>
      </c>
      <c r="AN39" s="37">
        <f t="shared" si="194"/>
        <v>39.713405837797701</v>
      </c>
      <c r="AO39" s="37">
        <f t="shared" si="194"/>
        <v>-0.8031976923027262</v>
      </c>
      <c r="AP39" s="38">
        <f t="shared" si="194"/>
        <v>1.2936962066104618</v>
      </c>
      <c r="AQ39" s="37">
        <f t="shared" si="195"/>
        <v>-8.2315291756548845</v>
      </c>
      <c r="AR39" s="37">
        <f t="shared" si="195"/>
        <v>-10.305333846317877</v>
      </c>
      <c r="AS39" s="37">
        <f t="shared" si="195"/>
        <v>192.88468247168069</v>
      </c>
      <c r="AT39" s="37">
        <f t="shared" si="195"/>
        <v>-3.0707733096697831</v>
      </c>
      <c r="AU39" s="38">
        <f t="shared" si="195"/>
        <v>-7.81627985520994</v>
      </c>
      <c r="AV39" s="37">
        <f t="shared" ref="AV39:BJ39" si="198">((AV16/AV15)-1)*100</f>
        <v>18.632540515260665</v>
      </c>
      <c r="AW39" s="37">
        <f t="shared" si="198"/>
        <v>8.0433663456507709</v>
      </c>
      <c r="AX39" s="37">
        <f t="shared" si="198"/>
        <v>25.536194275186297</v>
      </c>
      <c r="AY39" s="37">
        <f t="shared" si="198"/>
        <v>-4.7557219304331984</v>
      </c>
      <c r="AZ39" s="38">
        <f t="shared" si="198"/>
        <v>16.557982292346129</v>
      </c>
      <c r="BA39" s="37">
        <f t="shared" si="198"/>
        <v>73.031963981687824</v>
      </c>
      <c r="BB39" s="37">
        <f t="shared" si="198"/>
        <v>13.932801911740178</v>
      </c>
      <c r="BC39" s="37">
        <f t="shared" si="198"/>
        <v>12.697589324261461</v>
      </c>
      <c r="BD39" s="37">
        <f t="shared" si="198"/>
        <v>-2.8833378837574419</v>
      </c>
      <c r="BE39" s="38">
        <f t="shared" si="198"/>
        <v>43.819791032781396</v>
      </c>
      <c r="BF39" s="37">
        <f t="shared" si="198"/>
        <v>-2.6443144840477051</v>
      </c>
      <c r="BG39" s="37">
        <f t="shared" si="198"/>
        <v>-15.766842951952997</v>
      </c>
      <c r="BH39" s="37">
        <f t="shared" si="198"/>
        <v>262.06271343262841</v>
      </c>
      <c r="BI39" s="37">
        <f t="shared" si="198"/>
        <v>-11.191107869306494</v>
      </c>
      <c r="BJ39" s="45">
        <f t="shared" si="198"/>
        <v>-2.7951077659743362</v>
      </c>
    </row>
    <row r="40" spans="1:62" ht="20.9" customHeight="1" x14ac:dyDescent="0.35">
      <c r="A40" s="29"/>
      <c r="B40" s="28" t="s">
        <v>40</v>
      </c>
      <c r="C40" s="37">
        <f t="shared" si="191"/>
        <v>8.1999855747434189</v>
      </c>
      <c r="D40" s="37">
        <f t="shared" si="191"/>
        <v>4.6372907446603939</v>
      </c>
      <c r="E40" s="37">
        <f t="shared" si="191"/>
        <v>3.7500000000000089</v>
      </c>
      <c r="F40" s="37">
        <f t="shared" si="191"/>
        <v>-0.52631578947368585</v>
      </c>
      <c r="G40" s="38">
        <f t="shared" si="191"/>
        <v>8.0979897860482772</v>
      </c>
      <c r="H40" s="37">
        <f t="shared" si="192"/>
        <v>9.7868569971180985</v>
      </c>
      <c r="I40" s="37">
        <f t="shared" si="192"/>
        <v>3.8567959999036061</v>
      </c>
      <c r="J40" s="37">
        <f t="shared" si="192"/>
        <v>2.199170061825062</v>
      </c>
      <c r="K40" s="37">
        <f t="shared" si="192"/>
        <v>-0.33715614058782428</v>
      </c>
      <c r="L40" s="38">
        <f t="shared" si="192"/>
        <v>8.9895966532014704</v>
      </c>
      <c r="M40" s="37">
        <f t="shared" ref="M40:AK40" si="199">((M17/M16)-1)*100</f>
        <v>8.2061261298561625</v>
      </c>
      <c r="N40" s="37">
        <f t="shared" si="199"/>
        <v>5.1040248881975447</v>
      </c>
      <c r="O40" s="37">
        <f t="shared" si="199"/>
        <v>5.0632911392405111</v>
      </c>
      <c r="P40" s="37">
        <f t="shared" si="199"/>
        <v>0.26385224274407815</v>
      </c>
      <c r="Q40" s="38">
        <f t="shared" si="199"/>
        <v>8.1175869300857961</v>
      </c>
      <c r="R40" s="37">
        <f t="shared" si="199"/>
        <v>-4.6347817154936299</v>
      </c>
      <c r="S40" s="37">
        <f t="shared" si="199"/>
        <v>-14.81730396224583</v>
      </c>
      <c r="T40" s="37">
        <f t="shared" si="199"/>
        <v>-26.31570732859625</v>
      </c>
      <c r="U40" s="37">
        <f t="shared" si="199"/>
        <v>-5.318848667962472</v>
      </c>
      <c r="V40" s="38">
        <f t="shared" si="199"/>
        <v>-5.3914675089304032</v>
      </c>
      <c r="W40" s="37">
        <f t="shared" si="199"/>
        <v>-2.2945701127131679</v>
      </c>
      <c r="X40" s="37">
        <f t="shared" si="199"/>
        <v>4.3720732041711452</v>
      </c>
      <c r="Y40" s="37">
        <f t="shared" si="199"/>
        <v>4.732647032005266</v>
      </c>
      <c r="Z40" s="37">
        <f t="shared" si="199"/>
        <v>-1.0706035059637853</v>
      </c>
      <c r="AA40" s="38">
        <f t="shared" si="199"/>
        <v>-0.737331871355007</v>
      </c>
      <c r="AB40" s="37">
        <f t="shared" si="199"/>
        <v>-3.0695553984051882</v>
      </c>
      <c r="AC40" s="37">
        <f t="shared" si="199"/>
        <v>6.7623110654764895</v>
      </c>
      <c r="AD40" s="37">
        <f t="shared" si="199"/>
        <v>12.622241377352994</v>
      </c>
      <c r="AE40" s="37">
        <f t="shared" si="199"/>
        <v>-1.570023628584194</v>
      </c>
      <c r="AF40" s="38">
        <f t="shared" si="199"/>
        <v>1.0524613318657394</v>
      </c>
      <c r="AG40" s="37">
        <f t="shared" si="199"/>
        <v>-1.755839552973959</v>
      </c>
      <c r="AH40" s="37">
        <f t="shared" si="199"/>
        <v>-8.6985519304739292</v>
      </c>
      <c r="AI40" s="37">
        <f t="shared" si="199"/>
        <v>-40.509947578880947</v>
      </c>
      <c r="AJ40" s="37">
        <f t="shared" si="199"/>
        <v>0.8064774218324855</v>
      </c>
      <c r="AK40" s="38">
        <f t="shared" si="199"/>
        <v>-2.6172071458189894</v>
      </c>
      <c r="AL40" s="37">
        <f t="shared" si="194"/>
        <v>1.4666096431948938</v>
      </c>
      <c r="AM40" s="37">
        <f t="shared" si="194"/>
        <v>-0.74590496294613118</v>
      </c>
      <c r="AN40" s="37">
        <f t="shared" si="194"/>
        <v>-1.4947758440240322</v>
      </c>
      <c r="AO40" s="37">
        <f t="shared" si="194"/>
        <v>0.19016049358897558</v>
      </c>
      <c r="AP40" s="38">
        <f t="shared" si="194"/>
        <v>0.82481355011123636</v>
      </c>
      <c r="AQ40" s="37">
        <f t="shared" si="195"/>
        <v>-11.867080270427211</v>
      </c>
      <c r="AR40" s="37">
        <f t="shared" si="195"/>
        <v>-18.953916247864257</v>
      </c>
      <c r="AS40" s="37">
        <f t="shared" si="195"/>
        <v>-29.866757577820547</v>
      </c>
      <c r="AT40" s="37">
        <f t="shared" si="195"/>
        <v>-5.568009592520462</v>
      </c>
      <c r="AU40" s="38">
        <f t="shared" si="195"/>
        <v>-12.494779824999069</v>
      </c>
      <c r="AV40" s="37">
        <f t="shared" ref="AV40:BJ40" si="200">((AV17/AV16)-1)*100</f>
        <v>-9.7043454175298915</v>
      </c>
      <c r="AW40" s="37">
        <f t="shared" si="200"/>
        <v>-0.69640690240455605</v>
      </c>
      <c r="AX40" s="37">
        <f t="shared" si="200"/>
        <v>-0.3147094514648674</v>
      </c>
      <c r="AY40" s="37">
        <f t="shared" si="200"/>
        <v>-1.3309440230533376</v>
      </c>
      <c r="AZ40" s="38">
        <f t="shared" si="200"/>
        <v>-8.190081792305282</v>
      </c>
      <c r="BA40" s="37">
        <f t="shared" si="200"/>
        <v>-10.420557441202194</v>
      </c>
      <c r="BB40" s="37">
        <f t="shared" si="200"/>
        <v>1.5777570640543193</v>
      </c>
      <c r="BC40" s="37">
        <f t="shared" si="200"/>
        <v>7.1946634796492548</v>
      </c>
      <c r="BD40" s="37">
        <f t="shared" si="200"/>
        <v>-1.8290498821932011</v>
      </c>
      <c r="BE40" s="38">
        <f t="shared" si="200"/>
        <v>-6.5346682245032817</v>
      </c>
      <c r="BF40" s="37">
        <f t="shared" si="200"/>
        <v>-9.206471055876186</v>
      </c>
      <c r="BG40" s="37">
        <f t="shared" si="200"/>
        <v>-13.1323009117431</v>
      </c>
      <c r="BH40" s="37">
        <f t="shared" si="200"/>
        <v>-43.376938057007166</v>
      </c>
      <c r="BI40" s="37">
        <f t="shared" si="200"/>
        <v>0.54119721809082755</v>
      </c>
      <c r="BJ40" s="45">
        <f t="shared" si="200"/>
        <v>-9.9288139707062069</v>
      </c>
    </row>
    <row r="41" spans="1:62" ht="20.9" customHeight="1" x14ac:dyDescent="0.35">
      <c r="A41" s="29"/>
      <c r="B41" s="28" t="s">
        <v>41</v>
      </c>
      <c r="C41" s="37">
        <f t="shared" si="191"/>
        <v>7.5690230239429113</v>
      </c>
      <c r="D41" s="37">
        <f t="shared" si="191"/>
        <v>3.5399043766090488</v>
      </c>
      <c r="E41" s="37">
        <f t="shared" si="191"/>
        <v>0</v>
      </c>
      <c r="F41" s="37">
        <f t="shared" si="191"/>
        <v>-0.52910052910053462</v>
      </c>
      <c r="G41" s="38">
        <f t="shared" si="191"/>
        <v>7.4588875649662212</v>
      </c>
      <c r="H41" s="37">
        <f t="shared" si="192"/>
        <v>8.9505058421013075</v>
      </c>
      <c r="I41" s="37">
        <f t="shared" si="192"/>
        <v>1.7952938680065644</v>
      </c>
      <c r="J41" s="37">
        <f t="shared" si="192"/>
        <v>0.8973896775028356</v>
      </c>
      <c r="K41" s="37">
        <f t="shared" si="192"/>
        <v>-1.009458124689333</v>
      </c>
      <c r="L41" s="38">
        <f t="shared" si="192"/>
        <v>8.0624320747540335</v>
      </c>
      <c r="M41" s="37">
        <f t="shared" ref="M41:AK41" si="201">((M18/M17)-1)*100</f>
        <v>7.5900084896748821</v>
      </c>
      <c r="N41" s="37">
        <f t="shared" si="201"/>
        <v>3.2281935066136302</v>
      </c>
      <c r="O41" s="37">
        <f t="shared" si="201"/>
        <v>0</v>
      </c>
      <c r="P41" s="37">
        <f t="shared" si="201"/>
        <v>-0.52631578947368585</v>
      </c>
      <c r="Q41" s="38">
        <f t="shared" si="201"/>
        <v>7.4715494295914064</v>
      </c>
      <c r="R41" s="37">
        <f t="shared" si="201"/>
        <v>20.942292544206296</v>
      </c>
      <c r="S41" s="37">
        <f t="shared" si="201"/>
        <v>20.801498680586782</v>
      </c>
      <c r="T41" s="37">
        <f t="shared" si="201"/>
        <v>-37.506581107969474</v>
      </c>
      <c r="U41" s="37">
        <f t="shared" si="201"/>
        <v>-5.0315892884364555</v>
      </c>
      <c r="V41" s="38">
        <f t="shared" si="201"/>
        <v>20.502922266892078</v>
      </c>
      <c r="W41" s="37">
        <f t="shared" si="201"/>
        <v>-18.042924553413307</v>
      </c>
      <c r="X41" s="37">
        <f t="shared" si="201"/>
        <v>-11.191743754241479</v>
      </c>
      <c r="Y41" s="37">
        <f t="shared" si="201"/>
        <v>-3.1954830323507322</v>
      </c>
      <c r="Z41" s="37">
        <f t="shared" si="201"/>
        <v>-3.7406280352928922</v>
      </c>
      <c r="AA41" s="38">
        <f t="shared" si="201"/>
        <v>-16.009578286725745</v>
      </c>
      <c r="AB41" s="37">
        <f t="shared" si="201"/>
        <v>-42.982620400291694</v>
      </c>
      <c r="AC41" s="37">
        <f t="shared" si="201"/>
        <v>-13.805133238068789</v>
      </c>
      <c r="AD41" s="37">
        <f t="shared" si="201"/>
        <v>-0.11591395849618324</v>
      </c>
      <c r="AE41" s="37">
        <f t="shared" si="201"/>
        <v>-1.9355766558642018</v>
      </c>
      <c r="AF41" s="38">
        <f t="shared" si="201"/>
        <v>-29.937011069001308</v>
      </c>
      <c r="AG41" s="37">
        <f t="shared" si="201"/>
        <v>-0.93793683244876025</v>
      </c>
      <c r="AH41" s="37">
        <f t="shared" si="201"/>
        <v>5.5191499915174136</v>
      </c>
      <c r="AI41" s="37">
        <f t="shared" si="201"/>
        <v>-36.627501163331786</v>
      </c>
      <c r="AJ41" s="37">
        <f t="shared" si="201"/>
        <v>-10.365011587669448</v>
      </c>
      <c r="AK41" s="38">
        <f t="shared" si="201"/>
        <v>-0.8299225271072963</v>
      </c>
      <c r="AL41" s="37">
        <f t="shared" si="194"/>
        <v>1.2842756951049861</v>
      </c>
      <c r="AM41" s="37">
        <f t="shared" si="194"/>
        <v>-1.6849643807442138</v>
      </c>
      <c r="AN41" s="37">
        <f t="shared" si="194"/>
        <v>0.8973896775028356</v>
      </c>
      <c r="AO41" s="37">
        <f t="shared" si="194"/>
        <v>-0.48291268918236874</v>
      </c>
      <c r="AP41" s="38">
        <f t="shared" si="194"/>
        <v>0.56165155201604033</v>
      </c>
      <c r="AQ41" s="37">
        <f t="shared" si="195"/>
        <v>12.41033832227345</v>
      </c>
      <c r="AR41" s="37">
        <f t="shared" si="195"/>
        <v>17.023745720055871</v>
      </c>
      <c r="AS41" s="37">
        <f t="shared" si="195"/>
        <v>-37.50658110796946</v>
      </c>
      <c r="AT41" s="37">
        <f t="shared" si="195"/>
        <v>-4.5291109248831951</v>
      </c>
      <c r="AU41" s="38">
        <f t="shared" si="195"/>
        <v>12.125416360390307</v>
      </c>
      <c r="AV41" s="37">
        <f t="shared" ref="AV41:BJ41" si="202">((AV18/AV17)-1)*100</f>
        <v>-23.824640784881179</v>
      </c>
      <c r="AW41" s="37">
        <f t="shared" si="202"/>
        <v>-13.96899119418501</v>
      </c>
      <c r="AX41" s="37">
        <f t="shared" si="202"/>
        <v>-3.1954830323507322</v>
      </c>
      <c r="AY41" s="37">
        <f t="shared" si="202"/>
        <v>-3.2313191889187798</v>
      </c>
      <c r="AZ41" s="38">
        <f t="shared" si="202"/>
        <v>-21.848691901199867</v>
      </c>
      <c r="BA41" s="37">
        <f t="shared" si="202"/>
        <v>-47.004949251230791</v>
      </c>
      <c r="BB41" s="37">
        <f t="shared" si="202"/>
        <v>-16.500653712971481</v>
      </c>
      <c r="BC41" s="37">
        <f t="shared" si="202"/>
        <v>-0.11591395849618324</v>
      </c>
      <c r="BD41" s="37">
        <f t="shared" si="202"/>
        <v>-1.4167172730909838</v>
      </c>
      <c r="BE41" s="38">
        <f t="shared" si="202"/>
        <v>-34.807873057697435</v>
      </c>
      <c r="BF41" s="37">
        <f t="shared" si="202"/>
        <v>-7.9263357646654153</v>
      </c>
      <c r="BG41" s="37">
        <f t="shared" si="202"/>
        <v>2.2193127740407492</v>
      </c>
      <c r="BH41" s="37">
        <f t="shared" si="202"/>
        <v>-36.6275011633318</v>
      </c>
      <c r="BI41" s="37">
        <f t="shared" si="202"/>
        <v>-9.890752389720614</v>
      </c>
      <c r="BJ41" s="45">
        <f t="shared" si="202"/>
        <v>-7.7243437921561853</v>
      </c>
    </row>
    <row r="42" spans="1:62" ht="20.9" customHeight="1" x14ac:dyDescent="0.35">
      <c r="A42" s="29"/>
      <c r="B42" s="28" t="s">
        <v>42</v>
      </c>
      <c r="C42" s="37">
        <f t="shared" si="191"/>
        <v>7.0415240995586714</v>
      </c>
      <c r="D42" s="37">
        <f t="shared" si="191"/>
        <v>3.9072906491430581</v>
      </c>
      <c r="E42" s="37">
        <f t="shared" si="191"/>
        <v>1.2048192771084265</v>
      </c>
      <c r="F42" s="37">
        <f t="shared" si="191"/>
        <v>1.3297872340425565</v>
      </c>
      <c r="G42" s="38">
        <f t="shared" si="191"/>
        <v>6.9597069597069572</v>
      </c>
      <c r="H42" s="37">
        <f t="shared" si="192"/>
        <v>9.2808916819780976</v>
      </c>
      <c r="I42" s="37">
        <f t="shared" si="192"/>
        <v>1.6940686857345177</v>
      </c>
      <c r="J42" s="37">
        <f t="shared" si="192"/>
        <v>0.11796404472186328</v>
      </c>
      <c r="K42" s="37">
        <f t="shared" si="192"/>
        <v>0.77793823503315984</v>
      </c>
      <c r="L42" s="38">
        <f t="shared" si="192"/>
        <v>8.3927373010293636</v>
      </c>
      <c r="M42" s="37">
        <f t="shared" ref="M42:AK42" si="203">((M19/M18)-1)*100</f>
        <v>6.9600994014132223</v>
      </c>
      <c r="N42" s="37">
        <f t="shared" si="203"/>
        <v>4.4354838709677491</v>
      </c>
      <c r="O42" s="37">
        <f t="shared" si="203"/>
        <v>1.2048192771084265</v>
      </c>
      <c r="P42" s="37">
        <f t="shared" si="203"/>
        <v>1.5873015873015817</v>
      </c>
      <c r="Q42" s="38">
        <f t="shared" si="203"/>
        <v>6.8936153616141693</v>
      </c>
      <c r="R42" s="37">
        <f t="shared" si="203"/>
        <v>23.327864868038549</v>
      </c>
      <c r="S42" s="37">
        <f t="shared" si="203"/>
        <v>8.8172831146938755</v>
      </c>
      <c r="T42" s="37">
        <f t="shared" si="203"/>
        <v>114.80247287544141</v>
      </c>
      <c r="U42" s="37">
        <f t="shared" si="203"/>
        <v>8.6608499618323407</v>
      </c>
      <c r="V42" s="38">
        <f t="shared" si="203"/>
        <v>22.881945732061084</v>
      </c>
      <c r="W42" s="37">
        <f t="shared" si="203"/>
        <v>12.853525986706703</v>
      </c>
      <c r="X42" s="37">
        <f t="shared" si="203"/>
        <v>3.3326424177285485</v>
      </c>
      <c r="Y42" s="37">
        <f t="shared" si="203"/>
        <v>-2.5581839423717612</v>
      </c>
      <c r="Z42" s="37">
        <f t="shared" si="203"/>
        <v>7.0271601625054636</v>
      </c>
      <c r="AA42" s="38">
        <f t="shared" si="203"/>
        <v>10.080241586538019</v>
      </c>
      <c r="AB42" s="37">
        <f t="shared" si="203"/>
        <v>-9.65780765145613</v>
      </c>
      <c r="AC42" s="37">
        <f t="shared" si="203"/>
        <v>4.6815268273947552E-2</v>
      </c>
      <c r="AD42" s="37">
        <f t="shared" si="203"/>
        <v>-9.2346001200852683</v>
      </c>
      <c r="AE42" s="37">
        <f t="shared" si="203"/>
        <v>6.7499991729969233</v>
      </c>
      <c r="AF42" s="38">
        <f t="shared" si="203"/>
        <v>-5.4528421928467079</v>
      </c>
      <c r="AG42" s="37">
        <f t="shared" si="203"/>
        <v>21.740066477479413</v>
      </c>
      <c r="AH42" s="37">
        <f t="shared" si="203"/>
        <v>20.495530515692415</v>
      </c>
      <c r="AI42" s="37">
        <f t="shared" si="203"/>
        <v>111.68005849363341</v>
      </c>
      <c r="AJ42" s="37">
        <f t="shared" si="203"/>
        <v>8.1399724624014347</v>
      </c>
      <c r="AK42" s="38">
        <f t="shared" si="203"/>
        <v>22.040940128805286</v>
      </c>
      <c r="AL42" s="37">
        <f t="shared" si="194"/>
        <v>2.0920550237462976</v>
      </c>
      <c r="AM42" s="37">
        <f t="shared" si="194"/>
        <v>-2.1299967977047807</v>
      </c>
      <c r="AN42" s="37">
        <f t="shared" si="194"/>
        <v>-1.0739164796200518</v>
      </c>
      <c r="AO42" s="37">
        <f t="shared" si="194"/>
        <v>-0.54460688616149167</v>
      </c>
      <c r="AP42" s="38">
        <f t="shared" si="194"/>
        <v>1.3397852163733237</v>
      </c>
      <c r="AQ42" s="37">
        <f t="shared" si="195"/>
        <v>15.302683484986623</v>
      </c>
      <c r="AR42" s="37">
        <f t="shared" si="195"/>
        <v>4.1956996619462394</v>
      </c>
      <c r="AS42" s="37">
        <f t="shared" si="195"/>
        <v>112.24530057930524</v>
      </c>
      <c r="AT42" s="37">
        <f t="shared" si="195"/>
        <v>6.9630241811787119</v>
      </c>
      <c r="AU42" s="38">
        <f t="shared" si="195"/>
        <v>14.957236048532408</v>
      </c>
      <c r="AV42" s="37">
        <f t="shared" ref="AV42:BJ42" si="204">((AV19/AV18)-1)*100</f>
        <v>5.5099299816241842</v>
      </c>
      <c r="AW42" s="37">
        <f t="shared" si="204"/>
        <v>-1.0560026270398426</v>
      </c>
      <c r="AX42" s="37">
        <f t="shared" si="204"/>
        <v>-3.7182055621054366</v>
      </c>
      <c r="AY42" s="37">
        <f t="shared" si="204"/>
        <v>5.3548607849663199</v>
      </c>
      <c r="AZ42" s="38">
        <f t="shared" si="204"/>
        <v>2.9811193251755075</v>
      </c>
      <c r="BA42" s="37">
        <f t="shared" si="204"/>
        <v>-15.536547877076657</v>
      </c>
      <c r="BB42" s="37">
        <f t="shared" si="204"/>
        <v>-4.2022772720774597</v>
      </c>
      <c r="BC42" s="37">
        <f t="shared" si="204"/>
        <v>-10.315140594846161</v>
      </c>
      <c r="BD42" s="37">
        <f t="shared" si="204"/>
        <v>5.0820304359188384</v>
      </c>
      <c r="BE42" s="38">
        <f t="shared" si="204"/>
        <v>-11.550229181316018</v>
      </c>
      <c r="BF42" s="37">
        <f t="shared" si="204"/>
        <v>13.818206189766213</v>
      </c>
      <c r="BG42" s="37">
        <f t="shared" si="204"/>
        <v>15.37795972158964</v>
      </c>
      <c r="BH42" s="37">
        <f t="shared" si="204"/>
        <v>109.16005779728061</v>
      </c>
      <c r="BI42" s="37">
        <f t="shared" si="204"/>
        <v>6.4502853926764248</v>
      </c>
      <c r="BJ42" s="45">
        <f t="shared" si="204"/>
        <v>14.1704672593856</v>
      </c>
    </row>
    <row r="43" spans="1:62" ht="20.9" customHeight="1" x14ac:dyDescent="0.35">
      <c r="A43" s="29"/>
      <c r="B43" s="28" t="s">
        <v>43</v>
      </c>
      <c r="C43" s="37">
        <f t="shared" si="191"/>
        <v>6.3647265584616974</v>
      </c>
      <c r="D43" s="37">
        <f t="shared" si="191"/>
        <v>3.503974019314593</v>
      </c>
      <c r="E43" s="37">
        <f t="shared" si="191"/>
        <v>1.1904761904761862</v>
      </c>
      <c r="F43" s="37">
        <f t="shared" si="191"/>
        <v>1.5748031496062964</v>
      </c>
      <c r="G43" s="38">
        <f t="shared" si="191"/>
        <v>6.2926569533859444</v>
      </c>
      <c r="H43" s="37">
        <f t="shared" si="192"/>
        <v>8.6701070291683493</v>
      </c>
      <c r="I43" s="37">
        <f t="shared" si="192"/>
        <v>1.8479079891303707</v>
      </c>
      <c r="J43" s="37">
        <f t="shared" si="192"/>
        <v>0.63284242540515567</v>
      </c>
      <c r="K43" s="37">
        <f t="shared" si="192"/>
        <v>0.83370465861216658</v>
      </c>
      <c r="L43" s="38">
        <f t="shared" si="192"/>
        <v>7.9249971701125022</v>
      </c>
      <c r="M43" s="37">
        <f t="shared" ref="M43:AK43" si="205">((M20/M19)-1)*100</f>
        <v>5.9323865454711688</v>
      </c>
      <c r="N43" s="37">
        <f t="shared" si="205"/>
        <v>2.8657228657228639</v>
      </c>
      <c r="O43" s="37">
        <f t="shared" si="205"/>
        <v>0</v>
      </c>
      <c r="P43" s="37">
        <f t="shared" si="205"/>
        <v>1.5625</v>
      </c>
      <c r="Q43" s="38">
        <f t="shared" si="205"/>
        <v>5.8555244066333056</v>
      </c>
      <c r="R43" s="37">
        <f t="shared" si="205"/>
        <v>1.1895587789344741</v>
      </c>
      <c r="S43" s="37">
        <f t="shared" si="205"/>
        <v>8.3748047340439733</v>
      </c>
      <c r="T43" s="37">
        <f t="shared" si="205"/>
        <v>-10.503416779099828</v>
      </c>
      <c r="U43" s="37">
        <f t="shared" si="205"/>
        <v>-5.3200359790166241</v>
      </c>
      <c r="V43" s="38">
        <f t="shared" si="205"/>
        <v>1.4343640762276122</v>
      </c>
      <c r="W43" s="37">
        <f t="shared" si="205"/>
        <v>35.122738464158985</v>
      </c>
      <c r="X43" s="37">
        <f t="shared" si="205"/>
        <v>16.373132052855198</v>
      </c>
      <c r="Y43" s="37">
        <f t="shared" si="205"/>
        <v>4.8521567913234254</v>
      </c>
      <c r="Z43" s="37">
        <f t="shared" si="205"/>
        <v>5.266162032328614</v>
      </c>
      <c r="AA43" s="38">
        <f t="shared" si="205"/>
        <v>29.992345539884546</v>
      </c>
      <c r="AB43" s="37">
        <f t="shared" si="205"/>
        <v>104.99588196195808</v>
      </c>
      <c r="AC43" s="37">
        <f t="shared" si="205"/>
        <v>21.405140453395255</v>
      </c>
      <c r="AD43" s="37">
        <f t="shared" si="205"/>
        <v>7.1361830411877936</v>
      </c>
      <c r="AE43" s="37">
        <f t="shared" si="205"/>
        <v>5.1904547445315696</v>
      </c>
      <c r="AF43" s="38">
        <f t="shared" si="205"/>
        <v>58.104990031985878</v>
      </c>
      <c r="AG43" s="37">
        <f t="shared" si="205"/>
        <v>14.653632592553834</v>
      </c>
      <c r="AH43" s="37">
        <f t="shared" si="205"/>
        <v>-5.4501137893366298</v>
      </c>
      <c r="AI43" s="37">
        <f t="shared" si="205"/>
        <v>-11.905356841014491</v>
      </c>
      <c r="AJ43" s="37">
        <f t="shared" si="205"/>
        <v>5.5662227389779106</v>
      </c>
      <c r="AK43" s="38">
        <f t="shared" si="205"/>
        <v>13.221942734310188</v>
      </c>
      <c r="AL43" s="37">
        <f t="shared" si="194"/>
        <v>2.1674295091047346</v>
      </c>
      <c r="AM43" s="37">
        <f t="shared" si="194"/>
        <v>-1.6000023630736937</v>
      </c>
      <c r="AN43" s="37">
        <f t="shared" si="194"/>
        <v>-0.5510733678348978</v>
      </c>
      <c r="AO43" s="37">
        <f t="shared" si="194"/>
        <v>-0.72960859190894789</v>
      </c>
      <c r="AP43" s="38">
        <f t="shared" si="194"/>
        <v>1.5357036539621394</v>
      </c>
      <c r="AQ43" s="37">
        <f t="shared" si="195"/>
        <v>-4.4772216705425087</v>
      </c>
      <c r="AR43" s="37">
        <f t="shared" si="195"/>
        <v>5.3556050692536994</v>
      </c>
      <c r="AS43" s="37">
        <f t="shared" si="195"/>
        <v>-10.503416779099817</v>
      </c>
      <c r="AT43" s="37">
        <f t="shared" si="195"/>
        <v>-6.776650810108686</v>
      </c>
      <c r="AU43" s="38">
        <f t="shared" si="195"/>
        <v>-4.1765985811210493</v>
      </c>
      <c r="AV43" s="37">
        <f t="shared" ref="AV43:BJ43" si="206">((AV20/AV19)-1)*100</f>
        <v>27.555644567828132</v>
      </c>
      <c r="AW43" s="37">
        <f t="shared" si="206"/>
        <v>13.131108022022463</v>
      </c>
      <c r="AX43" s="37">
        <f t="shared" si="206"/>
        <v>4.8521567913234254</v>
      </c>
      <c r="AY43" s="37">
        <f t="shared" si="206"/>
        <v>3.6466826164466282</v>
      </c>
      <c r="AZ43" s="38">
        <f t="shared" si="206"/>
        <v>22.80166412527711</v>
      </c>
      <c r="BA43" s="37">
        <f t="shared" si="206"/>
        <v>93.515777985389008</v>
      </c>
      <c r="BB43" s="37">
        <f t="shared" si="206"/>
        <v>18.022930351515676</v>
      </c>
      <c r="BC43" s="37">
        <f t="shared" si="206"/>
        <v>7.1361830411877936</v>
      </c>
      <c r="BD43" s="37">
        <f t="shared" si="206"/>
        <v>3.5721400561541605</v>
      </c>
      <c r="BE43" s="38">
        <f t="shared" si="206"/>
        <v>49.359224205098215</v>
      </c>
      <c r="BF43" s="37">
        <f t="shared" si="206"/>
        <v>8.2328420339506927</v>
      </c>
      <c r="BG43" s="37">
        <f t="shared" si="206"/>
        <v>-8.084166837494223</v>
      </c>
      <c r="BH43" s="37">
        <f t="shared" si="206"/>
        <v>-11.905356841014491</v>
      </c>
      <c r="BI43" s="37">
        <f t="shared" si="206"/>
        <v>3.94212700453207</v>
      </c>
      <c r="BJ43" s="45">
        <f t="shared" si="206"/>
        <v>6.9589361244667192</v>
      </c>
    </row>
    <row r="44" spans="1:62" ht="20.9" customHeight="1" x14ac:dyDescent="0.35">
      <c r="A44" s="29"/>
      <c r="B44" s="28" t="s">
        <v>44</v>
      </c>
      <c r="C44" s="37">
        <f t="shared" si="191"/>
        <v>7.1379557687784478</v>
      </c>
      <c r="D44" s="37">
        <f t="shared" si="191"/>
        <v>3.7981999834860725</v>
      </c>
      <c r="E44" s="37">
        <f t="shared" si="191"/>
        <v>-2.3529411764705799</v>
      </c>
      <c r="F44" s="37">
        <f t="shared" si="191"/>
        <v>2.8423772609819098</v>
      </c>
      <c r="G44" s="38">
        <f t="shared" si="191"/>
        <v>7.0565220031270304</v>
      </c>
      <c r="H44" s="37">
        <f t="shared" si="192"/>
        <v>10.035363560212108</v>
      </c>
      <c r="I44" s="37">
        <f t="shared" si="192"/>
        <v>3.9465218732431584</v>
      </c>
      <c r="J44" s="37">
        <f t="shared" si="192"/>
        <v>-0.9466854744098363</v>
      </c>
      <c r="K44" s="37">
        <f t="shared" si="192"/>
        <v>2.0220281061907208</v>
      </c>
      <c r="L44" s="38">
        <f t="shared" si="192"/>
        <v>9.3582281151834081</v>
      </c>
      <c r="M44" s="37">
        <f t="shared" ref="M44:AK46" si="207">((M21/M20)-1)*100</f>
        <v>6.72168677771392</v>
      </c>
      <c r="N44" s="37">
        <f t="shared" si="207"/>
        <v>3.8285094670114095</v>
      </c>
      <c r="O44" s="37">
        <f t="shared" si="207"/>
        <v>-2.3809523809523836</v>
      </c>
      <c r="P44" s="37">
        <f t="shared" si="207"/>
        <v>1.538461538461533</v>
      </c>
      <c r="Q44" s="38">
        <f t="shared" si="207"/>
        <v>6.6499302970418395</v>
      </c>
      <c r="R44" s="37">
        <f t="shared" si="207"/>
        <v>-7.5710053267116662</v>
      </c>
      <c r="S44" s="37">
        <f t="shared" si="207"/>
        <v>-15.592586618274728</v>
      </c>
      <c r="T44" s="37">
        <f t="shared" si="207"/>
        <v>-36.160885534066942</v>
      </c>
      <c r="U44" s="37">
        <f t="shared" si="207"/>
        <v>10.744549539553972</v>
      </c>
      <c r="V44" s="38">
        <f t="shared" si="207"/>
        <v>-8.0843684298081531</v>
      </c>
      <c r="W44" s="37">
        <f t="shared" si="207"/>
        <v>-2.9049024645135146</v>
      </c>
      <c r="X44" s="37">
        <f t="shared" si="207"/>
        <v>5.9650470087355911</v>
      </c>
      <c r="Y44" s="37">
        <f t="shared" si="207"/>
        <v>9.9297367142461734</v>
      </c>
      <c r="Z44" s="37">
        <f t="shared" si="207"/>
        <v>-0.86106653460877869</v>
      </c>
      <c r="AA44" s="38">
        <f t="shared" si="207"/>
        <v>-0.87817914593394386</v>
      </c>
      <c r="AB44" s="37">
        <f t="shared" si="207"/>
        <v>0.79820370153695919</v>
      </c>
      <c r="AC44" s="37">
        <f t="shared" si="207"/>
        <v>6.1053380627161591</v>
      </c>
      <c r="AD44" s="37">
        <f t="shared" si="207"/>
        <v>15.120861276371688</v>
      </c>
      <c r="AE44" s="37">
        <f t="shared" si="207"/>
        <v>1.6006237522745215</v>
      </c>
      <c r="AF44" s="38">
        <f t="shared" si="207"/>
        <v>3.5106404076099329</v>
      </c>
      <c r="AG44" s="37">
        <f t="shared" si="207"/>
        <v>-4.8445019991364084</v>
      </c>
      <c r="AH44" s="37">
        <f t="shared" si="207"/>
        <v>5.1838078011362976</v>
      </c>
      <c r="AI44" s="37">
        <f t="shared" si="207"/>
        <v>-36.388989692957765</v>
      </c>
      <c r="AJ44" s="37">
        <f t="shared" si="207"/>
        <v>-10.583079637780923</v>
      </c>
      <c r="AK44" s="38">
        <f t="shared" si="207"/>
        <v>-4.5341648863301725</v>
      </c>
      <c r="AL44" s="37">
        <f t="shared" si="194"/>
        <v>2.7043709865873788</v>
      </c>
      <c r="AM44" s="37">
        <f t="shared" si="194"/>
        <v>0.14289447194719695</v>
      </c>
      <c r="AN44" s="37">
        <f t="shared" si="194"/>
        <v>1.4401413816284681</v>
      </c>
      <c r="AO44" s="37">
        <f t="shared" si="194"/>
        <v>-0.79767618820147934</v>
      </c>
      <c r="AP44" s="38">
        <f t="shared" si="194"/>
        <v>2.1499914895321881</v>
      </c>
      <c r="AQ44" s="37">
        <f t="shared" si="195"/>
        <v>-13.392490819785518</v>
      </c>
      <c r="AR44" s="37">
        <f t="shared" si="195"/>
        <v>-18.704974370701766</v>
      </c>
      <c r="AS44" s="37">
        <f t="shared" si="195"/>
        <v>-34.603833961727112</v>
      </c>
      <c r="AT44" s="37">
        <f t="shared" si="195"/>
        <v>9.0666018192576914</v>
      </c>
      <c r="AU44" s="38">
        <f t="shared" si="195"/>
        <v>-13.815572767663287</v>
      </c>
      <c r="AV44" s="37">
        <f t="shared" ref="AV44:BJ46" si="208">((AV21/AV20)-1)*100</f>
        <v>-9.0202746347874392</v>
      </c>
      <c r="AW44" s="37">
        <f t="shared" si="208"/>
        <v>2.0577561526133659</v>
      </c>
      <c r="AX44" s="37">
        <f t="shared" si="208"/>
        <v>12.610949804837567</v>
      </c>
      <c r="AY44" s="37">
        <f t="shared" si="208"/>
        <v>-2.3631715871147096</v>
      </c>
      <c r="AZ44" s="38">
        <f t="shared" si="208"/>
        <v>-7.0587101388706834</v>
      </c>
      <c r="BA44" s="37">
        <f t="shared" si="208"/>
        <v>-5.5504024111938222</v>
      </c>
      <c r="BB44" s="37">
        <f t="shared" si="208"/>
        <v>2.1928741993817669</v>
      </c>
      <c r="BC44" s="37">
        <f t="shared" si="208"/>
        <v>17.928687161161228</v>
      </c>
      <c r="BD44" s="37">
        <f t="shared" si="208"/>
        <v>6.1220362088532099E-2</v>
      </c>
      <c r="BE44" s="38">
        <f t="shared" si="208"/>
        <v>-2.9435461239293415</v>
      </c>
      <c r="BF44" s="37">
        <f t="shared" si="208"/>
        <v>-10.837711739827572</v>
      </c>
      <c r="BG44" s="37">
        <f t="shared" si="208"/>
        <v>1.3053238855899263</v>
      </c>
      <c r="BH44" s="37">
        <f t="shared" si="208"/>
        <v>-34.83750163668843</v>
      </c>
      <c r="BI44" s="37">
        <f t="shared" si="208"/>
        <v>-11.937881461450905</v>
      </c>
      <c r="BJ44" s="45">
        <f t="shared" si="208"/>
        <v>-10.486734639415152</v>
      </c>
    </row>
    <row r="45" spans="1:62" ht="20.9" customHeight="1" x14ac:dyDescent="0.35">
      <c r="A45" s="29"/>
      <c r="B45" s="28" t="s">
        <v>45</v>
      </c>
      <c r="C45" s="37">
        <f t="shared" si="191"/>
        <v>5.4409574111000003</v>
      </c>
      <c r="D45" s="37">
        <f t="shared" si="191"/>
        <v>3.0148755071195854</v>
      </c>
      <c r="E45" s="37">
        <f t="shared" si="191"/>
        <v>0</v>
      </c>
      <c r="F45" s="37">
        <f t="shared" si="191"/>
        <v>3.2663316582914659</v>
      </c>
      <c r="G45" s="38">
        <f t="shared" si="191"/>
        <v>5.3845676660079222</v>
      </c>
      <c r="H45" s="37">
        <f t="shared" si="192"/>
        <v>8.0058584919142639</v>
      </c>
      <c r="I45" s="37">
        <f t="shared" si="192"/>
        <v>2.6229632974227979</v>
      </c>
      <c r="J45" s="37">
        <f t="shared" si="192"/>
        <v>2.0379846093032672</v>
      </c>
      <c r="K45" s="37">
        <f t="shared" si="192"/>
        <v>1.4550785375621711</v>
      </c>
      <c r="L45" s="38">
        <f t="shared" si="192"/>
        <v>7.4868621283601833</v>
      </c>
      <c r="M45" s="37">
        <f t="shared" si="207"/>
        <v>5.0108728219890208</v>
      </c>
      <c r="N45" s="37">
        <f t="shared" si="207"/>
        <v>2.4823264781490995</v>
      </c>
      <c r="O45" s="37">
        <f t="shared" si="207"/>
        <v>1.2195121951219523</v>
      </c>
      <c r="P45" s="37">
        <f t="shared" si="207"/>
        <v>2.5252525252525304</v>
      </c>
      <c r="Q45" s="38">
        <f t="shared" si="207"/>
        <v>4.9520327933019859</v>
      </c>
      <c r="R45" s="37">
        <f t="shared" si="207"/>
        <v>11.817626387012425</v>
      </c>
      <c r="S45" s="37">
        <f t="shared" si="207"/>
        <v>16.096398528929878</v>
      </c>
      <c r="T45" s="37">
        <f t="shared" si="207"/>
        <v>-18.903925673041289</v>
      </c>
      <c r="U45" s="37">
        <f t="shared" si="207"/>
        <v>-33.19422050374915</v>
      </c>
      <c r="V45" s="38">
        <f t="shared" si="207"/>
        <v>11.828792714530746</v>
      </c>
      <c r="W45" s="37">
        <f t="shared" si="207"/>
        <v>-18.32912622780508</v>
      </c>
      <c r="X45" s="37">
        <f t="shared" si="207"/>
        <v>-9.4882946809900162</v>
      </c>
      <c r="Y45" s="37">
        <f t="shared" si="207"/>
        <v>-0.27781321346180832</v>
      </c>
      <c r="Z45" s="37">
        <f t="shared" si="207"/>
        <v>3.0981988098502944</v>
      </c>
      <c r="AA45" s="38">
        <f t="shared" si="207"/>
        <v>-15.897567686724322</v>
      </c>
      <c r="AB45" s="37">
        <f t="shared" si="207"/>
        <v>-41.413440281174275</v>
      </c>
      <c r="AC45" s="37">
        <f t="shared" si="207"/>
        <v>-11.258610580514327</v>
      </c>
      <c r="AD45" s="37">
        <f t="shared" si="207"/>
        <v>0.31048101857980015</v>
      </c>
      <c r="AE45" s="37">
        <f t="shared" si="207"/>
        <v>4.5288613670476874</v>
      </c>
      <c r="AF45" s="38">
        <f t="shared" si="207"/>
        <v>-27.73809108319416</v>
      </c>
      <c r="AG45" s="37">
        <f t="shared" si="207"/>
        <v>-5.5211123835215092</v>
      </c>
      <c r="AH45" s="37">
        <f t="shared" si="207"/>
        <v>0.45643922945661775</v>
      </c>
      <c r="AI45" s="37">
        <f t="shared" si="207"/>
        <v>-9.7775481244639302</v>
      </c>
      <c r="AJ45" s="37">
        <f t="shared" si="207"/>
        <v>-3.3218254209206877</v>
      </c>
      <c r="AK45" s="38">
        <f t="shared" si="207"/>
        <v>-5.2029641881999877</v>
      </c>
      <c r="AL45" s="37">
        <f t="shared" si="194"/>
        <v>2.4325472224365985</v>
      </c>
      <c r="AM45" s="37">
        <f t="shared" si="194"/>
        <v>-0.38044234657128584</v>
      </c>
      <c r="AN45" s="37">
        <f t="shared" si="194"/>
        <v>2.0379846093032672</v>
      </c>
      <c r="AO45" s="37">
        <f t="shared" si="194"/>
        <v>-1.753962876034687</v>
      </c>
      <c r="AP45" s="38">
        <f t="shared" si="194"/>
        <v>1.9948788602663248</v>
      </c>
      <c r="AQ45" s="37">
        <f t="shared" si="195"/>
        <v>6.4819512323852413</v>
      </c>
      <c r="AR45" s="37">
        <f t="shared" si="195"/>
        <v>13.284312055194736</v>
      </c>
      <c r="AS45" s="37">
        <f t="shared" si="195"/>
        <v>-19.88098680951067</v>
      </c>
      <c r="AT45" s="37">
        <f t="shared" si="195"/>
        <v>-34.839683052917877</v>
      </c>
      <c r="AU45" s="38">
        <f t="shared" si="195"/>
        <v>6.5522884485450295</v>
      </c>
      <c r="AV45" s="37">
        <f t="shared" si="208"/>
        <v>-22.226268978222173</v>
      </c>
      <c r="AW45" s="37">
        <f t="shared" si="208"/>
        <v>-11.680668824093743</v>
      </c>
      <c r="AX45" s="37">
        <f t="shared" si="208"/>
        <v>-1.4792853434201225</v>
      </c>
      <c r="AY45" s="37">
        <f t="shared" si="208"/>
        <v>0.55883430714462889</v>
      </c>
      <c r="AZ45" s="38">
        <f t="shared" si="208"/>
        <v>-19.865837683285857</v>
      </c>
      <c r="BA45" s="37">
        <f t="shared" si="208"/>
        <v>-44.20905364900667</v>
      </c>
      <c r="BB45" s="37">
        <f t="shared" si="208"/>
        <v>-13.408104139393462</v>
      </c>
      <c r="BC45" s="37">
        <f t="shared" si="208"/>
        <v>-0.89807899369224176</v>
      </c>
      <c r="BD45" s="37">
        <f t="shared" si="208"/>
        <v>1.9542588703223673</v>
      </c>
      <c r="BE45" s="38">
        <f t="shared" si="208"/>
        <v>-31.147680522661048</v>
      </c>
      <c r="BF45" s="37">
        <f t="shared" si="208"/>
        <v>-10.029423546801686</v>
      </c>
      <c r="BG45" s="37">
        <f t="shared" si="208"/>
        <v>-1.9768162163302017</v>
      </c>
      <c r="BH45" s="37">
        <f t="shared" si="208"/>
        <v>-10.864565616940281</v>
      </c>
      <c r="BI45" s="37">
        <f t="shared" si="208"/>
        <v>-5.7030612479916254</v>
      </c>
      <c r="BJ45" s="45">
        <f t="shared" si="208"/>
        <v>-9.6758459185843133</v>
      </c>
    </row>
    <row r="46" spans="1:62" ht="20.9" customHeight="1" x14ac:dyDescent="0.35">
      <c r="A46" s="29"/>
      <c r="B46" s="28" t="s">
        <v>46</v>
      </c>
      <c r="C46" s="37">
        <f t="shared" si="191"/>
        <v>3.2838846338496319</v>
      </c>
      <c r="D46" s="37">
        <f t="shared" si="191"/>
        <v>3.5598455598455425</v>
      </c>
      <c r="E46" s="37">
        <f t="shared" si="191"/>
        <v>2.409638554216853</v>
      </c>
      <c r="F46" s="37">
        <f t="shared" si="191"/>
        <v>4.6228710462287159</v>
      </c>
      <c r="G46" s="38">
        <f t="shared" si="191"/>
        <v>3.2906985544539857</v>
      </c>
      <c r="H46" s="37">
        <f t="shared" si="192"/>
        <v>5.0971084558453894</v>
      </c>
      <c r="I46" s="37">
        <f t="shared" si="192"/>
        <v>2.4317817608478398</v>
      </c>
      <c r="J46" s="37">
        <f t="shared" si="192"/>
        <v>1.719258919514477</v>
      </c>
      <c r="K46" s="37">
        <f t="shared" si="192"/>
        <v>3.6928038997888768</v>
      </c>
      <c r="L46" s="38">
        <f t="shared" si="192"/>
        <v>4.851561585280928</v>
      </c>
      <c r="M46" s="37">
        <f t="shared" si="207"/>
        <v>2.6115177050712646</v>
      </c>
      <c r="N46" s="37">
        <f t="shared" si="207"/>
        <v>1.4031512110997957</v>
      </c>
      <c r="O46" s="37">
        <f t="shared" si="207"/>
        <v>-3.6144578313253017</v>
      </c>
      <c r="P46" s="37">
        <f t="shared" si="207"/>
        <v>-2.4630541871921263</v>
      </c>
      <c r="Q46" s="38">
        <f t="shared" si="207"/>
        <v>2.5807367716924601</v>
      </c>
      <c r="R46" s="37">
        <f t="shared" si="207"/>
        <v>25.740131242440189</v>
      </c>
      <c r="S46" s="37">
        <f t="shared" si="207"/>
        <v>48.244186550995053</v>
      </c>
      <c r="T46" s="37">
        <f t="shared" si="207"/>
        <v>18.091802691221325</v>
      </c>
      <c r="U46" s="37">
        <f t="shared" si="207"/>
        <v>26.653732056743571</v>
      </c>
      <c r="V46" s="38">
        <f t="shared" si="207"/>
        <v>26.75070576480605</v>
      </c>
      <c r="W46" s="37">
        <f t="shared" si="207"/>
        <v>17.864685520294476</v>
      </c>
      <c r="X46" s="37">
        <f t="shared" si="207"/>
        <v>-0.67511433215960981</v>
      </c>
      <c r="Y46" s="37">
        <f t="shared" si="207"/>
        <v>-2.8926282499886713</v>
      </c>
      <c r="Z46" s="37">
        <f t="shared" si="207"/>
        <v>-4.3927636693130712E-2</v>
      </c>
      <c r="AA46" s="38">
        <f t="shared" si="207"/>
        <v>13.047156328821231</v>
      </c>
      <c r="AB46" s="37">
        <f t="shared" si="207"/>
        <v>3.5695168561971968</v>
      </c>
      <c r="AC46" s="37">
        <f t="shared" si="207"/>
        <v>-3.8989658667236804</v>
      </c>
      <c r="AD46" s="37">
        <f t="shared" si="207"/>
        <v>-3.2638011040186932</v>
      </c>
      <c r="AE46" s="37">
        <f t="shared" si="207"/>
        <v>-3.1934025636355057</v>
      </c>
      <c r="AF46" s="38">
        <f t="shared" si="207"/>
        <v>-0.33669022446457531</v>
      </c>
      <c r="AG46" s="37">
        <f t="shared" si="207"/>
        <v>22.783011651736995</v>
      </c>
      <c r="AH46" s="37">
        <f t="shared" si="207"/>
        <v>15.322892386027798</v>
      </c>
      <c r="AI46" s="37">
        <f t="shared" si="207"/>
        <v>3.7712152662701337</v>
      </c>
      <c r="AJ46" s="37">
        <f t="shared" si="207"/>
        <v>15.236847653954321</v>
      </c>
      <c r="AK46" s="38">
        <f t="shared" si="207"/>
        <v>22.262030483676256</v>
      </c>
      <c r="AL46" s="37">
        <f t="shared" si="194"/>
        <v>1.7555728354174516</v>
      </c>
      <c r="AM46" s="37">
        <f t="shared" si="194"/>
        <v>-1.0892868687659707</v>
      </c>
      <c r="AN46" s="37">
        <f t="shared" si="194"/>
        <v>-0.67413540800350669</v>
      </c>
      <c r="AO46" s="37">
        <f t="shared" si="194"/>
        <v>-0.88897115624831935</v>
      </c>
      <c r="AP46" s="38">
        <f t="shared" si="194"/>
        <v>1.5111360971231003</v>
      </c>
      <c r="AQ46" s="37">
        <f t="shared" si="195"/>
        <v>22.539978020640717</v>
      </c>
      <c r="AR46" s="37">
        <f t="shared" si="195"/>
        <v>46.192879393247011</v>
      </c>
      <c r="AS46" s="37">
        <f t="shared" si="195"/>
        <v>22.520245292142114</v>
      </c>
      <c r="AT46" s="37">
        <f t="shared" si="195"/>
        <v>29.852058623833045</v>
      </c>
      <c r="AU46" s="38">
        <f t="shared" si="195"/>
        <v>23.561898416568372</v>
      </c>
      <c r="AV46" s="37">
        <f t="shared" si="208"/>
        <v>14.864966581104699</v>
      </c>
      <c r="AW46" s="37">
        <f t="shared" si="208"/>
        <v>-2.0495078490538221</v>
      </c>
      <c r="AX46" s="37">
        <f t="shared" si="208"/>
        <v>0.74889819063677088</v>
      </c>
      <c r="AY46" s="37">
        <f t="shared" si="208"/>
        <v>2.4802156048045143</v>
      </c>
      <c r="AZ46" s="38">
        <f t="shared" si="208"/>
        <v>10.203104292790588</v>
      </c>
      <c r="BA46" s="37">
        <f t="shared" si="208"/>
        <v>0.93361756316621136</v>
      </c>
      <c r="BB46" s="37">
        <f t="shared" si="208"/>
        <v>-5.2287498115177966</v>
      </c>
      <c r="BC46" s="37">
        <f t="shared" si="208"/>
        <v>0.36380635458062027</v>
      </c>
      <c r="BD46" s="37">
        <f t="shared" si="208"/>
        <v>-0.74879151726264803</v>
      </c>
      <c r="BE46" s="38">
        <f t="shared" si="208"/>
        <v>-2.8440300664345775</v>
      </c>
      <c r="BF46" s="37">
        <f t="shared" si="208"/>
        <v>19.658118696424687</v>
      </c>
      <c r="BG46" s="37">
        <f t="shared" si="208"/>
        <v>13.727128800908828</v>
      </c>
      <c r="BH46" s="37">
        <f t="shared" si="208"/>
        <v>7.6626358387552607</v>
      </c>
      <c r="BI46" s="37">
        <f t="shared" si="208"/>
        <v>18.146869059357229</v>
      </c>
      <c r="BJ46" s="45">
        <f t="shared" si="208"/>
        <v>19.186149691815157</v>
      </c>
    </row>
    <row r="47" spans="1:62" ht="23.9" customHeight="1" x14ac:dyDescent="0.35">
      <c r="A47" s="29"/>
      <c r="B47" s="28"/>
      <c r="C47" s="37"/>
      <c r="D47" s="37"/>
      <c r="E47" s="37"/>
      <c r="F47" s="37"/>
      <c r="G47" s="45"/>
      <c r="H47" s="37"/>
      <c r="I47" s="37"/>
      <c r="J47" s="37"/>
      <c r="K47" s="37"/>
      <c r="L47" s="45"/>
      <c r="M47" s="37"/>
      <c r="N47" s="37"/>
      <c r="O47" s="37"/>
      <c r="P47" s="37"/>
      <c r="Q47" s="45"/>
      <c r="R47" s="37"/>
      <c r="S47" s="37"/>
      <c r="T47" s="37"/>
      <c r="U47" s="37"/>
      <c r="V47" s="45"/>
      <c r="W47" s="37"/>
      <c r="X47" s="37"/>
      <c r="Y47" s="37"/>
      <c r="Z47" s="37"/>
      <c r="AA47" s="45"/>
      <c r="AB47" s="37"/>
      <c r="AC47" s="37"/>
      <c r="AD47" s="37"/>
      <c r="AE47" s="37"/>
      <c r="AF47" s="45"/>
      <c r="AG47" s="37"/>
      <c r="AH47" s="37"/>
      <c r="AI47" s="37"/>
      <c r="AJ47" s="37"/>
      <c r="AK47" s="45"/>
      <c r="AL47" s="37"/>
      <c r="AM47" s="37"/>
      <c r="AN47" s="37"/>
      <c r="AO47" s="37"/>
      <c r="AP47" s="45"/>
      <c r="AQ47" s="37"/>
      <c r="AR47" s="37"/>
      <c r="AS47" s="37"/>
      <c r="AT47" s="37"/>
      <c r="AU47" s="45"/>
      <c r="AV47" s="37"/>
      <c r="AW47" s="37"/>
      <c r="AX47" s="37"/>
      <c r="AY47" s="37"/>
      <c r="AZ47" s="45"/>
      <c r="BA47" s="37"/>
      <c r="BB47" s="37"/>
      <c r="BC47" s="37"/>
      <c r="BD47" s="37"/>
      <c r="BE47" s="45"/>
      <c r="BF47" s="37"/>
      <c r="BG47" s="37"/>
      <c r="BH47" s="37"/>
      <c r="BI47" s="37"/>
      <c r="BJ47" s="45"/>
    </row>
    <row r="48" spans="1:62" ht="20" x14ac:dyDescent="0.4">
      <c r="A48" s="29"/>
      <c r="B48" s="8" t="s">
        <v>48</v>
      </c>
      <c r="C48" s="3"/>
      <c r="D48" s="3"/>
      <c r="E48" s="3"/>
      <c r="F48" s="3"/>
      <c r="G48" s="3"/>
      <c r="H48" s="1"/>
      <c r="I48" s="3"/>
      <c r="J48" s="3"/>
      <c r="K48" s="3"/>
      <c r="L48" s="3"/>
      <c r="M48" s="2"/>
      <c r="N48" s="3"/>
      <c r="O48" s="3"/>
      <c r="P48" s="3"/>
      <c r="Q48" s="3"/>
      <c r="R48" s="3"/>
      <c r="S48" s="3"/>
      <c r="T48" s="41"/>
      <c r="U48" s="41"/>
      <c r="V48" s="41"/>
      <c r="W48" s="41"/>
      <c r="X48" s="29"/>
      <c r="Y48" s="41"/>
      <c r="Z48" s="41"/>
      <c r="AA48" s="41"/>
      <c r="AB48" s="41"/>
      <c r="AC48" s="29"/>
      <c r="AD48" s="41"/>
      <c r="AE48" s="41"/>
      <c r="AF48" s="41"/>
      <c r="AG48" s="29"/>
      <c r="AH48" s="29"/>
      <c r="AI48" s="29"/>
      <c r="AJ48" s="29"/>
      <c r="AK48" s="29"/>
      <c r="AL48" s="3"/>
      <c r="AM48" s="3"/>
      <c r="AN48" s="3"/>
      <c r="AO48" s="3"/>
      <c r="AP48" s="3"/>
      <c r="AQ48" s="1"/>
      <c r="AR48" s="3"/>
      <c r="AS48" s="3"/>
      <c r="AT48" s="3"/>
      <c r="AU48" s="3"/>
      <c r="AV48" s="2"/>
      <c r="AW48" s="3"/>
      <c r="AX48" s="3"/>
      <c r="AY48" s="3"/>
      <c r="AZ48" s="3"/>
      <c r="BA48" s="3"/>
      <c r="BB48" s="3"/>
      <c r="BC48" s="41"/>
      <c r="BD48" s="41"/>
      <c r="BE48" s="41"/>
      <c r="BF48" s="41"/>
      <c r="BG48" s="29"/>
      <c r="BH48" s="41"/>
      <c r="BI48" s="41"/>
      <c r="BJ48" s="41"/>
    </row>
    <row r="49" spans="1:62" ht="17.899999999999999" customHeight="1" x14ac:dyDescent="0.35">
      <c r="A49" s="29"/>
      <c r="B49" s="11"/>
      <c r="C49" s="12" t="str">
        <f>C26</f>
        <v>Promedio de Clientes Registrados</v>
      </c>
      <c r="D49" s="12"/>
      <c r="E49" s="12"/>
      <c r="F49" s="12"/>
      <c r="G49" s="13"/>
      <c r="H49" s="14" t="str">
        <f>H26</f>
        <v>Capacidad Registrada Promedio (KW)</v>
      </c>
      <c r="I49" s="14"/>
      <c r="J49" s="14"/>
      <c r="K49" s="14"/>
      <c r="L49" s="15"/>
      <c r="M49" s="12" t="str">
        <f>M26</f>
        <v>Clientes Promedio Facturados</v>
      </c>
      <c r="N49" s="12"/>
      <c r="O49" s="12"/>
      <c r="P49" s="12"/>
      <c r="Q49" s="12"/>
      <c r="R49" s="14" t="str">
        <f>R26</f>
        <v>Exportaciones (MWh)</v>
      </c>
      <c r="S49" s="14"/>
      <c r="T49" s="14"/>
      <c r="U49" s="14"/>
      <c r="V49" s="14"/>
      <c r="W49" s="12" t="str">
        <f>W26</f>
        <v>Consumo LUMA (MWh)</v>
      </c>
      <c r="X49" s="12"/>
      <c r="Y49" s="12"/>
      <c r="Z49" s="12"/>
      <c r="AA49" s="13"/>
      <c r="AB49" s="14" t="str">
        <f>AB26</f>
        <v>Consumo Neto Facturado (MWh)</v>
      </c>
      <c r="AC49" s="14"/>
      <c r="AD49" s="14"/>
      <c r="AE49" s="14"/>
      <c r="AF49" s="14"/>
      <c r="AG49" s="12" t="str">
        <f>AG26</f>
        <v>Acreditado (MWh)</v>
      </c>
      <c r="AH49" s="12"/>
      <c r="AI49" s="12"/>
      <c r="AJ49" s="12"/>
      <c r="AK49" s="13"/>
      <c r="AL49" s="12" t="str">
        <f>AL26</f>
        <v>Capacidad (KW) por cliente registrado</v>
      </c>
      <c r="AM49" s="12"/>
      <c r="AN49" s="12"/>
      <c r="AO49" s="12"/>
      <c r="AP49" s="13"/>
      <c r="AQ49" s="14" t="str">
        <f>AQ26</f>
        <v>Exportaciones (KWh) por cliente</v>
      </c>
      <c r="AR49" s="14"/>
      <c r="AS49" s="14"/>
      <c r="AT49" s="14"/>
      <c r="AU49" s="15"/>
      <c r="AV49" s="12" t="str">
        <f>AV26</f>
        <v>Consumo LUMA (MWh) por cliente</v>
      </c>
      <c r="AW49" s="12"/>
      <c r="AX49" s="12"/>
      <c r="AY49" s="12"/>
      <c r="AZ49" s="12"/>
      <c r="BA49" s="14" t="str">
        <f>BA26</f>
        <v>Consumo Neto Facturado (MWH) por cliente</v>
      </c>
      <c r="BB49" s="14"/>
      <c r="BC49" s="14"/>
      <c r="BD49" s="14"/>
      <c r="BE49" s="14"/>
      <c r="BF49" s="12" t="str">
        <f>BF26</f>
        <v>Acreditado (MWh) por cliente</v>
      </c>
      <c r="BG49" s="12"/>
      <c r="BH49" s="12"/>
      <c r="BI49" s="12"/>
      <c r="BJ49" s="12"/>
    </row>
    <row r="50" spans="1:62" ht="16.399999999999999" customHeight="1" thickBot="1" x14ac:dyDescent="0.4">
      <c r="A50" s="29"/>
      <c r="B50" s="16" t="s">
        <v>26</v>
      </c>
      <c r="C50" s="17" t="s">
        <v>8</v>
      </c>
      <c r="D50" s="17" t="s">
        <v>9</v>
      </c>
      <c r="E50" s="17" t="s">
        <v>10</v>
      </c>
      <c r="F50" s="18" t="s">
        <v>11</v>
      </c>
      <c r="G50" s="19" t="s">
        <v>12</v>
      </c>
      <c r="H50" s="20" t="s">
        <v>8</v>
      </c>
      <c r="I50" s="20" t="s">
        <v>9</v>
      </c>
      <c r="J50" s="20" t="s">
        <v>10</v>
      </c>
      <c r="K50" s="21" t="s">
        <v>11</v>
      </c>
      <c r="L50" s="22" t="s">
        <v>12</v>
      </c>
      <c r="M50" s="17" t="s">
        <v>8</v>
      </c>
      <c r="N50" s="17" t="s">
        <v>9</v>
      </c>
      <c r="O50" s="17" t="s">
        <v>10</v>
      </c>
      <c r="P50" s="18" t="s">
        <v>11</v>
      </c>
      <c r="Q50" s="19" t="s">
        <v>12</v>
      </c>
      <c r="R50" s="20" t="s">
        <v>8</v>
      </c>
      <c r="S50" s="20" t="s">
        <v>9</v>
      </c>
      <c r="T50" s="20" t="s">
        <v>10</v>
      </c>
      <c r="U50" s="21" t="s">
        <v>11</v>
      </c>
      <c r="V50" s="22" t="s">
        <v>12</v>
      </c>
      <c r="W50" s="17" t="s">
        <v>8</v>
      </c>
      <c r="X50" s="17" t="s">
        <v>9</v>
      </c>
      <c r="Y50" s="17" t="s">
        <v>10</v>
      </c>
      <c r="Z50" s="18" t="s">
        <v>11</v>
      </c>
      <c r="AA50" s="19" t="s">
        <v>12</v>
      </c>
      <c r="AB50" s="20" t="s">
        <v>8</v>
      </c>
      <c r="AC50" s="20" t="s">
        <v>9</v>
      </c>
      <c r="AD50" s="20" t="s">
        <v>10</v>
      </c>
      <c r="AE50" s="21" t="s">
        <v>11</v>
      </c>
      <c r="AF50" s="22" t="s">
        <v>12</v>
      </c>
      <c r="AG50" s="17" t="s">
        <v>8</v>
      </c>
      <c r="AH50" s="17" t="s">
        <v>9</v>
      </c>
      <c r="AI50" s="17" t="s">
        <v>10</v>
      </c>
      <c r="AJ50" s="18" t="s">
        <v>11</v>
      </c>
      <c r="AK50" s="19" t="s">
        <v>12</v>
      </c>
      <c r="AL50" s="17" t="s">
        <v>8</v>
      </c>
      <c r="AM50" s="17" t="s">
        <v>9</v>
      </c>
      <c r="AN50" s="17" t="s">
        <v>10</v>
      </c>
      <c r="AO50" s="18" t="s">
        <v>11</v>
      </c>
      <c r="AP50" s="19" t="s">
        <v>12</v>
      </c>
      <c r="AQ50" s="20" t="s">
        <v>8</v>
      </c>
      <c r="AR50" s="20" t="s">
        <v>9</v>
      </c>
      <c r="AS50" s="20" t="s">
        <v>10</v>
      </c>
      <c r="AT50" s="21" t="s">
        <v>11</v>
      </c>
      <c r="AU50" s="22" t="s">
        <v>12</v>
      </c>
      <c r="AV50" s="17" t="s">
        <v>8</v>
      </c>
      <c r="AW50" s="17" t="s">
        <v>9</v>
      </c>
      <c r="AX50" s="17" t="s">
        <v>10</v>
      </c>
      <c r="AY50" s="18" t="s">
        <v>11</v>
      </c>
      <c r="AZ50" s="19" t="s">
        <v>12</v>
      </c>
      <c r="BA50" s="20" t="s">
        <v>8</v>
      </c>
      <c r="BB50" s="20" t="s">
        <v>9</v>
      </c>
      <c r="BC50" s="20" t="s">
        <v>10</v>
      </c>
      <c r="BD50" s="21" t="s">
        <v>11</v>
      </c>
      <c r="BE50" s="22" t="s">
        <v>12</v>
      </c>
      <c r="BF50" s="17" t="s">
        <v>8</v>
      </c>
      <c r="BG50" s="17" t="s">
        <v>9</v>
      </c>
      <c r="BH50" s="17" t="s">
        <v>10</v>
      </c>
      <c r="BI50" s="18" t="s">
        <v>11</v>
      </c>
      <c r="BJ50" s="17" t="s">
        <v>12</v>
      </c>
    </row>
    <row r="51" spans="1:62" ht="23.15" customHeight="1" x14ac:dyDescent="0.35">
      <c r="A51" s="29"/>
      <c r="B51" s="28" t="s">
        <v>31</v>
      </c>
      <c r="C51" s="37">
        <f t="shared" ref="C51:G66" si="209">((C8/C4)-1)*100</f>
        <v>68.342743932639934</v>
      </c>
      <c r="D51" s="37">
        <f t="shared" si="209"/>
        <v>28.184281842818425</v>
      </c>
      <c r="E51" s="37">
        <f t="shared" si="209"/>
        <v>14.999999999999991</v>
      </c>
      <c r="F51" s="37">
        <f t="shared" si="209"/>
        <v>15.460526315789469</v>
      </c>
      <c r="G51" s="38">
        <f t="shared" si="209"/>
        <v>66.88392985138816</v>
      </c>
      <c r="H51" s="37">
        <f t="shared" ref="H51:L66" si="210">IFERROR(((H8/H4)-1)*100, "")</f>
        <v>67.677945777443554</v>
      </c>
      <c r="I51" s="37">
        <f t="shared" si="210"/>
        <v>11.673648391336799</v>
      </c>
      <c r="J51" s="37">
        <f t="shared" si="210"/>
        <v>-0.70220971058706505</v>
      </c>
      <c r="K51" s="37">
        <f t="shared" si="210"/>
        <v>14.164021223108957</v>
      </c>
      <c r="L51" s="38">
        <f t="shared" si="210"/>
        <v>52.373599519095059</v>
      </c>
      <c r="M51" s="37">
        <f t="shared" ref="M51:AK51" si="211">((M8/M4)-1)*100</f>
        <v>72.048800576546881</v>
      </c>
      <c r="N51" s="37">
        <f t="shared" si="211"/>
        <v>31.413282971356637</v>
      </c>
      <c r="O51" s="37">
        <f t="shared" si="211"/>
        <v>16.07142857142858</v>
      </c>
      <c r="P51" s="37">
        <f t="shared" si="211"/>
        <v>18.947368421052623</v>
      </c>
      <c r="Q51" s="38">
        <f t="shared" si="211"/>
        <v>70.584611716079763</v>
      </c>
      <c r="R51" s="37">
        <f t="shared" si="211"/>
        <v>69.734260139003283</v>
      </c>
      <c r="S51" s="37">
        <f t="shared" si="211"/>
        <v>-10.179528074782562</v>
      </c>
      <c r="T51" s="37">
        <f t="shared" si="211"/>
        <v>14.284138558910286</v>
      </c>
      <c r="U51" s="37">
        <f t="shared" si="211"/>
        <v>33.088412237498588</v>
      </c>
      <c r="V51" s="38">
        <f t="shared" si="211"/>
        <v>55.979871174994791</v>
      </c>
      <c r="W51" s="37">
        <f t="shared" si="211"/>
        <v>49.629818975546968</v>
      </c>
      <c r="X51" s="37">
        <f t="shared" si="211"/>
        <v>8.9194124682071774</v>
      </c>
      <c r="Y51" s="37">
        <f t="shared" si="211"/>
        <v>-15.905686047056733</v>
      </c>
      <c r="Z51" s="37">
        <f t="shared" si="211"/>
        <v>11.741926446383054</v>
      </c>
      <c r="AA51" s="38">
        <f t="shared" si="211"/>
        <v>26.103856622648092</v>
      </c>
      <c r="AB51" s="37">
        <f t="shared" si="211"/>
        <v>35.723126751689229</v>
      </c>
      <c r="AC51" s="37">
        <f t="shared" si="211"/>
        <v>22.182334256583669</v>
      </c>
      <c r="AD51" s="37">
        <f t="shared" si="211"/>
        <v>-16.602237018258958</v>
      </c>
      <c r="AE51" s="37">
        <f t="shared" si="211"/>
        <v>23.166757272505368</v>
      </c>
      <c r="AF51" s="38">
        <f t="shared" si="211"/>
        <v>15.9205906038151</v>
      </c>
      <c r="AG51" s="37">
        <f t="shared" si="211"/>
        <v>58.371212439204271</v>
      </c>
      <c r="AH51" s="37">
        <f t="shared" si="211"/>
        <v>-24.691525705457696</v>
      </c>
      <c r="AI51" s="37">
        <f t="shared" si="211"/>
        <v>5.7013691717580972</v>
      </c>
      <c r="AJ51" s="37">
        <f t="shared" si="211"/>
        <v>-10.889416341129742</v>
      </c>
      <c r="AK51" s="38">
        <f t="shared" si="211"/>
        <v>40.490244517408392</v>
      </c>
      <c r="AL51" s="39">
        <f t="shared" ref="AL51:AP66" si="212">IFERROR(((AL8/AL4)-1)*100,"-")</f>
        <v>-0.39490752001903884</v>
      </c>
      <c r="AM51" s="39">
        <f t="shared" si="212"/>
        <v>-12.880388464263671</v>
      </c>
      <c r="AN51" s="39">
        <f t="shared" si="212"/>
        <v>-13.65409540051049</v>
      </c>
      <c r="AO51" s="39">
        <f t="shared" si="212"/>
        <v>-1.1228989976492132</v>
      </c>
      <c r="AP51" s="40">
        <f t="shared" si="212"/>
        <v>-8.6948637566329303</v>
      </c>
      <c r="AQ51" s="37">
        <f t="shared" ref="AQ51:AU66" si="213">IFERROR(((AQ8/AQ4)-1)*100, "")</f>
        <v>-1.345281356096284</v>
      </c>
      <c r="AR51" s="37">
        <f t="shared" si="213"/>
        <v>-31.650385794870463</v>
      </c>
      <c r="AS51" s="37">
        <f t="shared" si="213"/>
        <v>-1.5398190877080609</v>
      </c>
      <c r="AT51" s="37">
        <f t="shared" si="213"/>
        <v>11.88848816426875</v>
      </c>
      <c r="AU51" s="38">
        <f t="shared" si="213"/>
        <v>-8.5615814897729621</v>
      </c>
      <c r="AV51" s="37">
        <f t="shared" ref="AV51:BJ51" si="214">((AV8/AV4)-1)*100</f>
        <v>-13.030594532407335</v>
      </c>
      <c r="AW51" s="37">
        <f t="shared" si="214"/>
        <v>-17.116892596049283</v>
      </c>
      <c r="AX51" s="37">
        <f t="shared" si="214"/>
        <v>-27.549514132848874</v>
      </c>
      <c r="AY51" s="37">
        <f t="shared" si="214"/>
        <v>-6.0576724565806099</v>
      </c>
      <c r="AZ51" s="38">
        <f t="shared" si="214"/>
        <v>-26.075479286176893</v>
      </c>
      <c r="BA51" s="37">
        <f t="shared" si="214"/>
        <v>-21.113587367728194</v>
      </c>
      <c r="BB51" s="37">
        <f t="shared" si="214"/>
        <v>-7.0243650459481888</v>
      </c>
      <c r="BC51" s="37">
        <f t="shared" si="214"/>
        <v>-28.14961958496156</v>
      </c>
      <c r="BD51" s="37">
        <f t="shared" si="214"/>
        <v>3.5472738131682391</v>
      </c>
      <c r="BE51" s="38">
        <f t="shared" si="214"/>
        <v>-32.045106860662919</v>
      </c>
      <c r="BF51" s="37">
        <f t="shared" si="214"/>
        <v>-7.9498305663905366</v>
      </c>
      <c r="BG51" s="37">
        <f t="shared" si="214"/>
        <v>-42.693407704488415</v>
      </c>
      <c r="BH51" s="37">
        <f t="shared" si="214"/>
        <v>-8.9342050212545701</v>
      </c>
      <c r="BI51" s="37">
        <f t="shared" si="214"/>
        <v>-25.084022587675449</v>
      </c>
      <c r="BJ51" s="45">
        <f t="shared" si="214"/>
        <v>-17.641900342546901</v>
      </c>
    </row>
    <row r="52" spans="1:62" ht="23.15" customHeight="1" x14ac:dyDescent="0.35">
      <c r="A52" s="29"/>
      <c r="B52" s="28" t="s">
        <v>32</v>
      </c>
      <c r="C52" s="37">
        <f t="shared" si="209"/>
        <v>74.067941412201947</v>
      </c>
      <c r="D52" s="37">
        <f t="shared" si="209"/>
        <v>37.812061711079956</v>
      </c>
      <c r="E52" s="37">
        <f t="shared" si="209"/>
        <v>4.5454545454545414</v>
      </c>
      <c r="F52" s="37">
        <f t="shared" si="209"/>
        <v>8.814589665653493</v>
      </c>
      <c r="G52" s="38">
        <f t="shared" si="209"/>
        <v>72.746151031072586</v>
      </c>
      <c r="H52" s="37">
        <f t="shared" si="210"/>
        <v>74.202446803881699</v>
      </c>
      <c r="I52" s="37">
        <f t="shared" si="210"/>
        <v>12.993987535470609</v>
      </c>
      <c r="J52" s="37">
        <f t="shared" si="210"/>
        <v>0.71435015895089382</v>
      </c>
      <c r="K52" s="37">
        <f t="shared" si="210"/>
        <v>6.6013360854269898</v>
      </c>
      <c r="L52" s="38">
        <f t="shared" si="210"/>
        <v>58.563270372236211</v>
      </c>
      <c r="M52" s="37">
        <f t="shared" ref="M52:AK52" si="215">((M9/M5)-1)*100</f>
        <v>74.18614413175311</v>
      </c>
      <c r="N52" s="37">
        <f t="shared" si="215"/>
        <v>37.111933921959576</v>
      </c>
      <c r="O52" s="37">
        <f t="shared" si="215"/>
        <v>3.076923076923066</v>
      </c>
      <c r="P52" s="37">
        <f t="shared" si="215"/>
        <v>6.7278287461773667</v>
      </c>
      <c r="Q52" s="38">
        <f t="shared" si="215"/>
        <v>72.832484681108099</v>
      </c>
      <c r="R52" s="37">
        <f t="shared" si="215"/>
        <v>68.235219347414144</v>
      </c>
      <c r="S52" s="37">
        <f t="shared" si="215"/>
        <v>25.808953752487106</v>
      </c>
      <c r="T52" s="37">
        <f t="shared" si="215"/>
        <v>-33.965189003794585</v>
      </c>
      <c r="U52" s="37">
        <f t="shared" si="215"/>
        <v>4.0639174626291741</v>
      </c>
      <c r="V52" s="38">
        <f t="shared" si="215"/>
        <v>60.215381931039857</v>
      </c>
      <c r="W52" s="37">
        <f t="shared" si="215"/>
        <v>44.904207537482542</v>
      </c>
      <c r="X52" s="37">
        <f t="shared" si="215"/>
        <v>-0.79018033350823913</v>
      </c>
      <c r="Y52" s="37">
        <f t="shared" si="215"/>
        <v>-15.938561740459834</v>
      </c>
      <c r="Z52" s="37">
        <f t="shared" si="215"/>
        <v>-18.357729524491983</v>
      </c>
      <c r="AA52" s="38">
        <f t="shared" si="215"/>
        <v>20.121830912671413</v>
      </c>
      <c r="AB52" s="37">
        <f t="shared" si="215"/>
        <v>27.771816102548861</v>
      </c>
      <c r="AC52" s="37">
        <f t="shared" si="215"/>
        <v>5.8530035685805393</v>
      </c>
      <c r="AD52" s="37">
        <f t="shared" si="215"/>
        <v>-9.7342382590189231</v>
      </c>
      <c r="AE52" s="37">
        <f t="shared" si="215"/>
        <v>-15.44014559567346</v>
      </c>
      <c r="AF52" s="38">
        <f t="shared" si="215"/>
        <v>9.1567376956823043</v>
      </c>
      <c r="AG52" s="37">
        <f t="shared" si="215"/>
        <v>56.350733923499959</v>
      </c>
      <c r="AH52" s="37">
        <f t="shared" si="215"/>
        <v>-23.989571474039117</v>
      </c>
      <c r="AI52" s="37">
        <f t="shared" si="215"/>
        <v>-74.521145940083187</v>
      </c>
      <c r="AJ52" s="37">
        <f t="shared" si="215"/>
        <v>-25.946788683933853</v>
      </c>
      <c r="AK52" s="38">
        <f t="shared" si="215"/>
        <v>36.796187839243764</v>
      </c>
      <c r="AL52" s="39">
        <f t="shared" si="212"/>
        <v>7.7271777093756988E-2</v>
      </c>
      <c r="AM52" s="39">
        <f t="shared" si="212"/>
        <v>-18.008637174037723</v>
      </c>
      <c r="AN52" s="39">
        <f t="shared" si="212"/>
        <v>-3.6645346305687165</v>
      </c>
      <c r="AO52" s="39">
        <f t="shared" si="212"/>
        <v>-2.0339676756830016</v>
      </c>
      <c r="AP52" s="40">
        <f t="shared" si="212"/>
        <v>-8.2102440917975805</v>
      </c>
      <c r="AQ52" s="37">
        <f t="shared" si="213"/>
        <v>-3.4164168533621808</v>
      </c>
      <c r="AR52" s="37">
        <f t="shared" si="213"/>
        <v>-8.2436151589152082</v>
      </c>
      <c r="AS52" s="37">
        <f t="shared" si="213"/>
        <v>-35.936377391741011</v>
      </c>
      <c r="AT52" s="37">
        <f t="shared" si="213"/>
        <v>-2.4959856438975803</v>
      </c>
      <c r="AU52" s="38">
        <f t="shared" si="213"/>
        <v>-7.3001917280469559</v>
      </c>
      <c r="AV52" s="37">
        <f t="shared" ref="AV52:BJ52" si="216">((AV9/AV5)-1)*100</f>
        <v>-16.810715192203773</v>
      </c>
      <c r="AW52" s="37">
        <f t="shared" si="216"/>
        <v>-27.64319134834804</v>
      </c>
      <c r="AX52" s="37">
        <f t="shared" si="216"/>
        <v>-18.447858404923711</v>
      </c>
      <c r="AY52" s="37">
        <f t="shared" si="216"/>
        <v>-23.504233680541187</v>
      </c>
      <c r="AZ52" s="38">
        <f t="shared" si="216"/>
        <v>-30.498117217774613</v>
      </c>
      <c r="BA52" s="37">
        <f t="shared" si="216"/>
        <v>-26.646395016412317</v>
      </c>
      <c r="BB52" s="37">
        <f t="shared" si="216"/>
        <v>-22.798110608789734</v>
      </c>
      <c r="BC52" s="37">
        <f t="shared" si="216"/>
        <v>-12.428738609495982</v>
      </c>
      <c r="BD52" s="37">
        <f t="shared" si="216"/>
        <v>-20.770566217149632</v>
      </c>
      <c r="BE52" s="38">
        <f t="shared" si="216"/>
        <v>-36.842464599703838</v>
      </c>
      <c r="BF52" s="37">
        <f t="shared" si="216"/>
        <v>-10.239281831029313</v>
      </c>
      <c r="BG52" s="37">
        <f t="shared" si="216"/>
        <v>-44.563229215901821</v>
      </c>
      <c r="BH52" s="37">
        <f t="shared" si="216"/>
        <v>-75.28170874784189</v>
      </c>
      <c r="BI52" s="37">
        <f t="shared" si="216"/>
        <v>-30.614899425920839</v>
      </c>
      <c r="BJ52" s="45">
        <f t="shared" si="216"/>
        <v>-20.850418778827738</v>
      </c>
    </row>
    <row r="53" spans="1:62" ht="23.15" customHeight="1" x14ac:dyDescent="0.35">
      <c r="A53" s="29"/>
      <c r="B53" s="28" t="s">
        <v>33</v>
      </c>
      <c r="C53" s="37">
        <f t="shared" si="209"/>
        <v>76.080858732272972</v>
      </c>
      <c r="D53" s="37">
        <f t="shared" si="209"/>
        <v>51.055303232701043</v>
      </c>
      <c r="E53" s="37">
        <f t="shared" si="209"/>
        <v>2.898550724637694</v>
      </c>
      <c r="F53" s="37">
        <f t="shared" si="209"/>
        <v>5.2023121387283267</v>
      </c>
      <c r="G53" s="38">
        <f t="shared" si="209"/>
        <v>75.145688530063453</v>
      </c>
      <c r="H53" s="37">
        <f t="shared" si="210"/>
        <v>77.221060291683713</v>
      </c>
      <c r="I53" s="37">
        <f t="shared" si="210"/>
        <v>15.787212902162985</v>
      </c>
      <c r="J53" s="37">
        <f t="shared" si="210"/>
        <v>6.7450426571252553</v>
      </c>
      <c r="K53" s="37">
        <f t="shared" si="210"/>
        <v>2.6427344853933166</v>
      </c>
      <c r="L53" s="38">
        <f t="shared" si="210"/>
        <v>62.626121419602313</v>
      </c>
      <c r="M53" s="37">
        <f t="shared" ref="M53:AK53" si="217">((M10/M6)-1)*100</f>
        <v>75.303666034275125</v>
      </c>
      <c r="N53" s="37">
        <f t="shared" si="217"/>
        <v>50.255582458972306</v>
      </c>
      <c r="O53" s="37">
        <f t="shared" si="217"/>
        <v>1.4492753623188248</v>
      </c>
      <c r="P53" s="37">
        <f t="shared" si="217"/>
        <v>6.4516129032258007</v>
      </c>
      <c r="Q53" s="38">
        <f t="shared" si="217"/>
        <v>74.375943518504428</v>
      </c>
      <c r="R53" s="37">
        <f t="shared" si="217"/>
        <v>103.70674441220422</v>
      </c>
      <c r="S53" s="37">
        <f t="shared" si="217"/>
        <v>0.34756949294090234</v>
      </c>
      <c r="T53" s="37">
        <f t="shared" si="217"/>
        <v>-21.460436558457562</v>
      </c>
      <c r="U53" s="37">
        <f t="shared" si="217"/>
        <v>7.766567617994613</v>
      </c>
      <c r="V53" s="38">
        <f t="shared" si="217"/>
        <v>88.104641464550397</v>
      </c>
      <c r="W53" s="37">
        <f t="shared" si="217"/>
        <v>57.626885381147552</v>
      </c>
      <c r="X53" s="37">
        <f t="shared" si="217"/>
        <v>11.989061741747321</v>
      </c>
      <c r="Y53" s="37">
        <f t="shared" si="217"/>
        <v>24.795714538873547</v>
      </c>
      <c r="Z53" s="37">
        <f t="shared" si="217"/>
        <v>-3.1727061693421543</v>
      </c>
      <c r="AA53" s="38">
        <f t="shared" si="217"/>
        <v>37.515783796458059</v>
      </c>
      <c r="AB53" s="37">
        <f t="shared" si="217"/>
        <v>13.325533137742918</v>
      </c>
      <c r="AC53" s="37">
        <f t="shared" si="217"/>
        <v>18.923108505507223</v>
      </c>
      <c r="AD53" s="37">
        <f t="shared" si="217"/>
        <v>25.911153532680096</v>
      </c>
      <c r="AE53" s="37">
        <f t="shared" si="217"/>
        <v>-3.5121252204585618</v>
      </c>
      <c r="AF53" s="38">
        <f t="shared" si="217"/>
        <v>18.537875872693999</v>
      </c>
      <c r="AG53" s="37">
        <f t="shared" si="217"/>
        <v>79.141835179543207</v>
      </c>
      <c r="AH53" s="37">
        <f t="shared" si="217"/>
        <v>-9.0076701468453706</v>
      </c>
      <c r="AI53" s="37">
        <f t="shared" si="217"/>
        <v>5.28971229870836</v>
      </c>
      <c r="AJ53" s="37">
        <f t="shared" si="217"/>
        <v>-2.1882033967669301</v>
      </c>
      <c r="AK53" s="38">
        <f t="shared" si="217"/>
        <v>61.379427251037733</v>
      </c>
      <c r="AL53" s="39">
        <f t="shared" si="212"/>
        <v>0.64754429733011598</v>
      </c>
      <c r="AM53" s="39">
        <f t="shared" si="212"/>
        <v>-23.34780016045346</v>
      </c>
      <c r="AN53" s="39">
        <f t="shared" si="212"/>
        <v>3.7381400470653858</v>
      </c>
      <c r="AO53" s="39">
        <f t="shared" si="212"/>
        <v>-2.4330051320162305</v>
      </c>
      <c r="AP53" s="40">
        <f t="shared" si="212"/>
        <v>-7.1480875238970949</v>
      </c>
      <c r="AQ53" s="37">
        <f t="shared" si="213"/>
        <v>16.202215858039047</v>
      </c>
      <c r="AR53" s="37">
        <f t="shared" si="213"/>
        <v>-33.215413463695356</v>
      </c>
      <c r="AS53" s="37">
        <f t="shared" si="213"/>
        <v>-22.582430321908163</v>
      </c>
      <c r="AT53" s="37">
        <f t="shared" si="213"/>
        <v>1.235260489631318</v>
      </c>
      <c r="AU53" s="38">
        <f t="shared" si="213"/>
        <v>7.8730458279006266</v>
      </c>
      <c r="AV53" s="37">
        <f t="shared" ref="AV53:BJ53" si="218">((AV10/AV6)-1)*100</f>
        <v>-10.083520244049781</v>
      </c>
      <c r="AW53" s="37">
        <f t="shared" si="218"/>
        <v>-25.467619965250709</v>
      </c>
      <c r="AX53" s="37">
        <f t="shared" si="218"/>
        <v>23.012918616889657</v>
      </c>
      <c r="AY53" s="37">
        <f t="shared" si="218"/>
        <v>-9.0410270075638621</v>
      </c>
      <c r="AZ53" s="38">
        <f t="shared" si="218"/>
        <v>-21.138328474841973</v>
      </c>
      <c r="BA53" s="37">
        <f t="shared" si="218"/>
        <v>-35.354727199153004</v>
      </c>
      <c r="BB53" s="37">
        <f t="shared" si="218"/>
        <v>-20.852785261419804</v>
      </c>
      <c r="BC53" s="37">
        <f t="shared" si="218"/>
        <v>24.112422767927534</v>
      </c>
      <c r="BD53" s="37">
        <f t="shared" si="218"/>
        <v>-9.3598752070974243</v>
      </c>
      <c r="BE53" s="38">
        <f t="shared" si="218"/>
        <v>-32.021657643323373</v>
      </c>
      <c r="BF53" s="37">
        <f t="shared" si="218"/>
        <v>2.1894403192444845</v>
      </c>
      <c r="BG53" s="37">
        <f t="shared" si="218"/>
        <v>-39.441631143388413</v>
      </c>
      <c r="BH53" s="37">
        <f t="shared" si="218"/>
        <v>3.7855735515839761</v>
      </c>
      <c r="BI53" s="37">
        <f t="shared" si="218"/>
        <v>-8.1161910696901369</v>
      </c>
      <c r="BJ53" s="45">
        <f t="shared" si="218"/>
        <v>-7.4531589651800285</v>
      </c>
    </row>
    <row r="54" spans="1:62" ht="23.15" customHeight="1" x14ac:dyDescent="0.35">
      <c r="A54" s="29"/>
      <c r="B54" s="28" t="s">
        <v>34</v>
      </c>
      <c r="C54" s="37">
        <f t="shared" si="209"/>
        <v>72.638049450549431</v>
      </c>
      <c r="D54" s="37">
        <f t="shared" si="209"/>
        <v>61.245235069885638</v>
      </c>
      <c r="E54" s="37">
        <f t="shared" si="209"/>
        <v>8.6956521739130377</v>
      </c>
      <c r="F54" s="37">
        <f t="shared" si="209"/>
        <v>4.5977011494252817</v>
      </c>
      <c r="G54" s="38">
        <f t="shared" si="209"/>
        <v>72.151755228339724</v>
      </c>
      <c r="H54" s="37">
        <f t="shared" si="210"/>
        <v>75.958233624607473</v>
      </c>
      <c r="I54" s="37">
        <f t="shared" si="210"/>
        <v>17.950959022574906</v>
      </c>
      <c r="J54" s="37">
        <f t="shared" si="210"/>
        <v>27.507127086088889</v>
      </c>
      <c r="K54" s="37">
        <f t="shared" si="210"/>
        <v>2.4735994810311412</v>
      </c>
      <c r="L54" s="38">
        <f t="shared" si="210"/>
        <v>63.701639421233281</v>
      </c>
      <c r="M54" s="37">
        <f t="shared" ref="M54:AK54" si="219">((M11/M7)-1)*100</f>
        <v>73.64712789901165</v>
      </c>
      <c r="N54" s="37">
        <f t="shared" si="219"/>
        <v>61.839732027827864</v>
      </c>
      <c r="O54" s="37">
        <f t="shared" si="219"/>
        <v>11.9402985074627</v>
      </c>
      <c r="P54" s="37">
        <f t="shared" si="219"/>
        <v>6.7846607669616477</v>
      </c>
      <c r="Q54" s="38">
        <f t="shared" si="219"/>
        <v>73.154262213867412</v>
      </c>
      <c r="R54" s="37">
        <f t="shared" si="219"/>
        <v>97.502085599151329</v>
      </c>
      <c r="S54" s="37">
        <f t="shared" si="219"/>
        <v>5.0329707488798281</v>
      </c>
      <c r="T54" s="37">
        <f t="shared" si="219"/>
        <v>-41.291771998856916</v>
      </c>
      <c r="U54" s="37">
        <f t="shared" si="219"/>
        <v>-7.337343559573406</v>
      </c>
      <c r="V54" s="38">
        <f t="shared" si="219"/>
        <v>83.156212747499893</v>
      </c>
      <c r="W54" s="37">
        <f t="shared" si="219"/>
        <v>80.194482645028302</v>
      </c>
      <c r="X54" s="37">
        <f t="shared" si="219"/>
        <v>21.290462333049497</v>
      </c>
      <c r="Y54" s="37">
        <f t="shared" si="219"/>
        <v>56.09992280702911</v>
      </c>
      <c r="Z54" s="37">
        <f t="shared" si="219"/>
        <v>1.0156418810098877</v>
      </c>
      <c r="AA54" s="38">
        <f t="shared" si="219"/>
        <v>59.246569126542425</v>
      </c>
      <c r="AB54" s="37">
        <f t="shared" si="219"/>
        <v>41.200020675711066</v>
      </c>
      <c r="AC54" s="37">
        <f t="shared" si="219"/>
        <v>26.32515203029071</v>
      </c>
      <c r="AD54" s="37">
        <f t="shared" si="219"/>
        <v>59.830769731460485</v>
      </c>
      <c r="AE54" s="37">
        <f t="shared" si="219"/>
        <v>4.3236699804144463</v>
      </c>
      <c r="AF54" s="38">
        <f t="shared" si="219"/>
        <v>37.667223146316672</v>
      </c>
      <c r="AG54" s="37">
        <f t="shared" si="219"/>
        <v>94.586408511144754</v>
      </c>
      <c r="AH54" s="37">
        <f t="shared" si="219"/>
        <v>5.1416418763150951</v>
      </c>
      <c r="AI54" s="37">
        <f t="shared" si="219"/>
        <v>4.7740783056017921</v>
      </c>
      <c r="AJ54" s="37">
        <f t="shared" si="219"/>
        <v>-6.8283858947904346</v>
      </c>
      <c r="AK54" s="38">
        <f t="shared" si="219"/>
        <v>80.212090433971667</v>
      </c>
      <c r="AL54" s="39">
        <f t="shared" si="212"/>
        <v>1.9232053331377896</v>
      </c>
      <c r="AM54" s="39">
        <f t="shared" si="212"/>
        <v>-26.849956855187973</v>
      </c>
      <c r="AN54" s="39">
        <f t="shared" si="212"/>
        <v>17.3065569192018</v>
      </c>
      <c r="AO54" s="39">
        <f t="shared" si="212"/>
        <v>-2.0307345620910966</v>
      </c>
      <c r="AP54" s="40">
        <f t="shared" si="212"/>
        <v>-4.9085272444061578</v>
      </c>
      <c r="AQ54" s="37">
        <f t="shared" si="213"/>
        <v>13.737605676964071</v>
      </c>
      <c r="AR54" s="37">
        <f t="shared" si="213"/>
        <v>-35.100627372010393</v>
      </c>
      <c r="AS54" s="37">
        <f t="shared" si="213"/>
        <v>-47.553982985645519</v>
      </c>
      <c r="AT54" s="37">
        <f t="shared" si="213"/>
        <v>-13.224749907998291</v>
      </c>
      <c r="AU54" s="38">
        <f t="shared" si="213"/>
        <v>5.7763236121088468</v>
      </c>
      <c r="AV54" s="37">
        <f t="shared" ref="AV54:BJ54" si="220">((AV11/AV7)-1)*100</f>
        <v>3.7704941194445896</v>
      </c>
      <c r="AW54" s="37">
        <f t="shared" si="220"/>
        <v>-25.055200714127512</v>
      </c>
      <c r="AX54" s="37">
        <f t="shared" si="220"/>
        <v>39.449264374279338</v>
      </c>
      <c r="AY54" s="37">
        <f t="shared" si="220"/>
        <v>-5.4024790119824413</v>
      </c>
      <c r="AZ54" s="38">
        <f t="shared" si="220"/>
        <v>-8.0319669348636662</v>
      </c>
      <c r="BA54" s="37">
        <f t="shared" si="220"/>
        <v>-18.685657295852842</v>
      </c>
      <c r="BB54" s="37">
        <f t="shared" si="220"/>
        <v>-21.944289917280958</v>
      </c>
      <c r="BC54" s="37">
        <f t="shared" si="220"/>
        <v>42.782154293438033</v>
      </c>
      <c r="BD54" s="37">
        <f t="shared" si="220"/>
        <v>-2.3046294934793043</v>
      </c>
      <c r="BE54" s="38">
        <f t="shared" si="220"/>
        <v>-20.494464654713351</v>
      </c>
      <c r="BF54" s="37">
        <f t="shared" si="220"/>
        <v>12.058524011010906</v>
      </c>
      <c r="BG54" s="37">
        <f t="shared" si="220"/>
        <v>-35.033479999684921</v>
      </c>
      <c r="BH54" s="37">
        <f t="shared" si="220"/>
        <v>-6.4018233803290636</v>
      </c>
      <c r="BI54" s="37">
        <f t="shared" si="220"/>
        <v>-12.748129332414248</v>
      </c>
      <c r="BJ54" s="45">
        <f t="shared" si="220"/>
        <v>4.0760349354767467</v>
      </c>
    </row>
    <row r="55" spans="1:62" ht="23.15" customHeight="1" x14ac:dyDescent="0.35">
      <c r="A55" s="29"/>
      <c r="B55" s="28" t="s">
        <v>35</v>
      </c>
      <c r="C55" s="37">
        <f t="shared" si="209"/>
        <v>65.425851172753042</v>
      </c>
      <c r="D55" s="37">
        <f t="shared" si="209"/>
        <v>68.710359408033824</v>
      </c>
      <c r="E55" s="37">
        <f t="shared" si="209"/>
        <v>8.6956521739130377</v>
      </c>
      <c r="F55" s="37">
        <f t="shared" si="209"/>
        <v>5.1282051282051322</v>
      </c>
      <c r="G55" s="38">
        <f t="shared" si="209"/>
        <v>65.362303071257983</v>
      </c>
      <c r="H55" s="37">
        <f t="shared" si="210"/>
        <v>71.974034607386045</v>
      </c>
      <c r="I55" s="37">
        <f t="shared" si="210"/>
        <v>21.483017379896662</v>
      </c>
      <c r="J55" s="37">
        <f t="shared" si="210"/>
        <v>27.507127086088911</v>
      </c>
      <c r="K55" s="37">
        <f t="shared" si="210"/>
        <v>1.7398664389679741</v>
      </c>
      <c r="L55" s="38">
        <f t="shared" si="210"/>
        <v>62.250984611523322</v>
      </c>
      <c r="M55" s="37">
        <f t="shared" ref="M55:AK55" si="221">((M12/M8)-1)*100</f>
        <v>66.997983376318743</v>
      </c>
      <c r="N55" s="37">
        <f t="shared" si="221"/>
        <v>71.736526946107773</v>
      </c>
      <c r="O55" s="37">
        <f t="shared" si="221"/>
        <v>9.2307692307692193</v>
      </c>
      <c r="P55" s="37">
        <f t="shared" si="221"/>
        <v>8.8495575221238845</v>
      </c>
      <c r="Q55" s="38">
        <f t="shared" si="221"/>
        <v>66.976527462286711</v>
      </c>
      <c r="R55" s="37">
        <f t="shared" si="221"/>
        <v>72.097629702779884</v>
      </c>
      <c r="S55" s="37">
        <f t="shared" si="221"/>
        <v>114.24285229657426</v>
      </c>
      <c r="T55" s="37">
        <f t="shared" si="221"/>
        <v>-36.475011145138033</v>
      </c>
      <c r="U55" s="37">
        <f t="shared" si="221"/>
        <v>3.3827358422334308</v>
      </c>
      <c r="V55" s="38">
        <f t="shared" si="221"/>
        <v>74.485703835380207</v>
      </c>
      <c r="W55" s="37">
        <f t="shared" si="221"/>
        <v>90.021718390235847</v>
      </c>
      <c r="X55" s="37">
        <f t="shared" si="221"/>
        <v>27.923913385665998</v>
      </c>
      <c r="Y55" s="37">
        <f t="shared" si="221"/>
        <v>19.922661360124593</v>
      </c>
      <c r="Z55" s="37">
        <f t="shared" si="221"/>
        <v>3.8416621580607213</v>
      </c>
      <c r="AA55" s="38">
        <f t="shared" si="221"/>
        <v>65.547277796010889</v>
      </c>
      <c r="AB55" s="37">
        <f t="shared" si="221"/>
        <v>125.2840250290955</v>
      </c>
      <c r="AC55" s="37">
        <f t="shared" si="221"/>
        <v>33.283541401331988</v>
      </c>
      <c r="AD55" s="37">
        <f t="shared" si="221"/>
        <v>22.193740554177932</v>
      </c>
      <c r="AE55" s="37">
        <f t="shared" si="221"/>
        <v>10.561849117406297</v>
      </c>
      <c r="AF55" s="38">
        <f t="shared" si="221"/>
        <v>68.098737822115837</v>
      </c>
      <c r="AG55" s="37">
        <f t="shared" si="221"/>
        <v>71.026462073417377</v>
      </c>
      <c r="AH55" s="37">
        <f t="shared" si="221"/>
        <v>5.8875135485931596</v>
      </c>
      <c r="AI55" s="37">
        <f t="shared" si="221"/>
        <v>-35.661204282686313</v>
      </c>
      <c r="AJ55" s="37">
        <f t="shared" si="221"/>
        <v>-14.55784200385356</v>
      </c>
      <c r="AK55" s="38">
        <f t="shared" si="221"/>
        <v>62.573093595889873</v>
      </c>
      <c r="AL55" s="37">
        <f t="shared" si="212"/>
        <v>3.9583797745098348</v>
      </c>
      <c r="AM55" s="37">
        <f t="shared" si="212"/>
        <v>-27.993148846251735</v>
      </c>
      <c r="AN55" s="37">
        <f t="shared" si="212"/>
        <v>17.3065569192018</v>
      </c>
      <c r="AO55" s="37">
        <f t="shared" si="212"/>
        <v>-3.2230538751280235</v>
      </c>
      <c r="AP55" s="38">
        <f t="shared" si="212"/>
        <v>-1.881516162963659</v>
      </c>
      <c r="AQ55" s="37">
        <f t="shared" si="213"/>
        <v>3.0537173104476567</v>
      </c>
      <c r="AR55" s="37">
        <f t="shared" si="213"/>
        <v>24.750893771017779</v>
      </c>
      <c r="AS55" s="37">
        <f t="shared" si="213"/>
        <v>-41.843320062450317</v>
      </c>
      <c r="AT55" s="37">
        <f t="shared" si="213"/>
        <v>-5.0223646327449138</v>
      </c>
      <c r="AU55" s="38">
        <f t="shared" si="213"/>
        <v>4.4971448904933542</v>
      </c>
      <c r="AV55" s="37">
        <f t="shared" ref="AV55:BJ55" si="222">((AV12/AV8)-1)*100</f>
        <v>13.786834157173411</v>
      </c>
      <c r="AW55" s="37">
        <f t="shared" si="222"/>
        <v>-25.511528816575247</v>
      </c>
      <c r="AX55" s="37">
        <f t="shared" si="222"/>
        <v>9.7883519494098348</v>
      </c>
      <c r="AY55" s="37">
        <f t="shared" si="222"/>
        <v>-4.6007493995051885</v>
      </c>
      <c r="AZ55" s="38">
        <f t="shared" si="222"/>
        <v>-0.85595843200096944</v>
      </c>
      <c r="BA55" s="37">
        <f t="shared" si="222"/>
        <v>34.902242814174066</v>
      </c>
      <c r="BB55" s="37">
        <f t="shared" si="222"/>
        <v>-22.390685446225788</v>
      </c>
      <c r="BC55" s="37">
        <f t="shared" si="222"/>
        <v>11.867508958050221</v>
      </c>
      <c r="BD55" s="37">
        <f t="shared" si="222"/>
        <v>1.5730808964789622</v>
      </c>
      <c r="BE55" s="38">
        <f t="shared" si="222"/>
        <v>0.67207671454458939</v>
      </c>
      <c r="BF55" s="37">
        <f t="shared" si="222"/>
        <v>2.4122918227226231</v>
      </c>
      <c r="BG55" s="37">
        <f t="shared" si="222"/>
        <v>-38.343044760756406</v>
      </c>
      <c r="BH55" s="37">
        <f t="shared" si="222"/>
        <v>-41.098285610910004</v>
      </c>
      <c r="BI55" s="37">
        <f t="shared" si="222"/>
        <v>-21.504358914109368</v>
      </c>
      <c r="BJ55" s="45">
        <f t="shared" si="222"/>
        <v>-2.6371574096792694</v>
      </c>
    </row>
    <row r="56" spans="1:62" ht="23.15" customHeight="1" x14ac:dyDescent="0.35">
      <c r="A56" s="29"/>
      <c r="B56" s="28" t="s">
        <v>36</v>
      </c>
      <c r="C56" s="37">
        <f t="shared" si="209"/>
        <v>60.358742125635658</v>
      </c>
      <c r="D56" s="37">
        <f t="shared" si="209"/>
        <v>67.921840016283312</v>
      </c>
      <c r="E56" s="37">
        <f t="shared" si="209"/>
        <v>8.6956521739130377</v>
      </c>
      <c r="F56" s="37">
        <f t="shared" si="209"/>
        <v>3.6312849162011274</v>
      </c>
      <c r="G56" s="38">
        <f t="shared" si="209"/>
        <v>60.424190171203371</v>
      </c>
      <c r="H56" s="37">
        <f t="shared" si="210"/>
        <v>68.407639606024674</v>
      </c>
      <c r="I56" s="37">
        <f t="shared" si="210"/>
        <v>23.700162003551782</v>
      </c>
      <c r="J56" s="37">
        <f t="shared" si="210"/>
        <v>27.507127086088889</v>
      </c>
      <c r="K56" s="37">
        <f t="shared" si="210"/>
        <v>0.86457076529524723</v>
      </c>
      <c r="L56" s="38">
        <f t="shared" si="210"/>
        <v>60.549625417756928</v>
      </c>
      <c r="M56" s="37">
        <f t="shared" ref="M56:AK56" si="223">((M13/M9)-1)*100</f>
        <v>60.877501525398529</v>
      </c>
      <c r="N56" s="37">
        <f t="shared" si="223"/>
        <v>70.648109680099708</v>
      </c>
      <c r="O56" s="37">
        <f t="shared" si="223"/>
        <v>8.9552238805970177</v>
      </c>
      <c r="P56" s="37">
        <f t="shared" si="223"/>
        <v>5.7306590257879764</v>
      </c>
      <c r="Q56" s="38">
        <f t="shared" si="223"/>
        <v>60.998896440145622</v>
      </c>
      <c r="R56" s="37">
        <f t="shared" si="223"/>
        <v>71.259816711844721</v>
      </c>
      <c r="S56" s="37">
        <f t="shared" si="223"/>
        <v>-14.094439404871984</v>
      </c>
      <c r="T56" s="37">
        <f t="shared" si="223"/>
        <v>-16.07757630072425</v>
      </c>
      <c r="U56" s="37">
        <f t="shared" si="223"/>
        <v>2.7839723760880508</v>
      </c>
      <c r="V56" s="38">
        <f t="shared" si="223"/>
        <v>61.002287290533985</v>
      </c>
      <c r="W56" s="37">
        <f t="shared" si="223"/>
        <v>96.59042798737633</v>
      </c>
      <c r="X56" s="37">
        <f t="shared" si="223"/>
        <v>42.302128624345727</v>
      </c>
      <c r="Y56" s="37">
        <f t="shared" si="223"/>
        <v>29.277286571204474</v>
      </c>
      <c r="Z56" s="37">
        <f t="shared" si="223"/>
        <v>24.593194890580648</v>
      </c>
      <c r="AA56" s="38">
        <f t="shared" si="223"/>
        <v>74.54934296457121</v>
      </c>
      <c r="AB56" s="37">
        <f t="shared" si="223"/>
        <v>125.10205466413673</v>
      </c>
      <c r="AC56" s="37">
        <f t="shared" si="223"/>
        <v>46.232488041532996</v>
      </c>
      <c r="AD56" s="37">
        <f t="shared" si="223"/>
        <v>30.495592398228343</v>
      </c>
      <c r="AE56" s="37">
        <f t="shared" si="223"/>
        <v>32.533988017967609</v>
      </c>
      <c r="AF56" s="38">
        <f t="shared" si="223"/>
        <v>74.527937584323141</v>
      </c>
      <c r="AG56" s="37">
        <f t="shared" si="223"/>
        <v>81.023143406750606</v>
      </c>
      <c r="AH56" s="37">
        <f t="shared" si="223"/>
        <v>23.187644409533981</v>
      </c>
      <c r="AI56" s="37">
        <f t="shared" si="223"/>
        <v>-11.477026188990324</v>
      </c>
      <c r="AJ56" s="37">
        <f t="shared" si="223"/>
        <v>1.0074936880399399</v>
      </c>
      <c r="AK56" s="38">
        <f t="shared" si="223"/>
        <v>74.575316810824162</v>
      </c>
      <c r="AL56" s="37">
        <f t="shared" si="212"/>
        <v>5.0193069449765204</v>
      </c>
      <c r="AM56" s="37">
        <f t="shared" si="212"/>
        <v>-26.334679282006068</v>
      </c>
      <c r="AN56" s="37">
        <f t="shared" si="212"/>
        <v>17.3065569192018</v>
      </c>
      <c r="AO56" s="37">
        <f t="shared" si="212"/>
        <v>-2.6697672938660322</v>
      </c>
      <c r="AP56" s="38">
        <f t="shared" si="212"/>
        <v>7.8189733368572156E-2</v>
      </c>
      <c r="AQ56" s="37">
        <f t="shared" si="213"/>
        <v>6.4535532240392879</v>
      </c>
      <c r="AR56" s="37">
        <f t="shared" si="213"/>
        <v>-49.659236919665709</v>
      </c>
      <c r="AS56" s="37">
        <f t="shared" si="213"/>
        <v>-22.975309755459229</v>
      </c>
      <c r="AT56" s="37">
        <f t="shared" si="213"/>
        <v>-2.7869746361660508</v>
      </c>
      <c r="AU56" s="38">
        <f t="shared" si="213"/>
        <v>2.106132689960738E-3</v>
      </c>
      <c r="AV56" s="37">
        <f t="shared" ref="AV56:BJ56" si="224">((AV13/AV9)-1)*100</f>
        <v>22.198832107259992</v>
      </c>
      <c r="AW56" s="37">
        <f t="shared" si="224"/>
        <v>-16.610779403822239</v>
      </c>
      <c r="AX56" s="37">
        <f t="shared" si="224"/>
        <v>18.651756168091783</v>
      </c>
      <c r="AY56" s="37">
        <f t="shared" si="224"/>
        <v>17.840176197324233</v>
      </c>
      <c r="AZ56" s="38">
        <f t="shared" si="224"/>
        <v>8.4164841027113866</v>
      </c>
      <c r="BA56" s="37">
        <f t="shared" si="224"/>
        <v>39.921401395333554</v>
      </c>
      <c r="BB56" s="37">
        <f t="shared" si="224"/>
        <v>-14.307584000981134</v>
      </c>
      <c r="BC56" s="37">
        <f t="shared" si="224"/>
        <v>19.769927269606846</v>
      </c>
      <c r="BD56" s="37">
        <f t="shared" si="224"/>
        <v>25.350574033253913</v>
      </c>
      <c r="BE56" s="38">
        <f t="shared" si="224"/>
        <v>8.403188744344714</v>
      </c>
      <c r="BF56" s="37">
        <f t="shared" si="224"/>
        <v>12.522348799761529</v>
      </c>
      <c r="BG56" s="37">
        <f t="shared" si="224"/>
        <v>-27.811890421485508</v>
      </c>
      <c r="BH56" s="37">
        <f t="shared" si="224"/>
        <v>-18.75288705016921</v>
      </c>
      <c r="BI56" s="37">
        <f t="shared" si="224"/>
        <v>-4.4671672164608545</v>
      </c>
      <c r="BJ56" s="45">
        <f t="shared" si="224"/>
        <v>8.4326170370527151</v>
      </c>
    </row>
    <row r="57" spans="1:62" ht="23.15" customHeight="1" x14ac:dyDescent="0.35">
      <c r="A57" s="29"/>
      <c r="B57" s="28" t="s">
        <v>37</v>
      </c>
      <c r="C57" s="37">
        <f t="shared" si="209"/>
        <v>50.923322001317132</v>
      </c>
      <c r="D57" s="37">
        <f t="shared" si="209"/>
        <v>56.986204457021557</v>
      </c>
      <c r="E57" s="37">
        <f t="shared" si="209"/>
        <v>2.8169014084507005</v>
      </c>
      <c r="F57" s="37">
        <f t="shared" si="209"/>
        <v>2.1978021978022122</v>
      </c>
      <c r="G57" s="38">
        <f t="shared" si="209"/>
        <v>50.980196775856612</v>
      </c>
      <c r="H57" s="37">
        <f t="shared" si="210"/>
        <v>59.140349122609457</v>
      </c>
      <c r="I57" s="37">
        <f t="shared" si="210"/>
        <v>23.250211117250874</v>
      </c>
      <c r="J57" s="37">
        <f t="shared" si="210"/>
        <v>7.2074206813480757</v>
      </c>
      <c r="K57" s="37">
        <f t="shared" si="210"/>
        <v>0.73100149640665801</v>
      </c>
      <c r="L57" s="38">
        <f t="shared" si="210"/>
        <v>52.874113804570186</v>
      </c>
      <c r="M57" s="37">
        <f t="shared" ref="M57:AK57" si="225">((M14/M10)-1)*100</f>
        <v>50.931339530288746</v>
      </c>
      <c r="N57" s="37">
        <f t="shared" si="225"/>
        <v>58.299015219337512</v>
      </c>
      <c r="O57" s="37">
        <f t="shared" si="225"/>
        <v>2.8571428571428692</v>
      </c>
      <c r="P57" s="37">
        <f t="shared" si="225"/>
        <v>3.0303030303030276</v>
      </c>
      <c r="Q57" s="38">
        <f t="shared" si="225"/>
        <v>51.020515242142814</v>
      </c>
      <c r="R57" s="37">
        <f t="shared" si="225"/>
        <v>40.702298219835356</v>
      </c>
      <c r="S57" s="37">
        <f t="shared" si="225"/>
        <v>24.389231881737249</v>
      </c>
      <c r="T57" s="37">
        <f t="shared" si="225"/>
        <v>-26.225612095548012</v>
      </c>
      <c r="U57" s="37">
        <f t="shared" si="225"/>
        <v>-12.144354885250962</v>
      </c>
      <c r="V57" s="38">
        <f t="shared" si="225"/>
        <v>39.032107299416332</v>
      </c>
      <c r="W57" s="37">
        <f t="shared" si="225"/>
        <v>70.20286711690207</v>
      </c>
      <c r="X57" s="37">
        <f t="shared" si="225"/>
        <v>25.073763754429599</v>
      </c>
      <c r="Y57" s="37">
        <f t="shared" si="225"/>
        <v>-23.567365087771552</v>
      </c>
      <c r="Z57" s="37">
        <f t="shared" si="225"/>
        <v>4.4737746579505577</v>
      </c>
      <c r="AA57" s="38">
        <f t="shared" si="225"/>
        <v>45.673185988051166</v>
      </c>
      <c r="AB57" s="37">
        <f t="shared" si="225"/>
        <v>109.35907059045577</v>
      </c>
      <c r="AC57" s="37">
        <f t="shared" si="225"/>
        <v>28.613861264589534</v>
      </c>
      <c r="AD57" s="37">
        <f t="shared" si="225"/>
        <v>-22.345116271326514</v>
      </c>
      <c r="AE57" s="37">
        <f t="shared" si="225"/>
        <v>14.069650809173151</v>
      </c>
      <c r="AF57" s="38">
        <f t="shared" si="225"/>
        <v>39.020294608072589</v>
      </c>
      <c r="AG57" s="37">
        <f t="shared" si="225"/>
        <v>58.173170274970154</v>
      </c>
      <c r="AH57" s="37">
        <f t="shared" si="225"/>
        <v>11.06365106909255</v>
      </c>
      <c r="AI57" s="37">
        <f t="shared" si="225"/>
        <v>-49.127334883878362</v>
      </c>
      <c r="AJ57" s="37">
        <f t="shared" si="225"/>
        <v>-22.982832337443281</v>
      </c>
      <c r="AK57" s="38">
        <f t="shared" si="225"/>
        <v>51.817986951579975</v>
      </c>
      <c r="AL57" s="37">
        <f t="shared" si="212"/>
        <v>5.4445045419955873</v>
      </c>
      <c r="AM57" s="37">
        <f t="shared" si="212"/>
        <v>-21.489782147708823</v>
      </c>
      <c r="AN57" s="37">
        <f t="shared" si="212"/>
        <v>4.2702310736399296</v>
      </c>
      <c r="AO57" s="37">
        <f t="shared" si="212"/>
        <v>-1.4352566002902578</v>
      </c>
      <c r="AP57" s="38">
        <f t="shared" si="212"/>
        <v>1.2544142007744785</v>
      </c>
      <c r="AQ57" s="37">
        <f t="shared" si="213"/>
        <v>-6.7772812076584028</v>
      </c>
      <c r="AR57" s="37">
        <f t="shared" si="213"/>
        <v>-21.421348257040773</v>
      </c>
      <c r="AS57" s="37">
        <f t="shared" si="213"/>
        <v>-28.274900648449453</v>
      </c>
      <c r="AT57" s="37">
        <f t="shared" si="213"/>
        <v>-14.728344447449471</v>
      </c>
      <c r="AU57" s="38">
        <f t="shared" si="213"/>
        <v>-7.9382644957240238</v>
      </c>
      <c r="AV57" s="37">
        <f t="shared" ref="AV57:BJ57" si="226">((AV14/AV10)-1)*100</f>
        <v>12.768406910445474</v>
      </c>
      <c r="AW57" s="37">
        <f t="shared" si="226"/>
        <v>-20.98891861005664</v>
      </c>
      <c r="AX57" s="37">
        <f t="shared" si="226"/>
        <v>-25.690493835333449</v>
      </c>
      <c r="AY57" s="37">
        <f t="shared" si="226"/>
        <v>1.4010165797755603</v>
      </c>
      <c r="AZ57" s="38">
        <f t="shared" si="226"/>
        <v>-3.5407965901307237</v>
      </c>
      <c r="BA57" s="37">
        <f t="shared" si="226"/>
        <v>38.711463929227108</v>
      </c>
      <c r="BB57" s="37">
        <f t="shared" si="226"/>
        <v>-18.752582834211896</v>
      </c>
      <c r="BC57" s="37">
        <f t="shared" si="226"/>
        <v>-24.502196374900777</v>
      </c>
      <c r="BD57" s="37">
        <f t="shared" si="226"/>
        <v>10.714661079491572</v>
      </c>
      <c r="BE57" s="38">
        <f t="shared" si="226"/>
        <v>-7.9460864074191173</v>
      </c>
      <c r="BF57" s="37">
        <f t="shared" si="226"/>
        <v>4.798096119214601</v>
      </c>
      <c r="BG57" s="37">
        <f t="shared" si="226"/>
        <v>-29.839329123302573</v>
      </c>
      <c r="BH57" s="37">
        <f t="shared" si="226"/>
        <v>-50.5404644704373</v>
      </c>
      <c r="BI57" s="37">
        <f t="shared" si="226"/>
        <v>-25.248043151047895</v>
      </c>
      <c r="BJ57" s="45">
        <f t="shared" si="226"/>
        <v>0.52805521697401048</v>
      </c>
    </row>
    <row r="58" spans="1:62" ht="23.15" customHeight="1" x14ac:dyDescent="0.35">
      <c r="A58" s="29"/>
      <c r="B58" s="28" t="s">
        <v>38</v>
      </c>
      <c r="C58" s="37">
        <f t="shared" si="209"/>
        <v>44.574934058982898</v>
      </c>
      <c r="D58" s="37">
        <f t="shared" si="209"/>
        <v>52.892040977147346</v>
      </c>
      <c r="E58" s="37">
        <f t="shared" si="209"/>
        <v>-4.0000000000000036</v>
      </c>
      <c r="F58" s="37">
        <f t="shared" si="209"/>
        <v>3.5714285714285809</v>
      </c>
      <c r="G58" s="38">
        <f t="shared" si="209"/>
        <v>44.707431869685664</v>
      </c>
      <c r="H58" s="37">
        <f t="shared" si="210"/>
        <v>51.797690814759868</v>
      </c>
      <c r="I58" s="37">
        <f t="shared" si="210"/>
        <v>24.199682199414731</v>
      </c>
      <c r="J58" s="37">
        <f t="shared" si="210"/>
        <v>-15.373870206514074</v>
      </c>
      <c r="K58" s="37">
        <f t="shared" si="210"/>
        <v>0.88366357034184162</v>
      </c>
      <c r="L58" s="38">
        <f t="shared" si="210"/>
        <v>46.607191226390412</v>
      </c>
      <c r="M58" s="37">
        <f t="shared" ref="M58:AK58" si="227">((M15/M11)-1)*100</f>
        <v>45.54562653463752</v>
      </c>
      <c r="N58" s="37">
        <f t="shared" si="227"/>
        <v>53.685718834580484</v>
      </c>
      <c r="O58" s="37">
        <f t="shared" si="227"/>
        <v>-4.0000000000000036</v>
      </c>
      <c r="P58" s="37">
        <f t="shared" si="227"/>
        <v>4.9723756906077332</v>
      </c>
      <c r="Q58" s="38">
        <f t="shared" si="227"/>
        <v>45.67388339316787</v>
      </c>
      <c r="R58" s="37">
        <f t="shared" si="227"/>
        <v>25.887994997649088</v>
      </c>
      <c r="S58" s="37">
        <f t="shared" si="227"/>
        <v>-1.2966850314249379</v>
      </c>
      <c r="T58" s="37">
        <f t="shared" si="227"/>
        <v>-33.707857427427172</v>
      </c>
      <c r="U58" s="37">
        <f t="shared" si="227"/>
        <v>-14.825691950137321</v>
      </c>
      <c r="V58" s="38">
        <f t="shared" si="227"/>
        <v>23.518242040093405</v>
      </c>
      <c r="W58" s="37">
        <f t="shared" si="227"/>
        <v>52.073504750903574</v>
      </c>
      <c r="X58" s="37">
        <f t="shared" si="227"/>
        <v>23.856576137352103</v>
      </c>
      <c r="Y58" s="37">
        <f t="shared" si="227"/>
        <v>-58.024787835527611</v>
      </c>
      <c r="Z58" s="37">
        <f t="shared" si="227"/>
        <v>-0.42661607177646443</v>
      </c>
      <c r="AA58" s="38">
        <f t="shared" si="227"/>
        <v>33.544409387426242</v>
      </c>
      <c r="AB58" s="37">
        <f t="shared" si="227"/>
        <v>102.40422562391652</v>
      </c>
      <c r="AC58" s="37">
        <f t="shared" si="227"/>
        <v>25.061884387654707</v>
      </c>
      <c r="AD58" s="37">
        <f t="shared" si="227"/>
        <v>-58.288738007582516</v>
      </c>
      <c r="AE58" s="37">
        <f t="shared" si="227"/>
        <v>6.18299845102106</v>
      </c>
      <c r="AF58" s="38">
        <f t="shared" si="227"/>
        <v>30.146449086411909</v>
      </c>
      <c r="AG58" s="37">
        <f t="shared" si="227"/>
        <v>38.594079042700379</v>
      </c>
      <c r="AH58" s="37">
        <f t="shared" si="227"/>
        <v>19.211623377768138</v>
      </c>
      <c r="AI58" s="37">
        <f t="shared" si="227"/>
        <v>-52.485458776433802</v>
      </c>
      <c r="AJ58" s="37">
        <f t="shared" si="227"/>
        <v>-17.975330314532666</v>
      </c>
      <c r="AK58" s="38">
        <f t="shared" si="227"/>
        <v>36.066335254215296</v>
      </c>
      <c r="AL58" s="37">
        <f t="shared" si="212"/>
        <v>4.9958568563692074</v>
      </c>
      <c r="AM58" s="37">
        <f t="shared" si="212"/>
        <v>-18.766417528575762</v>
      </c>
      <c r="AN58" s="37">
        <f t="shared" si="212"/>
        <v>-11.847781465118823</v>
      </c>
      <c r="AO58" s="37">
        <f t="shared" si="212"/>
        <v>-2.5950834493251307</v>
      </c>
      <c r="AP58" s="38">
        <f t="shared" si="212"/>
        <v>1.3128277740534822</v>
      </c>
      <c r="AQ58" s="37">
        <f t="shared" si="213"/>
        <v>-13.50616435892028</v>
      </c>
      <c r="AR58" s="37">
        <f t="shared" si="213"/>
        <v>-35.775870577269252</v>
      </c>
      <c r="AS58" s="37">
        <f t="shared" si="213"/>
        <v>-30.945684820236629</v>
      </c>
      <c r="AT58" s="37">
        <f t="shared" si="213"/>
        <v>-18.860264436709773</v>
      </c>
      <c r="AU58" s="38">
        <f t="shared" si="213"/>
        <v>-15.20906894015952</v>
      </c>
      <c r="AV58" s="37">
        <f t="shared" ref="AV58:BJ58" si="228">((AV15/AV11)-1)*100</f>
        <v>4.4851077780152515</v>
      </c>
      <c r="AW58" s="37">
        <f t="shared" si="228"/>
        <v>-19.409183184636024</v>
      </c>
      <c r="AX58" s="37">
        <f t="shared" si="228"/>
        <v>-56.275820662007938</v>
      </c>
      <c r="AY58" s="37">
        <f t="shared" si="228"/>
        <v>-5.1432500473238996</v>
      </c>
      <c r="AZ58" s="38">
        <f t="shared" si="228"/>
        <v>-8.3264575112648629</v>
      </c>
      <c r="BA58" s="37">
        <f t="shared" si="228"/>
        <v>39.06582454110881</v>
      </c>
      <c r="BB58" s="37">
        <f t="shared" si="228"/>
        <v>-18.624914965413943</v>
      </c>
      <c r="BC58" s="37">
        <f t="shared" si="228"/>
        <v>-56.55076875789846</v>
      </c>
      <c r="BD58" s="37">
        <f t="shared" si="228"/>
        <v>1.1532774717621708</v>
      </c>
      <c r="BE58" s="38">
        <f t="shared" si="228"/>
        <v>-10.65903780765427</v>
      </c>
      <c r="BF58" s="37">
        <f t="shared" si="228"/>
        <v>-4.7761981293768301</v>
      </c>
      <c r="BG58" s="37">
        <f t="shared" si="228"/>
        <v>-22.43155429029715</v>
      </c>
      <c r="BH58" s="37">
        <f t="shared" si="228"/>
        <v>-50.505686225451882</v>
      </c>
      <c r="BI58" s="37">
        <f t="shared" si="228"/>
        <v>-21.860709404896916</v>
      </c>
      <c r="BJ58" s="45">
        <f t="shared" si="228"/>
        <v>-6.5952440582792704</v>
      </c>
    </row>
    <row r="59" spans="1:62" ht="23.15" customHeight="1" x14ac:dyDescent="0.35">
      <c r="A59" s="29"/>
      <c r="B59" s="28" t="s">
        <v>39</v>
      </c>
      <c r="C59" s="37">
        <f t="shared" si="209"/>
        <v>38.0894112290487</v>
      </c>
      <c r="D59" s="37">
        <f t="shared" si="209"/>
        <v>44.722918407128923</v>
      </c>
      <c r="E59" s="37">
        <f t="shared" si="209"/>
        <v>6.6666666666666652</v>
      </c>
      <c r="F59" s="37">
        <f t="shared" si="209"/>
        <v>2.9810298102981081</v>
      </c>
      <c r="G59" s="38">
        <f t="shared" si="209"/>
        <v>38.201375565360138</v>
      </c>
      <c r="H59" s="37">
        <f t="shared" si="210"/>
        <v>43.416626536884316</v>
      </c>
      <c r="I59" s="37">
        <f t="shared" si="210"/>
        <v>24.404584680566966</v>
      </c>
      <c r="J59" s="37">
        <f t="shared" si="210"/>
        <v>31.371164625771609</v>
      </c>
      <c r="K59" s="37">
        <f t="shared" si="210"/>
        <v>0.95107247661716521</v>
      </c>
      <c r="L59" s="38">
        <f t="shared" si="210"/>
        <v>40.692365792335885</v>
      </c>
      <c r="M59" s="37">
        <f t="shared" ref="M59:AK59" si="229">((M16/M12)-1)*100</f>
        <v>38.474300538929015</v>
      </c>
      <c r="N59" s="37">
        <f t="shared" si="229"/>
        <v>43.458856345885621</v>
      </c>
      <c r="O59" s="37">
        <f t="shared" si="229"/>
        <v>11.267605633802802</v>
      </c>
      <c r="P59" s="37">
        <f t="shared" si="229"/>
        <v>2.7100271002709952</v>
      </c>
      <c r="Q59" s="38">
        <f t="shared" si="229"/>
        <v>38.546194040783874</v>
      </c>
      <c r="R59" s="37">
        <f t="shared" si="229"/>
        <v>40.722464945093549</v>
      </c>
      <c r="S59" s="37">
        <f t="shared" si="229"/>
        <v>-33.809184299444205</v>
      </c>
      <c r="T59" s="37">
        <f t="shared" si="229"/>
        <v>185.85407321661117</v>
      </c>
      <c r="U59" s="37">
        <f t="shared" si="229"/>
        <v>-9.1177267917576401</v>
      </c>
      <c r="V59" s="38">
        <f t="shared" si="229"/>
        <v>32.752850917066347</v>
      </c>
      <c r="W59" s="37">
        <f t="shared" si="229"/>
        <v>34.476868208752819</v>
      </c>
      <c r="X59" s="37">
        <f t="shared" si="229"/>
        <v>24.033488781140665</v>
      </c>
      <c r="Y59" s="37">
        <f t="shared" si="229"/>
        <v>-43.216589385461731</v>
      </c>
      <c r="Z59" s="37">
        <f t="shared" si="229"/>
        <v>-5.5246863572969378</v>
      </c>
      <c r="AA59" s="38">
        <f t="shared" si="229"/>
        <v>25.807707241123758</v>
      </c>
      <c r="AB59" s="37">
        <f t="shared" si="229"/>
        <v>32.863512336750176</v>
      </c>
      <c r="AC59" s="37">
        <f t="shared" si="229"/>
        <v>25.119141393785725</v>
      </c>
      <c r="AD59" s="37">
        <f t="shared" si="229"/>
        <v>-50.608148735891724</v>
      </c>
      <c r="AE59" s="37">
        <f t="shared" si="229"/>
        <v>-4.3163262292460818</v>
      </c>
      <c r="AF59" s="38">
        <f t="shared" si="229"/>
        <v>17.918541855126513</v>
      </c>
      <c r="AG59" s="37">
        <f t="shared" si="229"/>
        <v>35.621673688548071</v>
      </c>
      <c r="AH59" s="37">
        <f t="shared" si="229"/>
        <v>18.414881853531618</v>
      </c>
      <c r="AI59" s="37">
        <f t="shared" si="229"/>
        <v>300.3639591238682</v>
      </c>
      <c r="AJ59" s="37">
        <f t="shared" si="229"/>
        <v>-9.8057751494661893</v>
      </c>
      <c r="AK59" s="38">
        <f t="shared" si="229"/>
        <v>35.316512140719205</v>
      </c>
      <c r="AL59" s="37">
        <f t="shared" si="212"/>
        <v>3.8578014493807933</v>
      </c>
      <c r="AM59" s="37">
        <f t="shared" si="212"/>
        <v>-14.039472082371351</v>
      </c>
      <c r="AN59" s="37">
        <f t="shared" si="212"/>
        <v>23.160466836660866</v>
      </c>
      <c r="AO59" s="37">
        <f t="shared" si="212"/>
        <v>-1.9711954108638796</v>
      </c>
      <c r="AP59" s="38">
        <f t="shared" si="212"/>
        <v>1.8024351905221669</v>
      </c>
      <c r="AQ59" s="37">
        <f t="shared" si="213"/>
        <v>1.6235246521663971</v>
      </c>
      <c r="AR59" s="37">
        <f t="shared" si="213"/>
        <v>-53.86076720075976</v>
      </c>
      <c r="AS59" s="37">
        <f t="shared" si="213"/>
        <v>156.9068252959417</v>
      </c>
      <c r="AT59" s="37">
        <f t="shared" si="213"/>
        <v>-11.515675952924976</v>
      </c>
      <c r="AU59" s="38">
        <f t="shared" si="213"/>
        <v>-4.1815245549164048</v>
      </c>
      <c r="AV59" s="37">
        <f t="shared" ref="AV59:BJ59" si="230">((AV16/AV12)-1)*100</f>
        <v>-2.886768385627192</v>
      </c>
      <c r="AW59" s="37">
        <f t="shared" si="230"/>
        <v>-13.540723842039782</v>
      </c>
      <c r="AX59" s="37">
        <f t="shared" si="230"/>
        <v>-48.966808181870668</v>
      </c>
      <c r="AY59" s="37">
        <f t="shared" si="230"/>
        <v>-8.0174386961545547</v>
      </c>
      <c r="AZ59" s="38">
        <f t="shared" si="230"/>
        <v>-9.1943967770852559</v>
      </c>
      <c r="BA59" s="37">
        <f t="shared" si="230"/>
        <v>-4.0518624613680494</v>
      </c>
      <c r="BB59" s="37">
        <f t="shared" si="230"/>
        <v>-12.783954521345153</v>
      </c>
      <c r="BC59" s="37">
        <f t="shared" si="230"/>
        <v>-55.6098551930166</v>
      </c>
      <c r="BD59" s="37">
        <f t="shared" si="230"/>
        <v>-6.8409614210865444</v>
      </c>
      <c r="BE59" s="38">
        <f t="shared" si="230"/>
        <v>-14.888645861744298</v>
      </c>
      <c r="BF59" s="37">
        <f t="shared" si="230"/>
        <v>-2.0600406279568051</v>
      </c>
      <c r="BG59" s="37">
        <f t="shared" si="230"/>
        <v>-17.457252295370239</v>
      </c>
      <c r="BH59" s="37">
        <f t="shared" si="230"/>
        <v>259.82077338980571</v>
      </c>
      <c r="BI59" s="37">
        <f t="shared" si="230"/>
        <v>-12.185570000403755</v>
      </c>
      <c r="BJ59" s="45">
        <f t="shared" si="230"/>
        <v>-2.3311227871867457</v>
      </c>
    </row>
    <row r="60" spans="1:62" ht="23.15" customHeight="1" x14ac:dyDescent="0.35">
      <c r="A60" s="29"/>
      <c r="B60" s="28" t="s">
        <v>40</v>
      </c>
      <c r="C60" s="37">
        <f t="shared" si="209"/>
        <v>32.536404512108533</v>
      </c>
      <c r="D60" s="37">
        <f t="shared" si="209"/>
        <v>31.830303030303032</v>
      </c>
      <c r="E60" s="37">
        <f t="shared" si="209"/>
        <v>10.666666666666668</v>
      </c>
      <c r="F60" s="37">
        <f t="shared" si="209"/>
        <v>1.8867924528301883</v>
      </c>
      <c r="G60" s="38">
        <f t="shared" si="209"/>
        <v>32.478556358465795</v>
      </c>
      <c r="H60" s="37">
        <f t="shared" si="210"/>
        <v>37.740783054743062</v>
      </c>
      <c r="I60" s="37">
        <f t="shared" si="210"/>
        <v>22.19699235465178</v>
      </c>
      <c r="J60" s="37">
        <f t="shared" si="210"/>
        <v>34.260239948092504</v>
      </c>
      <c r="K60" s="37">
        <f t="shared" si="210"/>
        <v>0.30615596276120094</v>
      </c>
      <c r="L60" s="38">
        <f t="shared" si="210"/>
        <v>35.762518541299194</v>
      </c>
      <c r="M60" s="37">
        <f t="shared" ref="M60:AK60" si="231">((M17/M13)-1)*100</f>
        <v>33.271821545698785</v>
      </c>
      <c r="N60" s="37">
        <f t="shared" si="231"/>
        <v>31.600730371272046</v>
      </c>
      <c r="O60" s="37">
        <f t="shared" si="231"/>
        <v>13.698630136986312</v>
      </c>
      <c r="P60" s="37">
        <f t="shared" si="231"/>
        <v>2.9810298102981081</v>
      </c>
      <c r="Q60" s="38">
        <f t="shared" si="231"/>
        <v>33.190144470842185</v>
      </c>
      <c r="R60" s="37">
        <f t="shared" si="231"/>
        <v>29.978857825351835</v>
      </c>
      <c r="S60" s="37">
        <f t="shared" si="231"/>
        <v>11.370177534372905</v>
      </c>
      <c r="T60" s="37">
        <f t="shared" si="231"/>
        <v>140.38325512268287</v>
      </c>
      <c r="U60" s="37">
        <f t="shared" si="231"/>
        <v>-6.0893438867963052</v>
      </c>
      <c r="V60" s="38">
        <f t="shared" si="231"/>
        <v>29.184371670612119</v>
      </c>
      <c r="W60" s="37">
        <f t="shared" si="231"/>
        <v>27.117886390769709</v>
      </c>
      <c r="X60" s="37">
        <f t="shared" si="231"/>
        <v>18.984183152292509</v>
      </c>
      <c r="Y60" s="37">
        <f t="shared" si="231"/>
        <v>-47.17704438769735</v>
      </c>
      <c r="Z60" s="37">
        <f t="shared" si="231"/>
        <v>-4.0512267747711439</v>
      </c>
      <c r="AA60" s="38">
        <f t="shared" si="231"/>
        <v>18.751763859122672</v>
      </c>
      <c r="AB60" s="37">
        <f t="shared" si="231"/>
        <v>27.884893149640313</v>
      </c>
      <c r="AC60" s="37">
        <f t="shared" si="231"/>
        <v>20.715830459133279</v>
      </c>
      <c r="AD60" s="37">
        <f t="shared" si="231"/>
        <v>-50.651557055480254</v>
      </c>
      <c r="AE60" s="37">
        <f t="shared" si="231"/>
        <v>-5.2497469334896181</v>
      </c>
      <c r="AF60" s="38">
        <f t="shared" si="231"/>
        <v>12.98172142804146</v>
      </c>
      <c r="AG60" s="37">
        <f t="shared" si="231"/>
        <v>26.597129030456724</v>
      </c>
      <c r="AH60" s="37">
        <f t="shared" si="231"/>
        <v>8.9872571609569629</v>
      </c>
      <c r="AI60" s="37">
        <f t="shared" si="231"/>
        <v>124.15989321594157</v>
      </c>
      <c r="AJ60" s="37">
        <f t="shared" si="231"/>
        <v>0.6197093116115715</v>
      </c>
      <c r="AK60" s="38">
        <f t="shared" si="231"/>
        <v>25.751383530102533</v>
      </c>
      <c r="AL60" s="37">
        <f t="shared" si="212"/>
        <v>3.9267539826456366</v>
      </c>
      <c r="AM60" s="37">
        <f t="shared" si="212"/>
        <v>-7.3073568475655382</v>
      </c>
      <c r="AN60" s="37">
        <f t="shared" si="212"/>
        <v>21.319493928999233</v>
      </c>
      <c r="AO60" s="37">
        <f t="shared" si="212"/>
        <v>-1.5513654439565872</v>
      </c>
      <c r="AP60" s="38">
        <f t="shared" si="212"/>
        <v>2.4788632010357192</v>
      </c>
      <c r="AQ60" s="37">
        <f t="shared" si="213"/>
        <v>-2.4708626941200684</v>
      </c>
      <c r="AR60" s="37">
        <f t="shared" si="213"/>
        <v>-15.372675197033258</v>
      </c>
      <c r="AS60" s="37">
        <f t="shared" si="213"/>
        <v>111.42141715609451</v>
      </c>
      <c r="AT60" s="37">
        <f t="shared" si="213"/>
        <v>-8.8078102479679838</v>
      </c>
      <c r="AU60" s="38">
        <f t="shared" si="213"/>
        <v>-3.0075594678155793</v>
      </c>
      <c r="AV60" s="37">
        <f t="shared" ref="AV60:BJ60" si="232">((AV17/AV13)-1)*100</f>
        <v>-4.6175816339531934</v>
      </c>
      <c r="AW60" s="37">
        <f t="shared" si="232"/>
        <v>-9.5869887525591331</v>
      </c>
      <c r="AX60" s="37">
        <f t="shared" si="232"/>
        <v>-53.541255907251895</v>
      </c>
      <c r="AY60" s="37">
        <f t="shared" si="232"/>
        <v>-6.8286912628698682</v>
      </c>
      <c r="AZ60" s="38">
        <f t="shared" si="232"/>
        <v>-10.840427172057277</v>
      </c>
      <c r="BA60" s="37">
        <f t="shared" si="232"/>
        <v>-4.0420610550530478</v>
      </c>
      <c r="BB60" s="37">
        <f t="shared" si="232"/>
        <v>-8.2711546367792099</v>
      </c>
      <c r="BC60" s="37">
        <f t="shared" si="232"/>
        <v>-56.597152590964562</v>
      </c>
      <c r="BD60" s="37">
        <f t="shared" si="232"/>
        <v>-7.9925174169938611</v>
      </c>
      <c r="BE60" s="38">
        <f t="shared" si="232"/>
        <v>-15.17261139935523</v>
      </c>
      <c r="BF60" s="37">
        <f t="shared" si="232"/>
        <v>-5.0083299213805059</v>
      </c>
      <c r="BG60" s="37">
        <f t="shared" si="232"/>
        <v>-17.183394914692297</v>
      </c>
      <c r="BH60" s="37">
        <f t="shared" si="232"/>
        <v>97.152677165828138</v>
      </c>
      <c r="BI60" s="37">
        <f t="shared" si="232"/>
        <v>-2.2929664842509023</v>
      </c>
      <c r="BJ60" s="45">
        <f t="shared" si="232"/>
        <v>-5.5850686027059222</v>
      </c>
    </row>
    <row r="61" spans="1:62" ht="23.15" customHeight="1" x14ac:dyDescent="0.35">
      <c r="A61" s="29"/>
      <c r="B61" s="28" t="s">
        <v>41</v>
      </c>
      <c r="C61" s="37">
        <f t="shared" si="209"/>
        <v>33.216382200234108</v>
      </c>
      <c r="D61" s="37">
        <f t="shared" si="209"/>
        <v>26.870211807120327</v>
      </c>
      <c r="E61" s="37">
        <f t="shared" si="209"/>
        <v>13.698630136986312</v>
      </c>
      <c r="F61" s="37">
        <f t="shared" si="209"/>
        <v>1.0752688172043001</v>
      </c>
      <c r="G61" s="38">
        <f t="shared" si="209"/>
        <v>33.016350353234202</v>
      </c>
      <c r="H61" s="37">
        <f t="shared" si="210"/>
        <v>39.187544908177863</v>
      </c>
      <c r="I61" s="37">
        <f t="shared" si="210"/>
        <v>19.023945716010559</v>
      </c>
      <c r="J61" s="37">
        <f t="shared" si="210"/>
        <v>50.934752811558461</v>
      </c>
      <c r="K61" s="37">
        <f t="shared" si="210"/>
        <v>-0.85644898286105775</v>
      </c>
      <c r="L61" s="38">
        <f t="shared" si="210"/>
        <v>36.954034306329795</v>
      </c>
      <c r="M61" s="37">
        <f t="shared" ref="M61:AK61" si="233">((M18/M14)-1)*100</f>
        <v>33.853303541410696</v>
      </c>
      <c r="N61" s="37">
        <f t="shared" si="233"/>
        <v>26.23006447234475</v>
      </c>
      <c r="O61" s="37">
        <f t="shared" si="233"/>
        <v>15.277777777777789</v>
      </c>
      <c r="P61" s="37">
        <f t="shared" si="233"/>
        <v>1.0695187165775444</v>
      </c>
      <c r="Q61" s="38">
        <f t="shared" si="233"/>
        <v>33.618802765521316</v>
      </c>
      <c r="R61" s="37">
        <f t="shared" si="233"/>
        <v>40.25915973817218</v>
      </c>
      <c r="S61" s="37">
        <f t="shared" si="233"/>
        <v>13.78163679615656</v>
      </c>
      <c r="T61" s="37">
        <f t="shared" si="233"/>
        <v>57.69768236953994</v>
      </c>
      <c r="U61" s="37">
        <f t="shared" si="233"/>
        <v>2.3071308663601187</v>
      </c>
      <c r="V61" s="38">
        <f t="shared" si="233"/>
        <v>38.599765668362515</v>
      </c>
      <c r="W61" s="37">
        <f t="shared" si="233"/>
        <v>32.113810359214987</v>
      </c>
      <c r="X61" s="37">
        <f t="shared" si="233"/>
        <v>20.390273076363542</v>
      </c>
      <c r="Y61" s="37">
        <f t="shared" si="233"/>
        <v>-15.972853278447275</v>
      </c>
      <c r="Z61" s="37">
        <f t="shared" si="233"/>
        <v>-8.2121595418232936</v>
      </c>
      <c r="AA61" s="38">
        <f t="shared" si="233"/>
        <v>25.963746697288027</v>
      </c>
      <c r="AB61" s="37">
        <f t="shared" si="233"/>
        <v>29.34553813525973</v>
      </c>
      <c r="AC61" s="37">
        <f t="shared" si="233"/>
        <v>23.093431589546466</v>
      </c>
      <c r="AD61" s="37">
        <f t="shared" si="233"/>
        <v>-18.125540195213542</v>
      </c>
      <c r="AE61" s="37">
        <f t="shared" si="233"/>
        <v>-9.1744074832623141</v>
      </c>
      <c r="AF61" s="38">
        <f t="shared" si="233"/>
        <v>19.589454280933303</v>
      </c>
      <c r="AG61" s="37">
        <f t="shared" si="233"/>
        <v>33.239508279661045</v>
      </c>
      <c r="AH61" s="37">
        <f t="shared" si="233"/>
        <v>8.001915054687192</v>
      </c>
      <c r="AI61" s="37">
        <f t="shared" si="233"/>
        <v>52.744411731858179</v>
      </c>
      <c r="AJ61" s="37">
        <f t="shared" si="233"/>
        <v>-4.1343044131503248</v>
      </c>
      <c r="AK61" s="38">
        <f t="shared" si="233"/>
        <v>31.354933073000304</v>
      </c>
      <c r="AL61" s="37">
        <f t="shared" si="212"/>
        <v>4.482303609603111</v>
      </c>
      <c r="AM61" s="37">
        <f t="shared" si="212"/>
        <v>-6.1844825348272963</v>
      </c>
      <c r="AN61" s="37">
        <f t="shared" si="212"/>
        <v>32.749842834262232</v>
      </c>
      <c r="AO61" s="37">
        <f t="shared" si="212"/>
        <v>-1.9111676107029574</v>
      </c>
      <c r="AP61" s="38">
        <f t="shared" si="212"/>
        <v>2.9603007018601968</v>
      </c>
      <c r="AQ61" s="37">
        <f t="shared" si="213"/>
        <v>4.7857288742818804</v>
      </c>
      <c r="AR61" s="37">
        <f t="shared" si="213"/>
        <v>-9.8616979467007084</v>
      </c>
      <c r="AS61" s="37">
        <f t="shared" si="213"/>
        <v>36.797989525384047</v>
      </c>
      <c r="AT61" s="37">
        <f t="shared" si="213"/>
        <v>1.2245157249171523</v>
      </c>
      <c r="AU61" s="38">
        <f t="shared" si="213"/>
        <v>3.7277410063177641</v>
      </c>
      <c r="AV61" s="37">
        <f t="shared" ref="AV61:BJ61" si="234">((AV18/AV14)-1)*100</f>
        <v>-1.2995519245122988</v>
      </c>
      <c r="AW61" s="37">
        <f t="shared" si="234"/>
        <v>-4.6263078612786561</v>
      </c>
      <c r="AX61" s="37">
        <f t="shared" si="234"/>
        <v>-27.108981157207268</v>
      </c>
      <c r="AY61" s="37">
        <f t="shared" si="234"/>
        <v>-9.1834594408516157</v>
      </c>
      <c r="AZ61" s="38">
        <f t="shared" si="234"/>
        <v>-5.7290260874935717</v>
      </c>
      <c r="BA61" s="37">
        <f t="shared" si="234"/>
        <v>-3.367690812917723</v>
      </c>
      <c r="BB61" s="37">
        <f t="shared" si="234"/>
        <v>-2.4848540606469349</v>
      </c>
      <c r="BC61" s="37">
        <f t="shared" si="234"/>
        <v>-28.976372217534639</v>
      </c>
      <c r="BD61" s="37">
        <f t="shared" si="234"/>
        <v>-10.13552486439181</v>
      </c>
      <c r="BE61" s="38">
        <f t="shared" si="234"/>
        <v>-10.499531648406679</v>
      </c>
      <c r="BF61" s="37">
        <f t="shared" si="234"/>
        <v>-0.4585581719017795</v>
      </c>
      <c r="BG61" s="37">
        <f t="shared" si="234"/>
        <v>-14.440418369310981</v>
      </c>
      <c r="BH61" s="37">
        <f t="shared" si="234"/>
        <v>32.501176442093808</v>
      </c>
      <c r="BI61" s="37">
        <f t="shared" si="234"/>
        <v>-5.1487562183021751</v>
      </c>
      <c r="BJ61" s="45">
        <f t="shared" si="234"/>
        <v>-1.6942747919196033</v>
      </c>
    </row>
    <row r="62" spans="1:62" ht="23.15" customHeight="1" x14ac:dyDescent="0.35">
      <c r="A62" s="29"/>
      <c r="B62" s="28" t="s">
        <v>42</v>
      </c>
      <c r="C62" s="37">
        <f t="shared" si="209"/>
        <v>33.088427512004515</v>
      </c>
      <c r="D62" s="37">
        <f t="shared" si="209"/>
        <v>20.616431295742711</v>
      </c>
      <c r="E62" s="37">
        <f t="shared" si="209"/>
        <v>16.666666666666675</v>
      </c>
      <c r="F62" s="37">
        <f t="shared" si="209"/>
        <v>1.0610079575596787</v>
      </c>
      <c r="G62" s="38">
        <f t="shared" si="209"/>
        <v>32.729049269853164</v>
      </c>
      <c r="H62" s="37">
        <f t="shared" si="210"/>
        <v>40.980818042768405</v>
      </c>
      <c r="I62" s="37">
        <f t="shared" si="210"/>
        <v>14.291154526731443</v>
      </c>
      <c r="J62" s="37">
        <f t="shared" si="210"/>
        <v>60.263594587071289</v>
      </c>
      <c r="K62" s="37">
        <f t="shared" si="210"/>
        <v>-0.58947550753627453</v>
      </c>
      <c r="L62" s="38">
        <f t="shared" si="210"/>
        <v>38.14278483269127</v>
      </c>
      <c r="M62" s="37">
        <f t="shared" ref="M62:AK62" si="235">((M19/M15)-1)*100</f>
        <v>33.084609449110715</v>
      </c>
      <c r="N62" s="37">
        <f t="shared" si="235"/>
        <v>20.739666424945625</v>
      </c>
      <c r="O62" s="37">
        <f t="shared" si="235"/>
        <v>16.666666666666675</v>
      </c>
      <c r="P62" s="37">
        <f t="shared" si="235"/>
        <v>1.0526315789473717</v>
      </c>
      <c r="Q62" s="38">
        <f t="shared" si="235"/>
        <v>32.728070081036577</v>
      </c>
      <c r="R62" s="37">
        <f t="shared" si="235"/>
        <v>39.509941691761782</v>
      </c>
      <c r="S62" s="37">
        <f t="shared" si="235"/>
        <v>7.0218400651326895</v>
      </c>
      <c r="T62" s="37">
        <f t="shared" si="235"/>
        <v>217.86282176354459</v>
      </c>
      <c r="U62" s="37">
        <f t="shared" si="235"/>
        <v>-5.5447374296132779</v>
      </c>
      <c r="V62" s="38">
        <f t="shared" si="235"/>
        <v>38.003898186198668</v>
      </c>
      <c r="W62" s="37">
        <f t="shared" si="235"/>
        <v>14.579351994649169</v>
      </c>
      <c r="X62" s="37">
        <f t="shared" si="235"/>
        <v>10.270034190649735</v>
      </c>
      <c r="Y62" s="37">
        <f t="shared" si="235"/>
        <v>36.077595058913417</v>
      </c>
      <c r="Z62" s="37">
        <f t="shared" si="235"/>
        <v>-3.1818247157416435</v>
      </c>
      <c r="AA62" s="38">
        <f t="shared" si="235"/>
        <v>14.311062269210195</v>
      </c>
      <c r="AB62" s="37">
        <f t="shared" si="235"/>
        <v>-7.6649333086601938</v>
      </c>
      <c r="AC62" s="37">
        <f t="shared" si="235"/>
        <v>11.772671010583281</v>
      </c>
      <c r="AD62" s="37">
        <f t="shared" si="235"/>
        <v>26.255414748350468</v>
      </c>
      <c r="AE62" s="37">
        <f t="shared" si="235"/>
        <v>-0.1941263130330495</v>
      </c>
      <c r="AF62" s="38">
        <f t="shared" si="235"/>
        <v>2.8783161490142151</v>
      </c>
      <c r="AG62" s="37">
        <f t="shared" si="235"/>
        <v>23.279599217928126</v>
      </c>
      <c r="AH62" s="37">
        <f t="shared" si="235"/>
        <v>4.1950722050039913</v>
      </c>
      <c r="AI62" s="37">
        <f t="shared" si="235"/>
        <v>217.03231157792709</v>
      </c>
      <c r="AJ62" s="37">
        <f t="shared" si="235"/>
        <v>-13.45054727002789</v>
      </c>
      <c r="AK62" s="38">
        <f t="shared" si="235"/>
        <v>22.427140236916365</v>
      </c>
      <c r="AL62" s="37">
        <f t="shared" si="212"/>
        <v>5.930185425064094</v>
      </c>
      <c r="AM62" s="37">
        <f t="shared" si="212"/>
        <v>-5.2441252829825036</v>
      </c>
      <c r="AN62" s="37">
        <f t="shared" si="212"/>
        <v>37.36879536034683</v>
      </c>
      <c r="AO62" s="37">
        <f t="shared" si="212"/>
        <v>-1.6331555547012377</v>
      </c>
      <c r="AP62" s="38">
        <f t="shared" si="212"/>
        <v>4.0787872682123805</v>
      </c>
      <c r="AQ62" s="37">
        <f t="shared" si="213"/>
        <v>4.8280054840661446</v>
      </c>
      <c r="AR62" s="37">
        <f t="shared" si="213"/>
        <v>-11.361491021130355</v>
      </c>
      <c r="AS62" s="37">
        <f t="shared" si="213"/>
        <v>172.45384722589537</v>
      </c>
      <c r="AT62" s="37">
        <f t="shared" si="213"/>
        <v>-6.5286464147214733</v>
      </c>
      <c r="AU62" s="38">
        <f t="shared" si="213"/>
        <v>3.9749151041983621</v>
      </c>
      <c r="AV62" s="37">
        <f t="shared" ref="AV62:BJ62" si="236">((AV19/AV15)-1)*100</f>
        <v>-13.904881662171197</v>
      </c>
      <c r="AW62" s="37">
        <f t="shared" si="236"/>
        <v>-8.6712449556120124</v>
      </c>
      <c r="AX62" s="37">
        <f t="shared" si="236"/>
        <v>16.637938621925773</v>
      </c>
      <c r="AY62" s="37">
        <f t="shared" si="236"/>
        <v>-4.1903473749526743</v>
      </c>
      <c r="AZ62" s="38">
        <f t="shared" si="236"/>
        <v>-13.875744445452987</v>
      </c>
      <c r="BA62" s="37">
        <f t="shared" si="236"/>
        <v>-30.619275156195158</v>
      </c>
      <c r="BB62" s="37">
        <f t="shared" si="236"/>
        <v>-7.4267187245679711</v>
      </c>
      <c r="BC62" s="37">
        <f t="shared" si="236"/>
        <v>8.218926927157554</v>
      </c>
      <c r="BD62" s="37">
        <f t="shared" si="236"/>
        <v>-1.2337708306056294</v>
      </c>
      <c r="BE62" s="38">
        <f t="shared" si="236"/>
        <v>-22.489405529514382</v>
      </c>
      <c r="BF62" s="37">
        <f t="shared" si="236"/>
        <v>-7.3675012247992999</v>
      </c>
      <c r="BG62" s="37">
        <f t="shared" si="236"/>
        <v>-13.702699957537245</v>
      </c>
      <c r="BH62" s="37">
        <f t="shared" si="236"/>
        <v>171.7419813525089</v>
      </c>
      <c r="BI62" s="37">
        <f t="shared" si="236"/>
        <v>-14.352104069298422</v>
      </c>
      <c r="BJ62" s="45">
        <f t="shared" si="236"/>
        <v>-7.7609279166276135</v>
      </c>
    </row>
    <row r="63" spans="1:62" ht="23.15" customHeight="1" x14ac:dyDescent="0.35">
      <c r="A63" s="29"/>
      <c r="B63" s="28" t="s">
        <v>43</v>
      </c>
      <c r="C63" s="37">
        <f t="shared" si="209"/>
        <v>32.51478588797756</v>
      </c>
      <c r="D63" s="37">
        <f t="shared" si="209"/>
        <v>16.519145660958245</v>
      </c>
      <c r="E63" s="37">
        <f t="shared" si="209"/>
        <v>6.25</v>
      </c>
      <c r="F63" s="37">
        <f t="shared" si="209"/>
        <v>1.8421052631578894</v>
      </c>
      <c r="G63" s="38">
        <f t="shared" si="209"/>
        <v>32.063689351529348</v>
      </c>
      <c r="H63" s="37">
        <f t="shared" si="210"/>
        <v>42.047609006374095</v>
      </c>
      <c r="I63" s="37">
        <f t="shared" si="210"/>
        <v>9.4990514468592302</v>
      </c>
      <c r="J63" s="37">
        <f t="shared" si="210"/>
        <v>3.8912684685404209</v>
      </c>
      <c r="K63" s="37">
        <f t="shared" si="210"/>
        <v>0.25318290735663052</v>
      </c>
      <c r="L63" s="38">
        <f t="shared" si="210"/>
        <v>37.778677839079869</v>
      </c>
      <c r="M63" s="37">
        <f t="shared" ref="M63:AK63" si="237">((M20/M16)-1)*100</f>
        <v>31.908974932913779</v>
      </c>
      <c r="N63" s="37">
        <f t="shared" si="237"/>
        <v>16.556484542096062</v>
      </c>
      <c r="O63" s="37">
        <f t="shared" si="237"/>
        <v>6.3291139240506444</v>
      </c>
      <c r="P63" s="37">
        <f t="shared" si="237"/>
        <v>2.9023746701847042</v>
      </c>
      <c r="Q63" s="38">
        <f t="shared" si="237"/>
        <v>31.478623419195472</v>
      </c>
      <c r="R63" s="37">
        <f t="shared" si="237"/>
        <v>43.934571393653357</v>
      </c>
      <c r="S63" s="37">
        <f t="shared" si="237"/>
        <v>21.352830393505485</v>
      </c>
      <c r="T63" s="37">
        <f t="shared" si="237"/>
        <v>-11.477242128900212</v>
      </c>
      <c r="U63" s="37">
        <f t="shared" si="237"/>
        <v>-7.4931521787938937</v>
      </c>
      <c r="V63" s="38">
        <f t="shared" si="237"/>
        <v>42.102289511648891</v>
      </c>
      <c r="W63" s="37">
        <f t="shared" si="237"/>
        <v>22.109294909193689</v>
      </c>
      <c r="X63" s="37">
        <f t="shared" si="237"/>
        <v>11.462277129329568</v>
      </c>
      <c r="Y63" s="37">
        <f t="shared" si="237"/>
        <v>3.5858514296125188</v>
      </c>
      <c r="Z63" s="37">
        <f t="shared" si="237"/>
        <v>7.2880062142921975</v>
      </c>
      <c r="AA63" s="38">
        <f t="shared" si="237"/>
        <v>19.30066392257357</v>
      </c>
      <c r="AB63" s="37">
        <f t="shared" si="237"/>
        <v>2.3536233053926603</v>
      </c>
      <c r="AC63" s="37">
        <f t="shared" si="237"/>
        <v>11.773722088781691</v>
      </c>
      <c r="AD63" s="37">
        <f t="shared" si="237"/>
        <v>9.3898335143445486</v>
      </c>
      <c r="AE63" s="37">
        <f t="shared" si="237"/>
        <v>8.3884666964684875</v>
      </c>
      <c r="AF63" s="38">
        <f t="shared" si="237"/>
        <v>5.8350725553501626</v>
      </c>
      <c r="AG63" s="37">
        <f t="shared" si="237"/>
        <v>35.842438257374788</v>
      </c>
      <c r="AH63" s="37">
        <f t="shared" si="237"/>
        <v>9.7591912645401457</v>
      </c>
      <c r="AI63" s="37">
        <f t="shared" si="237"/>
        <v>-29.696874791060381</v>
      </c>
      <c r="AJ63" s="37">
        <f t="shared" si="237"/>
        <v>3.1519025826479474</v>
      </c>
      <c r="AK63" s="38">
        <f t="shared" si="237"/>
        <v>33.44399189014355</v>
      </c>
      <c r="AL63" s="37">
        <f t="shared" si="212"/>
        <v>7.1937807200286086</v>
      </c>
      <c r="AM63" s="37">
        <f t="shared" si="212"/>
        <v>-6.0248418182929031</v>
      </c>
      <c r="AN63" s="37">
        <f t="shared" si="212"/>
        <v>-2.2199826178443072</v>
      </c>
      <c r="AO63" s="37">
        <f t="shared" si="212"/>
        <v>-1.5601821581511133</v>
      </c>
      <c r="AP63" s="38">
        <f t="shared" si="212"/>
        <v>4.3274487602252831</v>
      </c>
      <c r="AQ63" s="37">
        <f t="shared" si="213"/>
        <v>9.1165870001306502</v>
      </c>
      <c r="AR63" s="37">
        <f t="shared" si="213"/>
        <v>4.1150399055465359</v>
      </c>
      <c r="AS63" s="37">
        <f t="shared" si="213"/>
        <v>-16.746453906941859</v>
      </c>
      <c r="AT63" s="37">
        <f t="shared" si="213"/>
        <v>-10.102319681443305</v>
      </c>
      <c r="AU63" s="38">
        <f t="shared" si="213"/>
        <v>8.0801470354475704</v>
      </c>
      <c r="AV63" s="37">
        <f t="shared" ref="AV63:BJ63" si="238">((AV20/AV16)-1)*100</f>
        <v>-7.4291230211621428</v>
      </c>
      <c r="AW63" s="37">
        <f t="shared" si="238"/>
        <v>-4.3705911625420253</v>
      </c>
      <c r="AX63" s="37">
        <f t="shared" si="238"/>
        <v>-2.5799730602453663</v>
      </c>
      <c r="AY63" s="37">
        <f t="shared" si="238"/>
        <v>4.2619342441454933</v>
      </c>
      <c r="AZ63" s="38">
        <f t="shared" si="238"/>
        <v>-9.2623113780212698</v>
      </c>
      <c r="BA63" s="37">
        <f t="shared" si="238"/>
        <v>-22.405868624596902</v>
      </c>
      <c r="BB63" s="37">
        <f t="shared" si="238"/>
        <v>-4.1033859867204647</v>
      </c>
      <c r="BC63" s="37">
        <f t="shared" si="238"/>
        <v>2.8785339003954746</v>
      </c>
      <c r="BD63" s="37">
        <f t="shared" si="238"/>
        <v>5.3313560973373031</v>
      </c>
      <c r="BE63" s="38">
        <f t="shared" si="238"/>
        <v>-19.503969692537424</v>
      </c>
      <c r="BF63" s="37">
        <f t="shared" si="238"/>
        <v>2.9819527643676125</v>
      </c>
      <c r="BG63" s="37">
        <f t="shared" si="238"/>
        <v>-5.8317590001618065</v>
      </c>
      <c r="BH63" s="37">
        <f t="shared" si="238"/>
        <v>-33.881584624925843</v>
      </c>
      <c r="BI63" s="37">
        <f t="shared" si="238"/>
        <v>0.24248994570146287</v>
      </c>
      <c r="BJ63" s="45">
        <f t="shared" si="238"/>
        <v>1.4948197812216568</v>
      </c>
    </row>
    <row r="64" spans="1:62" ht="23.15" customHeight="1" x14ac:dyDescent="0.35">
      <c r="A64" s="29"/>
      <c r="B64" s="28" t="s">
        <v>44</v>
      </c>
      <c r="C64" s="37">
        <f t="shared" si="209"/>
        <v>31.214095766841822</v>
      </c>
      <c r="D64" s="37">
        <f t="shared" si="209"/>
        <v>15.584773813902153</v>
      </c>
      <c r="E64" s="37">
        <f t="shared" si="209"/>
        <v>0</v>
      </c>
      <c r="F64" s="37">
        <f t="shared" si="209"/>
        <v>5.2910052910052796</v>
      </c>
      <c r="G64" s="38">
        <f t="shared" si="209"/>
        <v>30.791324545989831</v>
      </c>
      <c r="H64" s="37">
        <f t="shared" si="210"/>
        <v>42.3691389606456</v>
      </c>
      <c r="I64" s="37">
        <f t="shared" si="210"/>
        <v>9.5936518812971485</v>
      </c>
      <c r="J64" s="37">
        <f t="shared" si="210"/>
        <v>0.69332741010998955</v>
      </c>
      <c r="K64" s="37">
        <f t="shared" si="210"/>
        <v>2.6263414551709108</v>
      </c>
      <c r="L64" s="38">
        <f t="shared" si="210"/>
        <v>38.244681540363089</v>
      </c>
      <c r="M64" s="37">
        <f t="shared" ref="M64:AK66" si="239">((M21/M17)-1)*100</f>
        <v>30.099365067977189</v>
      </c>
      <c r="N64" s="37">
        <f t="shared" si="239"/>
        <v>15.141985015262227</v>
      </c>
      <c r="O64" s="37">
        <f t="shared" si="239"/>
        <v>-1.2048192771084376</v>
      </c>
      <c r="P64" s="37">
        <f t="shared" si="239"/>
        <v>4.2105263157894646</v>
      </c>
      <c r="Q64" s="38">
        <f t="shared" si="239"/>
        <v>29.693849274268903</v>
      </c>
      <c r="R64" s="37">
        <f t="shared" si="239"/>
        <v>39.502933794547104</v>
      </c>
      <c r="S64" s="37">
        <f t="shared" si="239"/>
        <v>20.248348508799662</v>
      </c>
      <c r="T64" s="37">
        <f t="shared" si="239"/>
        <v>-23.305031945208519</v>
      </c>
      <c r="U64" s="37">
        <f t="shared" si="239"/>
        <v>8.2013584240925539</v>
      </c>
      <c r="V64" s="38">
        <f t="shared" si="239"/>
        <v>38.057544537712459</v>
      </c>
      <c r="W64" s="37">
        <f t="shared" si="239"/>
        <v>21.346519972073153</v>
      </c>
      <c r="X64" s="37">
        <f t="shared" si="239"/>
        <v>13.16346483417461</v>
      </c>
      <c r="Y64" s="37">
        <f t="shared" si="239"/>
        <v>8.7260343138135354</v>
      </c>
      <c r="Z64" s="37">
        <f t="shared" si="239"/>
        <v>7.5152471020521361</v>
      </c>
      <c r="AA64" s="38">
        <f t="shared" si="239"/>
        <v>19.131384034316135</v>
      </c>
      <c r="AB64" s="37">
        <f t="shared" si="239"/>
        <v>6.4377803478846474</v>
      </c>
      <c r="AC64" s="37">
        <f t="shared" si="239"/>
        <v>11.085910846241909</v>
      </c>
      <c r="AD64" s="37">
        <f t="shared" si="239"/>
        <v>11.816739704690038</v>
      </c>
      <c r="AE64" s="37">
        <f t="shared" si="239"/>
        <v>11.87989909049525</v>
      </c>
      <c r="AF64" s="38">
        <f t="shared" si="239"/>
        <v>8.4095923385055329</v>
      </c>
      <c r="AG64" s="37">
        <f t="shared" si="239"/>
        <v>31.571737223017315</v>
      </c>
      <c r="AH64" s="37">
        <f t="shared" si="239"/>
        <v>26.448045704446166</v>
      </c>
      <c r="AI64" s="37">
        <f t="shared" si="239"/>
        <v>-24.826880456814759</v>
      </c>
      <c r="AJ64" s="37">
        <f t="shared" si="239"/>
        <v>-8.5026508778056389</v>
      </c>
      <c r="AK64" s="38">
        <f t="shared" si="239"/>
        <v>30.817177792076333</v>
      </c>
      <c r="AL64" s="37">
        <f t="shared" si="212"/>
        <v>8.5014061397988172</v>
      </c>
      <c r="AM64" s="37">
        <f t="shared" si="212"/>
        <v>-5.1833141467673149</v>
      </c>
      <c r="AN64" s="37">
        <f t="shared" si="212"/>
        <v>0.69332741010998955</v>
      </c>
      <c r="AO64" s="37">
        <f t="shared" si="212"/>
        <v>-2.5307611305160793</v>
      </c>
      <c r="AP64" s="38">
        <f t="shared" si="212"/>
        <v>5.6986631340005145</v>
      </c>
      <c r="AQ64" s="37">
        <f t="shared" si="213"/>
        <v>7.22798971513543</v>
      </c>
      <c r="AR64" s="37">
        <f t="shared" si="213"/>
        <v>4.4348405951665448</v>
      </c>
      <c r="AS64" s="37">
        <f t="shared" si="213"/>
        <v>-22.369727456735443</v>
      </c>
      <c r="AT64" s="37">
        <f t="shared" si="213"/>
        <v>3.8295863665534391</v>
      </c>
      <c r="AU64" s="38">
        <f t="shared" si="213"/>
        <v>6.448798698045044</v>
      </c>
      <c r="AV64" s="37">
        <f t="shared" ref="AV64:BJ66" si="240">((AV21/AV17)-1)*100</f>
        <v>-6.7278153827504568</v>
      </c>
      <c r="AW64" s="37">
        <f t="shared" si="240"/>
        <v>-1.7183307903067213</v>
      </c>
      <c r="AX64" s="37">
        <f t="shared" si="240"/>
        <v>10.051961561542978</v>
      </c>
      <c r="AY64" s="37">
        <f t="shared" si="240"/>
        <v>3.1711967140904296</v>
      </c>
      <c r="AZ64" s="38">
        <f t="shared" si="240"/>
        <v>-8.1441527867801113</v>
      </c>
      <c r="BA64" s="37">
        <f t="shared" si="240"/>
        <v>-18.187317599689511</v>
      </c>
      <c r="BB64" s="37">
        <f t="shared" si="240"/>
        <v>-3.5226717417479736</v>
      </c>
      <c r="BC64" s="37">
        <f t="shared" si="240"/>
        <v>13.180358481576505</v>
      </c>
      <c r="BD64" s="37">
        <f t="shared" si="240"/>
        <v>7.3594991272429189</v>
      </c>
      <c r="BE64" s="38">
        <f t="shared" si="240"/>
        <v>-16.411153693767456</v>
      </c>
      <c r="BF64" s="37">
        <f t="shared" si="240"/>
        <v>1.1317289321671975</v>
      </c>
      <c r="BG64" s="37">
        <f t="shared" si="240"/>
        <v>9.8192337813919792</v>
      </c>
      <c r="BH64" s="37">
        <f t="shared" si="240"/>
        <v>-23.910135096532002</v>
      </c>
      <c r="BI64" s="37">
        <f t="shared" si="240"/>
        <v>-12.199513468601364</v>
      </c>
      <c r="BJ64" s="45">
        <f t="shared" si="240"/>
        <v>0.86613862113993356</v>
      </c>
    </row>
    <row r="65" spans="1:62" ht="23.15" customHeight="1" x14ac:dyDescent="0.35">
      <c r="A65" s="29"/>
      <c r="B65" s="28" t="s">
        <v>45</v>
      </c>
      <c r="C65" s="37">
        <f t="shared" si="209"/>
        <v>28.618253606412971</v>
      </c>
      <c r="D65" s="37">
        <f t="shared" si="209"/>
        <v>14.998667969096902</v>
      </c>
      <c r="E65" s="37">
        <f t="shared" si="209"/>
        <v>0</v>
      </c>
      <c r="F65" s="37">
        <f t="shared" si="209"/>
        <v>9.3085106382978733</v>
      </c>
      <c r="G65" s="38">
        <f t="shared" si="209"/>
        <v>28.266609715372937</v>
      </c>
      <c r="H65" s="37">
        <f t="shared" si="210"/>
        <v>41.134737809149399</v>
      </c>
      <c r="I65" s="37">
        <f t="shared" si="210"/>
        <v>10.484727606643073</v>
      </c>
      <c r="J65" s="37">
        <f t="shared" si="210"/>
        <v>1.8316155192195316</v>
      </c>
      <c r="K65" s="37">
        <f t="shared" si="210"/>
        <v>5.1813974861561363</v>
      </c>
      <c r="L65" s="38">
        <f t="shared" si="210"/>
        <v>37.508352712520512</v>
      </c>
      <c r="M65" s="37">
        <f t="shared" si="239"/>
        <v>26.980637618278113</v>
      </c>
      <c r="N65" s="37">
        <f t="shared" si="239"/>
        <v>14.310035842293889</v>
      </c>
      <c r="O65" s="37">
        <f t="shared" si="239"/>
        <v>0</v>
      </c>
      <c r="P65" s="37">
        <f t="shared" si="239"/>
        <v>7.4074074074074181</v>
      </c>
      <c r="Q65" s="38">
        <f t="shared" si="239"/>
        <v>26.653362628219291</v>
      </c>
      <c r="R65" s="37">
        <f t="shared" si="239"/>
        <v>28.977933217440533</v>
      </c>
      <c r="S65" s="37">
        <f t="shared" si="239"/>
        <v>15.564793014995448</v>
      </c>
      <c r="T65" s="37">
        <f t="shared" si="239"/>
        <v>-0.47494696008293369</v>
      </c>
      <c r="U65" s="37">
        <f t="shared" si="239"/>
        <v>-23.885468463519555</v>
      </c>
      <c r="V65" s="38">
        <f t="shared" si="239"/>
        <v>28.119785316000765</v>
      </c>
      <c r="W65" s="37">
        <f t="shared" si="239"/>
        <v>20.92276672065001</v>
      </c>
      <c r="X65" s="37">
        <f t="shared" si="239"/>
        <v>15.334076075141368</v>
      </c>
      <c r="Y65" s="37">
        <f t="shared" si="239"/>
        <v>12.003016409090229</v>
      </c>
      <c r="Z65" s="37">
        <f t="shared" si="239"/>
        <v>15.15375692334311</v>
      </c>
      <c r="AA65" s="38">
        <f t="shared" si="239"/>
        <v>19.290259029017754</v>
      </c>
      <c r="AB65" s="37">
        <f t="shared" si="239"/>
        <v>9.3670634895767879</v>
      </c>
      <c r="AC65" s="37">
        <f t="shared" si="239"/>
        <v>14.367809171885204</v>
      </c>
      <c r="AD65" s="37">
        <f t="shared" si="239"/>
        <v>12.294073963355423</v>
      </c>
      <c r="AE65" s="37">
        <f t="shared" si="239"/>
        <v>19.255057675195086</v>
      </c>
      <c r="AF65" s="38">
        <f t="shared" si="239"/>
        <v>11.812016683848769</v>
      </c>
      <c r="AG65" s="37">
        <f t="shared" si="239"/>
        <v>25.484478892522276</v>
      </c>
      <c r="AH65" s="37">
        <f t="shared" si="239"/>
        <v>20.381185974426351</v>
      </c>
      <c r="AI65" s="37">
        <f t="shared" si="239"/>
        <v>7.0228140726970034</v>
      </c>
      <c r="AJ65" s="37">
        <f t="shared" si="239"/>
        <v>-1.3131272883434408</v>
      </c>
      <c r="AK65" s="38">
        <f t="shared" si="239"/>
        <v>25.048613492752381</v>
      </c>
      <c r="AL65" s="37">
        <f t="shared" si="212"/>
        <v>9.7314991082357203</v>
      </c>
      <c r="AM65" s="37">
        <f t="shared" si="212"/>
        <v>-3.9252109978063499</v>
      </c>
      <c r="AN65" s="37">
        <f t="shared" si="212"/>
        <v>1.8316155192195316</v>
      </c>
      <c r="AO65" s="37">
        <f t="shared" si="212"/>
        <v>-3.7756558277501018</v>
      </c>
      <c r="AP65" s="38">
        <f t="shared" si="212"/>
        <v>7.2051042883687577</v>
      </c>
      <c r="AQ65" s="37">
        <f t="shared" si="213"/>
        <v>1.5729135060469579</v>
      </c>
      <c r="AR65" s="37">
        <f t="shared" si="213"/>
        <v>1.0976789250881414</v>
      </c>
      <c r="AS65" s="37">
        <f t="shared" si="213"/>
        <v>-0.47494696008292259</v>
      </c>
      <c r="AT65" s="37">
        <f t="shared" si="213"/>
        <v>-29.134746500518204</v>
      </c>
      <c r="AU65" s="38">
        <f t="shared" si="213"/>
        <v>1.1578237303387251</v>
      </c>
      <c r="AV65" s="37">
        <f t="shared" si="240"/>
        <v>-4.7707044249052366</v>
      </c>
      <c r="AW65" s="37">
        <f t="shared" si="240"/>
        <v>0.89584455581859235</v>
      </c>
      <c r="AX65" s="37">
        <f t="shared" si="240"/>
        <v>12.003016409090206</v>
      </c>
      <c r="AY65" s="37">
        <f t="shared" si="240"/>
        <v>7.2121185148366962</v>
      </c>
      <c r="AZ65" s="38">
        <f t="shared" si="240"/>
        <v>-5.8135871376864712</v>
      </c>
      <c r="BA65" s="37">
        <f t="shared" si="240"/>
        <v>-13.871070786122708</v>
      </c>
      <c r="BB65" s="37">
        <f t="shared" si="240"/>
        <v>5.0540907598883855E-2</v>
      </c>
      <c r="BC65" s="37">
        <f t="shared" si="240"/>
        <v>12.294073963355423</v>
      </c>
      <c r="BD65" s="37">
        <f t="shared" si="240"/>
        <v>11.030570938974705</v>
      </c>
      <c r="BE65" s="38">
        <f t="shared" si="240"/>
        <v>-11.718082833644218</v>
      </c>
      <c r="BF65" s="37">
        <f t="shared" si="240"/>
        <v>-1.178257373579672</v>
      </c>
      <c r="BG65" s="37">
        <f t="shared" si="240"/>
        <v>5.3111260856469444</v>
      </c>
      <c r="BH65" s="37">
        <f t="shared" si="240"/>
        <v>7.0228140726970256</v>
      </c>
      <c r="BI65" s="37">
        <f t="shared" si="240"/>
        <v>-8.1191185098370084</v>
      </c>
      <c r="BJ65" s="45">
        <f t="shared" si="240"/>
        <v>-1.2670402918377399</v>
      </c>
    </row>
    <row r="66" spans="1:62" ht="23.15" customHeight="1" x14ac:dyDescent="0.35">
      <c r="A66" s="29"/>
      <c r="B66" s="28" t="s">
        <v>46</v>
      </c>
      <c r="C66" s="37">
        <f t="shared" si="209"/>
        <v>24.10317378269411</v>
      </c>
      <c r="D66" s="37">
        <f t="shared" si="209"/>
        <v>14.614135543970598</v>
      </c>
      <c r="E66" s="37">
        <f t="shared" si="209"/>
        <v>1.1904761904761862</v>
      </c>
      <c r="F66" s="37">
        <f t="shared" si="209"/>
        <v>12.86089238845145</v>
      </c>
      <c r="G66" s="38">
        <f t="shared" si="209"/>
        <v>23.866716685221956</v>
      </c>
      <c r="H66" s="37">
        <f t="shared" si="210"/>
        <v>35.731440493559006</v>
      </c>
      <c r="I66" s="37">
        <f t="shared" si="210"/>
        <v>11.286210222189052</v>
      </c>
      <c r="J66" s="37">
        <f t="shared" si="210"/>
        <v>3.4603186753278337</v>
      </c>
      <c r="K66" s="37">
        <f t="shared" si="210"/>
        <v>8.2236272585929804</v>
      </c>
      <c r="L66" s="38">
        <f t="shared" si="210"/>
        <v>33.015973873652271</v>
      </c>
      <c r="M66" s="37">
        <f t="shared" si="239"/>
        <v>21.818098693698751</v>
      </c>
      <c r="N66" s="37">
        <f t="shared" si="239"/>
        <v>10.990990990990991</v>
      </c>
      <c r="O66" s="37">
        <f t="shared" si="239"/>
        <v>-4.7619047619047556</v>
      </c>
      <c r="P66" s="37">
        <f t="shared" si="239"/>
        <v>3.125</v>
      </c>
      <c r="Q66" s="38">
        <f t="shared" si="239"/>
        <v>21.54322977161285</v>
      </c>
      <c r="R66" s="37">
        <f t="shared" si="239"/>
        <v>31.500713707260573</v>
      </c>
      <c r="S66" s="37">
        <f t="shared" si="239"/>
        <v>57.436468216038051</v>
      </c>
      <c r="T66" s="37">
        <f t="shared" si="239"/>
        <v>-45.284182397478503</v>
      </c>
      <c r="U66" s="37">
        <f t="shared" si="239"/>
        <v>-11.2818509497016</v>
      </c>
      <c r="V66" s="38">
        <f t="shared" si="239"/>
        <v>32.153451139580639</v>
      </c>
      <c r="W66" s="37">
        <f t="shared" si="239"/>
        <v>26.292233646755392</v>
      </c>
      <c r="X66" s="37">
        <f t="shared" si="239"/>
        <v>10.860843696028621</v>
      </c>
      <c r="Y66" s="37">
        <f t="shared" si="239"/>
        <v>11.618594476192445</v>
      </c>
      <c r="Z66" s="37">
        <f t="shared" si="239"/>
        <v>7.5457598095619804</v>
      </c>
      <c r="AA66" s="38">
        <f t="shared" si="239"/>
        <v>22.505404844679354</v>
      </c>
      <c r="AB66" s="37">
        <f t="shared" si="239"/>
        <v>25.379887637618115</v>
      </c>
      <c r="AC66" s="37">
        <f t="shared" si="239"/>
        <v>9.8572173787195858</v>
      </c>
      <c r="AD66" s="37">
        <f t="shared" si="239"/>
        <v>19.681088698238792</v>
      </c>
      <c r="AE66" s="37">
        <f t="shared" si="239"/>
        <v>8.1468519911083845</v>
      </c>
      <c r="AF66" s="38">
        <f t="shared" si="239"/>
        <v>17.862407647611491</v>
      </c>
      <c r="AG66" s="37">
        <f t="shared" si="239"/>
        <v>26.559502387185741</v>
      </c>
      <c r="AH66" s="37">
        <f t="shared" si="239"/>
        <v>15.213456432918825</v>
      </c>
      <c r="AI66" s="37">
        <f t="shared" si="239"/>
        <v>-47.534559671931156</v>
      </c>
      <c r="AJ66" s="37">
        <f t="shared" si="239"/>
        <v>5.1633716669600593</v>
      </c>
      <c r="AK66" s="38">
        <f t="shared" si="239"/>
        <v>25.275152573031967</v>
      </c>
      <c r="AL66" s="37">
        <f t="shared" si="212"/>
        <v>9.3698383018198328</v>
      </c>
      <c r="AM66" s="37">
        <f t="shared" si="212"/>
        <v>-2.9035906487335672</v>
      </c>
      <c r="AN66" s="37">
        <f t="shared" si="212"/>
        <v>2.2431384556180989</v>
      </c>
      <c r="AO66" s="37">
        <f t="shared" si="212"/>
        <v>-4.1088325918048341</v>
      </c>
      <c r="AP66" s="38">
        <f t="shared" si="212"/>
        <v>7.386372573094846</v>
      </c>
      <c r="AQ66" s="37">
        <f t="shared" si="213"/>
        <v>7.948420733365702</v>
      </c>
      <c r="AR66" s="37">
        <f t="shared" si="213"/>
        <v>41.846168603735578</v>
      </c>
      <c r="AS66" s="37">
        <f t="shared" si="213"/>
        <v>-42.548391517352435</v>
      </c>
      <c r="AT66" s="37">
        <f t="shared" si="213"/>
        <v>-13.970279708801559</v>
      </c>
      <c r="AU66" s="38">
        <f t="shared" si="213"/>
        <v>8.7295864919050068</v>
      </c>
      <c r="AV66" s="37">
        <f t="shared" si="240"/>
        <v>3.6727998557147812</v>
      </c>
      <c r="AW66" s="37">
        <f t="shared" si="240"/>
        <v>-0.1172593323118698</v>
      </c>
      <c r="AX66" s="37">
        <f t="shared" si="240"/>
        <v>17.19952420000206</v>
      </c>
      <c r="AY66" s="37">
        <f t="shared" si="240"/>
        <v>4.2867973910904134</v>
      </c>
      <c r="AZ66" s="38">
        <f t="shared" si="240"/>
        <v>0.79163197725986567</v>
      </c>
      <c r="BA66" s="37">
        <f t="shared" si="240"/>
        <v>2.9238585908939463</v>
      </c>
      <c r="BB66" s="37">
        <f t="shared" si="240"/>
        <v>-1.0215005759912965</v>
      </c>
      <c r="BC66" s="37">
        <f t="shared" si="240"/>
        <v>25.665143133150735</v>
      </c>
      <c r="BD66" s="37">
        <f t="shared" si="240"/>
        <v>4.8696746580445094</v>
      </c>
      <c r="BE66" s="38">
        <f t="shared" si="240"/>
        <v>-3.0284057210902326</v>
      </c>
      <c r="BF66" s="37">
        <f t="shared" si="240"/>
        <v>3.8921997177191914</v>
      </c>
      <c r="BG66" s="37">
        <f t="shared" si="240"/>
        <v>3.8043316887499401</v>
      </c>
      <c r="BH66" s="37">
        <f t="shared" si="240"/>
        <v>-44.911287655527708</v>
      </c>
      <c r="BI66" s="37">
        <f t="shared" si="240"/>
        <v>1.9766028285673309</v>
      </c>
      <c r="BJ66" s="45">
        <f t="shared" si="240"/>
        <v>3.0704489328049256</v>
      </c>
    </row>
    <row r="67" spans="1:62" x14ac:dyDescent="0.35">
      <c r="A67" s="29"/>
      <c r="B67" s="29"/>
      <c r="C67" s="33"/>
      <c r="D67" s="33"/>
      <c r="E67" s="33"/>
      <c r="F67" s="33"/>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row>
    <row r="68" spans="1:62" x14ac:dyDescent="0.35">
      <c r="A68" s="29"/>
      <c r="B68" s="29"/>
      <c r="C68" s="33"/>
      <c r="D68" s="33"/>
      <c r="E68" s="33"/>
      <c r="F68" s="33"/>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row>
    <row r="69" spans="1:62" x14ac:dyDescent="0.35">
      <c r="A69" s="29"/>
      <c r="B69" s="29"/>
      <c r="C69" s="33"/>
      <c r="D69" s="33"/>
      <c r="E69" s="33"/>
      <c r="F69" s="33"/>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row>
    <row r="70" spans="1:62" x14ac:dyDescent="0.35">
      <c r="A70" s="29"/>
      <c r="B70" s="29"/>
      <c r="C70" s="33"/>
      <c r="D70" s="33"/>
      <c r="E70" s="33"/>
      <c r="F70" s="33"/>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row>
    <row r="71" spans="1:62" x14ac:dyDescent="0.35">
      <c r="A71" s="29"/>
      <c r="B71" s="29"/>
      <c r="C71" s="33"/>
      <c r="D71" s="33"/>
      <c r="E71" s="33"/>
      <c r="F71" s="33"/>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row>
    <row r="72" spans="1:62" x14ac:dyDescent="0.35">
      <c r="A72" s="29"/>
      <c r="B72" s="29"/>
      <c r="C72" s="33"/>
      <c r="D72" s="33"/>
      <c r="E72" s="33"/>
      <c r="F72" s="33"/>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row>
  </sheetData>
  <phoneticPr fontId="11" type="noConversion"/>
  <pageMargins left="0.7" right="0.7" top="0.75" bottom="0.75" header="0.3" footer="0.3"/>
  <ignoredErrors>
    <ignoredError sqref="C19:Q19 C20:F20 H20:K20 M20:P20 C21:F21 H21:K21 M21:P21 V21 AF21 C4:G4 V4 C5:G5 V5 C6:G6 V6 C7:G7 V7 C8:Q8 V8 C9:Q9 V9 C10:Q10 V10 C11:Q11 V11 C12:Q12 V12 C13:Q13 V13 C14:Q14 V14 C15:Q15 V15 C16:Q16 V16 C17:Q17 V17 C18:Q18 V18 V19 AA4 AA5 AA6 AA7 AA8 AA9 AA10 AA11 AA12 AA13 AA14 AA15 AA16 AA17 AA18 AA19 AA21 AF4 AF5 AF6 AF7 AF8 AF9 AF10 AF11 AF12 AF13 AF14 AF15 AF16 AF17 AF18 AF19 AK4:BJ4 AK5:BJ5 AK6:BJ6 AK7:BJ7 AK8:BJ8 AK9:BJ9 AK10:BJ10 AK11:BJ11 AK12:BJ12 AK13:BJ13 AK14:BJ14 AK15:BJ15 AK16:BJ16 AK17:BJ17 AK18:BJ18 AK19:BJ19 L4:Q4 L5:Q5 L6:Q6 L7:Q7 C22:AG22 AK22:BJ22 C23:BJ2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32FC3-E3A9-4419-A247-0C9B47EED422}">
  <dimension ref="A1"/>
  <sheetViews>
    <sheetView showGridLines="0" zoomScale="70" zoomScaleNormal="70" workbookViewId="0"/>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4DF80-7696-44F2-BD36-4B238416F80B}">
  <dimension ref="B2:O37"/>
  <sheetViews>
    <sheetView showGridLines="0" topLeftCell="A8" zoomScale="90" zoomScaleNormal="90" workbookViewId="0">
      <selection activeCell="O6" sqref="O6"/>
    </sheetView>
  </sheetViews>
  <sheetFormatPr defaultRowHeight="14.5" x14ac:dyDescent="0.35"/>
  <cols>
    <col min="2" max="2" width="11" bestFit="1" customWidth="1"/>
    <col min="3" max="3" width="13.54296875" customWidth="1"/>
    <col min="4" max="4" width="14.54296875" customWidth="1"/>
    <col min="5" max="12" width="13.54296875" customWidth="1"/>
  </cols>
  <sheetData>
    <row r="2" spans="2:12" ht="15.5" x14ac:dyDescent="0.35">
      <c r="B2" s="29"/>
      <c r="C2" s="29"/>
      <c r="D2" s="29"/>
      <c r="E2" s="29"/>
      <c r="F2" s="29"/>
      <c r="G2" s="29"/>
      <c r="H2" s="29"/>
      <c r="I2" s="29"/>
      <c r="J2" s="29"/>
      <c r="K2" s="29"/>
      <c r="L2" s="29"/>
    </row>
    <row r="3" spans="2:12" ht="15.5" x14ac:dyDescent="0.35">
      <c r="B3" s="11"/>
      <c r="C3" s="12" t="s">
        <v>49</v>
      </c>
      <c r="D3" s="12"/>
      <c r="E3" s="12"/>
      <c r="F3" s="12"/>
      <c r="G3" s="13"/>
      <c r="H3" s="14" t="s">
        <v>50</v>
      </c>
      <c r="I3" s="14"/>
      <c r="J3" s="14"/>
      <c r="K3" s="14"/>
      <c r="L3" s="14"/>
    </row>
    <row r="4" spans="2:12" ht="16" thickBot="1" x14ac:dyDescent="0.4">
      <c r="B4" s="16" t="s">
        <v>7</v>
      </c>
      <c r="C4" s="17" t="s">
        <v>8</v>
      </c>
      <c r="D4" s="17" t="s">
        <v>9</v>
      </c>
      <c r="E4" s="17" t="s">
        <v>10</v>
      </c>
      <c r="F4" s="18" t="s">
        <v>11</v>
      </c>
      <c r="G4" s="19" t="s">
        <v>12</v>
      </c>
      <c r="H4" s="20" t="s">
        <v>8</v>
      </c>
      <c r="I4" s="20" t="s">
        <v>9</v>
      </c>
      <c r="J4" s="20" t="s">
        <v>10</v>
      </c>
      <c r="K4" s="21" t="s">
        <v>11</v>
      </c>
      <c r="L4" s="20" t="s">
        <v>12</v>
      </c>
    </row>
    <row r="5" spans="2:12" ht="15.5" x14ac:dyDescent="0.35">
      <c r="B5" s="31">
        <v>44378</v>
      </c>
      <c r="C5" s="2">
        <v>3198</v>
      </c>
      <c r="D5" s="2">
        <v>45</v>
      </c>
      <c r="E5" s="2">
        <v>0</v>
      </c>
      <c r="F5" s="2">
        <v>11</v>
      </c>
      <c r="G5" s="10">
        <f t="shared" ref="G5:G15" si="0">SUM(C5:F5)</f>
        <v>3254</v>
      </c>
      <c r="H5" s="3">
        <v>47</v>
      </c>
      <c r="I5" s="3">
        <v>1</v>
      </c>
      <c r="J5" s="3">
        <v>0</v>
      </c>
      <c r="K5" s="3">
        <v>0</v>
      </c>
      <c r="L5" s="5">
        <f>SUM(H5:K5)</f>
        <v>48</v>
      </c>
    </row>
    <row r="6" spans="2:12" ht="15.5" x14ac:dyDescent="0.35">
      <c r="B6" s="31">
        <v>44409</v>
      </c>
      <c r="C6" s="2">
        <v>2454</v>
      </c>
      <c r="D6" s="2">
        <v>45</v>
      </c>
      <c r="E6" s="2">
        <v>1</v>
      </c>
      <c r="F6" s="2">
        <v>19</v>
      </c>
      <c r="G6" s="10">
        <f t="shared" si="0"/>
        <v>2519</v>
      </c>
      <c r="H6" s="3">
        <v>40</v>
      </c>
      <c r="I6" s="3">
        <v>1</v>
      </c>
      <c r="J6" s="3">
        <v>0</v>
      </c>
      <c r="K6" s="3">
        <v>0</v>
      </c>
      <c r="L6" s="5">
        <f t="shared" ref="L6:L37" si="1">SUM(H6:K6)</f>
        <v>41</v>
      </c>
    </row>
    <row r="7" spans="2:12" ht="15.5" x14ac:dyDescent="0.35">
      <c r="B7" s="31">
        <v>44440</v>
      </c>
      <c r="C7" s="2">
        <v>1325</v>
      </c>
      <c r="D7" s="2">
        <v>26</v>
      </c>
      <c r="E7" s="2">
        <v>0</v>
      </c>
      <c r="F7" s="2">
        <v>11</v>
      </c>
      <c r="G7" s="10">
        <f t="shared" si="0"/>
        <v>1362</v>
      </c>
      <c r="H7" s="3">
        <v>64</v>
      </c>
      <c r="I7" s="3">
        <v>3</v>
      </c>
      <c r="J7" s="3">
        <v>0</v>
      </c>
      <c r="K7" s="3">
        <v>0</v>
      </c>
      <c r="L7" s="5">
        <f t="shared" si="1"/>
        <v>67</v>
      </c>
    </row>
    <row r="8" spans="2:12" ht="15.5" x14ac:dyDescent="0.35">
      <c r="B8" s="31">
        <v>44470</v>
      </c>
      <c r="C8" s="2">
        <v>2633</v>
      </c>
      <c r="D8" s="2">
        <v>56</v>
      </c>
      <c r="E8" s="2">
        <v>1</v>
      </c>
      <c r="F8" s="2">
        <v>4</v>
      </c>
      <c r="G8" s="10">
        <f t="shared" si="0"/>
        <v>2694</v>
      </c>
      <c r="H8" s="3">
        <v>72</v>
      </c>
      <c r="I8" s="3">
        <v>4</v>
      </c>
      <c r="J8" s="3">
        <v>0</v>
      </c>
      <c r="K8" s="3">
        <v>0</v>
      </c>
      <c r="L8" s="5">
        <f t="shared" si="1"/>
        <v>76</v>
      </c>
    </row>
    <row r="9" spans="2:12" ht="15.5" x14ac:dyDescent="0.35">
      <c r="B9" s="31">
        <v>44501</v>
      </c>
      <c r="C9" s="2">
        <v>3002</v>
      </c>
      <c r="D9" s="2">
        <v>57</v>
      </c>
      <c r="E9" s="2">
        <v>1</v>
      </c>
      <c r="F9" s="2">
        <v>6</v>
      </c>
      <c r="G9" s="10">
        <f t="shared" si="0"/>
        <v>3066</v>
      </c>
      <c r="H9" s="3">
        <v>57</v>
      </c>
      <c r="I9" s="3">
        <v>1</v>
      </c>
      <c r="J9" s="3">
        <v>0</v>
      </c>
      <c r="K9" s="3">
        <v>0</v>
      </c>
      <c r="L9" s="5">
        <f t="shared" si="1"/>
        <v>58</v>
      </c>
    </row>
    <row r="10" spans="2:12" ht="15.5" x14ac:dyDescent="0.35">
      <c r="B10" s="31">
        <v>44531</v>
      </c>
      <c r="C10" s="2">
        <v>1794</v>
      </c>
      <c r="D10" s="2">
        <v>29</v>
      </c>
      <c r="E10" s="2">
        <v>1</v>
      </c>
      <c r="F10" s="2">
        <v>1</v>
      </c>
      <c r="G10" s="10">
        <f t="shared" si="0"/>
        <v>1825</v>
      </c>
      <c r="H10" s="3">
        <v>66</v>
      </c>
      <c r="I10" s="3">
        <v>2</v>
      </c>
      <c r="J10" s="3">
        <v>0</v>
      </c>
      <c r="K10" s="3">
        <v>0</v>
      </c>
      <c r="L10" s="5">
        <f t="shared" si="1"/>
        <v>68</v>
      </c>
    </row>
    <row r="11" spans="2:12" ht="15.5" x14ac:dyDescent="0.35">
      <c r="B11" s="31">
        <v>44562</v>
      </c>
      <c r="C11" s="2">
        <v>1812</v>
      </c>
      <c r="D11" s="2">
        <v>16</v>
      </c>
      <c r="E11" s="2">
        <v>0</v>
      </c>
      <c r="F11" s="2">
        <v>4</v>
      </c>
      <c r="G11" s="10">
        <f t="shared" si="0"/>
        <v>1832</v>
      </c>
      <c r="H11" s="3">
        <v>64</v>
      </c>
      <c r="I11" s="3">
        <v>1</v>
      </c>
      <c r="J11" s="3">
        <v>0</v>
      </c>
      <c r="K11" s="3">
        <v>0</v>
      </c>
      <c r="L11" s="5">
        <f t="shared" si="1"/>
        <v>65</v>
      </c>
    </row>
    <row r="12" spans="2:12" ht="15.5" x14ac:dyDescent="0.35">
      <c r="B12" s="31">
        <v>44593</v>
      </c>
      <c r="C12" s="2">
        <v>1235</v>
      </c>
      <c r="D12" s="2">
        <v>20</v>
      </c>
      <c r="E12" s="2">
        <v>0</v>
      </c>
      <c r="F12" s="2">
        <v>0</v>
      </c>
      <c r="G12" s="10">
        <f t="shared" si="0"/>
        <v>1255</v>
      </c>
      <c r="H12" s="3">
        <v>92</v>
      </c>
      <c r="I12" s="3">
        <v>3</v>
      </c>
      <c r="J12" s="3">
        <v>0</v>
      </c>
      <c r="K12" s="3">
        <v>0</v>
      </c>
      <c r="L12" s="5">
        <f t="shared" si="1"/>
        <v>95</v>
      </c>
    </row>
    <row r="13" spans="2:12" ht="15.5" x14ac:dyDescent="0.35">
      <c r="B13" s="31">
        <v>44621</v>
      </c>
      <c r="C13" s="2">
        <v>2200</v>
      </c>
      <c r="D13" s="2">
        <v>42</v>
      </c>
      <c r="E13" s="2">
        <v>0</v>
      </c>
      <c r="F13" s="2">
        <v>2</v>
      </c>
      <c r="G13" s="10">
        <f t="shared" si="0"/>
        <v>2244</v>
      </c>
      <c r="H13" s="3">
        <v>96</v>
      </c>
      <c r="I13" s="3">
        <v>7</v>
      </c>
      <c r="J13" s="3">
        <v>0</v>
      </c>
      <c r="K13" s="3">
        <v>0</v>
      </c>
      <c r="L13" s="5">
        <f t="shared" si="1"/>
        <v>103</v>
      </c>
    </row>
    <row r="14" spans="2:12" ht="15.5" x14ac:dyDescent="0.35">
      <c r="B14" s="31">
        <v>44652</v>
      </c>
      <c r="C14" s="2">
        <v>2079</v>
      </c>
      <c r="D14" s="2">
        <v>64</v>
      </c>
      <c r="E14" s="2">
        <v>0</v>
      </c>
      <c r="F14" s="2">
        <v>0</v>
      </c>
      <c r="G14" s="10">
        <f t="shared" si="0"/>
        <v>2143</v>
      </c>
      <c r="H14" s="3">
        <v>69</v>
      </c>
      <c r="I14" s="3">
        <v>42</v>
      </c>
      <c r="J14" s="3">
        <v>0</v>
      </c>
      <c r="K14" s="3">
        <v>1</v>
      </c>
      <c r="L14" s="5">
        <f t="shared" si="1"/>
        <v>112</v>
      </c>
    </row>
    <row r="15" spans="2:12" ht="15.5" x14ac:dyDescent="0.35">
      <c r="B15" s="31">
        <v>44682</v>
      </c>
      <c r="C15" s="2">
        <v>2264</v>
      </c>
      <c r="D15" s="2">
        <v>41</v>
      </c>
      <c r="E15" s="2">
        <v>0</v>
      </c>
      <c r="F15" s="2">
        <v>3</v>
      </c>
      <c r="G15" s="10">
        <f t="shared" si="0"/>
        <v>2308</v>
      </c>
      <c r="H15" s="3">
        <v>67</v>
      </c>
      <c r="I15" s="3">
        <v>12</v>
      </c>
      <c r="J15" s="3">
        <v>0</v>
      </c>
      <c r="K15" s="3">
        <v>0</v>
      </c>
      <c r="L15" s="5">
        <f t="shared" si="1"/>
        <v>79</v>
      </c>
    </row>
    <row r="16" spans="2:12" ht="15.5" x14ac:dyDescent="0.35">
      <c r="B16" s="31">
        <v>44713</v>
      </c>
      <c r="C16" s="2">
        <v>1619</v>
      </c>
      <c r="D16" s="2">
        <v>26</v>
      </c>
      <c r="E16" s="2">
        <v>0</v>
      </c>
      <c r="F16" s="2">
        <v>2</v>
      </c>
      <c r="G16" s="10">
        <f>SUM(C16:F16)</f>
        <v>1647</v>
      </c>
      <c r="H16" s="3">
        <v>85</v>
      </c>
      <c r="I16" s="3">
        <v>2</v>
      </c>
      <c r="J16" s="3">
        <v>0</v>
      </c>
      <c r="K16" s="3">
        <v>0</v>
      </c>
      <c r="L16" s="5">
        <f t="shared" si="1"/>
        <v>87</v>
      </c>
    </row>
    <row r="17" spans="2:12" ht="15.5" x14ac:dyDescent="0.35">
      <c r="B17" s="31">
        <v>44743</v>
      </c>
      <c r="C17" s="2">
        <v>2716</v>
      </c>
      <c r="D17" s="2">
        <v>54</v>
      </c>
      <c r="E17" s="2">
        <v>0</v>
      </c>
      <c r="F17" s="2">
        <v>1</v>
      </c>
      <c r="G17" s="10">
        <f>SUM(C17:F17)</f>
        <v>2771</v>
      </c>
      <c r="H17" s="3">
        <v>65</v>
      </c>
      <c r="I17" s="3">
        <v>2</v>
      </c>
      <c r="J17" s="3">
        <v>0</v>
      </c>
      <c r="K17" s="3">
        <v>1</v>
      </c>
      <c r="L17" s="5">
        <f t="shared" si="1"/>
        <v>68</v>
      </c>
    </row>
    <row r="18" spans="2:12" ht="15.5" x14ac:dyDescent="0.35">
      <c r="B18" s="31">
        <f t="shared" ref="B18:B28" si="2">+DATE(YEAR(B17),MONTH(B17)+1,1)</f>
        <v>44774</v>
      </c>
      <c r="C18" s="2">
        <v>3405</v>
      </c>
      <c r="D18" s="2">
        <v>36</v>
      </c>
      <c r="E18" s="2">
        <v>0</v>
      </c>
      <c r="F18" s="2">
        <v>0</v>
      </c>
      <c r="G18" s="10">
        <f t="shared" ref="G18:G34" si="3">SUM(C18:F18)</f>
        <v>3441</v>
      </c>
      <c r="H18" s="3">
        <v>82</v>
      </c>
      <c r="I18" s="3">
        <v>7</v>
      </c>
      <c r="J18" s="3">
        <v>0</v>
      </c>
      <c r="K18" s="3">
        <v>0</v>
      </c>
      <c r="L18" s="5">
        <f t="shared" si="1"/>
        <v>89</v>
      </c>
    </row>
    <row r="19" spans="2:12" ht="15.5" x14ac:dyDescent="0.35">
      <c r="B19" s="31">
        <f t="shared" si="2"/>
        <v>44805</v>
      </c>
      <c r="C19" s="2">
        <v>1803</v>
      </c>
      <c r="D19" s="2">
        <v>38</v>
      </c>
      <c r="E19" s="2">
        <v>0</v>
      </c>
      <c r="F19" s="2">
        <v>1</v>
      </c>
      <c r="G19" s="10">
        <f t="shared" si="3"/>
        <v>1842</v>
      </c>
      <c r="H19" s="3">
        <v>55</v>
      </c>
      <c r="I19" s="3">
        <v>4</v>
      </c>
      <c r="J19" s="3">
        <v>0</v>
      </c>
      <c r="K19" s="3">
        <v>0</v>
      </c>
      <c r="L19" s="5">
        <f t="shared" si="1"/>
        <v>59</v>
      </c>
    </row>
    <row r="20" spans="2:12" ht="15.5" x14ac:dyDescent="0.35">
      <c r="B20" s="31">
        <f t="shared" si="2"/>
        <v>44835</v>
      </c>
      <c r="C20" s="2">
        <v>2752</v>
      </c>
      <c r="D20" s="2">
        <v>59</v>
      </c>
      <c r="E20" s="2">
        <v>0</v>
      </c>
      <c r="F20" s="2">
        <v>0</v>
      </c>
      <c r="G20" s="10">
        <f t="shared" si="3"/>
        <v>2811</v>
      </c>
      <c r="H20" s="3">
        <v>66</v>
      </c>
      <c r="I20" s="3">
        <v>6</v>
      </c>
      <c r="J20" s="3">
        <v>0</v>
      </c>
      <c r="K20" s="3">
        <v>0</v>
      </c>
      <c r="L20" s="5">
        <f t="shared" si="1"/>
        <v>72</v>
      </c>
    </row>
    <row r="21" spans="2:12" ht="15.5" x14ac:dyDescent="0.35">
      <c r="B21" s="31">
        <f t="shared" si="2"/>
        <v>44866</v>
      </c>
      <c r="C21" s="2">
        <v>4076</v>
      </c>
      <c r="D21" s="2">
        <v>117</v>
      </c>
      <c r="E21" s="2">
        <v>0</v>
      </c>
      <c r="F21" s="2">
        <v>2</v>
      </c>
      <c r="G21" s="10">
        <f t="shared" si="3"/>
        <v>4195</v>
      </c>
      <c r="H21" s="3">
        <v>60</v>
      </c>
      <c r="I21" s="3">
        <v>2</v>
      </c>
      <c r="J21" s="3">
        <v>0</v>
      </c>
      <c r="K21" s="3">
        <v>0</v>
      </c>
      <c r="L21" s="5">
        <f t="shared" si="1"/>
        <v>62</v>
      </c>
    </row>
    <row r="22" spans="2:12" ht="15.5" x14ac:dyDescent="0.35">
      <c r="B22" s="31">
        <f t="shared" si="2"/>
        <v>44896</v>
      </c>
      <c r="C22" s="2">
        <v>2300</v>
      </c>
      <c r="D22" s="2">
        <v>59</v>
      </c>
      <c r="E22" s="2">
        <v>0</v>
      </c>
      <c r="F22" s="2">
        <v>0</v>
      </c>
      <c r="G22" s="10">
        <f t="shared" si="3"/>
        <v>2359</v>
      </c>
      <c r="H22" s="3">
        <v>63</v>
      </c>
      <c r="I22" s="3">
        <v>2</v>
      </c>
      <c r="J22" s="3">
        <v>0</v>
      </c>
      <c r="K22" s="3">
        <v>0</v>
      </c>
      <c r="L22" s="5">
        <f t="shared" si="1"/>
        <v>65</v>
      </c>
    </row>
    <row r="23" spans="2:12" ht="15.5" x14ac:dyDescent="0.35">
      <c r="B23" s="31">
        <f t="shared" si="2"/>
        <v>44927</v>
      </c>
      <c r="C23" s="3">
        <v>3147</v>
      </c>
      <c r="D23" s="3">
        <v>77</v>
      </c>
      <c r="E23" s="3">
        <v>0</v>
      </c>
      <c r="F23" s="3">
        <v>1</v>
      </c>
      <c r="G23" s="10">
        <f t="shared" si="3"/>
        <v>3225</v>
      </c>
      <c r="H23" s="3">
        <v>67</v>
      </c>
      <c r="I23" s="3">
        <v>4</v>
      </c>
      <c r="J23" s="3">
        <v>0</v>
      </c>
      <c r="K23" s="3">
        <v>1</v>
      </c>
      <c r="L23" s="5">
        <f t="shared" si="1"/>
        <v>72</v>
      </c>
    </row>
    <row r="24" spans="2:12" ht="15.5" x14ac:dyDescent="0.35">
      <c r="B24" s="31">
        <f t="shared" si="2"/>
        <v>44958</v>
      </c>
      <c r="C24" s="3">
        <v>3169</v>
      </c>
      <c r="D24" s="3">
        <v>97</v>
      </c>
      <c r="E24" s="3">
        <v>0</v>
      </c>
      <c r="F24" s="3">
        <v>1</v>
      </c>
      <c r="G24" s="10">
        <f t="shared" si="3"/>
        <v>3267</v>
      </c>
      <c r="H24" s="3">
        <v>68</v>
      </c>
      <c r="I24" s="3">
        <v>4</v>
      </c>
      <c r="J24" s="3">
        <v>0</v>
      </c>
      <c r="K24" s="3">
        <v>0</v>
      </c>
      <c r="L24" s="5">
        <f t="shared" si="1"/>
        <v>72</v>
      </c>
    </row>
    <row r="25" spans="2:12" ht="15.5" x14ac:dyDescent="0.35">
      <c r="B25" s="31">
        <f t="shared" si="2"/>
        <v>44986</v>
      </c>
      <c r="C25" s="3">
        <v>3418</v>
      </c>
      <c r="D25" s="3">
        <v>107</v>
      </c>
      <c r="E25" s="3">
        <v>0</v>
      </c>
      <c r="F25" s="3">
        <v>0</v>
      </c>
      <c r="G25" s="10">
        <f t="shared" si="3"/>
        <v>3525</v>
      </c>
      <c r="H25" s="3">
        <v>102</v>
      </c>
      <c r="I25" s="3">
        <v>9</v>
      </c>
      <c r="J25" s="3">
        <v>0</v>
      </c>
      <c r="K25" s="3">
        <v>1</v>
      </c>
      <c r="L25" s="5">
        <f t="shared" si="1"/>
        <v>112</v>
      </c>
    </row>
    <row r="26" spans="2:12" ht="15.5" x14ac:dyDescent="0.35">
      <c r="B26" s="31">
        <f t="shared" si="2"/>
        <v>45017</v>
      </c>
      <c r="C26" s="3">
        <v>1941</v>
      </c>
      <c r="D26" s="3">
        <v>54</v>
      </c>
      <c r="E26" s="3">
        <v>0</v>
      </c>
      <c r="F26" s="3">
        <v>0</v>
      </c>
      <c r="G26" s="10">
        <f t="shared" si="3"/>
        <v>1995</v>
      </c>
      <c r="H26" s="3">
        <v>74</v>
      </c>
      <c r="I26" s="3">
        <v>8</v>
      </c>
      <c r="J26" s="3">
        <v>0</v>
      </c>
      <c r="K26" s="3">
        <v>2</v>
      </c>
      <c r="L26" s="5">
        <f t="shared" si="1"/>
        <v>84</v>
      </c>
    </row>
    <row r="27" spans="2:12" ht="15.5" x14ac:dyDescent="0.35">
      <c r="B27" s="31">
        <f t="shared" si="2"/>
        <v>45047</v>
      </c>
      <c r="C27" s="3">
        <v>2759</v>
      </c>
      <c r="D27" s="3">
        <v>82</v>
      </c>
      <c r="E27" s="3">
        <v>0</v>
      </c>
      <c r="F27" s="3">
        <v>0</v>
      </c>
      <c r="G27" s="10">
        <f t="shared" si="3"/>
        <v>2841</v>
      </c>
      <c r="H27" s="3">
        <v>113</v>
      </c>
      <c r="I27" s="3">
        <v>4</v>
      </c>
      <c r="J27" s="3">
        <v>0</v>
      </c>
      <c r="K27" s="3">
        <v>1</v>
      </c>
      <c r="L27" s="5">
        <f t="shared" si="1"/>
        <v>118</v>
      </c>
    </row>
    <row r="28" spans="2:12" ht="15.5" x14ac:dyDescent="0.35">
      <c r="B28" s="31">
        <f t="shared" si="2"/>
        <v>45078</v>
      </c>
      <c r="C28" s="3">
        <v>2983</v>
      </c>
      <c r="D28" s="3">
        <v>67</v>
      </c>
      <c r="E28" s="3">
        <v>0</v>
      </c>
      <c r="F28" s="3">
        <v>1</v>
      </c>
      <c r="G28" s="10">
        <f t="shared" si="3"/>
        <v>3051</v>
      </c>
      <c r="H28" s="3">
        <v>114</v>
      </c>
      <c r="I28" s="3">
        <v>7</v>
      </c>
      <c r="J28" s="3">
        <v>0</v>
      </c>
      <c r="K28" s="3">
        <v>0</v>
      </c>
      <c r="L28" s="5">
        <f t="shared" si="1"/>
        <v>121</v>
      </c>
    </row>
    <row r="29" spans="2:12" ht="15.5" x14ac:dyDescent="0.35">
      <c r="B29" s="31">
        <f>+DATE(YEAR(B28),MONTH(B28)+1,1)</f>
        <v>45108</v>
      </c>
      <c r="C29" s="3">
        <v>3483</v>
      </c>
      <c r="D29" s="3">
        <v>53</v>
      </c>
      <c r="E29" s="3">
        <v>0</v>
      </c>
      <c r="F29" s="3">
        <v>2</v>
      </c>
      <c r="G29" s="10">
        <f t="shared" si="3"/>
        <v>3538</v>
      </c>
      <c r="H29" s="3">
        <v>95</v>
      </c>
      <c r="I29" s="3">
        <v>5</v>
      </c>
      <c r="J29" s="3">
        <v>0</v>
      </c>
      <c r="K29" s="3">
        <v>0</v>
      </c>
      <c r="L29" s="5">
        <f t="shared" si="1"/>
        <v>100</v>
      </c>
    </row>
    <row r="30" spans="2:12" ht="15.5" x14ac:dyDescent="0.35">
      <c r="B30" s="31">
        <f>+DATE(YEAR(B29),MONTH(B29)+1,1)</f>
        <v>45139</v>
      </c>
      <c r="C30" s="3">
        <v>4766</v>
      </c>
      <c r="D30" s="3">
        <v>158</v>
      </c>
      <c r="E30" s="3">
        <v>0</v>
      </c>
      <c r="F30" s="3">
        <v>3</v>
      </c>
      <c r="G30" s="10">
        <f t="shared" si="3"/>
        <v>4927</v>
      </c>
      <c r="H30" s="3">
        <v>129</v>
      </c>
      <c r="I30" s="3">
        <v>7</v>
      </c>
      <c r="J30" s="3">
        <v>0</v>
      </c>
      <c r="K30" s="3">
        <v>1</v>
      </c>
      <c r="L30" s="5">
        <f t="shared" si="1"/>
        <v>137</v>
      </c>
    </row>
    <row r="31" spans="2:12" ht="15.5" x14ac:dyDescent="0.35">
      <c r="B31" s="31">
        <f>+DATE(YEAR(B30),MONTH(B30)+1,1)</f>
        <v>45170</v>
      </c>
      <c r="C31" s="3">
        <v>4088</v>
      </c>
      <c r="D31" s="3">
        <v>131</v>
      </c>
      <c r="E31" s="3">
        <v>0</v>
      </c>
      <c r="F31" s="3">
        <v>0</v>
      </c>
      <c r="G31" s="10">
        <f t="shared" si="3"/>
        <v>4219</v>
      </c>
      <c r="H31" s="3">
        <v>117</v>
      </c>
      <c r="I31" s="3">
        <v>2</v>
      </c>
      <c r="J31" s="3">
        <v>0</v>
      </c>
      <c r="K31" s="3">
        <v>0</v>
      </c>
      <c r="L31" s="5">
        <f t="shared" si="1"/>
        <v>119</v>
      </c>
    </row>
    <row r="32" spans="2:12" ht="15.5" x14ac:dyDescent="0.35">
      <c r="B32" s="31">
        <f>+DATE(YEAR(B31),MONTH(B31)+1,1)</f>
        <v>45200</v>
      </c>
      <c r="C32" s="3">
        <v>4203</v>
      </c>
      <c r="D32" s="3">
        <v>97</v>
      </c>
      <c r="E32" s="3">
        <v>0</v>
      </c>
      <c r="F32" s="3">
        <v>0</v>
      </c>
      <c r="G32" s="10">
        <f t="shared" si="3"/>
        <v>4300</v>
      </c>
      <c r="H32" s="3">
        <v>110</v>
      </c>
      <c r="I32" s="3">
        <v>7</v>
      </c>
      <c r="J32" s="3">
        <v>0</v>
      </c>
      <c r="K32" s="3">
        <v>0</v>
      </c>
      <c r="L32" s="5">
        <f t="shared" si="1"/>
        <v>117</v>
      </c>
    </row>
    <row r="33" spans="2:15" ht="15.5" x14ac:dyDescent="0.35">
      <c r="B33" s="31">
        <f t="shared" ref="B33" si="4">+DATE(YEAR(B32),MONTH(B32)+1,1)</f>
        <v>45231</v>
      </c>
      <c r="C33" s="3">
        <v>4785</v>
      </c>
      <c r="D33" s="3">
        <v>173</v>
      </c>
      <c r="E33" s="3">
        <v>0</v>
      </c>
      <c r="F33" s="3">
        <v>1</v>
      </c>
      <c r="G33" s="10">
        <f t="shared" si="3"/>
        <v>4959</v>
      </c>
      <c r="H33" s="3">
        <v>126</v>
      </c>
      <c r="I33" s="3">
        <v>7</v>
      </c>
      <c r="J33" s="3">
        <v>0</v>
      </c>
      <c r="K33" s="3">
        <v>0</v>
      </c>
      <c r="L33" s="5">
        <f t="shared" si="1"/>
        <v>133</v>
      </c>
    </row>
    <row r="34" spans="2:15" ht="15.5" x14ac:dyDescent="0.35">
      <c r="B34" s="31">
        <f>+DATE(YEAR(B33),MONTH(B33)+1,1)</f>
        <v>45261</v>
      </c>
      <c r="C34" s="23">
        <v>3555</v>
      </c>
      <c r="D34" s="23">
        <v>114</v>
      </c>
      <c r="E34" s="23">
        <v>0</v>
      </c>
      <c r="F34" s="23">
        <v>0</v>
      </c>
      <c r="G34" s="10">
        <f t="shared" si="3"/>
        <v>3669</v>
      </c>
      <c r="H34" s="23">
        <v>162</v>
      </c>
      <c r="I34" s="23">
        <v>11</v>
      </c>
      <c r="J34" s="23">
        <v>0</v>
      </c>
      <c r="K34" s="23">
        <v>0</v>
      </c>
      <c r="L34" s="5">
        <f t="shared" si="1"/>
        <v>173</v>
      </c>
    </row>
    <row r="35" spans="2:15" ht="15.5" x14ac:dyDescent="0.35">
      <c r="B35" s="31">
        <f>+DATE(YEAR(B34),MONTH(B34)+1,1)</f>
        <v>45292</v>
      </c>
      <c r="C35" s="23">
        <v>2120</v>
      </c>
      <c r="D35" s="23">
        <v>71</v>
      </c>
      <c r="E35" s="23">
        <v>0</v>
      </c>
      <c r="F35" s="23">
        <v>0</v>
      </c>
      <c r="G35" s="10">
        <f>SUM(C35:F35)</f>
        <v>2191</v>
      </c>
      <c r="H35" s="23">
        <v>162</v>
      </c>
      <c r="I35" s="23">
        <v>9</v>
      </c>
      <c r="J35" s="23">
        <v>1</v>
      </c>
      <c r="K35" s="23">
        <v>0</v>
      </c>
      <c r="L35" s="5">
        <f t="shared" si="1"/>
        <v>172</v>
      </c>
    </row>
    <row r="36" spans="2:15" ht="15.5" x14ac:dyDescent="0.35">
      <c r="B36" s="31">
        <f>+DATE(YEAR(B35),MONTH(B35)+1,1)</f>
        <v>45323</v>
      </c>
      <c r="C36" s="23">
        <v>2512</v>
      </c>
      <c r="D36" s="23">
        <v>69</v>
      </c>
      <c r="E36" s="23">
        <v>0</v>
      </c>
      <c r="F36" s="23">
        <v>0</v>
      </c>
      <c r="G36" s="10">
        <f>SUM(C36:F36)</f>
        <v>2581</v>
      </c>
      <c r="H36" s="23">
        <v>309</v>
      </c>
      <c r="I36" s="23">
        <v>13</v>
      </c>
      <c r="J36" s="23">
        <v>0</v>
      </c>
      <c r="K36" s="23">
        <v>1</v>
      </c>
      <c r="L36" s="5">
        <f t="shared" si="1"/>
        <v>323</v>
      </c>
    </row>
    <row r="37" spans="2:15" ht="15.5" x14ac:dyDescent="0.35">
      <c r="B37" s="31">
        <f>+DATE(YEAR(B36),MONTH(B36)+1,1)</f>
        <v>45352</v>
      </c>
      <c r="C37" s="23">
        <v>2957</v>
      </c>
      <c r="D37" s="23">
        <v>76</v>
      </c>
      <c r="E37" s="23">
        <v>0</v>
      </c>
      <c r="F37" s="23">
        <v>1</v>
      </c>
      <c r="G37" s="10">
        <f>SUM(C37:F37)</f>
        <v>3034</v>
      </c>
      <c r="H37" s="23">
        <v>225</v>
      </c>
      <c r="I37" s="23">
        <v>8</v>
      </c>
      <c r="J37" s="23">
        <v>0</v>
      </c>
      <c r="K37" s="23">
        <v>1</v>
      </c>
      <c r="L37" s="5">
        <f t="shared" si="1"/>
        <v>234</v>
      </c>
      <c r="O37" s="27"/>
    </row>
  </sheetData>
  <pageMargins left="0.7" right="0.7" top="0.75" bottom="0.75" header="0.3" footer="0.3"/>
  <ignoredErrors>
    <ignoredError sqref="G5:G37"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EEE6DFC0BD3649A3FD006DAD01C0B1" ma:contentTypeVersion="13" ma:contentTypeDescription="Create a new document." ma:contentTypeScope="" ma:versionID="767d7b2356ab82e68a49559b6f6ff199">
  <xsd:schema xmlns:xsd="http://www.w3.org/2001/XMLSchema" xmlns:xs="http://www.w3.org/2001/XMLSchema" xmlns:p="http://schemas.microsoft.com/office/2006/metadata/properties" xmlns:ns2="d69632a3-bd60-43a9-9d27-4beeff6b0a65" xmlns:ns3="32f3a428-6f88-4a3b-a56e-a51f3802cd3a" targetNamespace="http://schemas.microsoft.com/office/2006/metadata/properties" ma:root="true" ma:fieldsID="a672fa20ebd07c795f1be7d92e042a8d" ns2:_="" ns3:_="">
    <xsd:import namespace="d69632a3-bd60-43a9-9d27-4beeff6b0a65"/>
    <xsd:import namespace="32f3a428-6f88-4a3b-a56e-a51f3802cd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632a3-bd60-43a9-9d27-4beeff6b0a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9950e38-0095-4bd7-ac52-55c480c4bc0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f3a428-6f88-4a3b-a56e-a51f3802cd3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652a190-c5de-468a-a212-3b3cca4a9d49}" ma:internalName="TaxCatchAll" ma:showField="CatchAllData" ma:web="5e1628cc-a815-47df-b5ad-ee310ca8d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9632a3-bd60-43a9-9d27-4beeff6b0a65">
      <Terms xmlns="http://schemas.microsoft.com/office/infopath/2007/PartnerControls"/>
    </lcf76f155ced4ddcb4097134ff3c332f>
    <TaxCatchAll xmlns="32f3a428-6f88-4a3b-a56e-a51f3802cd3a" xsi:nil="true"/>
  </documentManagement>
</p:properties>
</file>

<file path=customXml/itemProps1.xml><?xml version="1.0" encoding="utf-8"?>
<ds:datastoreItem xmlns:ds="http://schemas.openxmlformats.org/officeDocument/2006/customXml" ds:itemID="{B3E3E098-492D-4B63-8CBF-C847164D72A6}"/>
</file>

<file path=customXml/itemProps2.xml><?xml version="1.0" encoding="utf-8"?>
<ds:datastoreItem xmlns:ds="http://schemas.openxmlformats.org/officeDocument/2006/customXml" ds:itemID="{118264CB-AE56-4BE3-9BB4-F29F6E0B9FC7}">
  <ds:schemaRefs>
    <ds:schemaRef ds:uri="http://schemas.microsoft.com/sharepoint/v3/contenttype/forms"/>
  </ds:schemaRefs>
</ds:datastoreItem>
</file>

<file path=customXml/itemProps3.xml><?xml version="1.0" encoding="utf-8"?>
<ds:datastoreItem xmlns:ds="http://schemas.openxmlformats.org/officeDocument/2006/customXml" ds:itemID="{544C7B5A-1643-42AF-B41D-3144CF8BDC9C}">
  <ds:schemaRefs>
    <ds:schemaRef ds:uri="http://www.w3.org/XML/1998/namespace"/>
    <ds:schemaRef ds:uri="http://purl.org/dc/dcmityp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38638ac2-5b79-4136-a3f8-16d25b6a273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Monthly</vt:lpstr>
      <vt:lpstr>Quarterly</vt:lpstr>
      <vt:lpstr>Graphics</vt:lpstr>
      <vt:lpstr>Customer Exchange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Joseline N Estrada Rivera</dc:creator>
  <cp:keywords/>
  <dc:description/>
  <cp:lastModifiedBy>Melanie Rivera Vargas</cp:lastModifiedBy>
  <cp:revision/>
  <dcterms:created xsi:type="dcterms:W3CDTF">2023-08-17T13:28:31Z</dcterms:created>
  <dcterms:modified xsi:type="dcterms:W3CDTF">2026-08-03T14:42:06Z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0x01010065EEE6DFC0BD3649A3FD006DAD01C0B1</vt:lpwstr>
  </property>
  <property fmtid="{D5CDD505-2E9C-101B-9397-08002B2CF9AE}" pid="3" name="MediaServiceImageTags">
    <vt:lpwstr/>
  </property>
</Properties>
</file>