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erapr1.sharepoint.com/sites/Genera-PRReports/Shared Documents/Informes/Heat Rates/Quarterly/FY 24-25/"/>
    </mc:Choice>
  </mc:AlternateContent>
  <xr:revisionPtr revIDLastSave="2947" documentId="11_CF634274626BF535B88FD07E6DB386DE2C73F518" xr6:coauthVersionLast="47" xr6:coauthVersionMax="47" xr10:uidLastSave="{81037AD5-DFAA-440F-9926-55F54C4A4AED}"/>
  <bookViews>
    <workbookView xWindow="-110" yWindow="-110" windowWidth="19420" windowHeight="11500" firstSheet="4" activeTab="3" xr2:uid="{00000000-000D-0000-FFFF-FFFF00000000}"/>
  </bookViews>
  <sheets>
    <sheet name="San Juan" sheetId="1" r:id="rId1"/>
    <sheet name="Palo Seco" sheetId="3" r:id="rId2"/>
    <sheet name="Aguirre" sheetId="5" r:id="rId3"/>
    <sheet name="Costa Sur" sheetId="6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3" l="1"/>
  <c r="C7" i="1"/>
  <c r="C41" i="9"/>
  <c r="G27" i="9"/>
  <c r="F27" i="9"/>
  <c r="E27" i="9"/>
  <c r="C27" i="9"/>
  <c r="F13" i="9"/>
  <c r="G13" i="9"/>
  <c r="E13" i="9"/>
  <c r="C13" i="9"/>
  <c r="C47" i="12"/>
  <c r="D47" i="12"/>
  <c r="B47" i="12"/>
  <c r="C45" i="12"/>
  <c r="D45" i="12"/>
  <c r="B45" i="12"/>
  <c r="G86" i="11"/>
  <c r="F86" i="11"/>
  <c r="E86" i="11"/>
  <c r="C86" i="11"/>
  <c r="C46" i="12"/>
  <c r="D46" i="12"/>
  <c r="B46" i="12"/>
  <c r="C44" i="12"/>
  <c r="D44" i="12"/>
  <c r="B44" i="12"/>
  <c r="C43" i="12"/>
  <c r="D43" i="12"/>
  <c r="B43" i="12"/>
  <c r="C42" i="12"/>
  <c r="D42" i="12"/>
  <c r="B42" i="12"/>
  <c r="C40" i="12"/>
  <c r="D40" i="12"/>
  <c r="B40" i="12"/>
  <c r="C39" i="12"/>
  <c r="D39" i="12"/>
  <c r="B39" i="12"/>
  <c r="C38" i="12"/>
  <c r="D38" i="12"/>
  <c r="B38" i="12"/>
  <c r="C36" i="12"/>
  <c r="D36" i="12"/>
  <c r="B36" i="12"/>
  <c r="C35" i="12"/>
  <c r="D35" i="12"/>
  <c r="B35" i="12"/>
  <c r="C30" i="12"/>
  <c r="D30" i="12"/>
  <c r="B30" i="12"/>
  <c r="C29" i="12"/>
  <c r="D29" i="12"/>
  <c r="B29" i="12"/>
  <c r="G57" i="11"/>
  <c r="F57" i="11"/>
  <c r="E57" i="11"/>
  <c r="C57" i="11"/>
  <c r="C28" i="12"/>
  <c r="D28" i="12"/>
  <c r="B28" i="12"/>
  <c r="C27" i="12"/>
  <c r="D27" i="12"/>
  <c r="B27" i="12"/>
  <c r="C26" i="12"/>
  <c r="C31" i="12" s="1"/>
  <c r="D26" i="12"/>
  <c r="D31" i="12" s="1"/>
  <c r="B26" i="12"/>
  <c r="B31" i="12" s="1"/>
  <c r="C24" i="12"/>
  <c r="D24" i="12"/>
  <c r="B24" i="12"/>
  <c r="C23" i="12"/>
  <c r="D23" i="12"/>
  <c r="B23" i="12"/>
  <c r="C22" i="12"/>
  <c r="D22" i="12"/>
  <c r="B22" i="12"/>
  <c r="C20" i="12"/>
  <c r="D20" i="12"/>
  <c r="B20" i="12"/>
  <c r="C19" i="12"/>
  <c r="D19" i="12"/>
  <c r="B19" i="12"/>
  <c r="C14" i="12"/>
  <c r="D14" i="12"/>
  <c r="B14" i="12"/>
  <c r="C12" i="12"/>
  <c r="D12" i="12"/>
  <c r="B12" i="12"/>
  <c r="C11" i="12"/>
  <c r="D11" i="12"/>
  <c r="B11" i="12"/>
  <c r="C10" i="12"/>
  <c r="C15" i="12" s="1"/>
  <c r="D10" i="12"/>
  <c r="B10" i="12"/>
  <c r="C8" i="12"/>
  <c r="D8" i="12"/>
  <c r="B8" i="12"/>
  <c r="C7" i="12"/>
  <c r="D7" i="12"/>
  <c r="B7" i="12"/>
  <c r="C6" i="12"/>
  <c r="D6" i="12"/>
  <c r="C4" i="12"/>
  <c r="D4" i="12"/>
  <c r="B4" i="12"/>
  <c r="C3" i="12"/>
  <c r="D3" i="12"/>
  <c r="B3" i="12"/>
  <c r="F46" i="12"/>
  <c r="E46" i="12"/>
  <c r="F45" i="12"/>
  <c r="E45" i="12"/>
  <c r="F44" i="12"/>
  <c r="E44" i="12"/>
  <c r="F43" i="12"/>
  <c r="E43" i="12"/>
  <c r="F42" i="12"/>
  <c r="E42" i="12"/>
  <c r="F40" i="12"/>
  <c r="E40" i="12"/>
  <c r="F39" i="12"/>
  <c r="E39" i="12"/>
  <c r="F38" i="12"/>
  <c r="E38" i="12"/>
  <c r="F36" i="12"/>
  <c r="E36" i="12"/>
  <c r="F30" i="12"/>
  <c r="E30" i="12"/>
  <c r="F29" i="12"/>
  <c r="E29" i="12"/>
  <c r="F28" i="12"/>
  <c r="E28" i="12"/>
  <c r="F27" i="12"/>
  <c r="E27" i="12"/>
  <c r="F26" i="12"/>
  <c r="E26" i="12"/>
  <c r="F24" i="12"/>
  <c r="E24" i="12"/>
  <c r="F23" i="12"/>
  <c r="E23" i="12"/>
  <c r="F22" i="12"/>
  <c r="E22" i="12"/>
  <c r="F20" i="12"/>
  <c r="E20" i="12"/>
  <c r="F14" i="12"/>
  <c r="E14" i="12"/>
  <c r="F12" i="12"/>
  <c r="E12" i="12"/>
  <c r="F11" i="12"/>
  <c r="E11" i="12"/>
  <c r="F10" i="12"/>
  <c r="E10" i="12"/>
  <c r="F8" i="12"/>
  <c r="E8" i="12"/>
  <c r="F7" i="12"/>
  <c r="E7" i="12"/>
  <c r="F4" i="12"/>
  <c r="E4" i="12"/>
  <c r="F7" i="10"/>
  <c r="G7" i="10"/>
  <c r="E7" i="10"/>
  <c r="C7" i="10"/>
  <c r="E6" i="1"/>
  <c r="E5" i="1"/>
  <c r="E4" i="1"/>
  <c r="E3" i="1"/>
  <c r="E30" i="1"/>
  <c r="F25" i="1"/>
  <c r="G25" i="1"/>
  <c r="E17" i="1"/>
  <c r="E18" i="1"/>
  <c r="E19" i="1"/>
  <c r="E16" i="1"/>
  <c r="I31" i="1"/>
  <c r="H31" i="1"/>
  <c r="G29" i="1"/>
  <c r="F29" i="1"/>
  <c r="E31" i="1"/>
  <c r="E32" i="1"/>
  <c r="E29" i="1"/>
  <c r="F41" i="9"/>
  <c r="G41" i="9"/>
  <c r="E41" i="9"/>
  <c r="I36" i="9"/>
  <c r="H36" i="9"/>
  <c r="E36" i="9"/>
  <c r="E31" i="9"/>
  <c r="I22" i="9"/>
  <c r="H22" i="9"/>
  <c r="E22" i="9"/>
  <c r="E17" i="9"/>
  <c r="E8" i="9"/>
  <c r="E3" i="9"/>
  <c r="I21" i="5"/>
  <c r="H21" i="5"/>
  <c r="I21" i="3"/>
  <c r="H21" i="3"/>
  <c r="I13" i="3"/>
  <c r="H13" i="3"/>
  <c r="I5" i="3"/>
  <c r="H5" i="3"/>
  <c r="I19" i="5"/>
  <c r="H19" i="5"/>
  <c r="E3" i="3"/>
  <c r="E5" i="3"/>
  <c r="C76" i="11"/>
  <c r="C80" i="11"/>
  <c r="C83" i="11"/>
  <c r="C72" i="11"/>
  <c r="C69" i="11"/>
  <c r="C66" i="11"/>
  <c r="C63" i="11"/>
  <c r="F66" i="11"/>
  <c r="G66" i="11"/>
  <c r="F63" i="11"/>
  <c r="H63" i="11" s="1"/>
  <c r="G63" i="11"/>
  <c r="I63" i="11" s="1"/>
  <c r="G83" i="11"/>
  <c r="F83" i="11"/>
  <c r="G69" i="11"/>
  <c r="F69" i="11"/>
  <c r="F72" i="11"/>
  <c r="G72" i="11"/>
  <c r="G76" i="11"/>
  <c r="F76" i="11"/>
  <c r="G80" i="11"/>
  <c r="F80" i="11"/>
  <c r="E85" i="11"/>
  <c r="E84" i="11"/>
  <c r="E82" i="11"/>
  <c r="E81" i="11"/>
  <c r="E83" i="11" s="1"/>
  <c r="E79" i="11"/>
  <c r="E78" i="11"/>
  <c r="E77" i="11"/>
  <c r="E80" i="11" s="1"/>
  <c r="E75" i="11"/>
  <c r="E74" i="11"/>
  <c r="E73" i="11"/>
  <c r="E71" i="11"/>
  <c r="E70" i="11"/>
  <c r="E68" i="11"/>
  <c r="E67" i="11"/>
  <c r="E69" i="11" s="1"/>
  <c r="E65" i="11"/>
  <c r="E64" i="11"/>
  <c r="E66" i="11" s="1"/>
  <c r="E62" i="11"/>
  <c r="E61" i="11"/>
  <c r="E63" i="11" s="1"/>
  <c r="I85" i="11"/>
  <c r="H85" i="11"/>
  <c r="I84" i="11"/>
  <c r="H84" i="11"/>
  <c r="I82" i="11"/>
  <c r="H82" i="11"/>
  <c r="I81" i="11"/>
  <c r="H81" i="11"/>
  <c r="I79" i="11"/>
  <c r="H79" i="11"/>
  <c r="I78" i="11"/>
  <c r="H78" i="11"/>
  <c r="I77" i="11"/>
  <c r="H77" i="11"/>
  <c r="I75" i="11"/>
  <c r="H75" i="11"/>
  <c r="I74" i="11"/>
  <c r="H74" i="11"/>
  <c r="I73" i="11"/>
  <c r="H73" i="11"/>
  <c r="I71" i="11"/>
  <c r="H71" i="11"/>
  <c r="I70" i="11"/>
  <c r="H70" i="11"/>
  <c r="I68" i="11"/>
  <c r="H68" i="11"/>
  <c r="I67" i="11"/>
  <c r="H67" i="11"/>
  <c r="I65" i="11"/>
  <c r="H65" i="11"/>
  <c r="I64" i="11"/>
  <c r="H64" i="11"/>
  <c r="I62" i="11"/>
  <c r="H62" i="11"/>
  <c r="I61" i="11"/>
  <c r="H61" i="11"/>
  <c r="E56" i="11"/>
  <c r="E55" i="11"/>
  <c r="E53" i="11"/>
  <c r="E52" i="11"/>
  <c r="E50" i="11"/>
  <c r="E49" i="11"/>
  <c r="E48" i="11"/>
  <c r="E46" i="11"/>
  <c r="E45" i="11"/>
  <c r="E44" i="11"/>
  <c r="E42" i="11"/>
  <c r="E41" i="11"/>
  <c r="I56" i="11"/>
  <c r="H56" i="11"/>
  <c r="I55" i="11"/>
  <c r="H55" i="11"/>
  <c r="I53" i="11"/>
  <c r="H53" i="11"/>
  <c r="I52" i="11"/>
  <c r="H52" i="11"/>
  <c r="I50" i="11"/>
  <c r="H50" i="11"/>
  <c r="I49" i="11"/>
  <c r="H49" i="11"/>
  <c r="I48" i="11"/>
  <c r="H48" i="11"/>
  <c r="I46" i="11"/>
  <c r="H46" i="11"/>
  <c r="I45" i="11"/>
  <c r="H45" i="11"/>
  <c r="I44" i="11"/>
  <c r="H44" i="11"/>
  <c r="I42" i="11"/>
  <c r="H42" i="11"/>
  <c r="I41" i="11"/>
  <c r="H41" i="11"/>
  <c r="I35" i="11"/>
  <c r="H35" i="11"/>
  <c r="I33" i="11"/>
  <c r="H33" i="11"/>
  <c r="I32" i="11"/>
  <c r="H32" i="11"/>
  <c r="E39" i="11"/>
  <c r="E38" i="11"/>
  <c r="E36" i="11"/>
  <c r="E35" i="11"/>
  <c r="E33" i="11"/>
  <c r="E32" i="11"/>
  <c r="G54" i="11"/>
  <c r="F54" i="11"/>
  <c r="E54" i="11"/>
  <c r="C54" i="11"/>
  <c r="G51" i="11"/>
  <c r="F51" i="11"/>
  <c r="E51" i="11"/>
  <c r="C51" i="11"/>
  <c r="G47" i="11"/>
  <c r="F47" i="11"/>
  <c r="C47" i="11"/>
  <c r="G43" i="11"/>
  <c r="F43" i="11"/>
  <c r="E43" i="11"/>
  <c r="C43" i="11"/>
  <c r="G40" i="11"/>
  <c r="F40" i="11"/>
  <c r="E40" i="11"/>
  <c r="C40" i="11"/>
  <c r="G37" i="11"/>
  <c r="F37" i="11"/>
  <c r="E37" i="11"/>
  <c r="C37" i="11"/>
  <c r="G34" i="11"/>
  <c r="I34" i="11" s="1"/>
  <c r="F34" i="11"/>
  <c r="H34" i="11" s="1"/>
  <c r="E34" i="11"/>
  <c r="C34" i="11"/>
  <c r="H26" i="11"/>
  <c r="G25" i="11"/>
  <c r="F25" i="11"/>
  <c r="C22" i="11"/>
  <c r="G22" i="11"/>
  <c r="F22" i="11"/>
  <c r="F18" i="11"/>
  <c r="G18" i="11"/>
  <c r="G14" i="11"/>
  <c r="F14" i="11"/>
  <c r="I27" i="11"/>
  <c r="H27" i="11"/>
  <c r="I23" i="11"/>
  <c r="H23" i="11"/>
  <c r="I12" i="11"/>
  <c r="H12" i="11"/>
  <c r="I6" i="11"/>
  <c r="H6" i="11"/>
  <c r="I4" i="11"/>
  <c r="H4" i="11"/>
  <c r="I3" i="11"/>
  <c r="H3" i="11"/>
  <c r="G11" i="11"/>
  <c r="F11" i="11"/>
  <c r="G5" i="11"/>
  <c r="F5" i="11"/>
  <c r="G8" i="11"/>
  <c r="F8" i="11"/>
  <c r="E24" i="11"/>
  <c r="E23" i="11"/>
  <c r="E25" i="11" s="1"/>
  <c r="E21" i="11"/>
  <c r="E20" i="11"/>
  <c r="E19" i="11"/>
  <c r="E13" i="11"/>
  <c r="E12" i="11"/>
  <c r="E14" i="11" s="1"/>
  <c r="E10" i="11"/>
  <c r="E9" i="11"/>
  <c r="E11" i="11" s="1"/>
  <c r="E7" i="11"/>
  <c r="E6" i="11"/>
  <c r="E8" i="11" s="1"/>
  <c r="E4" i="11"/>
  <c r="E3" i="11"/>
  <c r="E5" i="11" s="1"/>
  <c r="I26" i="11"/>
  <c r="C18" i="11"/>
  <c r="C25" i="11"/>
  <c r="C14" i="11"/>
  <c r="C11" i="11"/>
  <c r="C8" i="11"/>
  <c r="C5" i="11"/>
  <c r="C28" i="11" s="1"/>
  <c r="E47" i="11"/>
  <c r="G38" i="1"/>
  <c r="F38" i="1"/>
  <c r="C38" i="1"/>
  <c r="E39" i="9"/>
  <c r="E40" i="9"/>
  <c r="E38" i="9"/>
  <c r="E37" i="9"/>
  <c r="E26" i="9"/>
  <c r="E25" i="9"/>
  <c r="E24" i="9"/>
  <c r="E23" i="9"/>
  <c r="E21" i="9"/>
  <c r="E20" i="9"/>
  <c r="E19" i="9"/>
  <c r="E18" i="9"/>
  <c r="I40" i="9"/>
  <c r="H40" i="9"/>
  <c r="I39" i="9"/>
  <c r="H39" i="9"/>
  <c r="I38" i="9"/>
  <c r="H38" i="9"/>
  <c r="I37" i="9"/>
  <c r="H37" i="9"/>
  <c r="I35" i="9"/>
  <c r="H35" i="9"/>
  <c r="I34" i="9"/>
  <c r="H34" i="9"/>
  <c r="I26" i="9"/>
  <c r="H26" i="9"/>
  <c r="I25" i="9"/>
  <c r="H25" i="9"/>
  <c r="I24" i="9"/>
  <c r="H24" i="9"/>
  <c r="I23" i="9"/>
  <c r="H23" i="9"/>
  <c r="I21" i="9"/>
  <c r="H21" i="9"/>
  <c r="I20" i="9"/>
  <c r="H20" i="9"/>
  <c r="I19" i="9"/>
  <c r="H19" i="9"/>
  <c r="I18" i="9"/>
  <c r="H18" i="9"/>
  <c r="I10" i="9"/>
  <c r="H10" i="9"/>
  <c r="I9" i="9"/>
  <c r="H9" i="9"/>
  <c r="I6" i="9"/>
  <c r="H6" i="9"/>
  <c r="E12" i="9"/>
  <c r="E11" i="9"/>
  <c r="E10" i="9"/>
  <c r="E9" i="9"/>
  <c r="E7" i="9"/>
  <c r="E6" i="9"/>
  <c r="E5" i="9"/>
  <c r="E17" i="11"/>
  <c r="E16" i="11"/>
  <c r="E15" i="11"/>
  <c r="G23" i="10"/>
  <c r="F23" i="10"/>
  <c r="C23" i="10"/>
  <c r="E22" i="10"/>
  <c r="E21" i="10"/>
  <c r="E20" i="10"/>
  <c r="E19" i="10"/>
  <c r="G15" i="10"/>
  <c r="F15" i="10"/>
  <c r="C15" i="10"/>
  <c r="E14" i="10"/>
  <c r="E13" i="10"/>
  <c r="E12" i="10"/>
  <c r="E11" i="10"/>
  <c r="E6" i="10"/>
  <c r="E5" i="10"/>
  <c r="E4" i="10"/>
  <c r="E3" i="10"/>
  <c r="E35" i="9"/>
  <c r="E34" i="9"/>
  <c r="E33" i="9"/>
  <c r="E32" i="9"/>
  <c r="E4" i="9"/>
  <c r="E21" i="8"/>
  <c r="E13" i="8"/>
  <c r="I13" i="8"/>
  <c r="H13" i="8"/>
  <c r="E20" i="8"/>
  <c r="E19" i="8"/>
  <c r="E12" i="8"/>
  <c r="E11" i="8"/>
  <c r="E5" i="8"/>
  <c r="E4" i="8"/>
  <c r="G23" i="8"/>
  <c r="F23" i="8"/>
  <c r="C23" i="8"/>
  <c r="E22" i="8"/>
  <c r="G15" i="8"/>
  <c r="F15" i="8"/>
  <c r="C15" i="8"/>
  <c r="E14" i="8"/>
  <c r="G7" i="8"/>
  <c r="F7" i="8"/>
  <c r="C7" i="8"/>
  <c r="E6" i="8"/>
  <c r="E3" i="8"/>
  <c r="G17" i="7"/>
  <c r="F17" i="7"/>
  <c r="C17" i="7"/>
  <c r="E16" i="7"/>
  <c r="E15" i="7"/>
  <c r="G11" i="7"/>
  <c r="F11" i="7"/>
  <c r="C11" i="7"/>
  <c r="E10" i="7"/>
  <c r="E9" i="7"/>
  <c r="G5" i="7"/>
  <c r="F5" i="7"/>
  <c r="C5" i="7"/>
  <c r="E4" i="7"/>
  <c r="E3" i="7"/>
  <c r="G23" i="6"/>
  <c r="F23" i="6"/>
  <c r="C23" i="6"/>
  <c r="E22" i="6"/>
  <c r="E21" i="6"/>
  <c r="E20" i="6"/>
  <c r="E19" i="6"/>
  <c r="G15" i="6"/>
  <c r="F15" i="6"/>
  <c r="C15" i="6"/>
  <c r="E14" i="6"/>
  <c r="E13" i="6"/>
  <c r="E12" i="6"/>
  <c r="E11" i="6"/>
  <c r="G7" i="6"/>
  <c r="F7" i="6"/>
  <c r="C7" i="6"/>
  <c r="E6" i="6"/>
  <c r="E5" i="6"/>
  <c r="E4" i="6"/>
  <c r="E3" i="6"/>
  <c r="I10" i="1"/>
  <c r="H10" i="1"/>
  <c r="G23" i="5"/>
  <c r="F23" i="5"/>
  <c r="C23" i="5"/>
  <c r="E22" i="5"/>
  <c r="E21" i="5"/>
  <c r="E20" i="5"/>
  <c r="E19" i="5"/>
  <c r="G15" i="5"/>
  <c r="F15" i="5"/>
  <c r="C15" i="5"/>
  <c r="E14" i="5"/>
  <c r="E13" i="5"/>
  <c r="E12" i="5"/>
  <c r="E11" i="5"/>
  <c r="G7" i="5"/>
  <c r="F7" i="5"/>
  <c r="C7" i="5"/>
  <c r="E6" i="5"/>
  <c r="E5" i="5"/>
  <c r="E4" i="5"/>
  <c r="E3" i="5"/>
  <c r="C23" i="3"/>
  <c r="E22" i="3"/>
  <c r="E21" i="3"/>
  <c r="E20" i="3"/>
  <c r="G23" i="3"/>
  <c r="F23" i="3"/>
  <c r="E19" i="3"/>
  <c r="C15" i="3"/>
  <c r="E14" i="3"/>
  <c r="E13" i="3"/>
  <c r="E12" i="3"/>
  <c r="G15" i="3"/>
  <c r="F15" i="3"/>
  <c r="E11" i="3"/>
  <c r="C7" i="3"/>
  <c r="E6" i="3"/>
  <c r="E4" i="3"/>
  <c r="F7" i="3"/>
  <c r="E37" i="1"/>
  <c r="E36" i="1"/>
  <c r="C33" i="1"/>
  <c r="G33" i="1"/>
  <c r="F33" i="1"/>
  <c r="C25" i="1"/>
  <c r="E24" i="1"/>
  <c r="H24" i="1" s="1"/>
  <c r="E23" i="1"/>
  <c r="C20" i="1"/>
  <c r="G20" i="1"/>
  <c r="F20" i="1"/>
  <c r="G12" i="1"/>
  <c r="F12" i="1"/>
  <c r="C12" i="1"/>
  <c r="E11" i="1"/>
  <c r="E10" i="1"/>
  <c r="E12" i="1" s="1"/>
  <c r="G7" i="1"/>
  <c r="F7" i="1"/>
  <c r="H86" i="11" l="1"/>
  <c r="I86" i="11"/>
  <c r="H57" i="11"/>
  <c r="I57" i="11"/>
  <c r="H5" i="11"/>
  <c r="F28" i="11"/>
  <c r="I5" i="11"/>
  <c r="G28" i="11"/>
  <c r="E18" i="11"/>
  <c r="I15" i="11"/>
  <c r="H15" i="11"/>
  <c r="H51" i="11"/>
  <c r="I51" i="11"/>
  <c r="H83" i="11"/>
  <c r="I83" i="11"/>
  <c r="B5" i="12"/>
  <c r="C5" i="12"/>
  <c r="C9" i="12" s="1"/>
  <c r="E3" i="12"/>
  <c r="D5" i="12"/>
  <c r="D9" i="12" s="1"/>
  <c r="D15" i="12" s="1"/>
  <c r="F3" i="12"/>
  <c r="B21" i="12"/>
  <c r="C21" i="12"/>
  <c r="E19" i="12"/>
  <c r="D21" i="12"/>
  <c r="F19" i="12"/>
  <c r="B37" i="12"/>
  <c r="C37" i="12"/>
  <c r="E35" i="12"/>
  <c r="D37" i="12"/>
  <c r="F35" i="12"/>
  <c r="H69" i="11"/>
  <c r="I69" i="11"/>
  <c r="I66" i="11"/>
  <c r="H66" i="11"/>
  <c r="H80" i="11"/>
  <c r="I80" i="11"/>
  <c r="H37" i="11"/>
  <c r="I37" i="11"/>
  <c r="I36" i="11"/>
  <c r="H36" i="11"/>
  <c r="H54" i="11"/>
  <c r="I54" i="11"/>
  <c r="I7" i="11"/>
  <c r="H7" i="11"/>
  <c r="H8" i="11"/>
  <c r="I8" i="11"/>
  <c r="E25" i="1"/>
  <c r="I23" i="1"/>
  <c r="H23" i="1"/>
  <c r="E38" i="1"/>
  <c r="I36" i="1"/>
  <c r="H36" i="1"/>
  <c r="I20" i="8"/>
  <c r="H20" i="8"/>
  <c r="I19" i="8"/>
  <c r="H19" i="8"/>
  <c r="I12" i="8"/>
  <c r="H12" i="8"/>
  <c r="I11" i="8"/>
  <c r="H11" i="8"/>
  <c r="I4" i="8"/>
  <c r="H4" i="8"/>
  <c r="I3" i="8"/>
  <c r="H3" i="8"/>
  <c r="I16" i="7"/>
  <c r="H16" i="7"/>
  <c r="I31" i="9"/>
  <c r="H31" i="9"/>
  <c r="I17" i="9"/>
  <c r="H17" i="9"/>
  <c r="I8" i="9"/>
  <c r="H8" i="9"/>
  <c r="I3" i="9"/>
  <c r="H3" i="9"/>
  <c r="I4" i="9"/>
  <c r="H4" i="9"/>
  <c r="I5" i="9"/>
  <c r="H5" i="9"/>
  <c r="I7" i="9"/>
  <c r="H7" i="9"/>
  <c r="I12" i="9"/>
  <c r="H12" i="9"/>
  <c r="I3" i="5"/>
  <c r="H3" i="5"/>
  <c r="I11" i="5"/>
  <c r="H11" i="5"/>
  <c r="E76" i="11"/>
  <c r="E72" i="11"/>
  <c r="H40" i="11"/>
  <c r="I40" i="11"/>
  <c r="H43" i="11"/>
  <c r="I43" i="11"/>
  <c r="I38" i="11"/>
  <c r="H38" i="11"/>
  <c r="I39" i="11"/>
  <c r="H39" i="11"/>
  <c r="I22" i="8"/>
  <c r="H22" i="8"/>
  <c r="I21" i="8"/>
  <c r="H21" i="8"/>
  <c r="E7" i="6"/>
  <c r="I3" i="6"/>
  <c r="H3" i="6"/>
  <c r="I5" i="6"/>
  <c r="H5" i="6"/>
  <c r="H76" i="11"/>
  <c r="I76" i="11"/>
  <c r="I72" i="11"/>
  <c r="H72" i="11"/>
  <c r="H47" i="11"/>
  <c r="I47" i="11"/>
  <c r="I16" i="11"/>
  <c r="H16" i="11"/>
  <c r="I14" i="11"/>
  <c r="H14" i="11"/>
  <c r="I13" i="11"/>
  <c r="H13" i="11"/>
  <c r="E22" i="11"/>
  <c r="I19" i="11"/>
  <c r="H19" i="11"/>
  <c r="I20" i="11"/>
  <c r="H20" i="11"/>
  <c r="I21" i="11"/>
  <c r="H21" i="11"/>
  <c r="I25" i="11"/>
  <c r="H25" i="11"/>
  <c r="I24" i="11"/>
  <c r="H24" i="11"/>
  <c r="I10" i="11"/>
  <c r="H10" i="11"/>
  <c r="I9" i="11"/>
  <c r="H9" i="11"/>
  <c r="H11" i="11"/>
  <c r="I11" i="11"/>
  <c r="I17" i="11"/>
  <c r="H17" i="11"/>
  <c r="I18" i="11"/>
  <c r="H18" i="11"/>
  <c r="I38" i="1"/>
  <c r="H38" i="1"/>
  <c r="I33" i="9"/>
  <c r="H33" i="9"/>
  <c r="I32" i="9"/>
  <c r="H32" i="9"/>
  <c r="I11" i="9"/>
  <c r="H11" i="9"/>
  <c r="I3" i="10"/>
  <c r="H3" i="10"/>
  <c r="I5" i="10"/>
  <c r="H5" i="10"/>
  <c r="E15" i="10"/>
  <c r="I11" i="10"/>
  <c r="H11" i="10"/>
  <c r="I13" i="10"/>
  <c r="H13" i="10"/>
  <c r="E23" i="10"/>
  <c r="I19" i="10"/>
  <c r="H19" i="10"/>
  <c r="I21" i="10"/>
  <c r="H21" i="10"/>
  <c r="I13" i="9"/>
  <c r="H13" i="9"/>
  <c r="I14" i="8"/>
  <c r="H14" i="8"/>
  <c r="I6" i="8"/>
  <c r="H6" i="8"/>
  <c r="I5" i="8"/>
  <c r="H5" i="8"/>
  <c r="E7" i="8"/>
  <c r="E15" i="8"/>
  <c r="E23" i="8"/>
  <c r="I15" i="7"/>
  <c r="H15" i="7"/>
  <c r="I10" i="7"/>
  <c r="H10" i="7"/>
  <c r="I9" i="7"/>
  <c r="H9" i="7"/>
  <c r="I3" i="7"/>
  <c r="H3" i="7"/>
  <c r="H4" i="7"/>
  <c r="I4" i="7"/>
  <c r="E5" i="7"/>
  <c r="E11" i="7"/>
  <c r="E17" i="7"/>
  <c r="I21" i="6"/>
  <c r="H21" i="6"/>
  <c r="I19" i="6"/>
  <c r="H19" i="6"/>
  <c r="I13" i="6"/>
  <c r="H13" i="6"/>
  <c r="I11" i="6"/>
  <c r="H11" i="6"/>
  <c r="I7" i="6"/>
  <c r="H7" i="6"/>
  <c r="E15" i="6"/>
  <c r="E23" i="6"/>
  <c r="E7" i="5"/>
  <c r="I5" i="5"/>
  <c r="H5" i="5"/>
  <c r="E15" i="5"/>
  <c r="I13" i="5"/>
  <c r="H13" i="5"/>
  <c r="E23" i="5"/>
  <c r="E7" i="3"/>
  <c r="B6" i="12" s="1"/>
  <c r="I3" i="3"/>
  <c r="H3" i="3"/>
  <c r="E15" i="3"/>
  <c r="I11" i="3"/>
  <c r="H11" i="3"/>
  <c r="E23" i="3"/>
  <c r="I19" i="3"/>
  <c r="H19" i="3"/>
  <c r="E33" i="1"/>
  <c r="I29" i="1"/>
  <c r="H29" i="1"/>
  <c r="I37" i="1"/>
  <c r="H37" i="1"/>
  <c r="I11" i="1"/>
  <c r="H11" i="1"/>
  <c r="E20" i="1"/>
  <c r="I16" i="1"/>
  <c r="H16" i="1"/>
  <c r="I18" i="1"/>
  <c r="H18" i="1"/>
  <c r="I25" i="1"/>
  <c r="H25" i="1"/>
  <c r="I24" i="1"/>
  <c r="I12" i="1"/>
  <c r="H12" i="1"/>
  <c r="E7" i="1"/>
  <c r="I3" i="1"/>
  <c r="H3" i="1"/>
  <c r="I5" i="1"/>
  <c r="H5" i="1"/>
  <c r="F6" i="12" l="1"/>
  <c r="E6" i="12"/>
  <c r="E28" i="11"/>
  <c r="B13" i="12" s="1"/>
  <c r="D13" i="12"/>
  <c r="F13" i="12" s="1"/>
  <c r="I28" i="11"/>
  <c r="C13" i="12"/>
  <c r="E13" i="12" s="1"/>
  <c r="H28" i="11"/>
  <c r="D41" i="12"/>
  <c r="C41" i="12"/>
  <c r="B41" i="12"/>
  <c r="F37" i="12"/>
  <c r="E37" i="12"/>
  <c r="D25" i="12"/>
  <c r="C25" i="12"/>
  <c r="B25" i="12"/>
  <c r="F21" i="12"/>
  <c r="E21" i="12"/>
  <c r="B9" i="12"/>
  <c r="B15" i="12" s="1"/>
  <c r="F5" i="12"/>
  <c r="E5" i="12"/>
  <c r="I22" i="11"/>
  <c r="H22" i="1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23" i="5"/>
  <c r="H23" i="5"/>
  <c r="I15" i="5"/>
  <c r="H15" i="5"/>
  <c r="I7" i="5"/>
  <c r="H7" i="5"/>
  <c r="I23" i="3"/>
  <c r="H23" i="3"/>
  <c r="I15" i="3"/>
  <c r="H15" i="3"/>
  <c r="I7" i="3"/>
  <c r="H7" i="3"/>
  <c r="I33" i="1"/>
  <c r="H33" i="1"/>
  <c r="I20" i="1"/>
  <c r="H20" i="1"/>
  <c r="I7" i="1"/>
  <c r="H7" i="1"/>
  <c r="E47" i="12" l="1"/>
  <c r="F47" i="12"/>
  <c r="E31" i="12"/>
  <c r="F31" i="12"/>
  <c r="F9" i="12"/>
  <c r="E9" i="12"/>
  <c r="E15" i="12"/>
  <c r="F15" i="12"/>
  <c r="F25" i="12"/>
  <c r="E25" i="12"/>
  <c r="F41" i="12"/>
  <c r="E41" i="12"/>
</calcChain>
</file>

<file path=xl/sharedStrings.xml><?xml version="1.0" encoding="utf-8"?>
<sst xmlns="http://schemas.openxmlformats.org/spreadsheetml/2006/main" count="738" uniqueCount="92">
  <si>
    <t>July 2024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</si>
  <si>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</si>
  <si>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</si>
  <si>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</si>
  <si>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</si>
  <si>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</si>
  <si>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</si>
  <si>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</si>
  <si>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</si>
  <si>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</si>
  <si>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</si>
  <si>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</si>
  <si>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</si>
  <si>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</si>
  <si>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</si>
  <si>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</si>
  <si>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</si>
  <si>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</si>
  <si>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</si>
  <si>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August 2024</t>
  </si>
  <si>
    <t>September 2024</t>
  </si>
  <si>
    <t>Palo Seco 3</t>
  </si>
  <si>
    <t>Palo Seco 4</t>
  </si>
  <si>
    <t>Total Palo Seco - Steam</t>
  </si>
  <si>
    <t>Aguirre 1</t>
  </si>
  <si>
    <t>Aguirre 2</t>
  </si>
  <si>
    <t>Total Aguirre - Steam</t>
  </si>
  <si>
    <t>Costa Sur 5</t>
  </si>
  <si>
    <t>Costa Sur 6</t>
  </si>
  <si>
    <t>Total Costa Sur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</si>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</sst>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0" fillId="0" borderId="14" xfId="0" applyNumberFormat="1" applyBorder="1" applyAlignment="1">
      <alignment vertical="center"/>
    </xf>
    <xf numFmtId="164" fontId="0" fillId="0" borderId="15" xfId="0" applyNumberForma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4" fillId="0" borderId="1" xfId="0" applyNumberFormat="1" applyFont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164" fontId="0" fillId="5" borderId="15" xfId="0" applyNumberFormat="1" applyFill="1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0" fillId="0" borderId="1" xfId="0" applyNumberFormat="1" applyFill="1" applyBorder="1" applyAlignment="1">
      <alignment vertical="center"/>
    </xf>
    <xf numFmtId="3" fontId="4" fillId="0" borderId="1" xfId="0" applyNumberFormat="1" applyFont="1" applyFill="1" applyBorder="1"/>
    <xf numFmtId="0" fontId="4" fillId="0" borderId="1" xfId="0" applyFont="1" applyFill="1" applyBorder="1"/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164" fontId="0" fillId="0" borderId="1" xfId="0" applyNumberFormat="1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43" fontId="3" fillId="0" borderId="14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0" fontId="4" fillId="0" borderId="1" xfId="0" applyFont="1" applyBorder="1" applyAlignment="1"/>
    <xf numFmtId="164" fontId="4" fillId="0" borderId="1" xfId="0" applyNumberFormat="1" applyFont="1" applyBorder="1"/>
    <xf numFmtId="1" fontId="4" fillId="0" borderId="1" xfId="0" applyNumberFormat="1" applyFont="1" applyBorder="1"/>
    <xf numFmtId="1" fontId="5" fillId="0" borderId="3" xfId="0" applyNumberFormat="1" applyFont="1" applyBorder="1"/>
    <xf numFmtId="0" fontId="5" fillId="0" borderId="3" xfId="0" applyFont="1" applyBorder="1"/>
    <xf numFmtId="2" fontId="5" fillId="0" borderId="14" xfId="0" applyNumberFormat="1" applyFont="1" applyBorder="1"/>
    <xf numFmtId="0" fontId="5" fillId="0" borderId="14" xfId="0" applyFont="1" applyBorder="1"/>
    <xf numFmtId="3" fontId="5" fillId="0" borderId="14" xfId="0" applyNumberFormat="1" applyFont="1" applyBorder="1"/>
    <xf numFmtId="0" fontId="3" fillId="0" borderId="9" xfId="0" applyFont="1" applyBorder="1"/>
    <xf numFmtId="164" fontId="0" fillId="0" borderId="1" xfId="0" applyNumberFormat="1" applyBorder="1"/>
    <xf numFmtId="0" fontId="6" fillId="6" borderId="22" xfId="0" applyFont="1" applyFill="1" applyBorder="1" applyAlignment="1">
      <alignment vertical="center"/>
    </xf>
    <xf numFmtId="164" fontId="3" fillId="6" borderId="23" xfId="0" applyNumberFormat="1" applyFont="1" applyFill="1" applyBorder="1"/>
    <xf numFmtId="164" fontId="3" fillId="6" borderId="23" xfId="0" applyNumberFormat="1" applyFont="1" applyFill="1" applyBorder="1" applyAlignment="1">
      <alignment vertical="center"/>
    </xf>
    <xf numFmtId="164" fontId="3" fillId="6" borderId="24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2" xfId="0" applyFont="1" applyBorder="1"/>
    <xf numFmtId="164" fontId="3" fillId="0" borderId="23" xfId="0" applyNumberFormat="1" applyFont="1" applyBorder="1"/>
    <xf numFmtId="164" fontId="3" fillId="0" borderId="23" xfId="0" applyNumberFormat="1" applyFont="1" applyBorder="1" applyAlignment="1">
      <alignment vertical="center"/>
    </xf>
    <xf numFmtId="164" fontId="3" fillId="5" borderId="24" xfId="0" applyNumberFormat="1" applyFont="1" applyFill="1" applyBorder="1" applyAlignment="1">
      <alignment vertical="center"/>
    </xf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3" xfId="0" applyBorder="1" applyAlignment="1">
      <alignment vertical="center"/>
    </xf>
    <xf numFmtId="1" fontId="3" fillId="0" borderId="19" xfId="0" applyNumberFormat="1" applyFont="1" applyBorder="1" applyAlignment="1">
      <alignment vertical="center"/>
    </xf>
    <xf numFmtId="1" fontId="3" fillId="2" borderId="14" xfId="0" applyNumberFormat="1" applyFont="1" applyFill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3" fillId="5" borderId="15" xfId="0" applyNumberFormat="1" applyFont="1" applyFill="1" applyBorder="1" applyAlignment="1">
      <alignment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19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164" fontId="1" fillId="5" borderId="15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H5" sqref="H5:H6"/>
    </sheetView>
  </sheetViews>
  <sheetFormatPr defaultColWidth="9.140625" defaultRowHeight="14.45"/>
  <cols>
    <col min="1" max="1" width="21.5703125" style="36" bestFit="1" customWidth="1"/>
    <col min="2" max="2" width="9.28515625" style="36" bestFit="1" customWidth="1"/>
    <col min="3" max="3" width="23" style="36" bestFit="1" customWidth="1"/>
    <col min="4" max="4" width="26.28515625" style="36" bestFit="1" customWidth="1"/>
    <col min="5" max="5" width="19.7109375" style="36" bestFit="1" customWidth="1"/>
    <col min="6" max="6" width="23" style="36" bestFit="1" customWidth="1"/>
    <col min="7" max="7" width="21.140625" style="36" bestFit="1" customWidth="1"/>
    <col min="8" max="8" width="26" style="36" bestFit="1" customWidth="1"/>
    <col min="9" max="9" width="24" style="36" bestFit="1" customWidth="1"/>
    <col min="10" max="16384" width="9.140625" style="36"/>
  </cols>
  <sheetData>
    <row r="1" spans="1:11">
      <c r="A1" s="105" t="s">
        <v>0</v>
      </c>
      <c r="B1" s="106"/>
      <c r="C1" s="106"/>
      <c r="D1" s="106"/>
      <c r="E1" s="106"/>
      <c r="F1" s="106"/>
      <c r="G1" s="106"/>
      <c r="H1" s="106"/>
      <c r="I1" s="107"/>
      <c r="J1" s="123"/>
      <c r="K1" s="123"/>
    </row>
    <row r="2" spans="1:11">
      <c r="A2" s="37" t="s">
        <v>1</v>
      </c>
      <c r="B2" s="38" t="s">
        <v>2</v>
      </c>
      <c r="C2" s="38" t="s">
        <v>3</v>
      </c>
      <c r="D2" s="38" t="s">
        <v>4</v>
      </c>
      <c r="E2" s="39" t="s">
        <v>5</v>
      </c>
      <c r="F2" s="38" t="s">
        <v>6</v>
      </c>
      <c r="G2" s="38" t="s">
        <v>7</v>
      </c>
      <c r="H2" s="38" t="s">
        <v>8</v>
      </c>
      <c r="I2" s="40" t="s">
        <v>9</v>
      </c>
      <c r="J2" s="123"/>
      <c r="K2" s="123"/>
    </row>
    <row r="3" spans="1:11">
      <c r="A3" s="41" t="s">
        <v>10</v>
      </c>
      <c r="B3" s="124" t="s">
        <v>11</v>
      </c>
      <c r="C3" s="125">
        <v>54712.08</v>
      </c>
      <c r="D3" s="125">
        <v>5816581.0300000003</v>
      </c>
      <c r="E3" s="125">
        <f>C3*D3</f>
        <v>318237246639.84241</v>
      </c>
      <c r="F3" s="126">
        <v>95611000</v>
      </c>
      <c r="G3" s="126">
        <v>91962729</v>
      </c>
      <c r="H3" s="126">
        <f>($E3+$E4)/F3</f>
        <v>10929.200451390116</v>
      </c>
      <c r="I3" s="127">
        <f>($E3+$E4)/G3</f>
        <v>11362.774851514687</v>
      </c>
      <c r="J3" s="123"/>
      <c r="K3" s="123"/>
    </row>
    <row r="4" spans="1:11" ht="15">
      <c r="A4" s="41"/>
      <c r="B4" s="124" t="s">
        <v>12</v>
      </c>
      <c r="C4" s="125">
        <v>125295.6099513824</v>
      </c>
      <c r="D4" s="125">
        <v>5800000</v>
      </c>
      <c r="E4" s="125">
        <f t="shared" ref="E4:E6" si="0">C4*D4</f>
        <v>726714537718.01794</v>
      </c>
      <c r="F4" s="126"/>
      <c r="G4" s="126"/>
      <c r="H4" s="126"/>
      <c r="I4" s="127"/>
      <c r="J4" s="123"/>
      <c r="K4" s="123"/>
    </row>
    <row r="5" spans="1:11">
      <c r="A5" s="41" t="s">
        <v>13</v>
      </c>
      <c r="B5" s="124" t="s">
        <v>11</v>
      </c>
      <c r="C5" s="128">
        <v>0</v>
      </c>
      <c r="D5" s="128">
        <v>0</v>
      </c>
      <c r="E5" s="128">
        <f t="shared" si="0"/>
        <v>0</v>
      </c>
      <c r="F5" s="126">
        <v>97386000</v>
      </c>
      <c r="G5" s="126">
        <v>95984000</v>
      </c>
      <c r="H5" s="126">
        <f>(E5+E6)/F5</f>
        <v>10755.88341529565</v>
      </c>
      <c r="I5" s="127">
        <f>($E5+$E6)/G5</f>
        <v>10912.990313822951</v>
      </c>
      <c r="J5" s="123"/>
      <c r="K5" s="123"/>
    </row>
    <row r="6" spans="1:11" ht="15">
      <c r="A6" s="41"/>
      <c r="B6" s="124" t="s">
        <v>12</v>
      </c>
      <c r="C6" s="125">
        <v>180598.70039344518</v>
      </c>
      <c r="D6" s="125">
        <v>5800000</v>
      </c>
      <c r="E6" s="125">
        <f t="shared" si="0"/>
        <v>1047472462281.9821</v>
      </c>
      <c r="F6" s="126"/>
      <c r="G6" s="126"/>
      <c r="H6" s="126"/>
      <c r="I6" s="127"/>
      <c r="J6" s="123"/>
      <c r="K6" s="123"/>
    </row>
    <row r="7" spans="1:11" ht="15">
      <c r="A7" s="41" t="s">
        <v>14</v>
      </c>
      <c r="B7" s="42"/>
      <c r="C7" s="118">
        <f>SUM(C3:C6)</f>
        <v>360606.39034482755</v>
      </c>
      <c r="D7" s="42"/>
      <c r="E7" s="118">
        <f>SUM(E3:E6)</f>
        <v>2092424246639.8423</v>
      </c>
      <c r="F7" s="118">
        <f>SUM(F3:F6)</f>
        <v>192997000</v>
      </c>
      <c r="G7" s="118">
        <f>SUM(G3:G6)</f>
        <v>187946729</v>
      </c>
      <c r="H7" s="118">
        <f>$E7/F7</f>
        <v>10841.744931992944</v>
      </c>
      <c r="I7" s="119">
        <f>$E7/G7</f>
        <v>11133.070832213538</v>
      </c>
      <c r="J7" s="123"/>
      <c r="K7" s="123"/>
    </row>
    <row r="8" spans="1:11">
      <c r="A8" s="129"/>
      <c r="B8" s="123"/>
      <c r="C8" s="123"/>
      <c r="D8" s="123"/>
      <c r="E8" s="123"/>
      <c r="F8" s="123"/>
      <c r="G8" s="123"/>
      <c r="H8" s="123"/>
      <c r="I8" s="130"/>
      <c r="J8" s="123"/>
      <c r="K8" s="123"/>
    </row>
    <row r="9" spans="1:11">
      <c r="A9" s="41" t="s">
        <v>1</v>
      </c>
      <c r="B9" s="43" t="s">
        <v>2</v>
      </c>
      <c r="C9" s="43" t="s">
        <v>3</v>
      </c>
      <c r="D9" s="43" t="s">
        <v>4</v>
      </c>
      <c r="E9" s="43" t="s">
        <v>5</v>
      </c>
      <c r="F9" s="43" t="s">
        <v>6</v>
      </c>
      <c r="G9" s="43" t="s">
        <v>7</v>
      </c>
      <c r="H9" s="44" t="s">
        <v>8</v>
      </c>
      <c r="I9" s="45" t="s">
        <v>9</v>
      </c>
      <c r="J9" s="123"/>
      <c r="K9" s="123"/>
    </row>
    <row r="10" spans="1:11">
      <c r="A10" s="41" t="s">
        <v>15</v>
      </c>
      <c r="B10" s="124" t="s">
        <v>16</v>
      </c>
      <c r="C10" s="125">
        <v>52525.05</v>
      </c>
      <c r="D10" s="125">
        <v>6232457.3099999996</v>
      </c>
      <c r="E10" s="125">
        <f>C10*D10</f>
        <v>327360131830.61548</v>
      </c>
      <c r="F10" s="125">
        <v>30157000</v>
      </c>
      <c r="G10" s="125">
        <v>29292717</v>
      </c>
      <c r="H10" s="125">
        <f>IF(F10,$E10/F10,0)</f>
        <v>10855.195537706519</v>
      </c>
      <c r="I10" s="131">
        <f>IF(G10,$E10/G10,0)</f>
        <v>11175.478595263645</v>
      </c>
      <c r="J10" s="123"/>
      <c r="K10" s="123"/>
    </row>
    <row r="11" spans="1:11">
      <c r="A11" s="41" t="s">
        <v>17</v>
      </c>
      <c r="B11" s="124" t="s">
        <v>16</v>
      </c>
      <c r="C11" s="125">
        <v>50481.120000000003</v>
      </c>
      <c r="D11" s="125">
        <v>6232457.3099999996</v>
      </c>
      <c r="E11" s="125">
        <f>C11*D11</f>
        <v>314621425360.98718</v>
      </c>
      <c r="F11" s="125">
        <v>28966000</v>
      </c>
      <c r="G11" s="125">
        <v>26321967</v>
      </c>
      <c r="H11" s="132">
        <f>$E11/F11</f>
        <v>10861.749132119974</v>
      </c>
      <c r="I11" s="131">
        <f>$E11/G11</f>
        <v>11952.808289782719</v>
      </c>
      <c r="J11" s="123"/>
      <c r="K11" s="123"/>
    </row>
    <row r="12" spans="1:11" ht="15">
      <c r="A12" s="41" t="s">
        <v>18</v>
      </c>
      <c r="B12" s="46"/>
      <c r="C12" s="120">
        <f>SUM(C10:C11)</f>
        <v>103006.17000000001</v>
      </c>
      <c r="D12" s="46"/>
      <c r="E12" s="120">
        <f t="shared" ref="E12:G12" si="1">SUM(E10:E11)</f>
        <v>641981557191.60266</v>
      </c>
      <c r="F12" s="120">
        <f t="shared" si="1"/>
        <v>59123000</v>
      </c>
      <c r="G12" s="120">
        <f t="shared" si="1"/>
        <v>55614684</v>
      </c>
      <c r="H12" s="120">
        <f>$E12/F12</f>
        <v>10858.406325653345</v>
      </c>
      <c r="I12" s="121">
        <f>$E12/G12</f>
        <v>11543.382269179174</v>
      </c>
      <c r="J12" s="123"/>
      <c r="K12" s="123"/>
    </row>
    <row r="14" spans="1:11">
      <c r="A14" s="105" t="s">
        <v>19</v>
      </c>
      <c r="B14" s="106"/>
      <c r="C14" s="106"/>
      <c r="D14" s="106"/>
      <c r="E14" s="106"/>
      <c r="F14" s="106"/>
      <c r="G14" s="106"/>
      <c r="H14" s="106"/>
      <c r="I14" s="107"/>
      <c r="J14" s="123"/>
      <c r="K14" s="123"/>
    </row>
    <row r="15" spans="1:11">
      <c r="A15" s="37" t="s">
        <v>1</v>
      </c>
      <c r="B15" s="38" t="s">
        <v>2</v>
      </c>
      <c r="C15" s="38" t="s">
        <v>3</v>
      </c>
      <c r="D15" s="38" t="s">
        <v>4</v>
      </c>
      <c r="E15" s="39" t="s">
        <v>5</v>
      </c>
      <c r="F15" s="38" t="s">
        <v>6</v>
      </c>
      <c r="G15" s="38" t="s">
        <v>7</v>
      </c>
      <c r="H15" s="38" t="s">
        <v>8</v>
      </c>
      <c r="I15" s="40" t="s">
        <v>9</v>
      </c>
      <c r="J15" s="123"/>
      <c r="K15" s="123"/>
    </row>
    <row r="16" spans="1:11">
      <c r="A16" s="41" t="s">
        <v>10</v>
      </c>
      <c r="B16" s="124" t="s">
        <v>11</v>
      </c>
      <c r="C16" s="125">
        <v>40693</v>
      </c>
      <c r="D16" s="125">
        <v>5819325.6799999997</v>
      </c>
      <c r="E16" s="125">
        <f>C16*D16</f>
        <v>236805819896.23999</v>
      </c>
      <c r="F16" s="126">
        <v>95977000</v>
      </c>
      <c r="G16" s="126">
        <v>92217777</v>
      </c>
      <c r="H16" s="126">
        <f>($E16+$E17)/F16</f>
        <v>10868.700037591119</v>
      </c>
      <c r="I16" s="127">
        <f>($E16+$E17)/G16</f>
        <v>11311.758507341625</v>
      </c>
      <c r="J16" s="123"/>
      <c r="K16" s="123"/>
    </row>
    <row r="17" spans="1:11" ht="15">
      <c r="A17" s="41"/>
      <c r="B17" s="124" t="s">
        <v>12</v>
      </c>
      <c r="C17" s="125">
        <v>139024.03510545567</v>
      </c>
      <c r="D17" s="125">
        <v>5800000</v>
      </c>
      <c r="E17" s="125">
        <f t="shared" ref="E17:E19" si="2">C17*D17</f>
        <v>806339403611.64282</v>
      </c>
      <c r="F17" s="126"/>
      <c r="G17" s="126"/>
      <c r="H17" s="126"/>
      <c r="I17" s="127"/>
      <c r="J17" s="123"/>
      <c r="K17" s="123"/>
    </row>
    <row r="18" spans="1:11">
      <c r="A18" s="41" t="s">
        <v>13</v>
      </c>
      <c r="B18" s="124" t="s">
        <v>11</v>
      </c>
      <c r="C18" s="125">
        <v>817.01</v>
      </c>
      <c r="D18" s="125">
        <v>5819325.6799999997</v>
      </c>
      <c r="E18" s="125">
        <f t="shared" si="2"/>
        <v>4754447273.8168001</v>
      </c>
      <c r="F18" s="126">
        <v>20748000</v>
      </c>
      <c r="G18" s="126">
        <v>20420000</v>
      </c>
      <c r="H18" s="126">
        <f>(E18+E19)/F18</f>
        <v>11410.065724993927</v>
      </c>
      <c r="I18" s="127">
        <f>($E18+$E19)/G18</f>
        <v>11593.342001085897</v>
      </c>
      <c r="J18" s="123"/>
      <c r="K18" s="123"/>
    </row>
    <row r="19" spans="1:11" ht="15">
      <c r="A19" s="41"/>
      <c r="B19" s="124" t="s">
        <v>12</v>
      </c>
      <c r="C19" s="125">
        <v>39996.826963509862</v>
      </c>
      <c r="D19" s="125">
        <v>5800000</v>
      </c>
      <c r="E19" s="125">
        <f t="shared" si="2"/>
        <v>231981596388.35721</v>
      </c>
      <c r="F19" s="126"/>
      <c r="G19" s="126"/>
      <c r="H19" s="126"/>
      <c r="I19" s="127"/>
      <c r="J19" s="123"/>
      <c r="K19" s="123"/>
    </row>
    <row r="20" spans="1:11" ht="15">
      <c r="A20" s="41" t="s">
        <v>14</v>
      </c>
      <c r="B20" s="42"/>
      <c r="C20" s="118">
        <f>SUM(C16:C19)</f>
        <v>220530.87206896555</v>
      </c>
      <c r="D20" s="42"/>
      <c r="E20" s="118">
        <f>SUM(E16:E19)</f>
        <v>1279881267170.0569</v>
      </c>
      <c r="F20" s="118">
        <f>SUM(F16:F19)</f>
        <v>116725000</v>
      </c>
      <c r="G20" s="118">
        <f>SUM(G16:G19)</f>
        <v>112637777</v>
      </c>
      <c r="H20" s="118">
        <f>$E20/F20</f>
        <v>10964.928397259</v>
      </c>
      <c r="I20" s="119">
        <f>$E20/G20</f>
        <v>11362.806522451672</v>
      </c>
      <c r="J20" s="123"/>
      <c r="K20" s="123"/>
    </row>
    <row r="21" spans="1:11">
      <c r="A21" s="129"/>
      <c r="B21" s="123"/>
      <c r="C21" s="123"/>
      <c r="D21" s="123"/>
      <c r="E21" s="123"/>
      <c r="F21" s="123"/>
      <c r="G21" s="123"/>
      <c r="H21" s="123"/>
      <c r="I21" s="130"/>
      <c r="J21" s="123"/>
      <c r="K21" s="123"/>
    </row>
    <row r="22" spans="1:11">
      <c r="A22" s="41" t="s">
        <v>1</v>
      </c>
      <c r="B22" s="43" t="s">
        <v>2</v>
      </c>
      <c r="C22" s="43" t="s">
        <v>3</v>
      </c>
      <c r="D22" s="43" t="s">
        <v>4</v>
      </c>
      <c r="E22" s="43" t="s">
        <v>5</v>
      </c>
      <c r="F22" s="43" t="s">
        <v>6</v>
      </c>
      <c r="G22" s="43" t="s">
        <v>7</v>
      </c>
      <c r="H22" s="47" t="s">
        <v>8</v>
      </c>
      <c r="I22" s="48" t="s">
        <v>9</v>
      </c>
      <c r="J22" s="123"/>
      <c r="K22" s="123"/>
    </row>
    <row r="23" spans="1:11">
      <c r="A23" s="41" t="s">
        <v>15</v>
      </c>
      <c r="B23" s="124" t="s">
        <v>16</v>
      </c>
      <c r="C23" s="125">
        <v>93073.96</v>
      </c>
      <c r="D23" s="125">
        <v>6238167.5800000001</v>
      </c>
      <c r="E23" s="125">
        <f>C23*D23</f>
        <v>580610959814.2168</v>
      </c>
      <c r="F23" s="125">
        <v>51956000</v>
      </c>
      <c r="G23" s="132">
        <v>50371194</v>
      </c>
      <c r="H23" s="125">
        <f>IF(F23,$E23/F23,0)</f>
        <v>11175.051193591054</v>
      </c>
      <c r="I23" s="131">
        <f>IF(G23,$E23/G23,0)</f>
        <v>11526.646753980396</v>
      </c>
      <c r="J23" s="123"/>
      <c r="K23" s="123"/>
    </row>
    <row r="24" spans="1:11">
      <c r="A24" s="49" t="s">
        <v>17</v>
      </c>
      <c r="B24" s="133" t="s">
        <v>16</v>
      </c>
      <c r="C24" s="134">
        <v>94251.19</v>
      </c>
      <c r="D24" s="125">
        <v>6238167.5800000001</v>
      </c>
      <c r="E24" s="134">
        <f>C24*D24</f>
        <v>587954717834.42017</v>
      </c>
      <c r="F24" s="134">
        <v>52863000</v>
      </c>
      <c r="G24" s="134">
        <v>48517521</v>
      </c>
      <c r="H24" s="135">
        <f>$E24/F24</f>
        <v>11122.23517080794</v>
      </c>
      <c r="I24" s="136">
        <f>$E24/G24</f>
        <v>12118.399821673085</v>
      </c>
      <c r="J24" s="123"/>
      <c r="K24" s="123"/>
    </row>
    <row r="25" spans="1:11" ht="15">
      <c r="A25" s="41" t="s">
        <v>18</v>
      </c>
      <c r="B25" s="46"/>
      <c r="C25" s="120">
        <f>SUM(C23:C24)</f>
        <v>187325.15000000002</v>
      </c>
      <c r="D25" s="46"/>
      <c r="E25" s="120">
        <f t="shared" ref="E25:G25" si="3">SUM(E23:E24)</f>
        <v>1168565677648.637</v>
      </c>
      <c r="F25" s="120">
        <f t="shared" si="3"/>
        <v>104819000</v>
      </c>
      <c r="G25" s="120">
        <f t="shared" si="3"/>
        <v>98888715</v>
      </c>
      <c r="H25" s="120">
        <f>$E25/F25</f>
        <v>11148.414673376363</v>
      </c>
      <c r="I25" s="121">
        <f>$E25/G25</f>
        <v>11816.977070120054</v>
      </c>
      <c r="J25" s="123"/>
      <c r="K25" s="123"/>
    </row>
    <row r="27" spans="1:11">
      <c r="A27" s="105" t="s">
        <v>20</v>
      </c>
      <c r="B27" s="106"/>
      <c r="C27" s="106"/>
      <c r="D27" s="106"/>
      <c r="E27" s="106"/>
      <c r="F27" s="106"/>
      <c r="G27" s="106"/>
      <c r="H27" s="106"/>
      <c r="I27" s="107"/>
      <c r="J27" s="123"/>
      <c r="K27" s="123"/>
    </row>
    <row r="28" spans="1:11">
      <c r="A28" s="41" t="s">
        <v>1</v>
      </c>
      <c r="B28" s="50" t="s">
        <v>2</v>
      </c>
      <c r="C28" s="50" t="s">
        <v>3</v>
      </c>
      <c r="D28" s="50" t="s">
        <v>4</v>
      </c>
      <c r="E28" s="43" t="s">
        <v>5</v>
      </c>
      <c r="F28" s="50" t="s">
        <v>6</v>
      </c>
      <c r="G28" s="50" t="s">
        <v>7</v>
      </c>
      <c r="H28" s="50" t="s">
        <v>8</v>
      </c>
      <c r="I28" s="51" t="s">
        <v>9</v>
      </c>
      <c r="J28" s="123"/>
      <c r="K28" s="123"/>
    </row>
    <row r="29" spans="1:11">
      <c r="A29" s="41" t="s">
        <v>10</v>
      </c>
      <c r="B29" s="124" t="s">
        <v>11</v>
      </c>
      <c r="C29" s="128">
        <v>0</v>
      </c>
      <c r="D29" s="128">
        <v>0</v>
      </c>
      <c r="E29" s="128">
        <f>C29*D29</f>
        <v>0</v>
      </c>
      <c r="F29" s="126">
        <f>99333000+31918000</f>
        <v>131251000</v>
      </c>
      <c r="G29" s="126">
        <f>96014440+31918000</f>
        <v>127932440</v>
      </c>
      <c r="H29" s="126">
        <f>($E29+$E30)/F29</f>
        <v>8248.5238207708899</v>
      </c>
      <c r="I29" s="127">
        <f>($E29+$E30)/G29</f>
        <v>8462.4900455271545</v>
      </c>
      <c r="J29" s="123"/>
      <c r="K29" s="123"/>
    </row>
    <row r="30" spans="1:11">
      <c r="A30" s="41"/>
      <c r="B30" s="124" t="s">
        <v>12</v>
      </c>
      <c r="C30" s="125">
        <v>186659.8275862069</v>
      </c>
      <c r="D30" s="125">
        <v>5800000</v>
      </c>
      <c r="E30" s="125">
        <f>C30*D30</f>
        <v>1082627000000</v>
      </c>
      <c r="F30" s="126"/>
      <c r="G30" s="126"/>
      <c r="H30" s="126"/>
      <c r="I30" s="127"/>
      <c r="J30" s="123"/>
      <c r="K30" s="123"/>
    </row>
    <row r="31" spans="1:11">
      <c r="A31" s="41" t="s">
        <v>13</v>
      </c>
      <c r="B31" s="124" t="s">
        <v>11</v>
      </c>
      <c r="C31" s="128">
        <v>0</v>
      </c>
      <c r="D31" s="128">
        <v>0</v>
      </c>
      <c r="E31" s="128">
        <f t="shared" ref="E30:E32" si="4">C31*D31</f>
        <v>0</v>
      </c>
      <c r="F31" s="137">
        <v>0</v>
      </c>
      <c r="G31" s="137">
        <v>0</v>
      </c>
      <c r="H31" s="137">
        <f>IF(F31,(E31+E32)/F31,0)</f>
        <v>0</v>
      </c>
      <c r="I31" s="138">
        <f>IF(G31,($E31+$E32)/G31,0)</f>
        <v>0</v>
      </c>
      <c r="J31" s="123"/>
      <c r="K31" s="123"/>
    </row>
    <row r="32" spans="1:11">
      <c r="A32" s="49"/>
      <c r="B32" s="133" t="s">
        <v>12</v>
      </c>
      <c r="C32" s="139">
        <v>0</v>
      </c>
      <c r="D32" s="139">
        <v>0</v>
      </c>
      <c r="E32" s="128">
        <f t="shared" si="4"/>
        <v>0</v>
      </c>
      <c r="F32" s="140"/>
      <c r="G32" s="140"/>
      <c r="H32" s="140"/>
      <c r="I32" s="141"/>
      <c r="J32" s="123"/>
      <c r="K32" s="123"/>
    </row>
    <row r="33" spans="1:11" ht="15">
      <c r="A33" s="41" t="s">
        <v>14</v>
      </c>
      <c r="B33" s="42"/>
      <c r="C33" s="118">
        <f>SUM(C29:C32)</f>
        <v>186659.8275862069</v>
      </c>
      <c r="D33" s="42"/>
      <c r="E33" s="118">
        <f>SUM(E29:E32)</f>
        <v>1082627000000</v>
      </c>
      <c r="F33" s="118">
        <f>SUM(F29:F32)</f>
        <v>131251000</v>
      </c>
      <c r="G33" s="118">
        <f>SUM(G29:G32)</f>
        <v>127932440</v>
      </c>
      <c r="H33" s="118">
        <f>$E33/F33</f>
        <v>8248.5238207708899</v>
      </c>
      <c r="I33" s="119">
        <f>$E33/G33</f>
        <v>8462.4900455271545</v>
      </c>
      <c r="J33" s="123"/>
      <c r="K33" s="123"/>
    </row>
    <row r="34" spans="1:11">
      <c r="A34" s="129"/>
      <c r="B34" s="123"/>
      <c r="C34" s="123"/>
      <c r="D34" s="123"/>
      <c r="E34" s="123"/>
      <c r="F34" s="123"/>
      <c r="G34" s="123"/>
      <c r="H34" s="123"/>
      <c r="I34" s="130"/>
      <c r="J34" s="123"/>
      <c r="K34" s="123"/>
    </row>
    <row r="35" spans="1:11">
      <c r="A35" s="41" t="s">
        <v>1</v>
      </c>
      <c r="B35" s="43" t="s">
        <v>2</v>
      </c>
      <c r="C35" s="43" t="s">
        <v>3</v>
      </c>
      <c r="D35" s="43" t="s">
        <v>4</v>
      </c>
      <c r="E35" s="43" t="s">
        <v>5</v>
      </c>
      <c r="F35" s="43" t="s">
        <v>6</v>
      </c>
      <c r="G35" s="43" t="s">
        <v>7</v>
      </c>
      <c r="H35" s="43" t="s">
        <v>8</v>
      </c>
      <c r="I35" s="45" t="s">
        <v>9</v>
      </c>
      <c r="J35" s="123"/>
      <c r="K35" s="123"/>
    </row>
    <row r="36" spans="1:11">
      <c r="A36" s="37" t="s">
        <v>15</v>
      </c>
      <c r="B36" s="142" t="s">
        <v>16</v>
      </c>
      <c r="C36" s="143">
        <v>98577.1</v>
      </c>
      <c r="D36" s="143">
        <v>6235103.8300000001</v>
      </c>
      <c r="E36" s="143">
        <f>C36*D36</f>
        <v>614638453760.29309</v>
      </c>
      <c r="F36" s="143">
        <v>55681000</v>
      </c>
      <c r="G36" s="143">
        <v>55044087</v>
      </c>
      <c r="H36" s="143">
        <f>IF(F36,$E36/F36,0)</f>
        <v>11038.567083211385</v>
      </c>
      <c r="I36" s="144">
        <f>IF(G36,$E36/G36,0)</f>
        <v>11166.293915644255</v>
      </c>
      <c r="J36" s="123"/>
      <c r="K36" s="123"/>
    </row>
    <row r="37" spans="1:11">
      <c r="A37" s="41" t="s">
        <v>17</v>
      </c>
      <c r="B37" s="124" t="s">
        <v>16</v>
      </c>
      <c r="C37" s="125">
        <v>85947.91</v>
      </c>
      <c r="D37" s="143">
        <v>6235103.8300000001</v>
      </c>
      <c r="E37" s="125">
        <f>C37*D37</f>
        <v>535894142821.4953</v>
      </c>
      <c r="F37" s="125">
        <v>47896000</v>
      </c>
      <c r="G37" s="125">
        <v>43682079</v>
      </c>
      <c r="H37" s="125">
        <f>$E37/F37</f>
        <v>11188.703499697163</v>
      </c>
      <c r="I37" s="131">
        <f>$E37/G37</f>
        <v>12268.054888630537</v>
      </c>
      <c r="J37" s="123"/>
      <c r="K37" s="123"/>
    </row>
    <row r="38" spans="1:11" ht="15">
      <c r="A38" s="52" t="s">
        <v>18</v>
      </c>
      <c r="B38" s="46"/>
      <c r="C38" s="120">
        <f>SUM(C36:C37)</f>
        <v>184525.01</v>
      </c>
      <c r="D38" s="46"/>
      <c r="E38" s="120">
        <f t="shared" ref="E38:G38" si="5">SUM(E36:E37)</f>
        <v>1150532596581.7883</v>
      </c>
      <c r="F38" s="120">
        <f t="shared" si="5"/>
        <v>103577000</v>
      </c>
      <c r="G38" s="120">
        <f t="shared" si="5"/>
        <v>98726166</v>
      </c>
      <c r="H38" s="120">
        <f>$E38/F38</f>
        <v>11107.993054266761</v>
      </c>
      <c r="I38" s="121">
        <f>$E38/G38</f>
        <v>11653.775723264573</v>
      </c>
      <c r="J38" s="123"/>
      <c r="K38" s="123"/>
    </row>
  </sheetData>
  <mergeCells count="27"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  <mergeCell ref="A1:I1"/>
    <mergeCell ref="A14:I14"/>
    <mergeCell ref="I3:I4"/>
    <mergeCell ref="H5:H6"/>
    <mergeCell ref="I5:I6"/>
    <mergeCell ref="F16:F17"/>
    <mergeCell ref="G16:G17"/>
    <mergeCell ref="H16:H17"/>
    <mergeCell ref="I16:I17"/>
    <mergeCell ref="F3:F4"/>
    <mergeCell ref="G3:G4"/>
    <mergeCell ref="F5:F6"/>
    <mergeCell ref="G5:G6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topLeftCell="A8" workbookViewId="0">
      <selection activeCell="C23" sqref="C23:I23"/>
    </sheetView>
  </sheetViews>
  <sheetFormatPr defaultColWidth="9.140625" defaultRowHeight="14.45"/>
  <cols>
    <col min="1" max="1" width="22.425781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7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21</v>
      </c>
      <c r="B3" s="3" t="s">
        <v>11</v>
      </c>
      <c r="C3" s="4">
        <v>1240.28</v>
      </c>
      <c r="D3" s="4">
        <v>5837788</v>
      </c>
      <c r="E3" s="4">
        <f>C3*D3</f>
        <v>7240491700.6399994</v>
      </c>
      <c r="F3" s="110">
        <v>20306000</v>
      </c>
      <c r="G3" s="110">
        <v>16714587</v>
      </c>
      <c r="H3" s="110">
        <f>($E3+$E4)/F3</f>
        <v>10214.889980332908</v>
      </c>
      <c r="I3" s="111">
        <f>($E3+$E4)/G3</f>
        <v>12409.732644943007</v>
      </c>
    </row>
    <row r="4" spans="1:9">
      <c r="A4" s="8"/>
      <c r="B4" s="3" t="s">
        <v>16</v>
      </c>
      <c r="C4" s="4">
        <v>31835</v>
      </c>
      <c r="D4" s="4">
        <v>6288144</v>
      </c>
      <c r="E4" s="4">
        <f t="shared" ref="E4:E6" si="0">C4*D4</f>
        <v>200183064240</v>
      </c>
      <c r="F4" s="110"/>
      <c r="G4" s="110"/>
      <c r="H4" s="110"/>
      <c r="I4" s="111"/>
    </row>
    <row r="5" spans="1:9">
      <c r="A5" s="8" t="s">
        <v>22</v>
      </c>
      <c r="B5" s="3" t="s">
        <v>11</v>
      </c>
      <c r="C5" s="5">
        <v>0</v>
      </c>
      <c r="D5" s="5">
        <v>0</v>
      </c>
      <c r="E5" s="5">
        <f t="shared" si="0"/>
        <v>0</v>
      </c>
      <c r="F5" s="108">
        <v>0</v>
      </c>
      <c r="G5" s="108">
        <v>0</v>
      </c>
      <c r="H5" s="108">
        <f>IF(F5,(E5+E6)/F5,0)</f>
        <v>0</v>
      </c>
      <c r="I5" s="109">
        <f>IF(G5,($E5+$E6)/G5,0)</f>
        <v>0</v>
      </c>
    </row>
    <row r="6" spans="1:9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08"/>
      <c r="G6" s="108"/>
      <c r="H6" s="108"/>
      <c r="I6" s="109"/>
    </row>
    <row r="7" spans="1:9" ht="15">
      <c r="A7" s="11" t="s">
        <v>23</v>
      </c>
      <c r="B7" s="15"/>
      <c r="C7" s="67">
        <f>SUM(C3:C6)</f>
        <v>33075.279999999999</v>
      </c>
      <c r="D7" s="15"/>
      <c r="E7" s="67">
        <f>SUM(E3:E6)</f>
        <v>207423555940.64001</v>
      </c>
      <c r="F7" s="67">
        <f>SUM(F3:F6)</f>
        <v>20306000</v>
      </c>
      <c r="G7" s="67">
        <f>SUM(G3:G6)</f>
        <v>16714587</v>
      </c>
      <c r="H7" s="67">
        <f>$E7/F7</f>
        <v>10214.889980332908</v>
      </c>
      <c r="I7" s="104">
        <f>$E7/G7</f>
        <v>12409.732644943007</v>
      </c>
    </row>
    <row r="8" spans="1:9" ht="15"/>
    <row r="9" spans="1:9" ht="14.45" customHeight="1">
      <c r="A9" s="105" t="s">
        <v>19</v>
      </c>
      <c r="B9" s="106"/>
      <c r="C9" s="106"/>
      <c r="D9" s="106"/>
      <c r="E9" s="106"/>
      <c r="F9" s="106"/>
      <c r="G9" s="106"/>
      <c r="H9" s="106"/>
      <c r="I9" s="107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21</v>
      </c>
      <c r="B11" s="3" t="s">
        <v>11</v>
      </c>
      <c r="C11" s="4">
        <v>324.20999999999998</v>
      </c>
      <c r="D11" s="4">
        <v>5790505</v>
      </c>
      <c r="E11" s="4">
        <f>C11*D11</f>
        <v>1877339626.05</v>
      </c>
      <c r="F11" s="110">
        <v>103150000</v>
      </c>
      <c r="G11" s="110">
        <v>94438646</v>
      </c>
      <c r="H11" s="110">
        <f>($E11+$E12)/F11</f>
        <v>9739.6184481924392</v>
      </c>
      <c r="I11" s="111">
        <f>($E11+$E12)/G11</f>
        <v>10638.035226924474</v>
      </c>
    </row>
    <row r="12" spans="1:9">
      <c r="A12" s="8"/>
      <c r="B12" s="3" t="s">
        <v>16</v>
      </c>
      <c r="C12" s="4">
        <v>159163</v>
      </c>
      <c r="D12" s="4">
        <v>6300235</v>
      </c>
      <c r="E12" s="4">
        <f t="shared" ref="E12:E14" si="1">C12*D12</f>
        <v>1002764303305</v>
      </c>
      <c r="F12" s="110"/>
      <c r="G12" s="110"/>
      <c r="H12" s="110"/>
      <c r="I12" s="111"/>
    </row>
    <row r="13" spans="1:9">
      <c r="A13" s="8" t="s">
        <v>22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08">
        <v>0</v>
      </c>
      <c r="G13" s="108">
        <v>0</v>
      </c>
      <c r="H13" s="108">
        <f>IF(F13,(E13+E14)/F13,0)</f>
        <v>0</v>
      </c>
      <c r="I13" s="109">
        <f>IF(G13,($E13+$E14)/G13,0)</f>
        <v>0</v>
      </c>
    </row>
    <row r="14" spans="1:9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08"/>
      <c r="G14" s="108"/>
      <c r="H14" s="108"/>
      <c r="I14" s="109"/>
    </row>
    <row r="15" spans="1:9" ht="15">
      <c r="A15" s="11" t="s">
        <v>23</v>
      </c>
      <c r="B15" s="15"/>
      <c r="C15" s="67">
        <f>SUM(C11:C14)</f>
        <v>159487.21</v>
      </c>
      <c r="D15" s="15"/>
      <c r="E15" s="67">
        <f>SUM(E11:E14)</f>
        <v>1004641642931.05</v>
      </c>
      <c r="F15" s="67">
        <f>SUM(F11:F14)</f>
        <v>103150000</v>
      </c>
      <c r="G15" s="67">
        <f>SUM(G11:G14)</f>
        <v>94438646</v>
      </c>
      <c r="H15" s="67">
        <f>$E15/F15</f>
        <v>9739.6184481924392</v>
      </c>
      <c r="I15" s="104">
        <f>$E15/G15</f>
        <v>10638.035226924474</v>
      </c>
    </row>
    <row r="16" spans="1:9" ht="15"/>
    <row r="17" spans="1:9" ht="14.45" customHeight="1">
      <c r="A17" s="105" t="s">
        <v>20</v>
      </c>
      <c r="B17" s="106"/>
      <c r="C17" s="106"/>
      <c r="D17" s="106"/>
      <c r="E17" s="106"/>
      <c r="F17" s="106"/>
      <c r="G17" s="106"/>
      <c r="H17" s="106"/>
      <c r="I17" s="107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21</v>
      </c>
      <c r="B19" s="3" t="s">
        <v>11</v>
      </c>
      <c r="C19" s="5">
        <v>0</v>
      </c>
      <c r="D19" s="5">
        <v>0</v>
      </c>
      <c r="E19" s="5">
        <f>C19*D19</f>
        <v>0</v>
      </c>
      <c r="F19" s="110">
        <v>107723000</v>
      </c>
      <c r="G19" s="110">
        <v>98600772</v>
      </c>
      <c r="H19" s="110">
        <f>($E19+$E20)/F19</f>
        <v>9654.0506017285079</v>
      </c>
      <c r="I19" s="111">
        <f>($E19+$E20)/G19</f>
        <v>10547.212479938798</v>
      </c>
    </row>
    <row r="20" spans="1:9" ht="15">
      <c r="A20" s="8"/>
      <c r="B20" s="3" t="s">
        <v>16</v>
      </c>
      <c r="C20" s="4">
        <v>165270</v>
      </c>
      <c r="D20" s="4">
        <v>6292511</v>
      </c>
      <c r="E20" s="4">
        <f t="shared" ref="E20:E22" si="2">C20*D20</f>
        <v>1039963292970</v>
      </c>
      <c r="F20" s="110"/>
      <c r="G20" s="110"/>
      <c r="H20" s="110"/>
      <c r="I20" s="111"/>
    </row>
    <row r="21" spans="1:9" ht="14.45" customHeight="1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08">
        <v>0</v>
      </c>
      <c r="G21" s="108">
        <v>0</v>
      </c>
      <c r="H21" s="108">
        <f>IF(F21,(E21+E22)/F21,0)</f>
        <v>0</v>
      </c>
      <c r="I21" s="109">
        <f>IF(G21,($E21+$E22)/G21,0)</f>
        <v>0</v>
      </c>
    </row>
    <row r="22" spans="1:9" ht="14.45" customHeight="1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08"/>
      <c r="G22" s="108"/>
      <c r="H22" s="108"/>
      <c r="I22" s="109"/>
    </row>
    <row r="23" spans="1:9" ht="15">
      <c r="A23" s="11" t="s">
        <v>23</v>
      </c>
      <c r="B23" s="15"/>
      <c r="C23" s="67">
        <f>SUM(C19:C22)</f>
        <v>165270</v>
      </c>
      <c r="D23" s="15"/>
      <c r="E23" s="67">
        <f>SUM(E19:E22)</f>
        <v>1039963292970</v>
      </c>
      <c r="F23" s="67">
        <f>SUM(F19:F22)</f>
        <v>107723000</v>
      </c>
      <c r="G23" s="67">
        <f>SUM(G19:G22)</f>
        <v>98600772</v>
      </c>
      <c r="H23" s="67">
        <f>$E23/F23</f>
        <v>9654.0506017285079</v>
      </c>
      <c r="I23" s="104">
        <f>$E23/G23</f>
        <v>10547.212479938798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H7" sqref="H7"/>
    </sheetView>
  </sheetViews>
  <sheetFormatPr defaultColWidth="9.140625" defaultRowHeight="14.45"/>
  <cols>
    <col min="1" max="1" width="20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7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24</v>
      </c>
      <c r="B3" s="3" t="s">
        <v>11</v>
      </c>
      <c r="C3" s="5">
        <v>0</v>
      </c>
      <c r="D3" s="5">
        <v>0</v>
      </c>
      <c r="E3" s="5">
        <f>C3*D3</f>
        <v>0</v>
      </c>
      <c r="F3" s="110">
        <v>136190000</v>
      </c>
      <c r="G3" s="110">
        <v>124825955</v>
      </c>
      <c r="H3" s="110">
        <f>IF(F3,($E3+$E4)/F3,0)</f>
        <v>10688.504544091636</v>
      </c>
      <c r="I3" s="111">
        <f>IF(G3,($E3+$E4)/G3,0)</f>
        <v>11661.576583650733</v>
      </c>
    </row>
    <row r="4" spans="1:9">
      <c r="A4" s="8"/>
      <c r="B4" s="3" t="s">
        <v>16</v>
      </c>
      <c r="C4" s="4">
        <v>233430.72</v>
      </c>
      <c r="D4" s="4">
        <v>6235972</v>
      </c>
      <c r="E4" s="4">
        <f t="shared" ref="E4:E6" si="0">C4*D4</f>
        <v>1455667433859.8401</v>
      </c>
      <c r="F4" s="110"/>
      <c r="G4" s="110"/>
      <c r="H4" s="110"/>
      <c r="I4" s="111"/>
    </row>
    <row r="5" spans="1:9">
      <c r="A5" s="8" t="s">
        <v>25</v>
      </c>
      <c r="B5" s="3" t="s">
        <v>11</v>
      </c>
      <c r="C5" s="4">
        <v>568.38</v>
      </c>
      <c r="D5" s="4">
        <v>5801562</v>
      </c>
      <c r="E5" s="4">
        <f t="shared" si="0"/>
        <v>3297491809.5599999</v>
      </c>
      <c r="F5" s="110">
        <v>124700000</v>
      </c>
      <c r="G5" s="110">
        <v>116745886</v>
      </c>
      <c r="H5" s="110">
        <f>(E5+E6)/F5</f>
        <v>11818.352901760385</v>
      </c>
      <c r="I5" s="111">
        <f>($E5+$E6)/G5</f>
        <v>12623.559230596957</v>
      </c>
    </row>
    <row r="6" spans="1:9">
      <c r="A6" s="8"/>
      <c r="B6" s="3" t="s">
        <v>16</v>
      </c>
      <c r="C6" s="4">
        <v>235801.43</v>
      </c>
      <c r="D6" s="4">
        <v>6235972</v>
      </c>
      <c r="E6" s="4">
        <f t="shared" si="0"/>
        <v>1470451115039.96</v>
      </c>
      <c r="F6" s="110"/>
      <c r="G6" s="110"/>
      <c r="H6" s="110"/>
      <c r="I6" s="111"/>
    </row>
    <row r="7" spans="1:9" ht="15">
      <c r="A7" s="11" t="s">
        <v>26</v>
      </c>
      <c r="B7" s="15"/>
      <c r="C7" s="67">
        <f>SUM(C3:C6)</f>
        <v>469800.53</v>
      </c>
      <c r="D7" s="15"/>
      <c r="E7" s="67">
        <f>SUM(E3:E6)</f>
        <v>2929416040709.3604</v>
      </c>
      <c r="F7" s="67">
        <f>SUM(F3:F6)</f>
        <v>260890000</v>
      </c>
      <c r="G7" s="67">
        <f>SUM(G3:G6)</f>
        <v>241571841</v>
      </c>
      <c r="H7" s="67">
        <f>$E7/F7</f>
        <v>11228.548586413279</v>
      </c>
      <c r="I7" s="104">
        <f>$E7/G7</f>
        <v>12126.479760980752</v>
      </c>
    </row>
    <row r="8" spans="1:9" ht="15"/>
    <row r="9" spans="1:9" ht="14.45" customHeight="1">
      <c r="A9" s="105" t="s">
        <v>19</v>
      </c>
      <c r="B9" s="106"/>
      <c r="C9" s="106"/>
      <c r="D9" s="106"/>
      <c r="E9" s="106"/>
      <c r="F9" s="106"/>
      <c r="G9" s="106"/>
      <c r="H9" s="106"/>
      <c r="I9" s="107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24</v>
      </c>
      <c r="B11" s="3" t="s">
        <v>11</v>
      </c>
      <c r="C11" s="5">
        <v>0</v>
      </c>
      <c r="D11" s="5">
        <v>0</v>
      </c>
      <c r="E11" s="5">
        <f>C11*D11</f>
        <v>0</v>
      </c>
      <c r="F11" s="110">
        <v>113535000</v>
      </c>
      <c r="G11" s="110">
        <v>100039957</v>
      </c>
      <c r="H11" s="110">
        <f>IF(F11,($E11+$E12)/F11,0)</f>
        <v>10904.696998589687</v>
      </c>
      <c r="I11" s="110">
        <f>IF(G11,($E11+$E12)/G11,0)</f>
        <v>12375.70277778988</v>
      </c>
    </row>
    <row r="12" spans="1:9">
      <c r="A12" s="8"/>
      <c r="B12" s="3" t="s">
        <v>16</v>
      </c>
      <c r="C12" s="4">
        <v>198510.38</v>
      </c>
      <c r="D12" s="4">
        <v>6236776</v>
      </c>
      <c r="E12" s="4">
        <f t="shared" ref="E12:E14" si="1">C12*D12</f>
        <v>1238064773734.8801</v>
      </c>
      <c r="F12" s="110"/>
      <c r="G12" s="110"/>
      <c r="H12" s="110"/>
      <c r="I12" s="110"/>
    </row>
    <row r="13" spans="1:9">
      <c r="A13" s="8" t="s">
        <v>25</v>
      </c>
      <c r="B13" s="3" t="s">
        <v>11</v>
      </c>
      <c r="C13" s="4">
        <v>1267.75</v>
      </c>
      <c r="D13" s="4">
        <v>5786837</v>
      </c>
      <c r="E13" s="4">
        <f t="shared" si="1"/>
        <v>7336262606.75</v>
      </c>
      <c r="F13" s="110">
        <v>61620000</v>
      </c>
      <c r="G13" s="110">
        <v>57159944</v>
      </c>
      <c r="H13" s="110">
        <f>(E13+E14)/F13</f>
        <v>11908.997342199773</v>
      </c>
      <c r="I13" s="111">
        <f>($E13+$E14)/G13</f>
        <v>12838.228396905883</v>
      </c>
    </row>
    <row r="14" spans="1:9">
      <c r="A14" s="8"/>
      <c r="B14" s="3" t="s">
        <v>16</v>
      </c>
      <c r="C14" s="4">
        <v>116485.85</v>
      </c>
      <c r="D14" s="4">
        <v>6236776</v>
      </c>
      <c r="E14" s="4">
        <f t="shared" si="1"/>
        <v>726496153619.59998</v>
      </c>
      <c r="F14" s="110"/>
      <c r="G14" s="110"/>
      <c r="H14" s="110"/>
      <c r="I14" s="111"/>
    </row>
    <row r="15" spans="1:9" ht="15">
      <c r="A15" s="11" t="s">
        <v>26</v>
      </c>
      <c r="B15" s="15"/>
      <c r="C15" s="67">
        <f>SUM(C11:C14)</f>
        <v>316263.98</v>
      </c>
      <c r="D15" s="15"/>
      <c r="E15" s="67">
        <f>SUM(E11:E14)</f>
        <v>1971897189961.23</v>
      </c>
      <c r="F15" s="67">
        <f>SUM(F11:F14)</f>
        <v>175155000</v>
      </c>
      <c r="G15" s="67">
        <f>SUM(G11:G14)</f>
        <v>157199901</v>
      </c>
      <c r="H15" s="67">
        <f>$E15/F15</f>
        <v>11258.012560082385</v>
      </c>
      <c r="I15" s="104">
        <f>$E15/G15</f>
        <v>12543.883153980039</v>
      </c>
    </row>
    <row r="16" spans="1:9" ht="15"/>
    <row r="17" spans="1:9" ht="14.45" customHeight="1">
      <c r="A17" s="112" t="s">
        <v>20</v>
      </c>
      <c r="B17" s="113"/>
      <c r="C17" s="113"/>
      <c r="D17" s="113"/>
      <c r="E17" s="113"/>
      <c r="F17" s="113"/>
      <c r="G17" s="113"/>
      <c r="H17" s="113"/>
      <c r="I17" s="114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24</v>
      </c>
      <c r="B19" s="3" t="s">
        <v>11</v>
      </c>
      <c r="C19" s="4">
        <v>607.55999999999995</v>
      </c>
      <c r="D19" s="4">
        <v>5790066</v>
      </c>
      <c r="E19" s="4">
        <f>C19*D19</f>
        <v>3517812498.9599996</v>
      </c>
      <c r="F19" s="110">
        <v>91705000</v>
      </c>
      <c r="G19" s="110">
        <v>82502888</v>
      </c>
      <c r="H19" s="110">
        <f>IF(F19,($E19+$E20)/F19,0)</f>
        <v>11165.271073973283</v>
      </c>
      <c r="I19" s="110">
        <f>IF(G19,($E19+$E20)/G19,0)</f>
        <v>12410.610206017514</v>
      </c>
    </row>
    <row r="20" spans="1:9">
      <c r="A20" s="8"/>
      <c r="B20" s="3" t="s">
        <v>16</v>
      </c>
      <c r="C20" s="4">
        <v>163709.04</v>
      </c>
      <c r="D20" s="4">
        <v>6232969</v>
      </c>
      <c r="E20" s="4">
        <f t="shared" ref="E20:E22" si="2">C20*D20</f>
        <v>1020393371339.76</v>
      </c>
      <c r="F20" s="110"/>
      <c r="G20" s="110"/>
      <c r="H20" s="110"/>
      <c r="I20" s="110"/>
    </row>
    <row r="21" spans="1:9">
      <c r="A21" s="8" t="s">
        <v>25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08">
        <v>0</v>
      </c>
      <c r="G21" s="108">
        <v>0</v>
      </c>
      <c r="H21" s="108">
        <f>IF(F21,(E21+E22)/F21,0)</f>
        <v>0</v>
      </c>
      <c r="I21" s="109">
        <f>IF(G21,($E21+$E22)/G21,0)</f>
        <v>0</v>
      </c>
    </row>
    <row r="22" spans="1:9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08"/>
      <c r="G22" s="108"/>
      <c r="H22" s="108"/>
      <c r="I22" s="109"/>
    </row>
    <row r="23" spans="1:9" ht="15">
      <c r="A23" s="11" t="s">
        <v>26</v>
      </c>
      <c r="B23" s="15"/>
      <c r="C23" s="67">
        <f>SUM(C19:C22)</f>
        <v>164316.6</v>
      </c>
      <c r="D23" s="15"/>
      <c r="E23" s="67">
        <f>SUM(E19:E22)</f>
        <v>1023911183838.72</v>
      </c>
      <c r="F23" s="67">
        <f>SUM(F19:F22)</f>
        <v>91705000</v>
      </c>
      <c r="G23" s="67">
        <f>SUM(G19:G22)</f>
        <v>82502888</v>
      </c>
      <c r="H23" s="67">
        <f>$E23/F23</f>
        <v>11165.271073973283</v>
      </c>
      <c r="I23" s="104">
        <f>$E23/G23</f>
        <v>12410.610206017514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tabSelected="1" topLeftCell="A7" workbookViewId="0">
      <selection activeCell="C23" sqref="C23:I23"/>
    </sheetView>
  </sheetViews>
  <sheetFormatPr defaultColWidth="9.140625" defaultRowHeight="14.45"/>
  <cols>
    <col min="1" max="1" width="22.140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7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27</v>
      </c>
      <c r="B3" s="3" t="s">
        <v>12</v>
      </c>
      <c r="C3" s="54">
        <v>120368.51</v>
      </c>
      <c r="D3" s="54">
        <v>6300000</v>
      </c>
      <c r="E3" s="4">
        <f>C3*D3</f>
        <v>758321613000</v>
      </c>
      <c r="F3" s="110">
        <v>141800000</v>
      </c>
      <c r="G3" s="110">
        <v>131399700</v>
      </c>
      <c r="H3" s="110">
        <f>IF(F3,($E3+$E4)/F3,0)</f>
        <v>11053.646635823918</v>
      </c>
      <c r="I3" s="111">
        <f>IF(G3,($E3+$E4)/G3,0)</f>
        <v>11928.543923310568</v>
      </c>
    </row>
    <row r="4" spans="1:9">
      <c r="A4" s="8"/>
      <c r="B4" s="3" t="s">
        <v>16</v>
      </c>
      <c r="C4" s="4">
        <v>129104.96000000001</v>
      </c>
      <c r="D4" s="4">
        <v>6266881.4579999996</v>
      </c>
      <c r="E4" s="4">
        <f t="shared" ref="E4:E6" si="0">C4*D4</f>
        <v>809085479959.83167</v>
      </c>
      <c r="F4" s="110"/>
      <c r="G4" s="110"/>
      <c r="H4" s="110"/>
      <c r="I4" s="111"/>
    </row>
    <row r="5" spans="1:9">
      <c r="A5" s="8" t="s">
        <v>28</v>
      </c>
      <c r="B5" s="3" t="s">
        <v>12</v>
      </c>
      <c r="C5" s="54">
        <v>10235.94</v>
      </c>
      <c r="D5" s="54">
        <v>6300000</v>
      </c>
      <c r="E5" s="4">
        <f t="shared" si="0"/>
        <v>64486422000</v>
      </c>
      <c r="F5" s="110">
        <v>213480000</v>
      </c>
      <c r="G5" s="110">
        <v>198545300</v>
      </c>
      <c r="H5" s="110">
        <f>IF(F5,($E5+$E6)/F5,0)</f>
        <v>10170.693408935285</v>
      </c>
      <c r="I5" s="111">
        <f>IF(G5,($E5+$E6)/G5,0)</f>
        <v>10935.739244089409</v>
      </c>
    </row>
    <row r="6" spans="1:9">
      <c r="A6" s="8"/>
      <c r="B6" s="3" t="s">
        <v>16</v>
      </c>
      <c r="C6" s="4">
        <v>336172.5</v>
      </c>
      <c r="D6" s="4">
        <v>6266881.4579999996</v>
      </c>
      <c r="E6" s="4">
        <f t="shared" si="0"/>
        <v>2106753206939.5049</v>
      </c>
      <c r="F6" s="110"/>
      <c r="G6" s="110"/>
      <c r="H6" s="110"/>
      <c r="I6" s="111"/>
    </row>
    <row r="7" spans="1:9" ht="15">
      <c r="A7" s="11" t="s">
        <v>29</v>
      </c>
      <c r="B7" s="15"/>
      <c r="C7" s="67">
        <f>SUM(C3:C6)</f>
        <v>595881.91</v>
      </c>
      <c r="D7" s="15"/>
      <c r="E7" s="67">
        <f>SUM(E3:E6)</f>
        <v>3738646721899.3364</v>
      </c>
      <c r="F7" s="67">
        <f>SUM(F3:F6)</f>
        <v>355280000</v>
      </c>
      <c r="G7" s="67">
        <f>SUM(G3:G6)</f>
        <v>329945000</v>
      </c>
      <c r="H7" s="67">
        <f>$E7/F7</f>
        <v>10523.099307305045</v>
      </c>
      <c r="I7" s="104">
        <f>$E7/G7</f>
        <v>11331.121010772511</v>
      </c>
    </row>
    <row r="8" spans="1:9" ht="15"/>
    <row r="9" spans="1:9" ht="14.45" customHeight="1">
      <c r="A9" s="105" t="s">
        <v>19</v>
      </c>
      <c r="B9" s="106"/>
      <c r="C9" s="106"/>
      <c r="D9" s="106"/>
      <c r="E9" s="106"/>
      <c r="F9" s="106"/>
      <c r="G9" s="106"/>
      <c r="H9" s="106"/>
      <c r="I9" s="107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27</v>
      </c>
      <c r="B11" s="3" t="s">
        <v>12</v>
      </c>
      <c r="C11" s="54">
        <v>148193.14000000001</v>
      </c>
      <c r="D11" s="54">
        <v>6300000</v>
      </c>
      <c r="E11" s="4">
        <f>C11*D11</f>
        <v>933616782000.00012</v>
      </c>
      <c r="F11" s="110">
        <v>165190000</v>
      </c>
      <c r="G11" s="110">
        <v>153248800</v>
      </c>
      <c r="H11" s="110">
        <f>IF(F11,($E11+$E12)/F11,0)</f>
        <v>11152.361639255541</v>
      </c>
      <c r="I11" s="111">
        <f>IF(G11,($E11+$E12)/G11,0)</f>
        <v>12021.357551828287</v>
      </c>
    </row>
    <row r="12" spans="1:9">
      <c r="A12" s="8"/>
      <c r="B12" s="3" t="s">
        <v>16</v>
      </c>
      <c r="C12" s="4">
        <v>144849.76999999999</v>
      </c>
      <c r="D12" s="4">
        <v>6272994.6840000004</v>
      </c>
      <c r="E12" s="4">
        <f t="shared" ref="E12:E14" si="1">C12*D12</f>
        <v>908641837188.62268</v>
      </c>
      <c r="F12" s="110"/>
      <c r="G12" s="110"/>
      <c r="H12" s="110"/>
      <c r="I12" s="111"/>
    </row>
    <row r="13" spans="1:9">
      <c r="A13" s="8" t="s">
        <v>28</v>
      </c>
      <c r="B13" s="3" t="s">
        <v>12</v>
      </c>
      <c r="C13" s="54">
        <v>161627.97</v>
      </c>
      <c r="D13" s="54">
        <v>6300000</v>
      </c>
      <c r="E13" s="4">
        <f t="shared" si="1"/>
        <v>1018256211000</v>
      </c>
      <c r="F13" s="110">
        <v>158010000</v>
      </c>
      <c r="G13" s="110">
        <v>145872600</v>
      </c>
      <c r="H13" s="110">
        <f>IF(F13,($E13+$E14)/F13,0)</f>
        <v>10746.500204862286</v>
      </c>
      <c r="I13" s="111">
        <f>IF(G13,($E13+$E14)/G13,0)</f>
        <v>11640.667934692943</v>
      </c>
    </row>
    <row r="14" spans="1:9">
      <c r="A14" s="8"/>
      <c r="B14" s="3" t="s">
        <v>16</v>
      </c>
      <c r="C14" s="4">
        <v>108369.02</v>
      </c>
      <c r="D14" s="4">
        <v>6272994.6840000004</v>
      </c>
      <c r="E14" s="4">
        <f t="shared" si="1"/>
        <v>679798286370.28979</v>
      </c>
      <c r="F14" s="110"/>
      <c r="G14" s="110"/>
      <c r="H14" s="110"/>
      <c r="I14" s="111"/>
    </row>
    <row r="15" spans="1:9" ht="15">
      <c r="A15" s="11" t="s">
        <v>29</v>
      </c>
      <c r="B15" s="15"/>
      <c r="C15" s="67">
        <f>SUM(C11:C14)</f>
        <v>563039.9</v>
      </c>
      <c r="D15" s="15"/>
      <c r="E15" s="67">
        <f>SUM(E11:E14)</f>
        <v>3540313116558.9131</v>
      </c>
      <c r="F15" s="67">
        <f>SUM(F11:F14)</f>
        <v>323200000</v>
      </c>
      <c r="G15" s="67">
        <f>SUM(G11:G14)</f>
        <v>299121400</v>
      </c>
      <c r="H15" s="67">
        <f>$E15/F15</f>
        <v>10953.939098263963</v>
      </c>
      <c r="I15" s="104">
        <f>$E15/G15</f>
        <v>11835.706561145118</v>
      </c>
    </row>
    <row r="16" spans="1:9" ht="15"/>
    <row r="17" spans="1:9" ht="14.45" customHeight="1">
      <c r="A17" s="105" t="s">
        <v>20</v>
      </c>
      <c r="B17" s="106"/>
      <c r="C17" s="106"/>
      <c r="D17" s="106"/>
      <c r="E17" s="106"/>
      <c r="F17" s="106"/>
      <c r="G17" s="106"/>
      <c r="H17" s="106"/>
      <c r="I17" s="107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27</v>
      </c>
      <c r="B19" s="3" t="s">
        <v>12</v>
      </c>
      <c r="C19" s="54">
        <v>173752.11</v>
      </c>
      <c r="D19" s="54">
        <v>6300000</v>
      </c>
      <c r="E19" s="4">
        <f>C19*D19</f>
        <v>1094638292999.9999</v>
      </c>
      <c r="F19" s="110">
        <v>184930000</v>
      </c>
      <c r="G19" s="110">
        <v>173193100</v>
      </c>
      <c r="H19" s="110">
        <f>IF(F19,($E19+$E20)/F19,0)</f>
        <v>11277.832746933092</v>
      </c>
      <c r="I19" s="111">
        <f>IF(G19,($E19+$E20)/G19,0)</f>
        <v>12042.105660620065</v>
      </c>
    </row>
    <row r="20" spans="1:9">
      <c r="A20" s="8"/>
      <c r="B20" s="3" t="s">
        <v>16</v>
      </c>
      <c r="C20" s="4">
        <v>158003.13</v>
      </c>
      <c r="D20" s="54">
        <v>6271846.1140000001</v>
      </c>
      <c r="E20" s="4">
        <f t="shared" ref="E20:E22" si="2">C20*D20</f>
        <v>990971316890.33691</v>
      </c>
      <c r="F20" s="110"/>
      <c r="G20" s="110"/>
      <c r="H20" s="110"/>
      <c r="I20" s="111"/>
    </row>
    <row r="21" spans="1:9">
      <c r="A21" s="8" t="s">
        <v>28</v>
      </c>
      <c r="B21" s="3" t="s">
        <v>12</v>
      </c>
      <c r="C21" s="54">
        <v>99619.79</v>
      </c>
      <c r="D21" s="54">
        <v>6300000</v>
      </c>
      <c r="E21" s="4">
        <f t="shared" si="2"/>
        <v>627604677000</v>
      </c>
      <c r="F21" s="110">
        <v>202040000</v>
      </c>
      <c r="G21" s="110">
        <v>186289400</v>
      </c>
      <c r="H21" s="110">
        <f>IF(F21,($E21+$E22)/F21,0)</f>
        <v>10443.856679606735</v>
      </c>
      <c r="I21" s="111">
        <f>IF(G21,($E21+$E22)/G21,0)</f>
        <v>11326.875300192845</v>
      </c>
    </row>
    <row r="22" spans="1:9">
      <c r="A22" s="8"/>
      <c r="B22" s="3" t="s">
        <v>16</v>
      </c>
      <c r="C22" s="4">
        <v>236369.34</v>
      </c>
      <c r="D22" s="4">
        <v>6271846.1140000001</v>
      </c>
      <c r="E22" s="4">
        <f t="shared" si="2"/>
        <v>1482472126547.7449</v>
      </c>
      <c r="F22" s="110"/>
      <c r="G22" s="110"/>
      <c r="H22" s="110"/>
      <c r="I22" s="111"/>
    </row>
    <row r="23" spans="1:9" ht="15">
      <c r="A23" s="11" t="s">
        <v>29</v>
      </c>
      <c r="B23" s="15"/>
      <c r="C23" s="67">
        <f>SUM(C19:C22)</f>
        <v>667744.37</v>
      </c>
      <c r="D23" s="15"/>
      <c r="E23" s="67">
        <f>SUM(E19:E22)</f>
        <v>4195686413438.082</v>
      </c>
      <c r="F23" s="67">
        <f>SUM(F19:F22)</f>
        <v>386970000</v>
      </c>
      <c r="G23" s="67">
        <f>SUM(G19:G22)</f>
        <v>359482500</v>
      </c>
      <c r="H23" s="67">
        <f>$E23/F23</f>
        <v>10842.407456490379</v>
      </c>
      <c r="I23" s="104">
        <f>$E23/G23</f>
        <v>11671.462208697452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topLeftCell="A24" workbookViewId="0">
      <selection activeCell="H27" sqref="H27"/>
    </sheetView>
  </sheetViews>
  <sheetFormatPr defaultColWidth="9.140625" defaultRowHeight="14.45"/>
  <cols>
    <col min="1" max="1" width="15.710937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7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s="58" customFormat="1" ht="15">
      <c r="A3" s="8" t="s">
        <v>30</v>
      </c>
      <c r="B3" s="3" t="s">
        <v>11</v>
      </c>
      <c r="C3" s="57">
        <v>0</v>
      </c>
      <c r="D3" s="57">
        <v>0</v>
      </c>
      <c r="E3" s="5">
        <f t="shared" ref="E3:E12" si="0">C3*D3</f>
        <v>0</v>
      </c>
      <c r="F3" s="59">
        <v>2029000</v>
      </c>
      <c r="G3" s="59">
        <v>1021368</v>
      </c>
      <c r="H3" s="5">
        <f t="shared" ref="H3" si="1">IF(F3,($E3)/F3,0)</f>
        <v>0</v>
      </c>
      <c r="I3" s="17">
        <f t="shared" ref="I3" si="2">IF(G3,($E3)/G3,0)</f>
        <v>0</v>
      </c>
    </row>
    <row r="4" spans="1:9">
      <c r="A4" s="8" t="s">
        <v>31</v>
      </c>
      <c r="B4" s="3" t="s">
        <v>11</v>
      </c>
      <c r="C4" s="4">
        <v>15255.77</v>
      </c>
      <c r="D4" s="4">
        <v>5801562</v>
      </c>
      <c r="E4" s="4">
        <f>C4*D4</f>
        <v>88507295512.740005</v>
      </c>
      <c r="F4" s="4">
        <v>5809000</v>
      </c>
      <c r="G4" s="4">
        <v>5785764</v>
      </c>
      <c r="H4" s="4">
        <f t="shared" ref="H4:H10" si="3">IF(F4,($E4)/F4,0)</f>
        <v>15236.23610134963</v>
      </c>
      <c r="I4" s="10">
        <f t="shared" ref="I4:I10" si="4">IF(G4,($E4)/G4,0)</f>
        <v>15297.425804567902</v>
      </c>
    </row>
    <row r="5" spans="1:9">
      <c r="A5" s="8" t="s">
        <v>32</v>
      </c>
      <c r="B5" s="3" t="s">
        <v>11</v>
      </c>
      <c r="C5" s="4">
        <v>31306.47</v>
      </c>
      <c r="D5" s="4">
        <v>5801562</v>
      </c>
      <c r="E5" s="4">
        <f t="shared" si="0"/>
        <v>181626426706.14001</v>
      </c>
      <c r="F5" s="4">
        <v>12768000</v>
      </c>
      <c r="G5" s="4">
        <v>12716928</v>
      </c>
      <c r="H5" s="4">
        <f t="shared" si="3"/>
        <v>14225.127404929512</v>
      </c>
      <c r="I5" s="10">
        <f t="shared" si="4"/>
        <v>14282.256430652122</v>
      </c>
    </row>
    <row r="6" spans="1:9">
      <c r="A6" s="8" t="s">
        <v>33</v>
      </c>
      <c r="B6" s="3" t="s">
        <v>11</v>
      </c>
      <c r="C6" s="5">
        <v>0</v>
      </c>
      <c r="D6" s="5">
        <v>0</v>
      </c>
      <c r="E6" s="5">
        <f t="shared" si="0"/>
        <v>0</v>
      </c>
      <c r="F6" s="5">
        <v>0</v>
      </c>
      <c r="G6" s="5">
        <v>0</v>
      </c>
      <c r="H6" s="5">
        <f t="shared" si="3"/>
        <v>0</v>
      </c>
      <c r="I6" s="17">
        <f t="shared" si="4"/>
        <v>0</v>
      </c>
    </row>
    <row r="7" spans="1:9">
      <c r="A7" s="8" t="s">
        <v>34</v>
      </c>
      <c r="B7" s="3" t="s">
        <v>11</v>
      </c>
      <c r="C7" s="4">
        <v>16768.75</v>
      </c>
      <c r="D7" s="4">
        <v>5801562</v>
      </c>
      <c r="E7" s="4">
        <f t="shared" si="0"/>
        <v>97284942787.5</v>
      </c>
      <c r="F7" s="4">
        <v>6265000</v>
      </c>
      <c r="G7" s="4">
        <v>6239940</v>
      </c>
      <c r="H7" s="4">
        <f t="shared" si="3"/>
        <v>15528.322871109338</v>
      </c>
      <c r="I7" s="10">
        <f t="shared" si="4"/>
        <v>15590.685613563592</v>
      </c>
    </row>
    <row r="8" spans="1:9">
      <c r="A8" s="8" t="s">
        <v>35</v>
      </c>
      <c r="B8" s="3" t="s">
        <v>11</v>
      </c>
      <c r="C8" s="57">
        <v>0</v>
      </c>
      <c r="D8" s="57">
        <v>0</v>
      </c>
      <c r="E8" s="5">
        <f t="shared" ref="E8" si="5">C8*D8</f>
        <v>0</v>
      </c>
      <c r="F8" s="60">
        <v>0</v>
      </c>
      <c r="G8" s="60">
        <v>0</v>
      </c>
      <c r="H8" s="5">
        <f t="shared" si="3"/>
        <v>0</v>
      </c>
      <c r="I8" s="17">
        <f t="shared" si="4"/>
        <v>0</v>
      </c>
    </row>
    <row r="9" spans="1:9">
      <c r="A9" s="8" t="s">
        <v>36</v>
      </c>
      <c r="B9" s="3" t="s">
        <v>11</v>
      </c>
      <c r="C9" s="5">
        <v>0</v>
      </c>
      <c r="D9" s="5">
        <v>0</v>
      </c>
      <c r="E9" s="5">
        <f t="shared" si="0"/>
        <v>0</v>
      </c>
      <c r="F9" s="5">
        <v>0</v>
      </c>
      <c r="G9" s="5">
        <v>0</v>
      </c>
      <c r="H9" s="5">
        <f t="shared" si="3"/>
        <v>0</v>
      </c>
      <c r="I9" s="17">
        <f t="shared" si="4"/>
        <v>0</v>
      </c>
    </row>
    <row r="10" spans="1:9">
      <c r="A10" s="8" t="s">
        <v>37</v>
      </c>
      <c r="B10" s="3" t="s">
        <v>11</v>
      </c>
      <c r="C10" s="5">
        <v>0</v>
      </c>
      <c r="D10" s="5">
        <v>0</v>
      </c>
      <c r="E10" s="5">
        <f t="shared" si="0"/>
        <v>0</v>
      </c>
      <c r="F10" s="5">
        <v>0</v>
      </c>
      <c r="G10" s="5">
        <v>0</v>
      </c>
      <c r="H10" s="5">
        <f t="shared" si="3"/>
        <v>0</v>
      </c>
      <c r="I10" s="17">
        <f t="shared" si="4"/>
        <v>0</v>
      </c>
    </row>
    <row r="11" spans="1:9">
      <c r="A11" s="8" t="s">
        <v>38</v>
      </c>
      <c r="B11" s="3" t="s">
        <v>11</v>
      </c>
      <c r="C11" s="5">
        <v>0</v>
      </c>
      <c r="D11" s="5">
        <v>0</v>
      </c>
      <c r="E11" s="5">
        <f t="shared" si="0"/>
        <v>0</v>
      </c>
      <c r="F11" s="5">
        <v>0</v>
      </c>
      <c r="G11" s="5">
        <v>0</v>
      </c>
      <c r="H11" s="5">
        <f>IF(F11,($E11)/F11,0)</f>
        <v>0</v>
      </c>
      <c r="I11" s="17">
        <f>IF(G11,($E11)/G11,0)</f>
        <v>0</v>
      </c>
    </row>
    <row r="12" spans="1:9">
      <c r="A12" s="8" t="s">
        <v>39</v>
      </c>
      <c r="B12" s="3" t="s">
        <v>11</v>
      </c>
      <c r="C12" s="4">
        <v>18451.27</v>
      </c>
      <c r="D12" s="4">
        <v>5801562</v>
      </c>
      <c r="E12" s="4">
        <f t="shared" si="0"/>
        <v>107046186883.74001</v>
      </c>
      <c r="F12" s="4">
        <v>7055000</v>
      </c>
      <c r="G12" s="4">
        <v>7026780</v>
      </c>
      <c r="H12" s="4">
        <f>IF(F12,($E12)/F12,0)</f>
        <v>15173.095235115521</v>
      </c>
      <c r="I12" s="10">
        <f>IF(G12,($E12)/G12,0)</f>
        <v>15234.031360557752</v>
      </c>
    </row>
    <row r="13" spans="1:9" ht="15">
      <c r="A13" s="11" t="s">
        <v>40</v>
      </c>
      <c r="B13" s="15"/>
      <c r="C13" s="67">
        <f>SUM(C3:C12)</f>
        <v>81782.260000000009</v>
      </c>
      <c r="D13" s="15"/>
      <c r="E13" s="67">
        <f>SUM(E3:E12)</f>
        <v>474464851890.12</v>
      </c>
      <c r="F13" s="67">
        <f>SUM(F3:F12)</f>
        <v>33926000</v>
      </c>
      <c r="G13" s="67">
        <f>SUM(G3:G12)</f>
        <v>32790780</v>
      </c>
      <c r="H13" s="67">
        <f>$E13/F13</f>
        <v>13985.287151156046</v>
      </c>
      <c r="I13" s="104">
        <f>$E13/G13</f>
        <v>14469.459155595567</v>
      </c>
    </row>
    <row r="14" spans="1:9" ht="15">
      <c r="F14" s="122"/>
    </row>
    <row r="15" spans="1:9" ht="14.45" customHeight="1">
      <c r="A15" s="105" t="s">
        <v>19</v>
      </c>
      <c r="B15" s="106"/>
      <c r="C15" s="106"/>
      <c r="D15" s="106"/>
      <c r="E15" s="106"/>
      <c r="F15" s="106"/>
      <c r="G15" s="106"/>
      <c r="H15" s="106"/>
      <c r="I15" s="107"/>
    </row>
    <row r="16" spans="1:9" ht="1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ht="15">
      <c r="A17" s="8" t="s">
        <v>30</v>
      </c>
      <c r="B17" s="3" t="s">
        <v>11</v>
      </c>
      <c r="C17" s="57">
        <v>0</v>
      </c>
      <c r="D17" s="57">
        <v>0</v>
      </c>
      <c r="E17" s="5">
        <f t="shared" ref="E17" si="6">C17*D17</f>
        <v>0</v>
      </c>
      <c r="F17" s="59">
        <v>11643000</v>
      </c>
      <c r="G17" s="59">
        <v>9328920</v>
      </c>
      <c r="H17" s="5">
        <f t="shared" ref="H17" si="7">IF(F17,($E17)/F17,0)</f>
        <v>0</v>
      </c>
      <c r="I17" s="17">
        <f t="shared" ref="I17" si="8">IF(G17,($E17)/G17,0)</f>
        <v>0</v>
      </c>
    </row>
    <row r="18" spans="1:9">
      <c r="A18" s="8" t="s">
        <v>31</v>
      </c>
      <c r="B18" s="3" t="s">
        <v>11</v>
      </c>
      <c r="C18" s="4">
        <v>45154.73</v>
      </c>
      <c r="D18" s="4">
        <v>5786837</v>
      </c>
      <c r="E18" s="4">
        <f>C18*D18</f>
        <v>261303062289.01001</v>
      </c>
      <c r="F18" s="4">
        <v>19254000</v>
      </c>
      <c r="G18" s="4">
        <v>19176984</v>
      </c>
      <c r="H18" s="4">
        <f t="shared" ref="H18:H26" si="9">IF(F18,($E18)/F18,0)</f>
        <v>13571.365030072193</v>
      </c>
      <c r="I18" s="10">
        <f t="shared" ref="I18:I26" si="10">IF(G18,($E18)/G18,0)</f>
        <v>13625.868504088547</v>
      </c>
    </row>
    <row r="19" spans="1:9">
      <c r="A19" s="8" t="s">
        <v>32</v>
      </c>
      <c r="B19" s="3" t="s">
        <v>11</v>
      </c>
      <c r="C19" s="4">
        <v>62881.55</v>
      </c>
      <c r="D19" s="4">
        <v>5786837</v>
      </c>
      <c r="E19" s="4">
        <f t="shared" ref="E19:E26" si="11">C19*D19</f>
        <v>363885280157.35004</v>
      </c>
      <c r="F19" s="4">
        <v>27355000</v>
      </c>
      <c r="G19" s="4">
        <v>27245580</v>
      </c>
      <c r="H19" s="4">
        <f t="shared" si="9"/>
        <v>13302.331572193385</v>
      </c>
      <c r="I19" s="10">
        <f t="shared" si="10"/>
        <v>13355.754590555607</v>
      </c>
    </row>
    <row r="20" spans="1:9">
      <c r="A20" s="8" t="s">
        <v>33</v>
      </c>
      <c r="B20" s="3" t="s">
        <v>11</v>
      </c>
      <c r="C20" s="5">
        <v>0</v>
      </c>
      <c r="D20" s="5">
        <v>0</v>
      </c>
      <c r="E20" s="5">
        <f t="shared" si="11"/>
        <v>0</v>
      </c>
      <c r="F20" s="5">
        <v>0</v>
      </c>
      <c r="G20" s="5">
        <v>0</v>
      </c>
      <c r="H20" s="5">
        <f t="shared" si="9"/>
        <v>0</v>
      </c>
      <c r="I20" s="17">
        <f t="shared" si="10"/>
        <v>0</v>
      </c>
    </row>
    <row r="21" spans="1:9">
      <c r="A21" s="8" t="s">
        <v>34</v>
      </c>
      <c r="B21" s="3" t="s">
        <v>11</v>
      </c>
      <c r="C21" s="4">
        <v>34505.75</v>
      </c>
      <c r="D21" s="4">
        <v>5786837</v>
      </c>
      <c r="E21" s="5">
        <f t="shared" si="11"/>
        <v>199679150812.75</v>
      </c>
      <c r="F21" s="4">
        <v>13371000</v>
      </c>
      <c r="G21" s="4">
        <v>13317516</v>
      </c>
      <c r="H21" s="4">
        <f t="shared" si="9"/>
        <v>14933.748471524194</v>
      </c>
      <c r="I21" s="10">
        <f t="shared" si="10"/>
        <v>14993.723364984131</v>
      </c>
    </row>
    <row r="22" spans="1:9" ht="15">
      <c r="A22" s="8" t="s">
        <v>35</v>
      </c>
      <c r="B22" s="3" t="s">
        <v>11</v>
      </c>
      <c r="C22" s="57">
        <v>0</v>
      </c>
      <c r="D22" s="57">
        <v>0</v>
      </c>
      <c r="E22" s="5">
        <f t="shared" si="11"/>
        <v>0</v>
      </c>
      <c r="F22" s="60">
        <v>0</v>
      </c>
      <c r="G22" s="60">
        <v>0</v>
      </c>
      <c r="H22" s="5">
        <f t="shared" si="9"/>
        <v>0</v>
      </c>
      <c r="I22" s="17">
        <f t="shared" si="10"/>
        <v>0</v>
      </c>
    </row>
    <row r="23" spans="1:9">
      <c r="A23" s="8" t="s">
        <v>36</v>
      </c>
      <c r="B23" s="3" t="s">
        <v>11</v>
      </c>
      <c r="C23" s="19">
        <v>0</v>
      </c>
      <c r="D23" s="102">
        <v>0</v>
      </c>
      <c r="E23" s="102">
        <f t="shared" si="11"/>
        <v>0</v>
      </c>
      <c r="F23" s="19">
        <v>0</v>
      </c>
      <c r="G23" s="19">
        <v>0</v>
      </c>
      <c r="H23" s="102">
        <f t="shared" si="9"/>
        <v>0</v>
      </c>
      <c r="I23" s="103">
        <f t="shared" si="10"/>
        <v>0</v>
      </c>
    </row>
    <row r="24" spans="1:9">
      <c r="A24" s="8" t="s">
        <v>37</v>
      </c>
      <c r="B24" s="3" t="s">
        <v>11</v>
      </c>
      <c r="C24" s="19">
        <v>0</v>
      </c>
      <c r="D24" s="102">
        <v>0</v>
      </c>
      <c r="E24" s="102">
        <f t="shared" si="11"/>
        <v>0</v>
      </c>
      <c r="F24" s="19">
        <v>0</v>
      </c>
      <c r="G24" s="19">
        <v>0</v>
      </c>
      <c r="H24" s="102">
        <f t="shared" si="9"/>
        <v>0</v>
      </c>
      <c r="I24" s="103">
        <f t="shared" si="10"/>
        <v>0</v>
      </c>
    </row>
    <row r="25" spans="1:9">
      <c r="A25" s="8" t="s">
        <v>38</v>
      </c>
      <c r="B25" s="3" t="s">
        <v>11</v>
      </c>
      <c r="C25" s="19">
        <v>0</v>
      </c>
      <c r="D25" s="19">
        <v>0</v>
      </c>
      <c r="E25" s="102">
        <f t="shared" si="11"/>
        <v>0</v>
      </c>
      <c r="F25" s="19">
        <v>0</v>
      </c>
      <c r="G25" s="19">
        <v>0</v>
      </c>
      <c r="H25" s="102">
        <f t="shared" si="9"/>
        <v>0</v>
      </c>
      <c r="I25" s="103">
        <f t="shared" si="10"/>
        <v>0</v>
      </c>
    </row>
    <row r="26" spans="1:9">
      <c r="A26" s="8" t="s">
        <v>39</v>
      </c>
      <c r="B26" s="3" t="s">
        <v>11</v>
      </c>
      <c r="C26" s="7">
        <v>31989.29</v>
      </c>
      <c r="D26" s="4">
        <v>5786837</v>
      </c>
      <c r="E26" s="4">
        <f t="shared" si="11"/>
        <v>185116806975.73001</v>
      </c>
      <c r="F26" s="35">
        <v>12390000</v>
      </c>
      <c r="G26" s="35">
        <v>12340440</v>
      </c>
      <c r="H26" s="4">
        <f t="shared" si="9"/>
        <v>14940.823807564973</v>
      </c>
      <c r="I26" s="10">
        <f t="shared" si="10"/>
        <v>15000.82711602909</v>
      </c>
    </row>
    <row r="27" spans="1:9" ht="15">
      <c r="A27" s="11" t="s">
        <v>40</v>
      </c>
      <c r="B27" s="15"/>
      <c r="C27" s="67">
        <f>SUM(C17:C26)</f>
        <v>174531.32</v>
      </c>
      <c r="D27" s="15"/>
      <c r="E27" s="67">
        <f>SUM(E17:E26)</f>
        <v>1009984300234.8401</v>
      </c>
      <c r="F27" s="67">
        <f>SUM(F17:F26)</f>
        <v>84013000</v>
      </c>
      <c r="G27" s="67">
        <f>SUM(G17:G26)</f>
        <v>81409440</v>
      </c>
      <c r="H27" s="67">
        <f>$E27/F27</f>
        <v>12021.762111040436</v>
      </c>
      <c r="I27" s="104">
        <f>$E27/G27</f>
        <v>12406.230779069849</v>
      </c>
    </row>
    <row r="28" spans="1:9" ht="15"/>
    <row r="29" spans="1:9" ht="14.45" customHeight="1">
      <c r="A29" s="105" t="s">
        <v>20</v>
      </c>
      <c r="B29" s="106"/>
      <c r="C29" s="106"/>
      <c r="D29" s="106"/>
      <c r="E29" s="106"/>
      <c r="F29" s="106"/>
      <c r="G29" s="106"/>
      <c r="H29" s="106"/>
      <c r="I29" s="107"/>
    </row>
    <row r="30" spans="1:9" ht="1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ht="15">
      <c r="A31" s="8" t="s">
        <v>30</v>
      </c>
      <c r="B31" s="3" t="s">
        <v>11</v>
      </c>
      <c r="C31" s="57">
        <v>0</v>
      </c>
      <c r="D31" s="57">
        <v>0</v>
      </c>
      <c r="E31" s="5">
        <f t="shared" ref="E31" si="12">C31*D31</f>
        <v>0</v>
      </c>
      <c r="F31" s="59">
        <v>9724000</v>
      </c>
      <c r="G31" s="59">
        <v>7846728</v>
      </c>
      <c r="H31" s="5">
        <f t="shared" ref="H31" si="13">IF(F31,($E31)/F31,0)</f>
        <v>0</v>
      </c>
      <c r="I31" s="17">
        <f t="shared" ref="I31" si="14">IF(G31,($E31)/G31,0)</f>
        <v>0</v>
      </c>
    </row>
    <row r="32" spans="1:9">
      <c r="A32" s="8" t="s">
        <v>31</v>
      </c>
      <c r="B32" s="3" t="s">
        <v>11</v>
      </c>
      <c r="C32" s="4">
        <v>56572.62</v>
      </c>
      <c r="D32" s="4">
        <v>5786837</v>
      </c>
      <c r="E32" s="4">
        <f>C32*D32</f>
        <v>327376530602.94</v>
      </c>
      <c r="F32" s="59">
        <v>23859000</v>
      </c>
      <c r="G32" s="59">
        <v>23763564</v>
      </c>
      <c r="H32" s="4">
        <f t="shared" ref="H32:H40" si="15">IF(F32,($E32)/F32,0)</f>
        <v>13721.301420970703</v>
      </c>
      <c r="I32" s="10">
        <f t="shared" ref="I32:I40" si="16">IF(G32,($E32)/G32,0)</f>
        <v>13776.407049167372</v>
      </c>
    </row>
    <row r="33" spans="1:9">
      <c r="A33" s="8" t="s">
        <v>32</v>
      </c>
      <c r="B33" s="3" t="s">
        <v>11</v>
      </c>
      <c r="C33" s="4">
        <v>65162.71</v>
      </c>
      <c r="D33" s="4">
        <v>5786837</v>
      </c>
      <c r="E33" s="4">
        <f t="shared" ref="E33:E39" si="17">C33*D33</f>
        <v>377085981248.27002</v>
      </c>
      <c r="F33" s="4">
        <v>27681000</v>
      </c>
      <c r="G33" s="4">
        <v>27570276</v>
      </c>
      <c r="H33" s="4">
        <f t="shared" si="15"/>
        <v>13622.556311125683</v>
      </c>
      <c r="I33" s="10">
        <f t="shared" si="16"/>
        <v>13677.265372616148</v>
      </c>
    </row>
    <row r="34" spans="1:9">
      <c r="A34" s="8" t="s">
        <v>33</v>
      </c>
      <c r="B34" s="3" t="s">
        <v>11</v>
      </c>
      <c r="C34" s="5">
        <v>0</v>
      </c>
      <c r="D34" s="57">
        <v>0</v>
      </c>
      <c r="E34" s="5">
        <f t="shared" si="17"/>
        <v>0</v>
      </c>
      <c r="F34" s="102">
        <v>0</v>
      </c>
      <c r="G34" s="102">
        <v>0</v>
      </c>
      <c r="H34" s="5">
        <f t="shared" si="15"/>
        <v>0</v>
      </c>
      <c r="I34" s="17">
        <f t="shared" si="16"/>
        <v>0</v>
      </c>
    </row>
    <row r="35" spans="1:9">
      <c r="A35" s="8" t="s">
        <v>34</v>
      </c>
      <c r="B35" s="3" t="s">
        <v>11</v>
      </c>
      <c r="C35" s="4">
        <v>29854.95</v>
      </c>
      <c r="D35" s="4">
        <v>5786837</v>
      </c>
      <c r="E35" s="4">
        <f t="shared" si="17"/>
        <v>172765729293.14999</v>
      </c>
      <c r="F35" s="61">
        <v>11642000</v>
      </c>
      <c r="G35" s="61">
        <v>11595432</v>
      </c>
      <c r="H35" s="4">
        <f t="shared" si="15"/>
        <v>14839.866800648513</v>
      </c>
      <c r="I35" s="10">
        <f t="shared" si="16"/>
        <v>14899.464659285655</v>
      </c>
    </row>
    <row r="36" spans="1:9" ht="15">
      <c r="A36" s="8" t="s">
        <v>35</v>
      </c>
      <c r="B36" s="3" t="s">
        <v>11</v>
      </c>
      <c r="C36" s="57">
        <v>0</v>
      </c>
      <c r="D36" s="57">
        <v>0</v>
      </c>
      <c r="E36" s="5">
        <f t="shared" si="17"/>
        <v>0</v>
      </c>
      <c r="F36" s="102">
        <v>0</v>
      </c>
      <c r="G36" s="102">
        <v>0</v>
      </c>
      <c r="H36" s="5">
        <f t="shared" si="15"/>
        <v>0</v>
      </c>
      <c r="I36" s="17">
        <f t="shared" si="16"/>
        <v>0</v>
      </c>
    </row>
    <row r="37" spans="1:9">
      <c r="A37" s="8" t="s">
        <v>36</v>
      </c>
      <c r="B37" s="3" t="s">
        <v>11</v>
      </c>
      <c r="C37" s="7">
        <v>1150.82</v>
      </c>
      <c r="D37" s="4">
        <v>5786837</v>
      </c>
      <c r="E37" s="4">
        <f t="shared" si="17"/>
        <v>6659607756.3399992</v>
      </c>
      <c r="F37" s="35">
        <v>430000</v>
      </c>
      <c r="G37" s="35">
        <v>428280</v>
      </c>
      <c r="H37" s="4">
        <f t="shared" si="15"/>
        <v>15487.459898465115</v>
      </c>
      <c r="I37" s="10">
        <f t="shared" si="16"/>
        <v>15549.658532595497</v>
      </c>
    </row>
    <row r="38" spans="1:9">
      <c r="A38" s="8" t="s">
        <v>37</v>
      </c>
      <c r="B38" s="3" t="s">
        <v>11</v>
      </c>
      <c r="C38" s="18">
        <v>0</v>
      </c>
      <c r="D38" s="57">
        <v>0</v>
      </c>
      <c r="E38" s="5">
        <f t="shared" si="17"/>
        <v>0</v>
      </c>
      <c r="F38" s="102">
        <v>0</v>
      </c>
      <c r="G38" s="102">
        <v>0</v>
      </c>
      <c r="H38" s="5">
        <f t="shared" si="15"/>
        <v>0</v>
      </c>
      <c r="I38" s="17">
        <f t="shared" si="16"/>
        <v>0</v>
      </c>
    </row>
    <row r="39" spans="1:9">
      <c r="A39" s="8" t="s">
        <v>38</v>
      </c>
      <c r="B39" s="3" t="s">
        <v>11</v>
      </c>
      <c r="C39" s="18">
        <v>0</v>
      </c>
      <c r="D39" s="57">
        <v>0</v>
      </c>
      <c r="E39" s="5">
        <f t="shared" si="17"/>
        <v>0</v>
      </c>
      <c r="F39" s="102">
        <v>0</v>
      </c>
      <c r="G39" s="102">
        <v>0</v>
      </c>
      <c r="H39" s="5">
        <f t="shared" si="15"/>
        <v>0</v>
      </c>
      <c r="I39" s="17">
        <f t="shared" si="16"/>
        <v>0</v>
      </c>
    </row>
    <row r="40" spans="1:9">
      <c r="A40" s="8" t="s">
        <v>39</v>
      </c>
      <c r="B40" s="3" t="s">
        <v>11</v>
      </c>
      <c r="C40" s="7">
        <v>31905.32</v>
      </c>
      <c r="D40" s="4">
        <v>5786837</v>
      </c>
      <c r="E40" s="4">
        <f>C40*D40</f>
        <v>184630886272.84</v>
      </c>
      <c r="F40" s="35">
        <v>12499000</v>
      </c>
      <c r="G40" s="35">
        <v>12449004</v>
      </c>
      <c r="H40" s="4">
        <f t="shared" si="15"/>
        <v>14771.652634037922</v>
      </c>
      <c r="I40" s="10">
        <f t="shared" si="16"/>
        <v>14830.976540198717</v>
      </c>
    </row>
    <row r="41" spans="1:9" ht="15">
      <c r="A41" s="11" t="s">
        <v>40</v>
      </c>
      <c r="B41" s="15"/>
      <c r="C41" s="67">
        <f>SUM(C31:C40)</f>
        <v>184646.42</v>
      </c>
      <c r="D41" s="15"/>
      <c r="E41" s="67">
        <f>SUM(E31:E40)</f>
        <v>1068518735173.5399</v>
      </c>
      <c r="F41" s="67">
        <f t="shared" ref="F41:G41" si="18">SUM(F31:F40)</f>
        <v>85835000</v>
      </c>
      <c r="G41" s="67">
        <f t="shared" si="18"/>
        <v>83653284</v>
      </c>
      <c r="H41" s="67">
        <f>$E41/F41</f>
        <v>12448.520244347177</v>
      </c>
      <c r="I41" s="104">
        <f>$E41/G41</f>
        <v>12773.183359705758</v>
      </c>
    </row>
  </sheetData>
  <mergeCells count="3">
    <mergeCell ref="A29:I29"/>
    <mergeCell ref="A15:I15"/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topLeftCell="A8" workbookViewId="0">
      <selection activeCell="E16" sqref="E16"/>
    </sheetView>
  </sheetViews>
  <sheetFormatPr defaultColWidth="9.140625" defaultRowHeight="14.45"/>
  <cols>
    <col min="1" max="1" width="22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6.855468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7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41</v>
      </c>
      <c r="B3" s="3" t="s">
        <v>11</v>
      </c>
      <c r="C3" s="4">
        <v>18043.09</v>
      </c>
      <c r="D3" s="4">
        <v>5857196</v>
      </c>
      <c r="E3" s="4">
        <f>C3*D3</f>
        <v>105681914575.64</v>
      </c>
      <c r="F3" s="4">
        <v>8219000</v>
      </c>
      <c r="G3" s="4">
        <v>8058079</v>
      </c>
      <c r="H3" s="4">
        <f>IF(F3,($E3)/F3,0)</f>
        <v>12858.244868675021</v>
      </c>
      <c r="I3" s="10">
        <f>IF(G3,($E3)/G3,0)</f>
        <v>13115.025873491684</v>
      </c>
    </row>
    <row r="4" spans="1:9">
      <c r="A4" s="8" t="s">
        <v>42</v>
      </c>
      <c r="B4" s="3" t="s">
        <v>11</v>
      </c>
      <c r="C4" s="4">
        <v>24462.12</v>
      </c>
      <c r="D4" s="4">
        <v>5857196</v>
      </c>
      <c r="E4" s="4">
        <f t="shared" ref="E4" si="0">C4*D4</f>
        <v>143279431415.51999</v>
      </c>
      <c r="F4" s="4">
        <v>11143000</v>
      </c>
      <c r="G4" s="4">
        <v>10945921</v>
      </c>
      <c r="H4" s="4">
        <f>IF(F4,($E4)/F4,0)</f>
        <v>12858.245662345866</v>
      </c>
      <c r="I4" s="10">
        <f>IF(G4,($E4)/G4,0)</f>
        <v>13089.755664737575</v>
      </c>
    </row>
    <row r="5" spans="1:9">
      <c r="A5" s="11" t="s">
        <v>43</v>
      </c>
      <c r="B5" s="15"/>
      <c r="C5" s="12">
        <f>SUM(C3:C4)</f>
        <v>42505.21</v>
      </c>
      <c r="D5" s="16"/>
      <c r="E5" s="12">
        <f>SUM(E3:E4)</f>
        <v>248961345991.15997</v>
      </c>
      <c r="F5" s="12">
        <f>SUM(F3:F4)</f>
        <v>19362000</v>
      </c>
      <c r="G5" s="12">
        <f>SUM(G3:G4)</f>
        <v>19004000</v>
      </c>
      <c r="H5" s="12">
        <f>$E5/F5</f>
        <v>12858.245325439519</v>
      </c>
      <c r="I5" s="34">
        <f>$E5/G5</f>
        <v>13100.470742536307</v>
      </c>
    </row>
    <row r="6" spans="1:9" ht="15"/>
    <row r="7" spans="1:9" ht="14.45" customHeight="1">
      <c r="A7" s="105" t="s">
        <v>19</v>
      </c>
      <c r="B7" s="106"/>
      <c r="C7" s="106"/>
      <c r="D7" s="106"/>
      <c r="E7" s="106"/>
      <c r="F7" s="106"/>
      <c r="G7" s="106"/>
      <c r="H7" s="106"/>
      <c r="I7" s="107"/>
    </row>
    <row r="8" spans="1:9" ht="1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>
      <c r="A9" s="8" t="s">
        <v>41</v>
      </c>
      <c r="B9" s="3" t="s">
        <v>11</v>
      </c>
      <c r="C9" s="4">
        <v>53385.85</v>
      </c>
      <c r="D9" s="4">
        <v>5852801</v>
      </c>
      <c r="E9" s="4">
        <f>C9*D9</f>
        <v>312456756265.84998</v>
      </c>
      <c r="F9" s="101">
        <v>25332000</v>
      </c>
      <c r="G9" s="101">
        <v>25063084</v>
      </c>
      <c r="H9" s="4">
        <f>IF(F9,($E9)/F9,0)</f>
        <v>12334.468508836648</v>
      </c>
      <c r="I9" s="10">
        <f>IF(G9,($E9)/G9,0)</f>
        <v>12466.811995915985</v>
      </c>
    </row>
    <row r="10" spans="1:9">
      <c r="A10" s="8" t="s">
        <v>42</v>
      </c>
      <c r="B10" s="3" t="s">
        <v>11</v>
      </c>
      <c r="C10" s="4">
        <v>50875.88</v>
      </c>
      <c r="D10" s="4">
        <v>5852801</v>
      </c>
      <c r="E10" s="4">
        <f t="shared" ref="E10" si="1">C10*D10</f>
        <v>297766401339.88</v>
      </c>
      <c r="F10" s="101">
        <v>24141000</v>
      </c>
      <c r="G10" s="101">
        <v>23868836</v>
      </c>
      <c r="H10" s="4">
        <f>IF(F10,($E10)/F10,0)</f>
        <v>12334.468387385776</v>
      </c>
      <c r="I10" s="10">
        <f>IF(G10,($E10)/G10,0)</f>
        <v>12475.111955182063</v>
      </c>
    </row>
    <row r="11" spans="1:9">
      <c r="A11" s="11" t="s">
        <v>43</v>
      </c>
      <c r="B11" s="15"/>
      <c r="C11" s="12">
        <f>SUM(C9:C10)</f>
        <v>104261.73</v>
      </c>
      <c r="D11" s="16"/>
      <c r="E11" s="12">
        <f>SUM(E9:E10)</f>
        <v>610223157605.72998</v>
      </c>
      <c r="F11" s="12">
        <f>SUM(F9:F10)</f>
        <v>49473000</v>
      </c>
      <c r="G11" s="12">
        <f>SUM(G9:G10)</f>
        <v>48931920</v>
      </c>
      <c r="H11" s="12">
        <f>$E11/F11</f>
        <v>12334.4684495731</v>
      </c>
      <c r="I11" s="34">
        <f>$E11/G11</f>
        <v>12470.860689826395</v>
      </c>
    </row>
    <row r="12" spans="1:9" ht="15"/>
    <row r="13" spans="1:9" ht="14.45" customHeight="1">
      <c r="A13" s="105" t="s">
        <v>20</v>
      </c>
      <c r="B13" s="106"/>
      <c r="C13" s="106"/>
      <c r="D13" s="106"/>
      <c r="E13" s="106"/>
      <c r="F13" s="106"/>
      <c r="G13" s="106"/>
      <c r="H13" s="106"/>
      <c r="I13" s="107"/>
    </row>
    <row r="14" spans="1:9" ht="1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>
      <c r="A15" s="8" t="s">
        <v>41</v>
      </c>
      <c r="B15" s="3" t="s">
        <v>11</v>
      </c>
      <c r="C15" s="4">
        <v>61116.14</v>
      </c>
      <c r="D15" s="4">
        <v>5838953</v>
      </c>
      <c r="E15" s="4">
        <f>C15*D15</f>
        <v>356854269001.41998</v>
      </c>
      <c r="F15" s="101">
        <v>28995000</v>
      </c>
      <c r="G15" s="101">
        <v>28702624</v>
      </c>
      <c r="H15" s="4">
        <f>IF(F15,($E15)/F15,0)</f>
        <v>12307.441593427142</v>
      </c>
      <c r="I15" s="10">
        <f>IF(G15,($E15)/G15,0)</f>
        <v>12432.809941049989</v>
      </c>
    </row>
    <row r="16" spans="1:9">
      <c r="A16" s="8" t="s">
        <v>42</v>
      </c>
      <c r="B16" s="3" t="s">
        <v>11</v>
      </c>
      <c r="C16" s="4">
        <v>48153.07</v>
      </c>
      <c r="D16" s="4">
        <v>5838953</v>
      </c>
      <c r="E16" s="4">
        <f t="shared" ref="E16" si="2">C16*D16</f>
        <v>281163512535.71002</v>
      </c>
      <c r="F16" s="101">
        <v>22845000</v>
      </c>
      <c r="G16" s="101">
        <v>22591116</v>
      </c>
      <c r="H16" s="4">
        <f>IF(F16,($E16)/F16,0)</f>
        <v>12307.442002000877</v>
      </c>
      <c r="I16" s="10">
        <f>IF(G16,($E16)/G16,0)</f>
        <v>12445.755780091165</v>
      </c>
    </row>
    <row r="17" spans="1:9">
      <c r="A17" s="11" t="s">
        <v>43</v>
      </c>
      <c r="B17" s="15"/>
      <c r="C17" s="12">
        <f>SUM(C15:C16)</f>
        <v>109269.20999999999</v>
      </c>
      <c r="D17" s="16"/>
      <c r="E17" s="12">
        <f>SUM(E15:E16)</f>
        <v>638017781537.13</v>
      </c>
      <c r="F17" s="12">
        <f>SUM(F15:F16)</f>
        <v>51840000</v>
      </c>
      <c r="G17" s="12">
        <f>SUM(G15:G16)</f>
        <v>51293740</v>
      </c>
      <c r="H17" s="12">
        <f>$E17/F17</f>
        <v>12307.441773478587</v>
      </c>
      <c r="I17" s="34">
        <f>$E17/G17</f>
        <v>12438.511630018205</v>
      </c>
    </row>
  </sheetData>
  <mergeCells count="3">
    <mergeCell ref="A13:I13"/>
    <mergeCell ref="A7:I7"/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topLeftCell="A11" workbookViewId="0">
      <selection activeCell="F25" sqref="F25"/>
    </sheetView>
  </sheetViews>
  <sheetFormatPr defaultColWidth="9.140625" defaultRowHeight="14.45"/>
  <cols>
    <col min="1" max="1" width="20.42578125" style="36" bestFit="1" customWidth="1"/>
    <col min="2" max="2" width="9.28515625" style="36" bestFit="1" customWidth="1"/>
    <col min="3" max="3" width="23" style="36" bestFit="1" customWidth="1"/>
    <col min="4" max="4" width="26.28515625" style="36" bestFit="1" customWidth="1"/>
    <col min="5" max="5" width="16.85546875" style="36" bestFit="1" customWidth="1"/>
    <col min="6" max="6" width="23" style="36" bestFit="1" customWidth="1"/>
    <col min="7" max="7" width="21.140625" style="36" bestFit="1" customWidth="1"/>
    <col min="8" max="8" width="26" style="36" bestFit="1" customWidth="1"/>
    <col min="9" max="9" width="24" style="36" bestFit="1" customWidth="1"/>
    <col min="10" max="16384" width="9.140625" style="36"/>
  </cols>
  <sheetData>
    <row r="1" spans="1:11" ht="14.45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7"/>
      <c r="J1" s="123"/>
      <c r="K1" s="123"/>
    </row>
    <row r="2" spans="1:11" ht="15">
      <c r="A2" s="41" t="s">
        <v>1</v>
      </c>
      <c r="B2" s="50" t="s">
        <v>2</v>
      </c>
      <c r="C2" s="50" t="s">
        <v>3</v>
      </c>
      <c r="D2" s="50" t="s">
        <v>4</v>
      </c>
      <c r="E2" s="43" t="s">
        <v>5</v>
      </c>
      <c r="F2" s="50" t="s">
        <v>6</v>
      </c>
      <c r="G2" s="50" t="s">
        <v>7</v>
      </c>
      <c r="H2" s="50" t="s">
        <v>8</v>
      </c>
      <c r="I2" s="51" t="s">
        <v>9</v>
      </c>
      <c r="J2" s="123"/>
      <c r="K2" s="123"/>
    </row>
    <row r="3" spans="1:11">
      <c r="A3" s="41" t="s">
        <v>44</v>
      </c>
      <c r="B3" s="124" t="s">
        <v>11</v>
      </c>
      <c r="C3" s="125">
        <v>25343.51</v>
      </c>
      <c r="D3" s="125">
        <v>5529175</v>
      </c>
      <c r="E3" s="125">
        <f>C3*D3</f>
        <v>140128701904.25</v>
      </c>
      <c r="F3" s="125">
        <v>13833300</v>
      </c>
      <c r="G3" s="125">
        <v>13816700</v>
      </c>
      <c r="H3" s="125">
        <f t="shared" ref="H3:H5" si="0">IF(F3,($E3)/F3,0)</f>
        <v>10129.810089006238</v>
      </c>
      <c r="I3" s="131">
        <f t="shared" ref="I3:I5" si="1">IF(G3,($E3)/G3,0)</f>
        <v>10141.980494926429</v>
      </c>
      <c r="J3" s="123"/>
      <c r="K3" s="123"/>
    </row>
    <row r="4" spans="1:11">
      <c r="A4" s="41" t="s">
        <v>45</v>
      </c>
      <c r="B4" s="124" t="s">
        <v>11</v>
      </c>
      <c r="C4" s="125">
        <v>21343.61</v>
      </c>
      <c r="D4" s="125">
        <v>5529175</v>
      </c>
      <c r="E4" s="125">
        <f>C4*D4</f>
        <v>118012554821.75</v>
      </c>
      <c r="F4" s="125">
        <v>11746400</v>
      </c>
      <c r="G4" s="125">
        <v>11732304</v>
      </c>
      <c r="H4" s="125">
        <f t="shared" si="0"/>
        <v>10046.699824776102</v>
      </c>
      <c r="I4" s="131">
        <f t="shared" si="1"/>
        <v>10058.770623549304</v>
      </c>
      <c r="J4" s="123"/>
      <c r="K4" s="123"/>
    </row>
    <row r="5" spans="1:11">
      <c r="A5" s="41" t="s">
        <v>46</v>
      </c>
      <c r="B5" s="124" t="s">
        <v>11</v>
      </c>
      <c r="C5" s="125">
        <v>7882.4</v>
      </c>
      <c r="D5" s="125">
        <v>5529175</v>
      </c>
      <c r="E5" s="125">
        <f>C5*D5</f>
        <v>43583169020</v>
      </c>
      <c r="F5" s="125">
        <v>4011800</v>
      </c>
      <c r="G5" s="125">
        <v>4006986</v>
      </c>
      <c r="H5" s="125">
        <f t="shared" si="0"/>
        <v>10863.744209581733</v>
      </c>
      <c r="I5" s="131">
        <f t="shared" si="1"/>
        <v>10876.795930906672</v>
      </c>
      <c r="J5" s="123"/>
      <c r="K5" s="123"/>
    </row>
    <row r="6" spans="1:11">
      <c r="A6" s="41" t="s">
        <v>47</v>
      </c>
      <c r="B6" s="124" t="s">
        <v>11</v>
      </c>
      <c r="C6" s="125">
        <v>11546.28</v>
      </c>
      <c r="D6" s="125">
        <v>5529175</v>
      </c>
      <c r="E6" s="125">
        <f t="shared" ref="E6" si="2">C6*D6</f>
        <v>63841402719</v>
      </c>
      <c r="F6" s="125">
        <v>5540300</v>
      </c>
      <c r="G6" s="125">
        <v>5533652</v>
      </c>
      <c r="H6" s="125">
        <f>IF(F6,($E6)/F6,0)</f>
        <v>11523.09490803747</v>
      </c>
      <c r="I6" s="131">
        <f>IF(G6,($E6)/G6,0)</f>
        <v>11536.938484566792</v>
      </c>
      <c r="J6" s="123"/>
      <c r="K6" s="123"/>
    </row>
    <row r="7" spans="1:11">
      <c r="A7" s="52" t="s">
        <v>48</v>
      </c>
      <c r="B7" s="46"/>
      <c r="C7" s="145">
        <f>SUM(C3:C6)</f>
        <v>66115.8</v>
      </c>
      <c r="D7" s="146"/>
      <c r="E7" s="145">
        <f>SUM(E3:E6)</f>
        <v>365565828465</v>
      </c>
      <c r="F7" s="145">
        <f>SUM(F3:F6)</f>
        <v>35131800</v>
      </c>
      <c r="G7" s="145">
        <f>SUM(G3:G6)</f>
        <v>35089642</v>
      </c>
      <c r="H7" s="145">
        <f>$E7/F7</f>
        <v>10405.553614246921</v>
      </c>
      <c r="I7" s="147">
        <f>$E7/G7</f>
        <v>10418.055233079893</v>
      </c>
      <c r="J7" s="123"/>
      <c r="K7" s="123"/>
    </row>
    <row r="8" spans="1:11" ht="15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</row>
    <row r="9" spans="1:11" ht="14.45" customHeight="1">
      <c r="A9" s="105" t="s">
        <v>19</v>
      </c>
      <c r="B9" s="106"/>
      <c r="C9" s="106"/>
      <c r="D9" s="106"/>
      <c r="E9" s="106"/>
      <c r="F9" s="106"/>
      <c r="G9" s="106"/>
      <c r="H9" s="106"/>
      <c r="I9" s="107"/>
      <c r="J9" s="123"/>
      <c r="K9" s="123"/>
    </row>
    <row r="10" spans="1:11" ht="15">
      <c r="A10" s="41" t="s">
        <v>1</v>
      </c>
      <c r="B10" s="50" t="s">
        <v>2</v>
      </c>
      <c r="C10" s="50" t="s">
        <v>3</v>
      </c>
      <c r="D10" s="50" t="s">
        <v>4</v>
      </c>
      <c r="E10" s="43" t="s">
        <v>5</v>
      </c>
      <c r="F10" s="50" t="s">
        <v>6</v>
      </c>
      <c r="G10" s="50" t="s">
        <v>7</v>
      </c>
      <c r="H10" s="50" t="s">
        <v>8</v>
      </c>
      <c r="I10" s="51" t="s">
        <v>9</v>
      </c>
      <c r="J10" s="123"/>
      <c r="K10" s="123"/>
    </row>
    <row r="11" spans="1:11">
      <c r="A11" s="41" t="s">
        <v>44</v>
      </c>
      <c r="B11" s="124" t="s">
        <v>11</v>
      </c>
      <c r="C11" s="125">
        <v>34861.46</v>
      </c>
      <c r="D11" s="125">
        <v>5464386</v>
      </c>
      <c r="E11" s="125">
        <f>C11*D11</f>
        <v>190496473963.56</v>
      </c>
      <c r="F11" s="125">
        <v>17988200</v>
      </c>
      <c r="G11" s="125">
        <v>17966614</v>
      </c>
      <c r="H11" s="125">
        <f t="shared" ref="H11:H12" si="3">IF(F11,($E11)/F11,0)</f>
        <v>10590.079828085078</v>
      </c>
      <c r="I11" s="131">
        <f t="shared" ref="I11:I12" si="4">IF(G11,($E11)/G11,0)</f>
        <v>10602.803286337648</v>
      </c>
      <c r="J11" s="123"/>
      <c r="K11" s="123"/>
    </row>
    <row r="12" spans="1:11">
      <c r="A12" s="41" t="s">
        <v>45</v>
      </c>
      <c r="B12" s="124" t="s">
        <v>11</v>
      </c>
      <c r="C12" s="125">
        <v>32985.379999999997</v>
      </c>
      <c r="D12" s="125">
        <v>5464386</v>
      </c>
      <c r="E12" s="125">
        <f>C12*D12</f>
        <v>180244848676.67999</v>
      </c>
      <c r="F12" s="125">
        <v>16968900</v>
      </c>
      <c r="G12" s="125">
        <v>16948537</v>
      </c>
      <c r="H12" s="125">
        <f t="shared" si="3"/>
        <v>10622.07029782013</v>
      </c>
      <c r="I12" s="131">
        <f t="shared" si="4"/>
        <v>10634.832297128654</v>
      </c>
      <c r="J12" s="123"/>
      <c r="K12" s="123"/>
    </row>
    <row r="13" spans="1:11">
      <c r="A13" s="41" t="s">
        <v>46</v>
      </c>
      <c r="B13" s="124" t="s">
        <v>11</v>
      </c>
      <c r="C13" s="125">
        <v>13340.56</v>
      </c>
      <c r="D13" s="125">
        <v>5464386</v>
      </c>
      <c r="E13" s="125">
        <f t="shared" ref="E13:E14" si="5">C13*D13</f>
        <v>72897969296.160004</v>
      </c>
      <c r="F13" s="148">
        <v>7316000</v>
      </c>
      <c r="G13" s="148">
        <v>7307221</v>
      </c>
      <c r="H13" s="125">
        <f>IF(F13,($E13)/F13,0)</f>
        <v>9964.1838841115368</v>
      </c>
      <c r="I13" s="131">
        <f>IF(G13,($E13)/G13,0)</f>
        <v>9976.1549973868314</v>
      </c>
      <c r="J13" s="123"/>
      <c r="K13" s="123"/>
    </row>
    <row r="14" spans="1:11">
      <c r="A14" s="41" t="s">
        <v>47</v>
      </c>
      <c r="B14" s="124" t="s">
        <v>11</v>
      </c>
      <c r="C14" s="125">
        <v>14064.59</v>
      </c>
      <c r="D14" s="125">
        <v>5464386</v>
      </c>
      <c r="E14" s="125">
        <f t="shared" si="5"/>
        <v>76854348691.740005</v>
      </c>
      <c r="F14" s="148">
        <v>8022100</v>
      </c>
      <c r="G14" s="148">
        <v>8012473</v>
      </c>
      <c r="H14" s="125">
        <f>IF(F14,($E14)/F14,0)</f>
        <v>9580.3279305593314</v>
      </c>
      <c r="I14" s="131">
        <f>IF(G14,($E14)/G14,0)</f>
        <v>9591.8387109373107</v>
      </c>
      <c r="J14" s="123"/>
      <c r="K14" s="123"/>
    </row>
    <row r="15" spans="1:11">
      <c r="A15" s="52" t="s">
        <v>48</v>
      </c>
      <c r="B15" s="46"/>
      <c r="C15" s="145">
        <f>SUM(C11:C14)</f>
        <v>95251.989999999991</v>
      </c>
      <c r="D15" s="146"/>
      <c r="E15" s="145">
        <f>SUM(E11:E14)</f>
        <v>520493640628.14001</v>
      </c>
      <c r="F15" s="145">
        <f>SUM(F11:F14)</f>
        <v>50295200</v>
      </c>
      <c r="G15" s="145">
        <f>SUM(G11:G14)</f>
        <v>50234845</v>
      </c>
      <c r="H15" s="145">
        <f>$E15/F15</f>
        <v>10348.773652915985</v>
      </c>
      <c r="I15" s="147">
        <f>$E15/G15</f>
        <v>10361.2072581918</v>
      </c>
      <c r="J15" s="123"/>
      <c r="K15" s="123"/>
    </row>
    <row r="16" spans="1:11" ht="15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53"/>
    </row>
    <row r="17" spans="1:11" ht="14.45" customHeight="1">
      <c r="A17" s="105" t="s">
        <v>20</v>
      </c>
      <c r="B17" s="106"/>
      <c r="C17" s="106"/>
      <c r="D17" s="106"/>
      <c r="E17" s="106"/>
      <c r="F17" s="106"/>
      <c r="G17" s="106"/>
      <c r="H17" s="106"/>
      <c r="I17" s="107"/>
      <c r="J17" s="123"/>
      <c r="K17" s="123"/>
    </row>
    <row r="18" spans="1:11" ht="15">
      <c r="A18" s="41" t="s">
        <v>1</v>
      </c>
      <c r="B18" s="50" t="s">
        <v>2</v>
      </c>
      <c r="C18" s="50" t="s">
        <v>3</v>
      </c>
      <c r="D18" s="50" t="s">
        <v>4</v>
      </c>
      <c r="E18" s="43" t="s">
        <v>5</v>
      </c>
      <c r="F18" s="50" t="s">
        <v>6</v>
      </c>
      <c r="G18" s="50" t="s">
        <v>7</v>
      </c>
      <c r="H18" s="50" t="s">
        <v>8</v>
      </c>
      <c r="I18" s="51" t="s">
        <v>9</v>
      </c>
      <c r="J18" s="123"/>
      <c r="K18" s="123"/>
    </row>
    <row r="19" spans="1:11">
      <c r="A19" s="41" t="s">
        <v>44</v>
      </c>
      <c r="B19" s="124" t="s">
        <v>11</v>
      </c>
      <c r="C19" s="125">
        <v>33417.980000000003</v>
      </c>
      <c r="D19" s="125">
        <v>5480253</v>
      </c>
      <c r="E19" s="125">
        <f>C19*D19</f>
        <v>183138985148.94</v>
      </c>
      <c r="F19" s="125">
        <v>17218200</v>
      </c>
      <c r="G19" s="125">
        <v>17197538</v>
      </c>
      <c r="H19" s="125">
        <f t="shared" ref="H19:H20" si="6">IF(F19,($E19)/F19,0)</f>
        <v>10636.360661912395</v>
      </c>
      <c r="I19" s="131">
        <f t="shared" ref="I19:I20" si="7">IF(G19,($E19)/G19,0)</f>
        <v>10649.139728543701</v>
      </c>
      <c r="J19" s="123"/>
      <c r="K19" s="123"/>
    </row>
    <row r="20" spans="1:11">
      <c r="A20" s="41" t="s">
        <v>45</v>
      </c>
      <c r="B20" s="124" t="s">
        <v>11</v>
      </c>
      <c r="C20" s="125">
        <v>28824.23</v>
      </c>
      <c r="D20" s="125">
        <v>5480253</v>
      </c>
      <c r="E20" s="125">
        <f>C20*D20</f>
        <v>157964072930.19</v>
      </c>
      <c r="F20" s="125">
        <v>15054100</v>
      </c>
      <c r="G20" s="125">
        <v>15036035</v>
      </c>
      <c r="H20" s="125">
        <f t="shared" si="6"/>
        <v>10493.093106209604</v>
      </c>
      <c r="I20" s="131">
        <f t="shared" si="7"/>
        <v>10505.700002041096</v>
      </c>
      <c r="J20" s="123"/>
      <c r="K20" s="123"/>
    </row>
    <row r="21" spans="1:11">
      <c r="A21" s="41" t="s">
        <v>46</v>
      </c>
      <c r="B21" s="124" t="s">
        <v>11</v>
      </c>
      <c r="C21" s="125">
        <v>14418.24</v>
      </c>
      <c r="D21" s="125">
        <v>5480253</v>
      </c>
      <c r="E21" s="125">
        <f t="shared" ref="E21:E22" si="8">C21*D21</f>
        <v>79015603014.720001</v>
      </c>
      <c r="F21" s="148">
        <v>7947000</v>
      </c>
      <c r="G21" s="148">
        <v>7937464</v>
      </c>
      <c r="H21" s="125">
        <f>IF(F21,($E21)/F21,0)</f>
        <v>9942.8215697395244</v>
      </c>
      <c r="I21" s="131">
        <f>IF(G21,($E21)/G21,0)</f>
        <v>9954.7667888282704</v>
      </c>
      <c r="J21" s="123"/>
      <c r="K21" s="123"/>
    </row>
    <row r="22" spans="1:11">
      <c r="A22" s="41" t="s">
        <v>47</v>
      </c>
      <c r="B22" s="124" t="s">
        <v>11</v>
      </c>
      <c r="C22" s="125">
        <v>14299.82</v>
      </c>
      <c r="D22" s="125">
        <v>5480253</v>
      </c>
      <c r="E22" s="125">
        <f t="shared" si="8"/>
        <v>78366631454.459991</v>
      </c>
      <c r="F22" s="148">
        <v>8040000</v>
      </c>
      <c r="G22" s="148">
        <v>8030352</v>
      </c>
      <c r="H22" s="125">
        <f>IF(F22,($E22)/F22,0)</f>
        <v>9747.0934644850731</v>
      </c>
      <c r="I22" s="131">
        <f>IF(G22,($E22)/G22,0)</f>
        <v>9758.8040293202575</v>
      </c>
      <c r="J22" s="123"/>
      <c r="K22" s="123"/>
    </row>
    <row r="23" spans="1:11">
      <c r="A23" s="52" t="s">
        <v>48</v>
      </c>
      <c r="B23" s="46"/>
      <c r="C23" s="145">
        <f>SUM(C19:C22)</f>
        <v>90960.270000000019</v>
      </c>
      <c r="D23" s="146"/>
      <c r="E23" s="145">
        <f>SUM(E19:E22)</f>
        <v>498485292548.30994</v>
      </c>
      <c r="F23" s="145">
        <f>SUM(F19:F22)</f>
        <v>48259300</v>
      </c>
      <c r="G23" s="145">
        <f>SUM(G19:G22)</f>
        <v>48201389</v>
      </c>
      <c r="H23" s="145">
        <f>$E23/F23</f>
        <v>10329.310465512553</v>
      </c>
      <c r="I23" s="147">
        <f>$E23/G23</f>
        <v>10341.720495820358</v>
      </c>
      <c r="J23" s="123"/>
      <c r="K23" s="123"/>
    </row>
    <row r="24" spans="1:11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53"/>
    </row>
  </sheetData>
  <mergeCells count="3">
    <mergeCell ref="A1:I1"/>
    <mergeCell ref="A9:I9"/>
    <mergeCell ref="A17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7"/>
  <sheetViews>
    <sheetView topLeftCell="A75" workbookViewId="0">
      <selection activeCell="G86" sqref="G86"/>
    </sheetView>
  </sheetViews>
  <sheetFormatPr defaultColWidth="9.140625" defaultRowHeight="14.45"/>
  <cols>
    <col min="1" max="1" width="24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7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ht="15">
      <c r="A3" s="8" t="s">
        <v>49</v>
      </c>
      <c r="B3" s="3" t="s">
        <v>11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7">
        <f t="shared" si="1"/>
        <v>0</v>
      </c>
    </row>
    <row r="4" spans="1:9" ht="15">
      <c r="A4" s="8" t="s">
        <v>50</v>
      </c>
      <c r="B4" s="3" t="s">
        <v>11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7">
        <f t="shared" si="1"/>
        <v>0</v>
      </c>
    </row>
    <row r="5" spans="1:9" ht="15">
      <c r="A5" s="8" t="s">
        <v>51</v>
      </c>
      <c r="B5" s="3" t="s">
        <v>11</v>
      </c>
      <c r="C5" s="2">
        <f>SUM(C3:C4)</f>
        <v>0</v>
      </c>
      <c r="D5" s="21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4">
        <f t="shared" ref="H5:H27" si="5">IF(F5,($E5)/F5,0)</f>
        <v>0</v>
      </c>
      <c r="I5" s="25">
        <f t="shared" ref="I5:I27" si="6">IF(G5,($E5)/G5,0)</f>
        <v>0</v>
      </c>
    </row>
    <row r="6" spans="1:9" ht="15">
      <c r="A6" s="8" t="s">
        <v>52</v>
      </c>
      <c r="B6" s="3" t="s">
        <v>11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7">
        <f t="shared" si="6"/>
        <v>0</v>
      </c>
    </row>
    <row r="7" spans="1:9" ht="15">
      <c r="A7" s="8" t="s">
        <v>53</v>
      </c>
      <c r="B7" s="3" t="s">
        <v>11</v>
      </c>
      <c r="C7" s="3">
        <v>110.71</v>
      </c>
      <c r="D7" s="4">
        <v>5730795</v>
      </c>
      <c r="E7" s="4">
        <f t="shared" si="7"/>
        <v>634456314.44999993</v>
      </c>
      <c r="F7" s="4">
        <v>33000</v>
      </c>
      <c r="G7" s="4">
        <v>32967</v>
      </c>
      <c r="H7" s="4">
        <f t="shared" si="5"/>
        <v>19225.948922727272</v>
      </c>
      <c r="I7" s="10">
        <f t="shared" si="6"/>
        <v>19245.194116844115</v>
      </c>
    </row>
    <row r="8" spans="1:9" ht="15">
      <c r="A8" s="8" t="s">
        <v>54</v>
      </c>
      <c r="B8" s="3" t="s">
        <v>11</v>
      </c>
      <c r="C8" s="2">
        <f>SUM(C6:C7)</f>
        <v>110.71</v>
      </c>
      <c r="D8" s="21"/>
      <c r="E8" s="20">
        <f t="shared" ref="E8:G8" si="8">SUM(E6:E7)</f>
        <v>634456314.44999993</v>
      </c>
      <c r="F8" s="20">
        <f t="shared" si="8"/>
        <v>33000</v>
      </c>
      <c r="G8" s="20">
        <f t="shared" si="8"/>
        <v>32967</v>
      </c>
      <c r="H8" s="20">
        <f t="shared" si="5"/>
        <v>19225.948922727272</v>
      </c>
      <c r="I8" s="26">
        <f t="shared" si="6"/>
        <v>19245.194116844115</v>
      </c>
    </row>
    <row r="9" spans="1:9" ht="15">
      <c r="A9" s="14" t="s">
        <v>55</v>
      </c>
      <c r="B9" s="3" t="s">
        <v>11</v>
      </c>
      <c r="C9" s="4">
        <v>2733.33</v>
      </c>
      <c r="D9" s="4">
        <v>5778518.5899999999</v>
      </c>
      <c r="E9" s="4">
        <f t="shared" ref="E9:E10" si="9">C9*D9</f>
        <v>15794598217.6047</v>
      </c>
      <c r="F9" s="4">
        <v>1014000</v>
      </c>
      <c r="G9" s="4">
        <v>1012986</v>
      </c>
      <c r="H9" s="4">
        <f t="shared" si="5"/>
        <v>15576.52684181923</v>
      </c>
      <c r="I9" s="10">
        <f t="shared" si="6"/>
        <v>15592.118960780012</v>
      </c>
    </row>
    <row r="10" spans="1:9" ht="15">
      <c r="A10" s="14" t="s">
        <v>56</v>
      </c>
      <c r="B10" s="3" t="s">
        <v>11</v>
      </c>
      <c r="C10" s="5">
        <v>0</v>
      </c>
      <c r="D10" s="5">
        <v>0</v>
      </c>
      <c r="E10" s="5">
        <f t="shared" si="9"/>
        <v>0</v>
      </c>
      <c r="F10" s="5">
        <v>0</v>
      </c>
      <c r="G10" s="5">
        <v>0</v>
      </c>
      <c r="H10" s="5">
        <f t="shared" si="5"/>
        <v>0</v>
      </c>
      <c r="I10" s="17">
        <f t="shared" si="6"/>
        <v>0</v>
      </c>
    </row>
    <row r="11" spans="1:9" ht="15">
      <c r="A11" s="8" t="s">
        <v>57</v>
      </c>
      <c r="B11" s="3" t="s">
        <v>11</v>
      </c>
      <c r="C11" s="20">
        <f>SUM(C9:C10)</f>
        <v>2733.33</v>
      </c>
      <c r="D11" s="21"/>
      <c r="E11" s="20">
        <f>SUM(E9:E10)</f>
        <v>15794598217.6047</v>
      </c>
      <c r="F11" s="20">
        <f t="shared" ref="F11:G11" si="10">SUM(F9:F10)</f>
        <v>1014000</v>
      </c>
      <c r="G11" s="20">
        <f t="shared" si="10"/>
        <v>1012986</v>
      </c>
      <c r="H11" s="20">
        <f t="shared" si="5"/>
        <v>15576.52684181923</v>
      </c>
      <c r="I11" s="26">
        <f t="shared" si="6"/>
        <v>15592.118960780012</v>
      </c>
    </row>
    <row r="12" spans="1:9" ht="15">
      <c r="A12" s="14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7">
        <f t="shared" si="6"/>
        <v>0</v>
      </c>
    </row>
    <row r="13" spans="1:9" ht="15">
      <c r="A13" s="14" t="s">
        <v>59</v>
      </c>
      <c r="B13" s="3" t="s">
        <v>11</v>
      </c>
      <c r="C13" s="4">
        <v>1866.47</v>
      </c>
      <c r="D13" s="54">
        <v>5513196.3600000003</v>
      </c>
      <c r="E13" s="4">
        <f t="shared" si="11"/>
        <v>10290215610.0492</v>
      </c>
      <c r="F13" s="4">
        <v>756000</v>
      </c>
      <c r="G13" s="4">
        <v>755244</v>
      </c>
      <c r="H13" s="4">
        <f t="shared" si="5"/>
        <v>13611.396309588888</v>
      </c>
      <c r="I13" s="10">
        <f t="shared" si="6"/>
        <v>13625.021330919808</v>
      </c>
    </row>
    <row r="14" spans="1:9" ht="15">
      <c r="A14" s="8" t="s">
        <v>60</v>
      </c>
      <c r="B14" s="3" t="s">
        <v>11</v>
      </c>
      <c r="C14" s="20">
        <f>SUM(C12:C13)</f>
        <v>1866.47</v>
      </c>
      <c r="D14" s="21"/>
      <c r="E14" s="20">
        <f t="shared" ref="E14:G14" si="12">SUM(E12:E13)</f>
        <v>10290215610.0492</v>
      </c>
      <c r="F14" s="20">
        <f t="shared" si="12"/>
        <v>756000</v>
      </c>
      <c r="G14" s="20">
        <f t="shared" si="12"/>
        <v>755244</v>
      </c>
      <c r="H14" s="20">
        <f t="shared" si="5"/>
        <v>13611.396309588888</v>
      </c>
      <c r="I14" s="26">
        <f t="shared" si="6"/>
        <v>13625.021330919808</v>
      </c>
    </row>
    <row r="15" spans="1:9" ht="15">
      <c r="A15" s="8" t="s">
        <v>61</v>
      </c>
      <c r="B15" s="3" t="s">
        <v>11</v>
      </c>
      <c r="C15" s="4">
        <v>4669.66</v>
      </c>
      <c r="D15" s="4">
        <v>5723550</v>
      </c>
      <c r="E15" s="4">
        <f>C15*D15</f>
        <v>26727032493</v>
      </c>
      <c r="F15" s="4">
        <v>1675000</v>
      </c>
      <c r="G15" s="4">
        <v>1673325</v>
      </c>
      <c r="H15" s="4">
        <f t="shared" si="5"/>
        <v>15956.437309253732</v>
      </c>
      <c r="I15" s="10">
        <f t="shared" si="6"/>
        <v>15972.409718972704</v>
      </c>
    </row>
    <row r="16" spans="1:9" ht="15">
      <c r="A16" s="8" t="s">
        <v>62</v>
      </c>
      <c r="B16" s="3" t="s">
        <v>11</v>
      </c>
      <c r="C16" s="4">
        <v>4204.21</v>
      </c>
      <c r="D16" s="4">
        <v>5723550</v>
      </c>
      <c r="E16" s="4">
        <f>C16*D16</f>
        <v>24063006145.5</v>
      </c>
      <c r="F16" s="4">
        <v>1547000</v>
      </c>
      <c r="G16" s="4">
        <v>1545453</v>
      </c>
      <c r="H16" s="4">
        <f t="shared" si="5"/>
        <v>15554.625821266969</v>
      </c>
      <c r="I16" s="10">
        <f t="shared" si="6"/>
        <v>15570.196017284252</v>
      </c>
    </row>
    <row r="17" spans="1:9" ht="15">
      <c r="A17" s="8" t="s">
        <v>63</v>
      </c>
      <c r="B17" s="3" t="s">
        <v>11</v>
      </c>
      <c r="C17" s="4">
        <v>4360.97</v>
      </c>
      <c r="D17" s="4">
        <v>5723550</v>
      </c>
      <c r="E17" s="4">
        <f>C17*D17</f>
        <v>24960229843.5</v>
      </c>
      <c r="F17" s="4">
        <v>1652000</v>
      </c>
      <c r="G17" s="4">
        <v>1650348</v>
      </c>
      <c r="H17" s="4">
        <f t="shared" si="5"/>
        <v>15109.09796822034</v>
      </c>
      <c r="I17" s="10">
        <f t="shared" si="6"/>
        <v>15124.22219041075</v>
      </c>
    </row>
    <row r="18" spans="1:9" ht="15">
      <c r="A18" s="8" t="s">
        <v>64</v>
      </c>
      <c r="B18" s="3" t="s">
        <v>11</v>
      </c>
      <c r="C18" s="20">
        <f>SUM(C15:C17)</f>
        <v>13234.84</v>
      </c>
      <c r="D18" s="27"/>
      <c r="E18" s="20">
        <f>SUM(E15:E17)</f>
        <v>75750268482</v>
      </c>
      <c r="F18" s="20">
        <f t="shared" ref="F18:G18" si="13">SUM(F15:F17)</f>
        <v>4874000</v>
      </c>
      <c r="G18" s="20">
        <f t="shared" si="13"/>
        <v>4869126</v>
      </c>
      <c r="H18" s="20">
        <f t="shared" si="5"/>
        <v>15541.704653672548</v>
      </c>
      <c r="I18" s="26">
        <f t="shared" si="6"/>
        <v>15557.261915588137</v>
      </c>
    </row>
    <row r="19" spans="1:9" ht="15">
      <c r="A19" s="14" t="s">
        <v>65</v>
      </c>
      <c r="B19" s="3" t="s">
        <v>11</v>
      </c>
      <c r="C19" s="7">
        <v>798.65</v>
      </c>
      <c r="D19" s="7">
        <v>5723550</v>
      </c>
      <c r="E19" s="4">
        <f t="shared" ref="E19:E21" si="14">C19*D19</f>
        <v>4571113207.5</v>
      </c>
      <c r="F19" s="7">
        <v>357000</v>
      </c>
      <c r="G19" s="7">
        <v>354000</v>
      </c>
      <c r="H19" s="4">
        <f t="shared" si="5"/>
        <v>12804.238676470588</v>
      </c>
      <c r="I19" s="10">
        <f t="shared" si="6"/>
        <v>12912.749173728813</v>
      </c>
    </row>
    <row r="20" spans="1:9" ht="15">
      <c r="A20" s="14" t="s">
        <v>66</v>
      </c>
      <c r="B20" s="3" t="s">
        <v>11</v>
      </c>
      <c r="C20" s="7">
        <v>1273.31</v>
      </c>
      <c r="D20" s="7">
        <v>5723550</v>
      </c>
      <c r="E20" s="4">
        <f t="shared" si="14"/>
        <v>7287853450.5</v>
      </c>
      <c r="F20" s="7">
        <v>737000</v>
      </c>
      <c r="G20" s="7">
        <v>734000</v>
      </c>
      <c r="H20" s="4">
        <f t="shared" si="5"/>
        <v>9888.5392815468113</v>
      </c>
      <c r="I20" s="10">
        <f t="shared" si="6"/>
        <v>9928.9556546321528</v>
      </c>
    </row>
    <row r="21" spans="1:9" ht="15">
      <c r="A21" s="14" t="s">
        <v>67</v>
      </c>
      <c r="B21" s="3" t="s">
        <v>11</v>
      </c>
      <c r="C21" s="7">
        <v>740.03</v>
      </c>
      <c r="D21" s="7">
        <v>5723550</v>
      </c>
      <c r="E21" s="4">
        <f t="shared" si="14"/>
        <v>4235598706.5</v>
      </c>
      <c r="F21" s="7">
        <v>529000</v>
      </c>
      <c r="G21" s="7">
        <v>527000</v>
      </c>
      <c r="H21" s="4">
        <f t="shared" si="5"/>
        <v>8006.8028478260867</v>
      </c>
      <c r="I21" s="10">
        <f t="shared" si="6"/>
        <v>8037.1891963946873</v>
      </c>
    </row>
    <row r="22" spans="1:9" ht="15">
      <c r="A22" s="14" t="s">
        <v>68</v>
      </c>
      <c r="B22" s="3" t="s">
        <v>11</v>
      </c>
      <c r="C22" s="20">
        <f>SUM(C19:C21)</f>
        <v>2811.99</v>
      </c>
      <c r="D22" s="22"/>
      <c r="E22" s="20">
        <f>SUM(E19:E21)</f>
        <v>16094565364.5</v>
      </c>
      <c r="F22" s="20">
        <f t="shared" ref="F22" si="15">SUM(F19:F21)</f>
        <v>1623000</v>
      </c>
      <c r="G22" s="20">
        <f t="shared" ref="G22" si="16">SUM(G19:G21)</f>
        <v>1615000</v>
      </c>
      <c r="H22" s="20">
        <f t="shared" si="5"/>
        <v>9916.5529048059143</v>
      </c>
      <c r="I22" s="26">
        <f t="shared" si="6"/>
        <v>9965.675148297214</v>
      </c>
    </row>
    <row r="23" spans="1:9" ht="15">
      <c r="A23" s="14" t="s">
        <v>69</v>
      </c>
      <c r="B23" s="3" t="s">
        <v>11</v>
      </c>
      <c r="C23" s="18">
        <v>0</v>
      </c>
      <c r="D23" s="18">
        <v>0</v>
      </c>
      <c r="E23" s="5">
        <f t="shared" ref="E23:E24" si="17">C23*D23</f>
        <v>0</v>
      </c>
      <c r="F23" s="18">
        <v>0</v>
      </c>
      <c r="G23" s="18">
        <v>0</v>
      </c>
      <c r="H23" s="5">
        <f t="shared" si="5"/>
        <v>0</v>
      </c>
      <c r="I23" s="17">
        <f t="shared" si="6"/>
        <v>0</v>
      </c>
    </row>
    <row r="24" spans="1:9" ht="15">
      <c r="A24" s="14" t="s">
        <v>70</v>
      </c>
      <c r="B24" s="3" t="s">
        <v>11</v>
      </c>
      <c r="C24" s="7">
        <v>1661.04</v>
      </c>
      <c r="D24" s="7">
        <v>5527948.2300000004</v>
      </c>
      <c r="E24" s="4">
        <f t="shared" si="17"/>
        <v>9182143127.9591999</v>
      </c>
      <c r="F24" s="7">
        <v>601000</v>
      </c>
      <c r="G24" s="7">
        <v>600399</v>
      </c>
      <c r="H24" s="4">
        <f t="shared" si="5"/>
        <v>15278.108365988686</v>
      </c>
      <c r="I24" s="10">
        <f t="shared" si="6"/>
        <v>15293.401767756442</v>
      </c>
    </row>
    <row r="25" spans="1:9" ht="15">
      <c r="A25" s="8" t="s">
        <v>71</v>
      </c>
      <c r="B25" s="3" t="s">
        <v>11</v>
      </c>
      <c r="C25" s="20">
        <f>SUM(C23:C24)</f>
        <v>1661.04</v>
      </c>
      <c r="D25" s="22"/>
      <c r="E25" s="20">
        <f t="shared" ref="E25:G25" si="18">SUM(E23:E24)</f>
        <v>9182143127.9591999</v>
      </c>
      <c r="F25" s="20">
        <f t="shared" si="18"/>
        <v>601000</v>
      </c>
      <c r="G25" s="20">
        <f t="shared" si="18"/>
        <v>600399</v>
      </c>
      <c r="H25" s="20">
        <f t="shared" si="5"/>
        <v>15278.108365988686</v>
      </c>
      <c r="I25" s="26">
        <f t="shared" si="6"/>
        <v>15293.401767756442</v>
      </c>
    </row>
    <row r="26" spans="1:9" ht="15">
      <c r="A26" s="8" t="s">
        <v>72</v>
      </c>
      <c r="B26" s="3" t="s">
        <v>11</v>
      </c>
      <c r="C26" s="2">
        <v>1.19</v>
      </c>
      <c r="D26" s="2">
        <v>0</v>
      </c>
      <c r="E26" s="2">
        <v>0</v>
      </c>
      <c r="F26" s="2">
        <v>0</v>
      </c>
      <c r="G26" s="2">
        <v>0</v>
      </c>
      <c r="H26" s="24">
        <f t="shared" si="5"/>
        <v>0</v>
      </c>
      <c r="I26" s="25">
        <f t="shared" si="6"/>
        <v>0</v>
      </c>
    </row>
    <row r="27" spans="1:9" ht="15">
      <c r="A27" s="14" t="s">
        <v>73</v>
      </c>
      <c r="B27" s="96" t="s">
        <v>11</v>
      </c>
      <c r="C27" s="65">
        <v>2.19</v>
      </c>
      <c r="D27" s="66">
        <v>0</v>
      </c>
      <c r="E27" s="66">
        <v>0</v>
      </c>
      <c r="F27" s="66">
        <v>0</v>
      </c>
      <c r="G27" s="66">
        <v>0</v>
      </c>
      <c r="H27" s="66">
        <f t="shared" si="5"/>
        <v>0</v>
      </c>
      <c r="I27" s="97">
        <f t="shared" si="6"/>
        <v>0</v>
      </c>
    </row>
    <row r="28" spans="1:9" ht="15">
      <c r="A28" s="11" t="s">
        <v>74</v>
      </c>
      <c r="B28" s="23" t="s">
        <v>11</v>
      </c>
      <c r="C28" s="67">
        <f>SUM(C5,C8,C11,C14,C18,C22,C25,C26,C27)</f>
        <v>22421.759999999995</v>
      </c>
      <c r="D28" s="98"/>
      <c r="E28" s="67">
        <f>SUM(E5,E8,E11,E14,E18,E22,E25,E26,E27)</f>
        <v>127746247116.5631</v>
      </c>
      <c r="F28" s="67">
        <f t="shared" ref="F28:G28" si="19">SUM(F5,F8,F11,F14,F18,F22,F25,F26,F27)</f>
        <v>8901000</v>
      </c>
      <c r="G28" s="67">
        <f t="shared" si="19"/>
        <v>8885722</v>
      </c>
      <c r="H28" s="67">
        <f t="shared" ref="H28" si="20">IF(F28,($E28)/F28,0)</f>
        <v>14351.898339126288</v>
      </c>
      <c r="I28" s="99">
        <f t="shared" ref="I28" si="21">IF(G28,($E28)/G28,0)</f>
        <v>14376.574814805494</v>
      </c>
    </row>
    <row r="29" spans="1:9" ht="15"/>
    <row r="30" spans="1:9" ht="14.45" customHeight="1">
      <c r="A30" s="105" t="s">
        <v>19</v>
      </c>
      <c r="B30" s="106"/>
      <c r="C30" s="106"/>
      <c r="D30" s="106"/>
      <c r="E30" s="106"/>
      <c r="F30" s="106"/>
      <c r="G30" s="106"/>
      <c r="H30" s="106"/>
      <c r="I30" s="107"/>
    </row>
    <row r="31" spans="1:9" ht="15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>
      <c r="A32" s="8" t="s">
        <v>49</v>
      </c>
      <c r="B32" s="3" t="s">
        <v>11</v>
      </c>
      <c r="C32" s="3">
        <v>0</v>
      </c>
      <c r="D32" s="3">
        <v>0</v>
      </c>
      <c r="E32" s="5">
        <f t="shared" ref="E32:E33" si="22">C32*D32</f>
        <v>0</v>
      </c>
      <c r="F32" s="3">
        <v>0</v>
      </c>
      <c r="G32" s="3">
        <v>0</v>
      </c>
      <c r="H32" s="5">
        <f t="shared" ref="H32:H33" si="23">IF(F32,($E32)/F32,0)</f>
        <v>0</v>
      </c>
      <c r="I32" s="17">
        <f t="shared" ref="I32:I33" si="24">IF(G32,($E32)/G32,0)</f>
        <v>0</v>
      </c>
    </row>
    <row r="33" spans="1:9">
      <c r="A33" s="8" t="s">
        <v>50</v>
      </c>
      <c r="B33" s="3" t="s">
        <v>11</v>
      </c>
      <c r="C33" s="3">
        <v>0</v>
      </c>
      <c r="D33" s="3">
        <v>0</v>
      </c>
      <c r="E33" s="5">
        <f t="shared" si="22"/>
        <v>0</v>
      </c>
      <c r="F33" s="3">
        <v>0</v>
      </c>
      <c r="G33" s="3">
        <v>0</v>
      </c>
      <c r="H33" s="5">
        <f t="shared" si="23"/>
        <v>0</v>
      </c>
      <c r="I33" s="17">
        <f t="shared" si="24"/>
        <v>0</v>
      </c>
    </row>
    <row r="34" spans="1:9">
      <c r="A34" s="8" t="s">
        <v>51</v>
      </c>
      <c r="B34" s="3" t="s">
        <v>11</v>
      </c>
      <c r="C34" s="2">
        <f>SUM(C32:C33)</f>
        <v>0</v>
      </c>
      <c r="D34" s="21"/>
      <c r="E34" s="2">
        <f t="shared" ref="E34" si="25">SUM(E32:E33)</f>
        <v>0</v>
      </c>
      <c r="F34" s="2">
        <f t="shared" ref="F34" si="26">SUM(F32:F33)</f>
        <v>0</v>
      </c>
      <c r="G34" s="2">
        <f t="shared" ref="G34" si="27">SUM(G32:G33)</f>
        <v>0</v>
      </c>
      <c r="H34" s="24">
        <f t="shared" ref="H34:H36" si="28">IF(F34,($E34)/F34,0)</f>
        <v>0</v>
      </c>
      <c r="I34" s="25">
        <f t="shared" ref="I34:I36" si="29">IF(G34,($E34)/G34,0)</f>
        <v>0</v>
      </c>
    </row>
    <row r="35" spans="1:9">
      <c r="A35" s="8" t="s">
        <v>52</v>
      </c>
      <c r="B35" s="3" t="s">
        <v>11</v>
      </c>
      <c r="C35" s="3">
        <v>0</v>
      </c>
      <c r="D35" s="3">
        <v>0</v>
      </c>
      <c r="E35" s="5">
        <f t="shared" ref="E35:E36" si="30">C35*D35</f>
        <v>0</v>
      </c>
      <c r="F35" s="3">
        <v>0</v>
      </c>
      <c r="G35" s="3">
        <v>0</v>
      </c>
      <c r="H35" s="5">
        <f t="shared" si="28"/>
        <v>0</v>
      </c>
      <c r="I35" s="17">
        <f t="shared" si="29"/>
        <v>0</v>
      </c>
    </row>
    <row r="36" spans="1:9">
      <c r="A36" s="8" t="s">
        <v>53</v>
      </c>
      <c r="B36" s="3" t="s">
        <v>11</v>
      </c>
      <c r="C36" s="3">
        <v>117.4</v>
      </c>
      <c r="D36" s="4">
        <v>5730795</v>
      </c>
      <c r="E36" s="4">
        <f t="shared" si="30"/>
        <v>672795333</v>
      </c>
      <c r="F36" s="4">
        <v>37000</v>
      </c>
      <c r="G36" s="4">
        <v>36963</v>
      </c>
      <c r="H36" s="4">
        <f t="shared" si="28"/>
        <v>18183.657648648648</v>
      </c>
      <c r="I36" s="10">
        <f t="shared" si="29"/>
        <v>18201.859508156806</v>
      </c>
    </row>
    <row r="37" spans="1:9">
      <c r="A37" s="8" t="s">
        <v>54</v>
      </c>
      <c r="B37" s="3" t="s">
        <v>11</v>
      </c>
      <c r="C37" s="2">
        <f>SUM(C35:C36)</f>
        <v>117.4</v>
      </c>
      <c r="D37" s="21"/>
      <c r="E37" s="20">
        <f t="shared" ref="E37" si="31">SUM(E35:E36)</f>
        <v>672795333</v>
      </c>
      <c r="F37" s="20">
        <f t="shared" ref="F37" si="32">SUM(F35:F36)</f>
        <v>37000</v>
      </c>
      <c r="G37" s="20">
        <f t="shared" ref="G37" si="33">SUM(G35:G36)</f>
        <v>36963</v>
      </c>
      <c r="H37" s="20">
        <f t="shared" ref="H37:H39" si="34">IF(F37,($E37)/F37,0)</f>
        <v>18183.657648648648</v>
      </c>
      <c r="I37" s="26">
        <f t="shared" ref="I37:I39" si="35">IF(G37,($E37)/G37,0)</f>
        <v>18201.859508156806</v>
      </c>
    </row>
    <row r="38" spans="1:9">
      <c r="A38" s="14" t="s">
        <v>55</v>
      </c>
      <c r="B38" s="3" t="s">
        <v>11</v>
      </c>
      <c r="C38" s="54">
        <v>8960.0499999999993</v>
      </c>
      <c r="D38" s="54">
        <v>5778518.5899999999</v>
      </c>
      <c r="E38" s="4">
        <f t="shared" ref="E38:E56" si="36">C38*D38</f>
        <v>51775815492.329491</v>
      </c>
      <c r="F38" s="4">
        <v>3423000</v>
      </c>
      <c r="G38" s="4">
        <v>3419577</v>
      </c>
      <c r="H38" s="4">
        <f t="shared" si="34"/>
        <v>15125.859039535346</v>
      </c>
      <c r="I38" s="10">
        <f t="shared" si="35"/>
        <v>15141.000039574921</v>
      </c>
    </row>
    <row r="39" spans="1:9">
      <c r="A39" s="14" t="s">
        <v>56</v>
      </c>
      <c r="B39" s="3" t="s">
        <v>11</v>
      </c>
      <c r="C39" s="3">
        <v>0</v>
      </c>
      <c r="D39" s="3">
        <v>0</v>
      </c>
      <c r="E39" s="5">
        <f t="shared" si="36"/>
        <v>0</v>
      </c>
      <c r="F39" s="5">
        <v>0</v>
      </c>
      <c r="G39" s="5">
        <v>0</v>
      </c>
      <c r="H39" s="5">
        <f t="shared" si="34"/>
        <v>0</v>
      </c>
      <c r="I39" s="17">
        <f t="shared" si="35"/>
        <v>0</v>
      </c>
    </row>
    <row r="40" spans="1:9">
      <c r="A40" s="8" t="s">
        <v>57</v>
      </c>
      <c r="B40" s="3" t="s">
        <v>11</v>
      </c>
      <c r="C40" s="20">
        <f>SUM(C38:C39)</f>
        <v>8960.0499999999993</v>
      </c>
      <c r="D40" s="21"/>
      <c r="E40" s="20">
        <f>SUM(E38:E39)</f>
        <v>51775815492.329491</v>
      </c>
      <c r="F40" s="20">
        <f t="shared" ref="F40" si="37">SUM(F38:F39)</f>
        <v>3423000</v>
      </c>
      <c r="G40" s="20">
        <f t="shared" ref="G40" si="38">SUM(G38:G39)</f>
        <v>3419577</v>
      </c>
      <c r="H40" s="20">
        <f t="shared" ref="H40:H42" si="39">IF(F40,($E40)/F40,0)</f>
        <v>15125.859039535346</v>
      </c>
      <c r="I40" s="26">
        <f t="shared" ref="I40:I42" si="40">IF(G40,($E40)/G40,0)</f>
        <v>15141.000039574921</v>
      </c>
    </row>
    <row r="41" spans="1:9">
      <c r="A41" s="14" t="s">
        <v>58</v>
      </c>
      <c r="B41" s="3" t="s">
        <v>11</v>
      </c>
      <c r="C41" s="3">
        <v>0</v>
      </c>
      <c r="D41" s="3">
        <v>0</v>
      </c>
      <c r="E41" s="5">
        <f t="shared" si="36"/>
        <v>0</v>
      </c>
      <c r="F41" s="3">
        <v>0</v>
      </c>
      <c r="G41" s="3">
        <v>0</v>
      </c>
      <c r="H41" s="5">
        <f t="shared" si="39"/>
        <v>0</v>
      </c>
      <c r="I41" s="17">
        <f t="shared" si="40"/>
        <v>0</v>
      </c>
    </row>
    <row r="42" spans="1:9">
      <c r="A42" s="14" t="s">
        <v>59</v>
      </c>
      <c r="B42" s="3" t="s">
        <v>11</v>
      </c>
      <c r="C42" s="54">
        <v>7980.47</v>
      </c>
      <c r="D42" s="54">
        <v>5513196.3600000003</v>
      </c>
      <c r="E42" s="4">
        <f t="shared" si="36"/>
        <v>43997898155.089203</v>
      </c>
      <c r="F42" s="4">
        <v>3078000</v>
      </c>
      <c r="G42" s="4">
        <v>3074922</v>
      </c>
      <c r="H42" s="4">
        <f t="shared" si="39"/>
        <v>14294.313890542302</v>
      </c>
      <c r="I42" s="10">
        <f t="shared" si="40"/>
        <v>14308.622513055356</v>
      </c>
    </row>
    <row r="43" spans="1:9">
      <c r="A43" s="8" t="s">
        <v>60</v>
      </c>
      <c r="B43" s="3" t="s">
        <v>11</v>
      </c>
      <c r="C43" s="20">
        <f>SUM(C41:C42)</f>
        <v>7980.47</v>
      </c>
      <c r="D43" s="21"/>
      <c r="E43" s="20">
        <f t="shared" ref="E43" si="41">SUM(E41:E42)</f>
        <v>43997898155.089203</v>
      </c>
      <c r="F43" s="20">
        <f t="shared" ref="F43" si="42">SUM(F41:F42)</f>
        <v>3078000</v>
      </c>
      <c r="G43" s="20">
        <f t="shared" ref="G43" si="43">SUM(G41:G42)</f>
        <v>3074922</v>
      </c>
      <c r="H43" s="20">
        <f t="shared" ref="H43:H45" si="44">IF(F43,($E43)/F43,0)</f>
        <v>14294.313890542302</v>
      </c>
      <c r="I43" s="26">
        <f t="shared" ref="I43:I45" si="45">IF(G43,($E43)/G43,0)</f>
        <v>14308.622513055356</v>
      </c>
    </row>
    <row r="44" spans="1:9">
      <c r="A44" s="8" t="s">
        <v>61</v>
      </c>
      <c r="B44" s="3" t="s">
        <v>11</v>
      </c>
      <c r="C44" s="4">
        <v>10165.040000000001</v>
      </c>
      <c r="D44" s="4">
        <v>5723550</v>
      </c>
      <c r="E44" s="4">
        <f t="shared" si="36"/>
        <v>58180114692.000008</v>
      </c>
      <c r="F44" s="4">
        <v>3835000</v>
      </c>
      <c r="G44" s="4">
        <v>3831165</v>
      </c>
      <c r="H44" s="4">
        <f t="shared" si="44"/>
        <v>15170.825213037811</v>
      </c>
      <c r="I44" s="10">
        <f t="shared" si="45"/>
        <v>15186.011224262074</v>
      </c>
    </row>
    <row r="45" spans="1:9">
      <c r="A45" s="8" t="s">
        <v>62</v>
      </c>
      <c r="B45" s="3" t="s">
        <v>11</v>
      </c>
      <c r="C45" s="4">
        <v>9938.32</v>
      </c>
      <c r="D45" s="4">
        <v>5723550</v>
      </c>
      <c r="E45" s="4">
        <f t="shared" si="36"/>
        <v>56882471436</v>
      </c>
      <c r="F45" s="4">
        <v>3574000</v>
      </c>
      <c r="G45" s="4">
        <v>3570426</v>
      </c>
      <c r="H45" s="4">
        <f t="shared" si="44"/>
        <v>15915.632746502519</v>
      </c>
      <c r="I45" s="10">
        <f t="shared" si="45"/>
        <v>15931.564310813332</v>
      </c>
    </row>
    <row r="46" spans="1:9">
      <c r="A46" s="8" t="s">
        <v>63</v>
      </c>
      <c r="B46" s="3" t="s">
        <v>11</v>
      </c>
      <c r="C46" s="4">
        <v>9274.0499999999993</v>
      </c>
      <c r="D46" s="4">
        <v>5723550</v>
      </c>
      <c r="E46" s="4">
        <f t="shared" si="36"/>
        <v>53080488877.499992</v>
      </c>
      <c r="F46" s="4">
        <v>3561000</v>
      </c>
      <c r="G46" s="4">
        <v>3557439</v>
      </c>
      <c r="H46" s="4">
        <f t="shared" ref="H46" si="46">IF(F46,($E46)/F46,0)</f>
        <v>14906.062588458297</v>
      </c>
      <c r="I46" s="10">
        <f t="shared" ref="I46" si="47">IF(G46,($E46)/G46,0)</f>
        <v>14920.983572030327</v>
      </c>
    </row>
    <row r="47" spans="1:9">
      <c r="A47" s="8" t="s">
        <v>64</v>
      </c>
      <c r="B47" s="3" t="s">
        <v>11</v>
      </c>
      <c r="C47" s="20">
        <f>SUM(C44:C46)</f>
        <v>29377.41</v>
      </c>
      <c r="D47" s="27"/>
      <c r="E47" s="20">
        <f>SUM(E44:E46)</f>
        <v>168143075005.5</v>
      </c>
      <c r="F47" s="20">
        <f t="shared" ref="F47" si="48">SUM(F44:F46)</f>
        <v>10970000</v>
      </c>
      <c r="G47" s="20">
        <f t="shared" ref="G47" si="49">SUM(G44:G46)</f>
        <v>10959030</v>
      </c>
      <c r="H47" s="20">
        <f t="shared" ref="H47:H50" si="50">IF(F47,($E47)/F47,0)</f>
        <v>15327.536463582497</v>
      </c>
      <c r="I47" s="26">
        <f t="shared" ref="I47:I50" si="51">IF(G47,($E47)/G47,0)</f>
        <v>15342.879342925424</v>
      </c>
    </row>
    <row r="48" spans="1:9">
      <c r="A48" s="14" t="s">
        <v>65</v>
      </c>
      <c r="B48" s="3" t="s">
        <v>11</v>
      </c>
      <c r="C48" s="7">
        <v>9956.27</v>
      </c>
      <c r="D48" s="4">
        <v>5723550</v>
      </c>
      <c r="E48" s="4">
        <f t="shared" si="36"/>
        <v>56985209158.5</v>
      </c>
      <c r="F48" s="7">
        <v>5949000</v>
      </c>
      <c r="G48" s="7">
        <v>5947000</v>
      </c>
      <c r="H48" s="4">
        <f t="shared" si="50"/>
        <v>9578.9559856278374</v>
      </c>
      <c r="I48" s="10">
        <f t="shared" si="51"/>
        <v>9582.1774270220285</v>
      </c>
    </row>
    <row r="49" spans="1:9">
      <c r="A49" s="14" t="s">
        <v>66</v>
      </c>
      <c r="B49" s="3" t="s">
        <v>11</v>
      </c>
      <c r="C49" s="7">
        <v>9959.49</v>
      </c>
      <c r="D49" s="4">
        <v>5723550</v>
      </c>
      <c r="E49" s="4">
        <f t="shared" si="36"/>
        <v>57003638989.5</v>
      </c>
      <c r="F49" s="7">
        <v>5816000</v>
      </c>
      <c r="G49" s="7">
        <v>5814000</v>
      </c>
      <c r="H49" s="4">
        <f t="shared" si="50"/>
        <v>9801.1758922799181</v>
      </c>
      <c r="I49" s="10">
        <f t="shared" si="51"/>
        <v>9804.5474698142407</v>
      </c>
    </row>
    <row r="50" spans="1:9">
      <c r="A50" s="14" t="s">
        <v>67</v>
      </c>
      <c r="B50" s="3" t="s">
        <v>11</v>
      </c>
      <c r="C50" s="7">
        <v>8182.21</v>
      </c>
      <c r="D50" s="4">
        <v>5723550</v>
      </c>
      <c r="E50" s="4">
        <f t="shared" si="36"/>
        <v>46831288045.5</v>
      </c>
      <c r="F50" s="7">
        <v>4360000</v>
      </c>
      <c r="G50" s="7">
        <v>4358000</v>
      </c>
      <c r="H50" s="4">
        <f t="shared" si="50"/>
        <v>10741.121111353212</v>
      </c>
      <c r="I50" s="10">
        <f t="shared" si="51"/>
        <v>10746.050492312988</v>
      </c>
    </row>
    <row r="51" spans="1:9">
      <c r="A51" s="14" t="s">
        <v>68</v>
      </c>
      <c r="B51" s="3" t="s">
        <v>11</v>
      </c>
      <c r="C51" s="20">
        <f>SUM(C48:C50)</f>
        <v>28097.97</v>
      </c>
      <c r="D51" s="22"/>
      <c r="E51" s="20">
        <f>SUM(E48:E50)</f>
        <v>160820136193.5</v>
      </c>
      <c r="F51" s="20">
        <f t="shared" ref="F51" si="52">SUM(F48:F50)</f>
        <v>16125000</v>
      </c>
      <c r="G51" s="20">
        <f t="shared" ref="G51" si="53">SUM(G48:G50)</f>
        <v>16119000</v>
      </c>
      <c r="H51" s="20">
        <f t="shared" ref="H51:H53" si="54">IF(F51,($E51)/F51,0)</f>
        <v>9973.3417794418601</v>
      </c>
      <c r="I51" s="26">
        <f t="shared" ref="I51:I53" si="55">IF(G51,($E51)/G51,0)</f>
        <v>9977.0541716917924</v>
      </c>
    </row>
    <row r="52" spans="1:9">
      <c r="A52" s="14" t="s">
        <v>69</v>
      </c>
      <c r="B52" s="3" t="s">
        <v>11</v>
      </c>
      <c r="C52" s="3">
        <v>0</v>
      </c>
      <c r="D52" s="3">
        <v>0</v>
      </c>
      <c r="E52" s="5">
        <f t="shared" si="36"/>
        <v>0</v>
      </c>
      <c r="F52" s="3"/>
      <c r="G52" s="3"/>
      <c r="H52" s="5">
        <f t="shared" si="54"/>
        <v>0</v>
      </c>
      <c r="I52" s="17">
        <f t="shared" si="55"/>
        <v>0</v>
      </c>
    </row>
    <row r="53" spans="1:9">
      <c r="A53" s="14" t="s">
        <v>70</v>
      </c>
      <c r="B53" s="3" t="s">
        <v>11</v>
      </c>
      <c r="C53" s="7">
        <v>7146.13</v>
      </c>
      <c r="D53" s="7">
        <v>5527948.2300000004</v>
      </c>
      <c r="E53" s="4">
        <f t="shared" si="36"/>
        <v>39503436684.849907</v>
      </c>
      <c r="F53" s="7">
        <v>2615000</v>
      </c>
      <c r="G53" s="7">
        <v>2612385</v>
      </c>
      <c r="H53" s="4">
        <f t="shared" si="54"/>
        <v>15106.476743728454</v>
      </c>
      <c r="I53" s="10">
        <f t="shared" si="55"/>
        <v>15121.598342070525</v>
      </c>
    </row>
    <row r="54" spans="1:9">
      <c r="A54" s="8" t="s">
        <v>71</v>
      </c>
      <c r="B54" s="3" t="s">
        <v>11</v>
      </c>
      <c r="C54" s="20">
        <f>SUM(C52:C53)</f>
        <v>7146.13</v>
      </c>
      <c r="D54" s="22"/>
      <c r="E54" s="20">
        <f t="shared" ref="E54" si="56">SUM(E52:E53)</f>
        <v>39503436684.849907</v>
      </c>
      <c r="F54" s="20">
        <f t="shared" ref="F54" si="57">SUM(F52:F53)</f>
        <v>2615000</v>
      </c>
      <c r="G54" s="20">
        <f t="shared" ref="G54" si="58">SUM(G52:G53)</f>
        <v>2612385</v>
      </c>
      <c r="H54" s="20">
        <f t="shared" ref="H54:H57" si="59">IF(F54,($E54)/F54,0)</f>
        <v>15106.476743728454</v>
      </c>
      <c r="I54" s="26">
        <f t="shared" ref="I54:I57" si="60">IF(G54,($E54)/G54,0)</f>
        <v>15121.598342070525</v>
      </c>
    </row>
    <row r="55" spans="1:9" ht="15">
      <c r="A55" s="8" t="s">
        <v>72</v>
      </c>
      <c r="B55" s="3" t="s">
        <v>11</v>
      </c>
      <c r="C55" s="65">
        <v>12.98</v>
      </c>
      <c r="D55" s="66">
        <v>0</v>
      </c>
      <c r="E55" s="24">
        <f t="shared" si="36"/>
        <v>0</v>
      </c>
      <c r="F55" s="66">
        <v>3</v>
      </c>
      <c r="G55" s="66">
        <v>2.91</v>
      </c>
      <c r="H55" s="24">
        <f t="shared" si="59"/>
        <v>0</v>
      </c>
      <c r="I55" s="25">
        <f t="shared" si="60"/>
        <v>0</v>
      </c>
    </row>
    <row r="56" spans="1:9" ht="15">
      <c r="A56" s="11" t="s">
        <v>73</v>
      </c>
      <c r="B56" s="23" t="s">
        <v>11</v>
      </c>
      <c r="C56" s="62">
        <v>110.88</v>
      </c>
      <c r="D56" s="63">
        <v>0</v>
      </c>
      <c r="E56" s="63">
        <f t="shared" si="36"/>
        <v>0</v>
      </c>
      <c r="F56" s="67">
        <v>46</v>
      </c>
      <c r="G56" s="67">
        <v>44.61</v>
      </c>
      <c r="H56" s="63">
        <f t="shared" si="59"/>
        <v>0</v>
      </c>
      <c r="I56" s="64">
        <f t="shared" si="60"/>
        <v>0</v>
      </c>
    </row>
    <row r="57" spans="1:9" ht="15">
      <c r="A57" s="11" t="s">
        <v>74</v>
      </c>
      <c r="B57" s="23" t="s">
        <v>11</v>
      </c>
      <c r="C57" s="67">
        <f>SUM(C34,C37,C40,C43,C47,C51,C54,C55,C56)</f>
        <v>81803.290000000008</v>
      </c>
      <c r="D57" s="98"/>
      <c r="E57" s="67">
        <f>SUM(E34,E37,E40,E43,E47,E51,E54,E55,E56)</f>
        <v>464913156864.26862</v>
      </c>
      <c r="F57" s="67">
        <f t="shared" ref="F57" si="61">SUM(F34,F37,F40,F43,F47,F51,F54,F55,F56)</f>
        <v>36248049</v>
      </c>
      <c r="G57" s="67">
        <f t="shared" ref="G57" si="62">SUM(G34,G37,G40,G43,G47,G51,G54,G55,G56)</f>
        <v>36221924.519999996</v>
      </c>
      <c r="H57" s="67">
        <f t="shared" si="59"/>
        <v>12825.88083193853</v>
      </c>
      <c r="I57" s="99">
        <f t="shared" si="60"/>
        <v>12835.131292031876</v>
      </c>
    </row>
    <row r="58" spans="1:9" ht="15"/>
    <row r="59" spans="1:9" ht="14.45" customHeight="1">
      <c r="A59" s="105" t="s">
        <v>20</v>
      </c>
      <c r="B59" s="106"/>
      <c r="C59" s="106"/>
      <c r="D59" s="106"/>
      <c r="E59" s="106"/>
      <c r="F59" s="106"/>
      <c r="G59" s="106"/>
      <c r="H59" s="106"/>
      <c r="I59" s="107"/>
    </row>
    <row r="60" spans="1:9" ht="15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>
      <c r="A61" s="8" t="s">
        <v>49</v>
      </c>
      <c r="B61" s="3" t="s">
        <v>11</v>
      </c>
      <c r="C61" s="28">
        <v>0</v>
      </c>
      <c r="D61" s="28">
        <v>0</v>
      </c>
      <c r="E61" s="5">
        <f t="shared" ref="E61:E62" si="63">C61*D61</f>
        <v>0</v>
      </c>
      <c r="F61" s="28">
        <v>0</v>
      </c>
      <c r="G61" s="28">
        <v>0</v>
      </c>
      <c r="H61" s="5">
        <f t="shared" ref="H61:H63" si="64">IF(F61,($E61)/F61,0)</f>
        <v>0</v>
      </c>
      <c r="I61" s="17">
        <f t="shared" ref="I61:I63" si="65">IF(G61,($E61)/G61,0)</f>
        <v>0</v>
      </c>
    </row>
    <row r="62" spans="1:9" ht="15">
      <c r="A62" s="8" t="s">
        <v>50</v>
      </c>
      <c r="B62" s="3" t="s">
        <v>11</v>
      </c>
      <c r="C62" s="28">
        <v>0</v>
      </c>
      <c r="D62" s="28">
        <v>0</v>
      </c>
      <c r="E62" s="5">
        <f t="shared" si="63"/>
        <v>0</v>
      </c>
      <c r="F62" s="68">
        <v>0</v>
      </c>
      <c r="G62" s="68">
        <v>0</v>
      </c>
      <c r="H62" s="5">
        <f t="shared" si="64"/>
        <v>0</v>
      </c>
      <c r="I62" s="17">
        <f t="shared" si="65"/>
        <v>0</v>
      </c>
    </row>
    <row r="63" spans="1:9">
      <c r="A63" s="8" t="s">
        <v>51</v>
      </c>
      <c r="B63" s="3" t="s">
        <v>11</v>
      </c>
      <c r="C63" s="24">
        <f t="shared" ref="C63:E63" si="66">SUM(C61:C62)</f>
        <v>0</v>
      </c>
      <c r="D63" s="29"/>
      <c r="E63" s="24">
        <f t="shared" si="66"/>
        <v>0</v>
      </c>
      <c r="F63" s="24">
        <f t="shared" ref="F63" si="67">SUM(F61:F62)</f>
        <v>0</v>
      </c>
      <c r="G63" s="24">
        <f t="shared" ref="G63" si="68">SUM(G61:G62)</f>
        <v>0</v>
      </c>
      <c r="H63" s="24">
        <f t="shared" si="64"/>
        <v>0</v>
      </c>
      <c r="I63" s="25">
        <f t="shared" si="65"/>
        <v>0</v>
      </c>
    </row>
    <row r="64" spans="1:9" ht="15">
      <c r="A64" s="8" t="s">
        <v>52</v>
      </c>
      <c r="B64" s="3" t="s">
        <v>11</v>
      </c>
      <c r="C64" s="28">
        <v>0</v>
      </c>
      <c r="D64" s="28">
        <v>0</v>
      </c>
      <c r="E64" s="5">
        <f t="shared" ref="E64:E65" si="69">C64*D64</f>
        <v>0</v>
      </c>
      <c r="F64" s="68">
        <v>0</v>
      </c>
      <c r="G64" s="68">
        <v>0</v>
      </c>
      <c r="H64" s="5">
        <f t="shared" ref="H64:H66" si="70">IF(F64,($E64)/F64,0)</f>
        <v>0</v>
      </c>
      <c r="I64" s="17">
        <f t="shared" ref="I64:I66" si="71">IF(G64,($E64)/G64,0)</f>
        <v>0</v>
      </c>
    </row>
    <row r="65" spans="1:9">
      <c r="A65" s="8" t="s">
        <v>53</v>
      </c>
      <c r="B65" s="3" t="s">
        <v>11</v>
      </c>
      <c r="C65" s="70">
        <v>515.29</v>
      </c>
      <c r="D65" s="69">
        <v>5730795</v>
      </c>
      <c r="E65" s="4">
        <f t="shared" si="69"/>
        <v>2953021355.5499997</v>
      </c>
      <c r="F65" s="69">
        <v>182200</v>
      </c>
      <c r="G65" s="69">
        <v>182017.8</v>
      </c>
      <c r="H65" s="4">
        <f t="shared" si="70"/>
        <v>16207.581534302963</v>
      </c>
      <c r="I65" s="10">
        <f t="shared" si="71"/>
        <v>16223.805339642606</v>
      </c>
    </row>
    <row r="66" spans="1:9">
      <c r="A66" s="8" t="s">
        <v>54</v>
      </c>
      <c r="B66" s="3" t="s">
        <v>11</v>
      </c>
      <c r="C66" s="24">
        <f t="shared" ref="C66" si="72">SUM(C64:C65)</f>
        <v>515.29</v>
      </c>
      <c r="D66" s="29"/>
      <c r="E66" s="20">
        <f t="shared" ref="E66" si="73">SUM(E64:E65)</f>
        <v>2953021355.5499997</v>
      </c>
      <c r="F66" s="20">
        <f t="shared" ref="F66" si="74">SUM(F64:F65)</f>
        <v>182200</v>
      </c>
      <c r="G66" s="20">
        <f t="shared" ref="G66" si="75">SUM(G64:G65)</f>
        <v>182017.8</v>
      </c>
      <c r="H66" s="20">
        <f t="shared" si="70"/>
        <v>16207.581534302963</v>
      </c>
      <c r="I66" s="26">
        <f t="shared" si="71"/>
        <v>16223.805339642606</v>
      </c>
    </row>
    <row r="67" spans="1:9">
      <c r="A67" s="14" t="s">
        <v>55</v>
      </c>
      <c r="B67" s="3" t="s">
        <v>11</v>
      </c>
      <c r="C67" s="55">
        <v>8283.02</v>
      </c>
      <c r="D67" s="55">
        <v>5778518.5899999999</v>
      </c>
      <c r="E67" s="4">
        <f t="shared" ref="E67:E68" si="76">C67*D67</f>
        <v>47863585051.341805</v>
      </c>
      <c r="F67" s="55">
        <v>3190000</v>
      </c>
      <c r="G67" s="55">
        <v>3186810</v>
      </c>
      <c r="H67" s="4">
        <f t="shared" ref="H67:H69" si="77">IF(F67,($E67)/F67,0)</f>
        <v>15004.258636784265</v>
      </c>
      <c r="I67" s="10">
        <f t="shared" ref="I67:I69" si="78">IF(G67,($E67)/G67,0)</f>
        <v>15019.277914698963</v>
      </c>
    </row>
    <row r="68" spans="1:9">
      <c r="A68" s="14" t="s">
        <v>56</v>
      </c>
      <c r="B68" s="3" t="s">
        <v>11</v>
      </c>
      <c r="C68" s="55">
        <v>0</v>
      </c>
      <c r="D68" s="55">
        <v>0</v>
      </c>
      <c r="E68" s="5">
        <f t="shared" si="76"/>
        <v>0</v>
      </c>
      <c r="F68" s="68">
        <v>0</v>
      </c>
      <c r="G68" s="68">
        <v>0</v>
      </c>
      <c r="H68" s="5">
        <f t="shared" si="77"/>
        <v>0</v>
      </c>
      <c r="I68" s="17">
        <f t="shared" si="78"/>
        <v>0</v>
      </c>
    </row>
    <row r="69" spans="1:9">
      <c r="A69" s="8" t="s">
        <v>57</v>
      </c>
      <c r="B69" s="3" t="s">
        <v>11</v>
      </c>
      <c r="C69" s="20">
        <f t="shared" ref="C69" si="79">SUM(C67:C68)</f>
        <v>8283.02</v>
      </c>
      <c r="D69" s="29"/>
      <c r="E69" s="20">
        <f t="shared" ref="E69" si="80">SUM(E67:E68)</f>
        <v>47863585051.341805</v>
      </c>
      <c r="F69" s="20">
        <f t="shared" ref="F69" si="81">SUM(F67:F68)</f>
        <v>3190000</v>
      </c>
      <c r="G69" s="20">
        <f t="shared" ref="G69" si="82">SUM(G67:G68)</f>
        <v>3186810</v>
      </c>
      <c r="H69" s="20">
        <f t="shared" si="77"/>
        <v>15004.258636784265</v>
      </c>
      <c r="I69" s="26">
        <f t="shared" si="78"/>
        <v>15019.277914698963</v>
      </c>
    </row>
    <row r="70" spans="1:9">
      <c r="A70" s="14" t="s">
        <v>58</v>
      </c>
      <c r="B70" s="3" t="s">
        <v>11</v>
      </c>
      <c r="C70" s="56">
        <v>0</v>
      </c>
      <c r="D70" s="56">
        <v>0</v>
      </c>
      <c r="E70" s="5">
        <f t="shared" ref="E70:E71" si="83">C70*D70</f>
        <v>0</v>
      </c>
      <c r="F70" s="68">
        <v>0</v>
      </c>
      <c r="G70" s="68">
        <v>0</v>
      </c>
      <c r="H70" s="5">
        <f t="shared" ref="H70:H72" si="84">IF(F70,($E70)/F70,0)</f>
        <v>0</v>
      </c>
      <c r="I70" s="17">
        <f t="shared" ref="I70:I72" si="85">IF(G70,($E70)/G70,0)</f>
        <v>0</v>
      </c>
    </row>
    <row r="71" spans="1:9">
      <c r="A71" s="14" t="s">
        <v>59</v>
      </c>
      <c r="B71" s="3" t="s">
        <v>11</v>
      </c>
      <c r="C71" s="55">
        <v>8390.83</v>
      </c>
      <c r="D71" s="55">
        <v>5534842.3200000003</v>
      </c>
      <c r="E71" s="4">
        <f t="shared" si="83"/>
        <v>46441920983.925606</v>
      </c>
      <c r="F71" s="55">
        <v>3127000</v>
      </c>
      <c r="G71" s="55">
        <v>3123873</v>
      </c>
      <c r="H71" s="4">
        <f t="shared" si="84"/>
        <v>14851.909492780815</v>
      </c>
      <c r="I71" s="10">
        <f t="shared" si="85"/>
        <v>14866.776269049864</v>
      </c>
    </row>
    <row r="72" spans="1:9">
      <c r="A72" s="8" t="s">
        <v>60</v>
      </c>
      <c r="B72" s="3" t="s">
        <v>11</v>
      </c>
      <c r="C72" s="20">
        <f t="shared" ref="C72" si="86">SUM(C70:C71)</f>
        <v>8390.83</v>
      </c>
      <c r="D72" s="29"/>
      <c r="E72" s="20">
        <f t="shared" ref="E72" si="87">SUM(E70:E71)</f>
        <v>46441920983.925606</v>
      </c>
      <c r="F72" s="20">
        <f t="shared" ref="F72" si="88">SUM(F70:F71)</f>
        <v>3127000</v>
      </c>
      <c r="G72" s="20">
        <f t="shared" ref="G72" si="89">SUM(G70:G71)</f>
        <v>3123873</v>
      </c>
      <c r="H72" s="20">
        <f t="shared" si="84"/>
        <v>14851.909492780815</v>
      </c>
      <c r="I72" s="26">
        <f t="shared" si="85"/>
        <v>14866.776269049864</v>
      </c>
    </row>
    <row r="73" spans="1:9">
      <c r="A73" s="8" t="s">
        <v>61</v>
      </c>
      <c r="B73" s="3" t="s">
        <v>11</v>
      </c>
      <c r="C73" s="69">
        <v>11165.44</v>
      </c>
      <c r="D73" s="69">
        <v>5723550</v>
      </c>
      <c r="E73" s="4">
        <f t="shared" ref="E73:E75" si="90">C73*D73</f>
        <v>63905954112</v>
      </c>
      <c r="F73" s="69">
        <v>4211000</v>
      </c>
      <c r="G73" s="69">
        <v>4206789</v>
      </c>
      <c r="H73" s="4">
        <f t="shared" ref="H73:H76" si="91">IF(F73,($E73)/F73,0)</f>
        <v>15175.956806459273</v>
      </c>
      <c r="I73" s="10">
        <f t="shared" ref="I73:I76" si="92">IF(G73,($E73)/G73,0)</f>
        <v>15191.147954413687</v>
      </c>
    </row>
    <row r="74" spans="1:9">
      <c r="A74" s="8" t="s">
        <v>62</v>
      </c>
      <c r="B74" s="3" t="s">
        <v>11</v>
      </c>
      <c r="C74" s="69">
        <v>11274.15</v>
      </c>
      <c r="D74" s="69">
        <v>5723550</v>
      </c>
      <c r="E74" s="4">
        <f t="shared" si="90"/>
        <v>64528161232.5</v>
      </c>
      <c r="F74" s="69">
        <v>4252000</v>
      </c>
      <c r="G74" s="69">
        <v>4247748</v>
      </c>
      <c r="H74" s="4">
        <f t="shared" si="91"/>
        <v>15175.955134642521</v>
      </c>
      <c r="I74" s="10">
        <f t="shared" si="92"/>
        <v>15191.146280923445</v>
      </c>
    </row>
    <row r="75" spans="1:9">
      <c r="A75" s="8" t="s">
        <v>63</v>
      </c>
      <c r="B75" s="3" t="s">
        <v>11</v>
      </c>
      <c r="C75" s="69">
        <v>11653.31</v>
      </c>
      <c r="D75" s="69">
        <v>5723550</v>
      </c>
      <c r="E75" s="4">
        <f t="shared" si="90"/>
        <v>66698302450.5</v>
      </c>
      <c r="F75" s="69">
        <v>4144000</v>
      </c>
      <c r="G75" s="69">
        <v>4139856</v>
      </c>
      <c r="H75" s="4">
        <f t="shared" si="91"/>
        <v>16095.150205236487</v>
      </c>
      <c r="I75" s="10">
        <f t="shared" si="92"/>
        <v>16111.26146670319</v>
      </c>
    </row>
    <row r="76" spans="1:9">
      <c r="A76" s="8" t="s">
        <v>64</v>
      </c>
      <c r="B76" s="3" t="s">
        <v>11</v>
      </c>
      <c r="C76" s="31">
        <f>SUM(C73:C75)</f>
        <v>34092.9</v>
      </c>
      <c r="D76" s="29"/>
      <c r="E76" s="20">
        <f>SUM(E73:E75)</f>
        <v>195132417795</v>
      </c>
      <c r="F76" s="31">
        <f>SUM(F73:F75)</f>
        <v>12607000</v>
      </c>
      <c r="G76" s="31">
        <f>SUM(G73:G75)</f>
        <v>12594393</v>
      </c>
      <c r="H76" s="20">
        <f t="shared" si="91"/>
        <v>15478.10088006663</v>
      </c>
      <c r="I76" s="26">
        <f t="shared" si="92"/>
        <v>15493.594474541171</v>
      </c>
    </row>
    <row r="77" spans="1:9">
      <c r="A77" s="14" t="s">
        <v>65</v>
      </c>
      <c r="B77" s="3" t="s">
        <v>11</v>
      </c>
      <c r="C77" s="32">
        <v>8835.69</v>
      </c>
      <c r="D77" s="30">
        <v>5723550</v>
      </c>
      <c r="E77" s="4">
        <f t="shared" ref="E77:E79" si="93">C77*D77</f>
        <v>50571513499.5</v>
      </c>
      <c r="F77" s="32">
        <v>5000000</v>
      </c>
      <c r="G77" s="32">
        <v>4997000</v>
      </c>
      <c r="H77" s="4">
        <f t="shared" ref="H77:H80" si="94">IF(F77,($E77)/F77,0)</f>
        <v>10114.302699899999</v>
      </c>
      <c r="I77" s="10">
        <f t="shared" ref="I77:I80" si="95">IF(G77,($E77)/G77,0)</f>
        <v>10120.374924854914</v>
      </c>
    </row>
    <row r="78" spans="1:9">
      <c r="A78" s="14" t="s">
        <v>66</v>
      </c>
      <c r="B78" s="3" t="s">
        <v>11</v>
      </c>
      <c r="C78" s="32">
        <v>8604.0300000000007</v>
      </c>
      <c r="D78" s="30">
        <v>5723550</v>
      </c>
      <c r="E78" s="4">
        <f t="shared" si="93"/>
        <v>49245595906.5</v>
      </c>
      <c r="F78" s="32">
        <v>4859000</v>
      </c>
      <c r="G78" s="32">
        <v>4857000</v>
      </c>
      <c r="H78" s="4">
        <f t="shared" si="94"/>
        <v>10134.924039205598</v>
      </c>
      <c r="I78" s="10">
        <f t="shared" si="95"/>
        <v>10139.097365966647</v>
      </c>
    </row>
    <row r="79" spans="1:9">
      <c r="A79" s="14" t="s">
        <v>67</v>
      </c>
      <c r="B79" s="3" t="s">
        <v>11</v>
      </c>
      <c r="C79" s="32">
        <v>5727.47</v>
      </c>
      <c r="D79" s="30">
        <v>5723550</v>
      </c>
      <c r="E79" s="4">
        <f t="shared" si="93"/>
        <v>32781460918.5</v>
      </c>
      <c r="F79" s="32">
        <v>3206000</v>
      </c>
      <c r="G79" s="32">
        <v>3204000</v>
      </c>
      <c r="H79" s="4">
        <f t="shared" si="94"/>
        <v>10225.034597161572</v>
      </c>
      <c r="I79" s="10">
        <f t="shared" si="95"/>
        <v>10231.417265449438</v>
      </c>
    </row>
    <row r="80" spans="1:9">
      <c r="A80" s="14" t="s">
        <v>68</v>
      </c>
      <c r="B80" s="3" t="s">
        <v>11</v>
      </c>
      <c r="C80" s="31">
        <f>SUM(C77:C79)</f>
        <v>23167.190000000002</v>
      </c>
      <c r="D80" s="33"/>
      <c r="E80" s="20">
        <f>SUM(E77:E79)</f>
        <v>132598570324.5</v>
      </c>
      <c r="F80" s="31">
        <f>SUM(F77:F79)</f>
        <v>13065000</v>
      </c>
      <c r="G80" s="31">
        <f>SUM(G77:G79)</f>
        <v>13058000</v>
      </c>
      <c r="H80" s="20">
        <f t="shared" si="94"/>
        <v>10149.144303444316</v>
      </c>
      <c r="I80" s="26">
        <f t="shared" si="95"/>
        <v>10154.584953629959</v>
      </c>
    </row>
    <row r="81" spans="1:9">
      <c r="A81" s="14" t="s">
        <v>69</v>
      </c>
      <c r="B81" s="3" t="s">
        <v>11</v>
      </c>
      <c r="C81" s="28">
        <v>0</v>
      </c>
      <c r="D81" s="28">
        <v>0</v>
      </c>
      <c r="E81" s="5">
        <f t="shared" ref="E81:E82" si="96">C81*D81</f>
        <v>0</v>
      </c>
      <c r="F81" s="68">
        <v>0</v>
      </c>
      <c r="G81" s="68">
        <v>0</v>
      </c>
      <c r="H81" s="5">
        <f t="shared" ref="H81:H83" si="97">IF(F81,($E81)/F81,0)</f>
        <v>0</v>
      </c>
      <c r="I81" s="17">
        <f t="shared" ref="I81:I83" si="98">IF(G81,($E81)/G81,0)</f>
        <v>0</v>
      </c>
    </row>
    <row r="82" spans="1:9">
      <c r="A82" s="14" t="s">
        <v>70</v>
      </c>
      <c r="B82" s="3" t="s">
        <v>11</v>
      </c>
      <c r="C82" s="32">
        <v>6346.2</v>
      </c>
      <c r="D82" s="32">
        <v>5527948.2300000004</v>
      </c>
      <c r="E82" s="4">
        <f t="shared" si="96"/>
        <v>35081465057.226006</v>
      </c>
      <c r="F82" s="32">
        <v>2291000</v>
      </c>
      <c r="G82" s="32">
        <v>2288709</v>
      </c>
      <c r="H82" s="4">
        <f t="shared" si="97"/>
        <v>15312.730273778265</v>
      </c>
      <c r="I82" s="10">
        <f t="shared" si="98"/>
        <v>15328.058332110375</v>
      </c>
    </row>
    <row r="83" spans="1:9">
      <c r="A83" s="8" t="s">
        <v>71</v>
      </c>
      <c r="B83" s="3" t="s">
        <v>11</v>
      </c>
      <c r="C83" s="20">
        <f t="shared" ref="C83" si="99">SUM(C81:C82)</f>
        <v>6346.2</v>
      </c>
      <c r="D83" s="33"/>
      <c r="E83" s="20">
        <f t="shared" ref="E83" si="100">SUM(E81:E82)</f>
        <v>35081465057.226006</v>
      </c>
      <c r="F83" s="20">
        <f t="shared" ref="F83" si="101">SUM(F81:F82)</f>
        <v>2291000</v>
      </c>
      <c r="G83" s="20">
        <f t="shared" ref="G83" si="102">SUM(G81:G82)</f>
        <v>2288709</v>
      </c>
      <c r="H83" s="20">
        <f t="shared" si="97"/>
        <v>15312.730273778265</v>
      </c>
      <c r="I83" s="26">
        <f t="shared" si="98"/>
        <v>15328.058332110375</v>
      </c>
    </row>
    <row r="84" spans="1:9" ht="15">
      <c r="A84" s="8" t="s">
        <v>72</v>
      </c>
      <c r="B84" s="3" t="s">
        <v>11</v>
      </c>
      <c r="C84" s="71">
        <v>0</v>
      </c>
      <c r="D84" s="72">
        <v>0</v>
      </c>
      <c r="E84" s="24">
        <f t="shared" ref="E84:E85" si="103">C84*D84</f>
        <v>0</v>
      </c>
      <c r="F84" s="72">
        <v>0</v>
      </c>
      <c r="G84" s="72">
        <v>0</v>
      </c>
      <c r="H84" s="24">
        <f t="shared" ref="H84:H86" si="104">IF(F84,($E84)/F84,0)</f>
        <v>0</v>
      </c>
      <c r="I84" s="25">
        <f t="shared" ref="I84:I86" si="105">IF(G84,($E84)/G84,0)</f>
        <v>0</v>
      </c>
    </row>
    <row r="85" spans="1:9" ht="15">
      <c r="A85" s="11" t="s">
        <v>73</v>
      </c>
      <c r="B85" s="23" t="s">
        <v>11</v>
      </c>
      <c r="C85" s="73">
        <v>2.19</v>
      </c>
      <c r="D85" s="74">
        <v>0</v>
      </c>
      <c r="E85" s="63">
        <f t="shared" si="103"/>
        <v>0</v>
      </c>
      <c r="F85" s="75">
        <v>0</v>
      </c>
      <c r="G85" s="75">
        <v>0</v>
      </c>
      <c r="H85" s="63">
        <f t="shared" si="104"/>
        <v>0</v>
      </c>
      <c r="I85" s="64">
        <f t="shared" si="105"/>
        <v>0</v>
      </c>
    </row>
    <row r="86" spans="1:9" ht="15">
      <c r="A86" s="11" t="s">
        <v>74</v>
      </c>
      <c r="B86" s="23" t="s">
        <v>11</v>
      </c>
      <c r="C86" s="67">
        <f>SUM(C63,C66,C69,C72,C76,C80,C83,C84,C85)</f>
        <v>80797.62000000001</v>
      </c>
      <c r="D86" s="98"/>
      <c r="E86" s="67">
        <f>SUM(E63,E66,E69,E72,E76,E80,E83,E84,E85)</f>
        <v>460070980567.5434</v>
      </c>
      <c r="F86" s="67">
        <f t="shared" ref="F86" si="106">SUM(F63,F66,F69,F72,F76,F80,F83,F84,F85)</f>
        <v>34462200</v>
      </c>
      <c r="G86" s="67">
        <f t="shared" ref="G86" si="107">SUM(G63,G66,G69,G72,G76,G80,G83,G84,G85)</f>
        <v>34433802.799999997</v>
      </c>
      <c r="H86" s="67">
        <f t="shared" si="104"/>
        <v>13350.017717021647</v>
      </c>
      <c r="I86" s="99">
        <f t="shared" si="105"/>
        <v>13361.027338158057</v>
      </c>
    </row>
    <row r="87" spans="1:9" ht="15"/>
  </sheetData>
  <mergeCells count="3">
    <mergeCell ref="A1:I1"/>
    <mergeCell ref="A30:I30"/>
    <mergeCell ref="A59:I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topLeftCell="A14" workbookViewId="0">
      <selection activeCell="M12" sqref="M12"/>
    </sheetView>
  </sheetViews>
  <sheetFormatPr defaultColWidth="9.140625" defaultRowHeight="14.45"/>
  <cols>
    <col min="1" max="1" width="14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12" t="s">
        <v>0</v>
      </c>
      <c r="B1" s="113"/>
      <c r="C1" s="113"/>
      <c r="D1" s="113"/>
      <c r="E1" s="113"/>
      <c r="F1" s="113"/>
      <c r="G1" s="113"/>
      <c r="H1" s="113"/>
      <c r="I1" s="114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75</v>
      </c>
      <c r="B3" s="3" t="s">
        <v>12</v>
      </c>
      <c r="C3" s="4">
        <v>248057.32</v>
      </c>
      <c r="D3" s="4">
        <v>5800000</v>
      </c>
      <c r="E3" s="4">
        <f>C3*D3</f>
        <v>1438732456000</v>
      </c>
      <c r="F3" s="110">
        <v>132636818</v>
      </c>
      <c r="G3" s="110">
        <v>132504182</v>
      </c>
      <c r="H3" s="110">
        <f>IF(F3,($E3+$E4)/F3,0)</f>
        <v>10847.157506447418</v>
      </c>
      <c r="I3" s="111">
        <f>IF(G3,($E3+$E4)/G3,0)</f>
        <v>10858.015454938622</v>
      </c>
    </row>
    <row r="4" spans="1:9">
      <c r="A4" s="8"/>
      <c r="B4" s="3" t="s">
        <v>11</v>
      </c>
      <c r="C4" s="5">
        <v>0</v>
      </c>
      <c r="D4" s="5">
        <v>0</v>
      </c>
      <c r="E4" s="5">
        <f t="shared" ref="E4:E6" si="0">C4*D4</f>
        <v>0</v>
      </c>
      <c r="F4" s="110"/>
      <c r="G4" s="110"/>
      <c r="H4" s="110"/>
      <c r="I4" s="111"/>
    </row>
    <row r="5" spans="1:9">
      <c r="A5" s="8" t="s">
        <v>76</v>
      </c>
      <c r="B5" s="3" t="s">
        <v>12</v>
      </c>
      <c r="C5" s="4">
        <v>114306.42</v>
      </c>
      <c r="D5" s="4">
        <v>5800000</v>
      </c>
      <c r="E5" s="4">
        <f t="shared" si="0"/>
        <v>662977236000</v>
      </c>
      <c r="F5" s="110">
        <v>59304705</v>
      </c>
      <c r="G5" s="110">
        <v>59245400</v>
      </c>
      <c r="H5" s="110">
        <f>IF(F5,($E5+$E6)/F5,0)</f>
        <v>11179.16758881104</v>
      </c>
      <c r="I5" s="111">
        <f>IF(G5,($E5+$E6)/G5,0)</f>
        <v>11190.358002477829</v>
      </c>
    </row>
    <row r="6" spans="1:9">
      <c r="A6" s="8"/>
      <c r="B6" s="3" t="s">
        <v>11</v>
      </c>
      <c r="C6" s="5">
        <v>0</v>
      </c>
      <c r="D6" s="5">
        <v>0</v>
      </c>
      <c r="E6" s="5">
        <f t="shared" si="0"/>
        <v>0</v>
      </c>
      <c r="F6" s="110"/>
      <c r="G6" s="110"/>
      <c r="H6" s="110"/>
      <c r="I6" s="111"/>
    </row>
    <row r="7" spans="1:9">
      <c r="A7" s="11" t="s">
        <v>77</v>
      </c>
      <c r="B7" s="15"/>
      <c r="C7" s="12">
        <f>SUM(C3:C6)</f>
        <v>362363.74</v>
      </c>
      <c r="D7" s="16"/>
      <c r="E7" s="12">
        <f>SUM(E3:E6)</f>
        <v>2101709692000</v>
      </c>
      <c r="F7" s="12">
        <f t="shared" ref="F7:G7" si="1">SUM(F3:F6)</f>
        <v>191941523</v>
      </c>
      <c r="G7" s="12">
        <f t="shared" si="1"/>
        <v>191749582</v>
      </c>
      <c r="H7" s="12">
        <f>$E7/F7</f>
        <v>10949.739582924951</v>
      </c>
      <c r="I7" s="13">
        <f>$E7/G7</f>
        <v>10960.700253312678</v>
      </c>
    </row>
    <row r="8" spans="1:9" ht="15"/>
    <row r="9" spans="1:9" ht="14.45" customHeight="1">
      <c r="A9" s="112" t="s">
        <v>19</v>
      </c>
      <c r="B9" s="113"/>
      <c r="C9" s="113"/>
      <c r="D9" s="113"/>
      <c r="E9" s="113"/>
      <c r="F9" s="113"/>
      <c r="G9" s="113"/>
      <c r="H9" s="113"/>
      <c r="I9" s="114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75</v>
      </c>
      <c r="B11" s="3" t="s">
        <v>12</v>
      </c>
      <c r="C11" s="4">
        <v>253874.07</v>
      </c>
      <c r="D11" s="4">
        <v>5800000</v>
      </c>
      <c r="E11" s="4">
        <f>C11*D11</f>
        <v>1472469606000</v>
      </c>
      <c r="F11" s="110">
        <v>134807974</v>
      </c>
      <c r="G11" s="110">
        <v>134673166</v>
      </c>
      <c r="H11" s="110">
        <f>IF(F11,($E11+$E12)/F11,0)</f>
        <v>10922.718903853565</v>
      </c>
      <c r="I11" s="111">
        <f>IF(G11,($E11+$E12)/G11,0)</f>
        <v>10933.652558520827</v>
      </c>
    </row>
    <row r="12" spans="1:9">
      <c r="A12" s="8"/>
      <c r="B12" s="3" t="s">
        <v>11</v>
      </c>
      <c r="C12" s="5">
        <v>0</v>
      </c>
      <c r="D12" s="5">
        <v>0</v>
      </c>
      <c r="E12" s="5">
        <f t="shared" ref="E12:E14" si="2">C12*D12</f>
        <v>0</v>
      </c>
      <c r="F12" s="110"/>
      <c r="G12" s="110"/>
      <c r="H12" s="110"/>
      <c r="I12" s="111"/>
    </row>
    <row r="13" spans="1:9">
      <c r="A13" s="8" t="s">
        <v>76</v>
      </c>
      <c r="B13" s="3" t="s">
        <v>12</v>
      </c>
      <c r="C13" s="4">
        <v>114666.85</v>
      </c>
      <c r="D13" s="4">
        <v>5800000</v>
      </c>
      <c r="E13" s="4">
        <f t="shared" si="2"/>
        <v>665067730000</v>
      </c>
      <c r="F13" s="110">
        <v>59819753</v>
      </c>
      <c r="G13" s="110">
        <v>59759933</v>
      </c>
      <c r="H13" s="110">
        <f>IF(F13,($E13+$E14)/F13,0)</f>
        <v>11117.861519755857</v>
      </c>
      <c r="I13" s="111">
        <f>IF(G13,($E13+$E14)/G13,0)</f>
        <v>11128.990556264513</v>
      </c>
    </row>
    <row r="14" spans="1:9">
      <c r="A14" s="8"/>
      <c r="B14" s="3" t="s">
        <v>11</v>
      </c>
      <c r="C14" s="5">
        <v>0</v>
      </c>
      <c r="D14" s="5">
        <v>0</v>
      </c>
      <c r="E14" s="5">
        <f t="shared" si="2"/>
        <v>0</v>
      </c>
      <c r="F14" s="110"/>
      <c r="G14" s="110"/>
      <c r="H14" s="110"/>
      <c r="I14" s="111"/>
    </row>
    <row r="15" spans="1:9">
      <c r="A15" s="11" t="s">
        <v>77</v>
      </c>
      <c r="B15" s="15"/>
      <c r="C15" s="12">
        <f>SUM(C11:C14)</f>
        <v>368540.92000000004</v>
      </c>
      <c r="D15" s="16"/>
      <c r="E15" s="12">
        <f>SUM(E11:E14)</f>
        <v>2137537336000</v>
      </c>
      <c r="F15" s="12">
        <f>SUM(F11:F14)</f>
        <v>194627727</v>
      </c>
      <c r="G15" s="12">
        <f>SUM(G11:G14)</f>
        <v>194433099</v>
      </c>
      <c r="H15" s="12">
        <f>$E15/F15</f>
        <v>10982.696910394478</v>
      </c>
      <c r="I15" s="13">
        <f>$E15/G15</f>
        <v>10993.690616431517</v>
      </c>
    </row>
    <row r="16" spans="1:9" ht="15"/>
    <row r="17" spans="1:9" ht="14.45" customHeight="1">
      <c r="A17" s="112" t="s">
        <v>20</v>
      </c>
      <c r="B17" s="113"/>
      <c r="C17" s="113"/>
      <c r="D17" s="113"/>
      <c r="E17" s="113"/>
      <c r="F17" s="113"/>
      <c r="G17" s="113"/>
      <c r="H17" s="113"/>
      <c r="I17" s="114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75</v>
      </c>
      <c r="B19" s="3" t="s">
        <v>12</v>
      </c>
      <c r="C19" s="4">
        <v>290527.35999999999</v>
      </c>
      <c r="D19" s="4">
        <v>5800000</v>
      </c>
      <c r="E19" s="4">
        <f>C19*D19</f>
        <v>1685058688000</v>
      </c>
      <c r="F19" s="110">
        <v>154091492</v>
      </c>
      <c r="G19" s="110">
        <v>153937401</v>
      </c>
      <c r="H19" s="110">
        <f>IF(F19,($E19+$E20)/F19,0)</f>
        <v>10935.4427433281</v>
      </c>
      <c r="I19" s="111">
        <f>IF(G19,($E19+$E20)/G19,0)</f>
        <v>10946.389097474759</v>
      </c>
    </row>
    <row r="20" spans="1:9">
      <c r="A20" s="8"/>
      <c r="B20" s="3" t="s">
        <v>11</v>
      </c>
      <c r="C20" s="5">
        <v>0</v>
      </c>
      <c r="D20" s="5">
        <v>0</v>
      </c>
      <c r="E20" s="5">
        <f t="shared" ref="E20:E22" si="3">C20*D20</f>
        <v>0</v>
      </c>
      <c r="F20" s="110"/>
      <c r="G20" s="110"/>
      <c r="H20" s="110"/>
      <c r="I20" s="111"/>
    </row>
    <row r="21" spans="1:9">
      <c r="A21" s="8" t="s">
        <v>76</v>
      </c>
      <c r="B21" s="3" t="s">
        <v>12</v>
      </c>
      <c r="C21" s="4">
        <v>107155.16</v>
      </c>
      <c r="D21" s="4">
        <v>5800000</v>
      </c>
      <c r="E21" s="4">
        <f t="shared" si="3"/>
        <v>621499928000</v>
      </c>
      <c r="F21" s="110">
        <v>55942286</v>
      </c>
      <c r="G21" s="110">
        <v>55886344</v>
      </c>
      <c r="H21" s="110">
        <f>IF(F21,($E21+$E22)/F21,0)</f>
        <v>11109.662697731015</v>
      </c>
      <c r="I21" s="111">
        <f>IF(G21,($E21+$E22)/G21,0)</f>
        <v>11120.783424301293</v>
      </c>
    </row>
    <row r="22" spans="1:9">
      <c r="A22" s="8"/>
      <c r="B22" s="3" t="s">
        <v>11</v>
      </c>
      <c r="C22" s="5">
        <v>0</v>
      </c>
      <c r="D22" s="5">
        <v>0</v>
      </c>
      <c r="E22" s="5">
        <f t="shared" si="3"/>
        <v>0</v>
      </c>
      <c r="F22" s="110"/>
      <c r="G22" s="110"/>
      <c r="H22" s="110"/>
      <c r="I22" s="111"/>
    </row>
    <row r="23" spans="1:9">
      <c r="A23" s="11" t="s">
        <v>77</v>
      </c>
      <c r="B23" s="15"/>
      <c r="C23" s="12">
        <f>SUM(C19:C22)</f>
        <v>397682.52</v>
      </c>
      <c r="D23" s="16"/>
      <c r="E23" s="12">
        <f>SUM(E19:E22)</f>
        <v>2306558616000</v>
      </c>
      <c r="F23" s="12">
        <f>SUM(F19:F22)</f>
        <v>210033778</v>
      </c>
      <c r="G23" s="12">
        <f>SUM(G19:G22)</f>
        <v>209823745</v>
      </c>
      <c r="H23" s="12">
        <f>$E23/F23</f>
        <v>10981.846053352428</v>
      </c>
      <c r="I23" s="13">
        <f>$E23/G23</f>
        <v>10992.838851484612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A9E5-E410-466F-A402-74135579E2C5}">
  <dimension ref="A1:F48"/>
  <sheetViews>
    <sheetView topLeftCell="A23" workbookViewId="0">
      <selection activeCell="B50" sqref="B50"/>
    </sheetView>
  </sheetViews>
  <sheetFormatPr defaultRowHeight="15"/>
  <cols>
    <col min="1" max="1" width="18.28515625" bestFit="1" customWidth="1"/>
    <col min="2" max="2" width="21.28515625" customWidth="1"/>
    <col min="3" max="3" width="23" bestFit="1" customWidth="1"/>
    <col min="4" max="4" width="21.140625" bestFit="1" customWidth="1"/>
    <col min="5" max="5" width="26" bestFit="1" customWidth="1"/>
    <col min="6" max="6" width="24" bestFit="1" customWidth="1"/>
  </cols>
  <sheetData>
    <row r="1" spans="1:6">
      <c r="A1" s="115" t="s">
        <v>0</v>
      </c>
      <c r="B1" s="116"/>
      <c r="C1" s="116"/>
      <c r="D1" s="116"/>
      <c r="E1" s="116"/>
      <c r="F1" s="117"/>
    </row>
    <row r="2" spans="1:6">
      <c r="A2" s="76" t="s">
        <v>78</v>
      </c>
      <c r="B2" s="43" t="s">
        <v>5</v>
      </c>
      <c r="C2" s="50" t="s">
        <v>6</v>
      </c>
      <c r="D2" s="50" t="s">
        <v>7</v>
      </c>
      <c r="E2" s="2" t="s">
        <v>8</v>
      </c>
      <c r="F2" s="9" t="s">
        <v>9</v>
      </c>
    </row>
    <row r="3" spans="1:6">
      <c r="A3" s="41" t="s">
        <v>79</v>
      </c>
      <c r="B3" s="77">
        <f>'San Juan'!E7</f>
        <v>2092424246639.8423</v>
      </c>
      <c r="C3" s="77">
        <f>'San Juan'!F7</f>
        <v>192997000</v>
      </c>
      <c r="D3" s="77">
        <f>'San Juan'!G7</f>
        <v>187946729</v>
      </c>
      <c r="E3" s="4">
        <f>IF(C3,B3/C3,0)</f>
        <v>10841.744931992944</v>
      </c>
      <c r="F3" s="10">
        <f>IF(D3,B3/D3,0)</f>
        <v>11133.070832213538</v>
      </c>
    </row>
    <row r="4" spans="1:6">
      <c r="A4" s="41" t="s">
        <v>80</v>
      </c>
      <c r="B4" s="77">
        <f>'San Juan'!E12</f>
        <v>641981557191.60266</v>
      </c>
      <c r="C4" s="77">
        <f>'San Juan'!F12</f>
        <v>59123000</v>
      </c>
      <c r="D4" s="77">
        <f>'San Juan'!G12</f>
        <v>55614684</v>
      </c>
      <c r="E4" s="4">
        <f t="shared" ref="E4:E15" si="0">IF(C4,B4/C4,0)</f>
        <v>10858.406325653345</v>
      </c>
      <c r="F4" s="10">
        <f t="shared" ref="F4:F15" si="1">IF(D4,B4/D4,0)</f>
        <v>11543.382269179174</v>
      </c>
    </row>
    <row r="5" spans="1:6">
      <c r="A5" s="78" t="s">
        <v>81</v>
      </c>
      <c r="B5" s="79">
        <f>SUM(B3:B4)</f>
        <v>2734405803831.4448</v>
      </c>
      <c r="C5" s="79">
        <f t="shared" ref="C5:D5" si="2">SUM(C3:C4)</f>
        <v>252120000</v>
      </c>
      <c r="D5" s="79">
        <f t="shared" si="2"/>
        <v>243561413</v>
      </c>
      <c r="E5" s="80">
        <f>B5/C5</f>
        <v>10845.652085639556</v>
      </c>
      <c r="F5" s="81">
        <f>B5/D5</f>
        <v>11226.761128337865</v>
      </c>
    </row>
    <row r="6" spans="1:6">
      <c r="A6" s="8" t="s">
        <v>82</v>
      </c>
      <c r="B6" s="77">
        <f>'Palo Seco'!E7</f>
        <v>207423555940.64001</v>
      </c>
      <c r="C6" s="77">
        <f>'Palo Seco'!F7</f>
        <v>20306000</v>
      </c>
      <c r="D6" s="77">
        <f>'Palo Seco'!G7</f>
        <v>16714587</v>
      </c>
      <c r="E6" s="4">
        <f t="shared" si="0"/>
        <v>10214.889980332908</v>
      </c>
      <c r="F6" s="10">
        <f t="shared" si="1"/>
        <v>12409.732644943007</v>
      </c>
    </row>
    <row r="7" spans="1:6">
      <c r="A7" s="8" t="s">
        <v>83</v>
      </c>
      <c r="B7" s="77">
        <f>Aguirre!E7</f>
        <v>2929416040709.3604</v>
      </c>
      <c r="C7" s="77">
        <f>Aguirre!F7</f>
        <v>260890000</v>
      </c>
      <c r="D7" s="77">
        <f>Aguirre!G7</f>
        <v>241571841</v>
      </c>
      <c r="E7" s="4">
        <f t="shared" si="0"/>
        <v>11228.548586413279</v>
      </c>
      <c r="F7" s="10">
        <f t="shared" si="1"/>
        <v>12126.479760980752</v>
      </c>
    </row>
    <row r="8" spans="1:6">
      <c r="A8" s="14" t="s">
        <v>84</v>
      </c>
      <c r="B8" s="82">
        <f>'Costa Sur'!E7</f>
        <v>3738646721899.3364</v>
      </c>
      <c r="C8" s="82">
        <f>'Costa Sur'!F7</f>
        <v>355280000</v>
      </c>
      <c r="D8" s="82">
        <f>'Costa Sur'!G7</f>
        <v>329945000</v>
      </c>
      <c r="E8" s="7">
        <f>IF(C8,B8/C8,0)</f>
        <v>10523.099307305045</v>
      </c>
      <c r="F8" s="83">
        <f>IF(D8,B8/D8,0)</f>
        <v>11331.121010772511</v>
      </c>
    </row>
    <row r="9" spans="1:6">
      <c r="A9" s="84" t="s">
        <v>85</v>
      </c>
      <c r="B9" s="79">
        <f>SUM(B5:B8)</f>
        <v>9609892122380.7813</v>
      </c>
      <c r="C9" s="79">
        <f t="shared" ref="C9:D9" si="3">SUM(C5:C8)</f>
        <v>888596000</v>
      </c>
      <c r="D9" s="79">
        <f t="shared" si="3"/>
        <v>831792841</v>
      </c>
      <c r="E9" s="80">
        <f>IF(C9,B9/C9,0)</f>
        <v>10814.692078718317</v>
      </c>
      <c r="F9" s="81">
        <f>IF(D9,B9/D9,0)</f>
        <v>11553.227737362531</v>
      </c>
    </row>
    <row r="10" spans="1:6">
      <c r="A10" s="85" t="s">
        <v>86</v>
      </c>
      <c r="B10" s="86">
        <f>'Aguirre CC'!E13</f>
        <v>474464851890.12</v>
      </c>
      <c r="C10" s="86">
        <f>'Aguirre CC'!F13</f>
        <v>33926000</v>
      </c>
      <c r="D10" s="86">
        <f>'Aguirre CC'!G13</f>
        <v>32790780</v>
      </c>
      <c r="E10" s="87">
        <f t="shared" si="0"/>
        <v>13985.287151156046</v>
      </c>
      <c r="F10" s="88">
        <f t="shared" si="1"/>
        <v>14469.459155595567</v>
      </c>
    </row>
    <row r="11" spans="1:6">
      <c r="A11" s="8" t="s">
        <v>87</v>
      </c>
      <c r="B11" s="77">
        <f>Cambalache!E5</f>
        <v>248961345991.15997</v>
      </c>
      <c r="C11" s="77">
        <f>Cambalache!F5</f>
        <v>19362000</v>
      </c>
      <c r="D11" s="77">
        <f>Cambalache!G5</f>
        <v>19004000</v>
      </c>
      <c r="E11" s="4">
        <f t="shared" si="0"/>
        <v>12858.245325439519</v>
      </c>
      <c r="F11" s="10">
        <f t="shared" si="1"/>
        <v>13100.470742536307</v>
      </c>
    </row>
    <row r="12" spans="1:6">
      <c r="A12" s="41" t="s">
        <v>88</v>
      </c>
      <c r="B12" s="77">
        <f>Mayaguez!E7</f>
        <v>365565828465</v>
      </c>
      <c r="C12" s="77">
        <f>Mayaguez!F7</f>
        <v>35131800</v>
      </c>
      <c r="D12" s="77">
        <f>Mayaguez!G7</f>
        <v>35089642</v>
      </c>
      <c r="E12" s="4">
        <f t="shared" si="0"/>
        <v>10405.553614246921</v>
      </c>
      <c r="F12" s="10">
        <f t="shared" si="1"/>
        <v>10418.055233079893</v>
      </c>
    </row>
    <row r="13" spans="1:6">
      <c r="A13" s="8" t="s">
        <v>89</v>
      </c>
      <c r="B13" s="77">
        <f>Peakers!E28</f>
        <v>127746247116.5631</v>
      </c>
      <c r="C13" s="77">
        <f>Peakers!F28</f>
        <v>8901000</v>
      </c>
      <c r="D13" s="77">
        <f>Peakers!G28</f>
        <v>8885722</v>
      </c>
      <c r="E13" s="4">
        <f t="shared" si="0"/>
        <v>14351.898339126288</v>
      </c>
      <c r="F13" s="10">
        <f t="shared" si="1"/>
        <v>14376.574814805494</v>
      </c>
    </row>
    <row r="14" spans="1:6">
      <c r="A14" s="14" t="s">
        <v>90</v>
      </c>
      <c r="B14" s="82">
        <f>TMs!E7</f>
        <v>2101709692000</v>
      </c>
      <c r="C14" s="82">
        <f>TMs!F7</f>
        <v>191941523</v>
      </c>
      <c r="D14" s="82">
        <f>TMs!G7</f>
        <v>191749582</v>
      </c>
      <c r="E14" s="7">
        <f t="shared" si="0"/>
        <v>10949.739582924951</v>
      </c>
      <c r="F14" s="83">
        <f t="shared" si="1"/>
        <v>10960.700253312678</v>
      </c>
    </row>
    <row r="15" spans="1:6">
      <c r="A15" s="89" t="s">
        <v>91</v>
      </c>
      <c r="B15" s="90">
        <f>SUM(B9:B14)</f>
        <v>12928340087843.623</v>
      </c>
      <c r="C15" s="90">
        <f t="shared" ref="C15:D15" si="4">SUM(C9:C14)</f>
        <v>1177858323</v>
      </c>
      <c r="D15" s="90">
        <f t="shared" si="4"/>
        <v>1119312567</v>
      </c>
      <c r="E15" s="91">
        <f t="shared" si="0"/>
        <v>10976.141897028156</v>
      </c>
      <c r="F15" s="92">
        <f t="shared" si="1"/>
        <v>11550.250099035673</v>
      </c>
    </row>
    <row r="16" spans="1:6">
      <c r="B16" s="100"/>
      <c r="C16" s="100"/>
      <c r="D16" s="100"/>
    </row>
    <row r="17" spans="1:6">
      <c r="A17" s="115" t="s">
        <v>19</v>
      </c>
      <c r="B17" s="116"/>
      <c r="C17" s="116"/>
      <c r="D17" s="116"/>
      <c r="E17" s="116"/>
      <c r="F17" s="117"/>
    </row>
    <row r="18" spans="1:6">
      <c r="A18" s="93" t="s">
        <v>78</v>
      </c>
      <c r="B18" s="39" t="s">
        <v>5</v>
      </c>
      <c r="C18" s="38" t="s">
        <v>6</v>
      </c>
      <c r="D18" s="38" t="s">
        <v>7</v>
      </c>
      <c r="E18" s="94" t="s">
        <v>8</v>
      </c>
      <c r="F18" s="95" t="s">
        <v>9</v>
      </c>
    </row>
    <row r="19" spans="1:6">
      <c r="A19" s="41" t="s">
        <v>79</v>
      </c>
      <c r="B19" s="77">
        <f>'San Juan'!E20</f>
        <v>1279881267170.0569</v>
      </c>
      <c r="C19" s="77">
        <f>'San Juan'!F20</f>
        <v>116725000</v>
      </c>
      <c r="D19" s="77">
        <f>'San Juan'!G20</f>
        <v>112637777</v>
      </c>
      <c r="E19" s="4">
        <f>IF(C19,B19/C19,0)</f>
        <v>10964.928397259</v>
      </c>
      <c r="F19" s="10">
        <f>IF(D19,B19/D19,0)</f>
        <v>11362.806522451672</v>
      </c>
    </row>
    <row r="20" spans="1:6">
      <c r="A20" s="49" t="s">
        <v>80</v>
      </c>
      <c r="B20" s="82">
        <f>'San Juan'!E25</f>
        <v>1168565677648.637</v>
      </c>
      <c r="C20" s="82">
        <f>'San Juan'!F25</f>
        <v>104819000</v>
      </c>
      <c r="D20" s="82">
        <f>'San Juan'!G25</f>
        <v>98888715</v>
      </c>
      <c r="E20" s="7">
        <f t="shared" ref="E20:E31" si="5">IF(C20,B20/C20,0)</f>
        <v>11148.414673376363</v>
      </c>
      <c r="F20" s="83">
        <f t="shared" ref="F20:F31" si="6">IF(D20,B20/D20,0)</f>
        <v>11816.977070120054</v>
      </c>
    </row>
    <row r="21" spans="1:6">
      <c r="A21" s="78" t="s">
        <v>81</v>
      </c>
      <c r="B21" s="79">
        <f>SUM(B19:B20)</f>
        <v>2448446944818.6938</v>
      </c>
      <c r="C21" s="79">
        <f t="shared" ref="C21:D21" si="7">SUM(C19:C20)</f>
        <v>221544000</v>
      </c>
      <c r="D21" s="79">
        <f t="shared" si="7"/>
        <v>211526492</v>
      </c>
      <c r="E21" s="80">
        <f>B21/C21</f>
        <v>11051.741165721905</v>
      </c>
      <c r="F21" s="81">
        <f>B21/D21</f>
        <v>11575.131425233933</v>
      </c>
    </row>
    <row r="22" spans="1:6">
      <c r="A22" s="85" t="s">
        <v>82</v>
      </c>
      <c r="B22" s="86">
        <f>'Palo Seco'!E15</f>
        <v>1004641642931.05</v>
      </c>
      <c r="C22" s="86">
        <f>'Palo Seco'!F15</f>
        <v>103150000</v>
      </c>
      <c r="D22" s="86">
        <f>'Palo Seco'!G15</f>
        <v>94438646</v>
      </c>
      <c r="E22" s="87">
        <f t="shared" si="5"/>
        <v>9739.6184481924392</v>
      </c>
      <c r="F22" s="88">
        <f t="shared" si="6"/>
        <v>10638.035226924474</v>
      </c>
    </row>
    <row r="23" spans="1:6">
      <c r="A23" s="8" t="s">
        <v>83</v>
      </c>
      <c r="B23" s="77">
        <f>Aguirre!E15</f>
        <v>1971897189961.23</v>
      </c>
      <c r="C23" s="77">
        <f>Aguirre!F15</f>
        <v>175155000</v>
      </c>
      <c r="D23" s="77">
        <f>Aguirre!G15</f>
        <v>157199901</v>
      </c>
      <c r="E23" s="4">
        <f t="shared" si="5"/>
        <v>11258.012560082385</v>
      </c>
      <c r="F23" s="10">
        <f t="shared" si="6"/>
        <v>12543.883153980039</v>
      </c>
    </row>
    <row r="24" spans="1:6">
      <c r="A24" s="14" t="s">
        <v>84</v>
      </c>
      <c r="B24" s="82">
        <f>'Costa Sur'!E15</f>
        <v>3540313116558.9131</v>
      </c>
      <c r="C24" s="82">
        <f>'Costa Sur'!F15</f>
        <v>323200000</v>
      </c>
      <c r="D24" s="82">
        <f>'Costa Sur'!G15</f>
        <v>299121400</v>
      </c>
      <c r="E24" s="7">
        <f>IF(C24,B24/C24,0)</f>
        <v>10953.939098263963</v>
      </c>
      <c r="F24" s="83">
        <f>IF(D24,B24/D24,0)</f>
        <v>11835.706561145118</v>
      </c>
    </row>
    <row r="25" spans="1:6">
      <c r="A25" s="84" t="s">
        <v>85</v>
      </c>
      <c r="B25" s="79">
        <f>SUM(B21:B24)</f>
        <v>8965298894269.8867</v>
      </c>
      <c r="C25" s="79">
        <f t="shared" ref="C25:D25" si="8">SUM(C21:C24)</f>
        <v>823049000</v>
      </c>
      <c r="D25" s="79">
        <f t="shared" si="8"/>
        <v>762286439</v>
      </c>
      <c r="E25" s="80">
        <f>B25/C25</f>
        <v>10892.788757740896</v>
      </c>
      <c r="F25" s="81">
        <f>B25/D25</f>
        <v>11761.063080212931</v>
      </c>
    </row>
    <row r="26" spans="1:6">
      <c r="A26" s="85" t="s">
        <v>86</v>
      </c>
      <c r="B26" s="86">
        <f>'Aguirre CC'!E27</f>
        <v>1009984300234.8401</v>
      </c>
      <c r="C26" s="86">
        <f>'Aguirre CC'!F27</f>
        <v>84013000</v>
      </c>
      <c r="D26" s="86">
        <f>'Aguirre CC'!G27</f>
        <v>81409440</v>
      </c>
      <c r="E26" s="87">
        <f t="shared" si="5"/>
        <v>12021.762111040436</v>
      </c>
      <c r="F26" s="88">
        <f t="shared" si="6"/>
        <v>12406.230779069849</v>
      </c>
    </row>
    <row r="27" spans="1:6">
      <c r="A27" s="8" t="s">
        <v>87</v>
      </c>
      <c r="B27" s="77">
        <f>Cambalache!E11</f>
        <v>610223157605.72998</v>
      </c>
      <c r="C27" s="77">
        <f>Cambalache!F11</f>
        <v>49473000</v>
      </c>
      <c r="D27" s="77">
        <f>Cambalache!G11</f>
        <v>48931920</v>
      </c>
      <c r="E27" s="4">
        <f t="shared" si="5"/>
        <v>12334.4684495731</v>
      </c>
      <c r="F27" s="10">
        <f t="shared" si="6"/>
        <v>12470.860689826395</v>
      </c>
    </row>
    <row r="28" spans="1:6">
      <c r="A28" s="41" t="s">
        <v>88</v>
      </c>
      <c r="B28" s="77">
        <f>Mayaguez!E15</f>
        <v>520493640628.14001</v>
      </c>
      <c r="C28" s="77">
        <f>Mayaguez!F15</f>
        <v>50295200</v>
      </c>
      <c r="D28" s="77">
        <f>Mayaguez!G15</f>
        <v>50234845</v>
      </c>
      <c r="E28" s="4">
        <f t="shared" si="5"/>
        <v>10348.773652915985</v>
      </c>
      <c r="F28" s="10">
        <f t="shared" si="6"/>
        <v>10361.2072581918</v>
      </c>
    </row>
    <row r="29" spans="1:6">
      <c r="A29" s="8" t="s">
        <v>89</v>
      </c>
      <c r="B29" s="77">
        <f>Peakers!E57</f>
        <v>464913156864.26862</v>
      </c>
      <c r="C29" s="77">
        <f>Peakers!F57</f>
        <v>36248049</v>
      </c>
      <c r="D29" s="77">
        <f>Peakers!G57</f>
        <v>36221924.519999996</v>
      </c>
      <c r="E29" s="4">
        <f t="shared" si="5"/>
        <v>12825.88083193853</v>
      </c>
      <c r="F29" s="10">
        <f t="shared" si="6"/>
        <v>12835.131292031876</v>
      </c>
    </row>
    <row r="30" spans="1:6">
      <c r="A30" s="14" t="s">
        <v>90</v>
      </c>
      <c r="B30" s="82">
        <f>TMs!E15</f>
        <v>2137537336000</v>
      </c>
      <c r="C30" s="82">
        <f>TMs!F15</f>
        <v>194627727</v>
      </c>
      <c r="D30" s="82">
        <f>TMs!G15</f>
        <v>194433099</v>
      </c>
      <c r="E30" s="7">
        <f t="shared" si="5"/>
        <v>10982.696910394478</v>
      </c>
      <c r="F30" s="83">
        <f t="shared" si="6"/>
        <v>10993.690616431517</v>
      </c>
    </row>
    <row r="31" spans="1:6">
      <c r="A31" s="89" t="s">
        <v>91</v>
      </c>
      <c r="B31" s="90">
        <f>SUM(B25:B30)</f>
        <v>13708450485602.867</v>
      </c>
      <c r="C31" s="90">
        <f t="shared" ref="C31:D31" si="9">SUM(C25:C30)</f>
        <v>1237705976</v>
      </c>
      <c r="D31" s="90">
        <f t="shared" si="9"/>
        <v>1173517667.52</v>
      </c>
      <c r="E31" s="91">
        <f t="shared" si="5"/>
        <v>11075.692249548343</v>
      </c>
      <c r="F31" s="92">
        <f t="shared" si="6"/>
        <v>11681.503282837655</v>
      </c>
    </row>
    <row r="32" spans="1:6">
      <c r="B32" s="100"/>
      <c r="C32" s="100"/>
      <c r="D32" s="100"/>
    </row>
    <row r="33" spans="1:6">
      <c r="A33" s="115" t="s">
        <v>20</v>
      </c>
      <c r="B33" s="116"/>
      <c r="C33" s="116"/>
      <c r="D33" s="116"/>
      <c r="E33" s="116"/>
      <c r="F33" s="117"/>
    </row>
    <row r="34" spans="1:6">
      <c r="A34" s="93" t="s">
        <v>78</v>
      </c>
      <c r="B34" s="39" t="s">
        <v>5</v>
      </c>
      <c r="C34" s="38" t="s">
        <v>6</v>
      </c>
      <c r="D34" s="38" t="s">
        <v>7</v>
      </c>
      <c r="E34" s="94" t="s">
        <v>8</v>
      </c>
      <c r="F34" s="95" t="s">
        <v>9</v>
      </c>
    </row>
    <row r="35" spans="1:6">
      <c r="A35" s="41" t="s">
        <v>79</v>
      </c>
      <c r="B35" s="77">
        <f>'San Juan'!E33</f>
        <v>1082627000000</v>
      </c>
      <c r="C35" s="77">
        <f>'San Juan'!F33</f>
        <v>131251000</v>
      </c>
      <c r="D35" s="77">
        <f>'San Juan'!G33</f>
        <v>127932440</v>
      </c>
      <c r="E35" s="4">
        <f>IF(C35,B35/C35,0)</f>
        <v>8248.5238207708899</v>
      </c>
      <c r="F35" s="10">
        <f>IF(D35,B35/D35,0)</f>
        <v>8462.4900455271545</v>
      </c>
    </row>
    <row r="36" spans="1:6">
      <c r="A36" s="41" t="s">
        <v>80</v>
      </c>
      <c r="B36" s="77">
        <f>'San Juan'!E38</f>
        <v>1150532596581.7883</v>
      </c>
      <c r="C36" s="77">
        <f>'San Juan'!F38</f>
        <v>103577000</v>
      </c>
      <c r="D36" s="77">
        <f>'San Juan'!G38</f>
        <v>98726166</v>
      </c>
      <c r="E36" s="4">
        <f t="shared" ref="E36:E47" si="10">IF(C36,B36/C36,0)</f>
        <v>11107.993054266761</v>
      </c>
      <c r="F36" s="10">
        <f t="shared" ref="F36:F47" si="11">IF(D36,B36/D36,0)</f>
        <v>11653.775723264573</v>
      </c>
    </row>
    <row r="37" spans="1:6">
      <c r="A37" s="78" t="s">
        <v>81</v>
      </c>
      <c r="B37" s="79">
        <f>SUM(B35:B36)</f>
        <v>2233159596581.7881</v>
      </c>
      <c r="C37" s="79">
        <f t="shared" ref="C37:D37" si="12">SUM(C35:C36)</f>
        <v>234828000</v>
      </c>
      <c r="D37" s="79">
        <f t="shared" si="12"/>
        <v>226658606</v>
      </c>
      <c r="E37" s="80">
        <f>B37/C37</f>
        <v>9509.7671341653804</v>
      </c>
      <c r="F37" s="81">
        <f>B37/D37</f>
        <v>9852.5250639800906</v>
      </c>
    </row>
    <row r="38" spans="1:6">
      <c r="A38" s="8" t="s">
        <v>82</v>
      </c>
      <c r="B38" s="77">
        <f>'Palo Seco'!E23</f>
        <v>1039963292970</v>
      </c>
      <c r="C38" s="77">
        <f>'Palo Seco'!F23</f>
        <v>107723000</v>
      </c>
      <c r="D38" s="77">
        <f>'Palo Seco'!G23</f>
        <v>98600772</v>
      </c>
      <c r="E38" s="4">
        <f t="shared" si="10"/>
        <v>9654.0506017285079</v>
      </c>
      <c r="F38" s="10">
        <f t="shared" si="11"/>
        <v>10547.212479938798</v>
      </c>
    </row>
    <row r="39" spans="1:6">
      <c r="A39" s="8" t="s">
        <v>83</v>
      </c>
      <c r="B39" s="77">
        <f>Aguirre!E23</f>
        <v>1023911183838.72</v>
      </c>
      <c r="C39" s="77">
        <f>Aguirre!F23</f>
        <v>91705000</v>
      </c>
      <c r="D39" s="77">
        <f>Aguirre!G23</f>
        <v>82502888</v>
      </c>
      <c r="E39" s="4">
        <f t="shared" si="10"/>
        <v>11165.271073973283</v>
      </c>
      <c r="F39" s="10">
        <f t="shared" si="11"/>
        <v>12410.610206017514</v>
      </c>
    </row>
    <row r="40" spans="1:6">
      <c r="A40" s="8" t="s">
        <v>84</v>
      </c>
      <c r="B40" s="77">
        <f>'Costa Sur'!E23</f>
        <v>4195686413438.082</v>
      </c>
      <c r="C40" s="77">
        <f>'Costa Sur'!F23</f>
        <v>386970000</v>
      </c>
      <c r="D40" s="77">
        <f>'Costa Sur'!G23</f>
        <v>359482500</v>
      </c>
      <c r="E40" s="4">
        <f t="shared" si="10"/>
        <v>10842.407456490379</v>
      </c>
      <c r="F40" s="10">
        <f t="shared" si="11"/>
        <v>11671.462208697452</v>
      </c>
    </row>
    <row r="41" spans="1:6">
      <c r="A41" s="84" t="s">
        <v>85</v>
      </c>
      <c r="B41" s="79">
        <f>SUM(B37:B40)</f>
        <v>8492720486828.5898</v>
      </c>
      <c r="C41" s="79">
        <f t="shared" ref="C41:D41" si="13">SUM(C37:C40)</f>
        <v>821226000</v>
      </c>
      <c r="D41" s="79">
        <f t="shared" si="13"/>
        <v>767244766</v>
      </c>
      <c r="E41" s="80">
        <f>B41/C41</f>
        <v>10341.514378293661</v>
      </c>
      <c r="F41" s="81">
        <f>B41/D41</f>
        <v>11069.114920268599</v>
      </c>
    </row>
    <row r="42" spans="1:6">
      <c r="A42" s="8" t="s">
        <v>86</v>
      </c>
      <c r="B42" s="77">
        <f>'Aguirre CC'!E41</f>
        <v>1068518735173.5399</v>
      </c>
      <c r="C42" s="77">
        <f>'Aguirre CC'!F41</f>
        <v>85835000</v>
      </c>
      <c r="D42" s="77">
        <f>'Aguirre CC'!G41</f>
        <v>83653284</v>
      </c>
      <c r="E42" s="4">
        <f t="shared" si="10"/>
        <v>12448.520244347177</v>
      </c>
      <c r="F42" s="10">
        <f t="shared" si="11"/>
        <v>12773.183359705758</v>
      </c>
    </row>
    <row r="43" spans="1:6">
      <c r="A43" s="8" t="s">
        <v>87</v>
      </c>
      <c r="B43" s="77">
        <f>Cambalache!E17</f>
        <v>638017781537.13</v>
      </c>
      <c r="C43" s="77">
        <f>Cambalache!F17</f>
        <v>51840000</v>
      </c>
      <c r="D43" s="77">
        <f>Cambalache!G17</f>
        <v>51293740</v>
      </c>
      <c r="E43" s="4">
        <f t="shared" si="10"/>
        <v>12307.441773478587</v>
      </c>
      <c r="F43" s="10">
        <f t="shared" si="11"/>
        <v>12438.511630018205</v>
      </c>
    </row>
    <row r="44" spans="1:6">
      <c r="A44" s="41" t="s">
        <v>88</v>
      </c>
      <c r="B44" s="77">
        <f>Mayaguez!E23</f>
        <v>498485292548.30994</v>
      </c>
      <c r="C44" s="77">
        <f>Mayaguez!F23</f>
        <v>48259300</v>
      </c>
      <c r="D44" s="77">
        <f>Mayaguez!G23</f>
        <v>48201389</v>
      </c>
      <c r="E44" s="4">
        <f t="shared" si="10"/>
        <v>10329.310465512553</v>
      </c>
      <c r="F44" s="10">
        <f t="shared" si="11"/>
        <v>10341.720495820358</v>
      </c>
    </row>
    <row r="45" spans="1:6">
      <c r="A45" s="8" t="s">
        <v>89</v>
      </c>
      <c r="B45" s="77">
        <f>Peakers!E86</f>
        <v>460070980567.5434</v>
      </c>
      <c r="C45" s="77">
        <f>Peakers!F86</f>
        <v>34462200</v>
      </c>
      <c r="D45" s="77">
        <f>Peakers!G86</f>
        <v>34433802.799999997</v>
      </c>
      <c r="E45" s="4">
        <f t="shared" si="10"/>
        <v>13350.017717021647</v>
      </c>
      <c r="F45" s="10">
        <f t="shared" si="11"/>
        <v>13361.027338158057</v>
      </c>
    </row>
    <row r="46" spans="1:6">
      <c r="A46" s="14" t="s">
        <v>90</v>
      </c>
      <c r="B46" s="82">
        <f>TMs!E23</f>
        <v>2306558616000</v>
      </c>
      <c r="C46" s="82">
        <f>TMs!F23</f>
        <v>210033778</v>
      </c>
      <c r="D46" s="82">
        <f>TMs!G23</f>
        <v>209823745</v>
      </c>
      <c r="E46" s="7">
        <f t="shared" si="10"/>
        <v>10981.846053352428</v>
      </c>
      <c r="F46" s="83">
        <f t="shared" si="11"/>
        <v>10992.838851484612</v>
      </c>
    </row>
    <row r="47" spans="1:6">
      <c r="A47" s="89" t="s">
        <v>91</v>
      </c>
      <c r="B47" s="90">
        <f>SUM(B41:B46)</f>
        <v>13464371892655.113</v>
      </c>
      <c r="C47" s="90">
        <f t="shared" ref="C47:D47" si="14">SUM(C41:C46)</f>
        <v>1251656278</v>
      </c>
      <c r="D47" s="90">
        <f t="shared" si="14"/>
        <v>1194650726.8</v>
      </c>
      <c r="E47" s="91">
        <f t="shared" si="10"/>
        <v>10757.243924961253</v>
      </c>
      <c r="F47" s="92">
        <f t="shared" si="11"/>
        <v>11270.550957367161</v>
      </c>
    </row>
    <row r="48" spans="1:6">
      <c r="B48" s="100"/>
      <c r="C48" s="100"/>
      <c r="D48" s="100"/>
    </row>
  </sheetData>
  <mergeCells count="3">
    <mergeCell ref="A1:F1"/>
    <mergeCell ref="A17:F17"/>
    <mergeCell ref="A33:F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26F7D7-2938-4739-B0F2-6155F1220CD8}"/>
</file>

<file path=customXml/itemProps2.xml><?xml version="1.0" encoding="utf-8"?>
<ds:datastoreItem xmlns:ds="http://schemas.openxmlformats.org/officeDocument/2006/customXml" ds:itemID="{4DB0B346-59C1-424D-8AB7-2B27ADE265EC}"/>
</file>

<file path=customXml/itemProps3.xml><?xml version="1.0" encoding="utf-8"?>
<ds:datastoreItem xmlns:ds="http://schemas.openxmlformats.org/officeDocument/2006/customXml" ds:itemID="{03AF946D-27CD-4B5C-AB76-44717493F23C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Jan C Rodriguez Velazquez</cp:lastModifiedBy>
  <cp:revision/>
  <dcterms:created xsi:type="dcterms:W3CDTF">2026-03-26T21:49:03Z</dcterms:created>
  <dcterms:modified xsi:type="dcterms:W3CDTF">2026-09-22T16:12:23Z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