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erapr1.sharepoint.com/sites/Genera-PRReports/Shared Documents/Informes/Heat Rates/Quarterly/FY 24-25/"/>
    </mc:Choice>
  </mc:AlternateContent>
  <xr:revisionPtr revIDLastSave="2884" documentId="11_CF634274626BF535B88FD07E6DB386DE2C73F518" xr6:coauthVersionLast="47" xr6:coauthVersionMax="47" xr10:uidLastSave="{EBA05480-493B-4A2B-8DB7-710F3A34E86A}"/>
  <bookViews>
    <workbookView xWindow="-110" yWindow="-110" windowWidth="19420" windowHeight="11500" firstSheet="9" activeTab="9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2" l="1"/>
  <c r="D47" i="12"/>
  <c r="B47" i="12"/>
  <c r="C31" i="12"/>
  <c r="D31" i="12"/>
  <c r="B31" i="12"/>
  <c r="C15" i="12"/>
  <c r="D15" i="12"/>
  <c r="B15" i="12"/>
  <c r="C42" i="12"/>
  <c r="D42" i="12"/>
  <c r="C43" i="12"/>
  <c r="D43" i="12"/>
  <c r="C44" i="12"/>
  <c r="D44" i="12"/>
  <c r="C45" i="12"/>
  <c r="D45" i="12"/>
  <c r="C46" i="12"/>
  <c r="D46" i="12"/>
  <c r="B46" i="12"/>
  <c r="B45" i="12"/>
  <c r="B44" i="12"/>
  <c r="B43" i="12"/>
  <c r="B42" i="12"/>
  <c r="C38" i="12"/>
  <c r="D38" i="12"/>
  <c r="C39" i="12"/>
  <c r="D39" i="12"/>
  <c r="C40" i="12"/>
  <c r="D40" i="12"/>
  <c r="B40" i="12"/>
  <c r="B39" i="12"/>
  <c r="B38" i="12"/>
  <c r="C36" i="12"/>
  <c r="D36" i="12"/>
  <c r="B36" i="12"/>
  <c r="C35" i="12"/>
  <c r="D35" i="12"/>
  <c r="B35" i="12"/>
  <c r="C29" i="12"/>
  <c r="D29" i="12"/>
  <c r="B29" i="12"/>
  <c r="C30" i="12"/>
  <c r="D30" i="12"/>
  <c r="B30" i="12"/>
  <c r="C28" i="12"/>
  <c r="D28" i="12"/>
  <c r="B28" i="12"/>
  <c r="C27" i="12"/>
  <c r="D27" i="12"/>
  <c r="B27" i="12"/>
  <c r="C26" i="12"/>
  <c r="D26" i="12"/>
  <c r="B26" i="12"/>
  <c r="C24" i="12"/>
  <c r="D24" i="12"/>
  <c r="B24" i="12"/>
  <c r="C23" i="12"/>
  <c r="D23" i="12"/>
  <c r="B23" i="12"/>
  <c r="C22" i="12"/>
  <c r="D22" i="12"/>
  <c r="B22" i="12"/>
  <c r="C20" i="12"/>
  <c r="D20" i="12"/>
  <c r="B20" i="12"/>
  <c r="C19" i="12"/>
  <c r="D19" i="12"/>
  <c r="B19" i="12"/>
  <c r="C13" i="12"/>
  <c r="D13" i="12"/>
  <c r="B13" i="12"/>
  <c r="G86" i="11"/>
  <c r="F86" i="11"/>
  <c r="E86" i="11"/>
  <c r="C86" i="11"/>
  <c r="G57" i="11"/>
  <c r="F57" i="11"/>
  <c r="E57" i="11"/>
  <c r="C57" i="11"/>
  <c r="C14" i="12"/>
  <c r="D14" i="12"/>
  <c r="B14" i="12"/>
  <c r="C12" i="12"/>
  <c r="D12" i="12"/>
  <c r="B12" i="12"/>
  <c r="C11" i="12"/>
  <c r="D11" i="12"/>
  <c r="B11" i="12"/>
  <c r="C10" i="12"/>
  <c r="D10" i="12"/>
  <c r="B10" i="12"/>
  <c r="C8" i="12"/>
  <c r="D8" i="12"/>
  <c r="B8" i="12"/>
  <c r="C7" i="12"/>
  <c r="D7" i="12"/>
  <c r="B7" i="12"/>
  <c r="C6" i="12"/>
  <c r="D6" i="12"/>
  <c r="B6" i="12"/>
  <c r="C4" i="12"/>
  <c r="D4" i="12"/>
  <c r="B4" i="12"/>
  <c r="C3" i="12"/>
  <c r="D3" i="12"/>
  <c r="B3" i="12"/>
  <c r="F46" i="12"/>
  <c r="E46" i="12"/>
  <c r="F45" i="12"/>
  <c r="E45" i="12"/>
  <c r="F44" i="12"/>
  <c r="E44" i="12"/>
  <c r="F43" i="12"/>
  <c r="E43" i="12"/>
  <c r="F42" i="12"/>
  <c r="E42" i="12"/>
  <c r="F40" i="12"/>
  <c r="E40" i="12"/>
  <c r="F39" i="12"/>
  <c r="E39" i="12"/>
  <c r="F38" i="12"/>
  <c r="E38" i="12"/>
  <c r="F36" i="12"/>
  <c r="E36" i="12"/>
  <c r="F30" i="12"/>
  <c r="E30" i="12"/>
  <c r="F29" i="12"/>
  <c r="E29" i="12"/>
  <c r="F28" i="12"/>
  <c r="E28" i="12"/>
  <c r="F27" i="12"/>
  <c r="E27" i="12"/>
  <c r="F26" i="12"/>
  <c r="E26" i="12"/>
  <c r="F24" i="12"/>
  <c r="E24" i="12"/>
  <c r="F23" i="12"/>
  <c r="E23" i="12"/>
  <c r="F22" i="12"/>
  <c r="E22" i="12"/>
  <c r="F20" i="12"/>
  <c r="E20" i="12"/>
  <c r="F14" i="12"/>
  <c r="E14" i="12"/>
  <c r="F13" i="12"/>
  <c r="E13" i="12"/>
  <c r="F12" i="12"/>
  <c r="E12" i="12"/>
  <c r="F11" i="12"/>
  <c r="E11" i="12"/>
  <c r="F10" i="12"/>
  <c r="E10" i="12"/>
  <c r="F8" i="12"/>
  <c r="E8" i="12"/>
  <c r="F7" i="12"/>
  <c r="E7" i="12"/>
  <c r="F6" i="12"/>
  <c r="E6" i="12"/>
  <c r="F4" i="12"/>
  <c r="E4" i="12"/>
  <c r="I38" i="1"/>
  <c r="H38" i="1"/>
  <c r="I37" i="1"/>
  <c r="H37" i="1"/>
  <c r="E37" i="1"/>
  <c r="I31" i="1"/>
  <c r="H31" i="1"/>
  <c r="E30" i="1"/>
  <c r="G29" i="1"/>
  <c r="F29" i="1"/>
  <c r="E31" i="1"/>
  <c r="E32" i="1"/>
  <c r="E29" i="1"/>
  <c r="F25" i="1"/>
  <c r="G25" i="1"/>
  <c r="C7" i="1"/>
  <c r="I18" i="1"/>
  <c r="H18" i="1"/>
  <c r="G16" i="1"/>
  <c r="F16" i="1"/>
  <c r="E17" i="1"/>
  <c r="E18" i="1"/>
  <c r="E19" i="1"/>
  <c r="E16" i="1"/>
  <c r="I5" i="1"/>
  <c r="H5" i="1"/>
  <c r="G3" i="1"/>
  <c r="F3" i="1"/>
  <c r="E4" i="1"/>
  <c r="E5" i="1"/>
  <c r="E6" i="1"/>
  <c r="E3" i="1"/>
  <c r="I85" i="11"/>
  <c r="H85" i="11"/>
  <c r="I84" i="11"/>
  <c r="H84" i="11"/>
  <c r="G83" i="11"/>
  <c r="F83" i="11"/>
  <c r="C83" i="11"/>
  <c r="E82" i="11"/>
  <c r="I81" i="11"/>
  <c r="H81" i="11"/>
  <c r="E81" i="11"/>
  <c r="E83" i="11" s="1"/>
  <c r="G80" i="11"/>
  <c r="F80" i="11"/>
  <c r="C80" i="11"/>
  <c r="E79" i="11"/>
  <c r="E78" i="11"/>
  <c r="E77" i="11"/>
  <c r="G76" i="11"/>
  <c r="F76" i="11"/>
  <c r="C76" i="11"/>
  <c r="E75" i="11"/>
  <c r="E74" i="11"/>
  <c r="E73" i="11"/>
  <c r="G72" i="11"/>
  <c r="F72" i="11"/>
  <c r="C72" i="11"/>
  <c r="E71" i="11"/>
  <c r="I70" i="11"/>
  <c r="H70" i="11"/>
  <c r="E70" i="11"/>
  <c r="E72" i="11" s="1"/>
  <c r="G69" i="11"/>
  <c r="F69" i="11"/>
  <c r="C69" i="11"/>
  <c r="E68" i="11"/>
  <c r="E67" i="11"/>
  <c r="G66" i="11"/>
  <c r="F66" i="11"/>
  <c r="C66" i="11"/>
  <c r="E65" i="11"/>
  <c r="I64" i="11"/>
  <c r="H64" i="11"/>
  <c r="E64" i="11"/>
  <c r="E66" i="11" s="1"/>
  <c r="G63" i="11"/>
  <c r="I63" i="11" s="1"/>
  <c r="F63" i="11"/>
  <c r="H63" i="11" s="1"/>
  <c r="C63" i="11"/>
  <c r="I62" i="11"/>
  <c r="H62" i="11"/>
  <c r="E62" i="11"/>
  <c r="I61" i="11"/>
  <c r="H61" i="11"/>
  <c r="E61" i="11"/>
  <c r="E63" i="11" s="1"/>
  <c r="E15" i="11"/>
  <c r="C23" i="8"/>
  <c r="I36" i="9"/>
  <c r="H36" i="9"/>
  <c r="E36" i="9"/>
  <c r="E31" i="9"/>
  <c r="I31" i="9"/>
  <c r="H31" i="9"/>
  <c r="C13" i="9"/>
  <c r="C27" i="9"/>
  <c r="C41" i="9"/>
  <c r="G41" i="9"/>
  <c r="F41" i="9"/>
  <c r="F13" i="9"/>
  <c r="G13" i="9"/>
  <c r="E13" i="9"/>
  <c r="F27" i="9"/>
  <c r="G27" i="9"/>
  <c r="E27" i="9"/>
  <c r="E24" i="9"/>
  <c r="E22" i="9"/>
  <c r="I22" i="9"/>
  <c r="H22" i="9"/>
  <c r="E17" i="9"/>
  <c r="I17" i="9"/>
  <c r="H17" i="9"/>
  <c r="I8" i="9"/>
  <c r="H8" i="9"/>
  <c r="E8" i="9"/>
  <c r="E3" i="9"/>
  <c r="I3" i="9"/>
  <c r="H3" i="9"/>
  <c r="I23" i="5"/>
  <c r="H23" i="5"/>
  <c r="I5" i="5"/>
  <c r="H5" i="5"/>
  <c r="I13" i="5"/>
  <c r="H13" i="5"/>
  <c r="I21" i="5"/>
  <c r="H21" i="5"/>
  <c r="I21" i="3"/>
  <c r="H21" i="3"/>
  <c r="I13" i="3"/>
  <c r="H13" i="3"/>
  <c r="I5" i="3"/>
  <c r="H5" i="3"/>
  <c r="I19" i="5"/>
  <c r="H19" i="5"/>
  <c r="E3" i="3"/>
  <c r="E5" i="3"/>
  <c r="E56" i="11"/>
  <c r="E55" i="11"/>
  <c r="E53" i="11"/>
  <c r="E52" i="11"/>
  <c r="E50" i="11"/>
  <c r="E49" i="11"/>
  <c r="E48" i="11"/>
  <c r="E46" i="11"/>
  <c r="E45" i="11"/>
  <c r="E44" i="11"/>
  <c r="E42" i="11"/>
  <c r="E41" i="11"/>
  <c r="I56" i="11"/>
  <c r="H56" i="11"/>
  <c r="I55" i="11"/>
  <c r="H55" i="11"/>
  <c r="I53" i="11"/>
  <c r="H53" i="11"/>
  <c r="I52" i="11"/>
  <c r="H52" i="11"/>
  <c r="I50" i="11"/>
  <c r="H50" i="11"/>
  <c r="I49" i="11"/>
  <c r="H49" i="11"/>
  <c r="I48" i="11"/>
  <c r="H48" i="11"/>
  <c r="I46" i="11"/>
  <c r="H46" i="11"/>
  <c r="I45" i="11"/>
  <c r="H45" i="11"/>
  <c r="I44" i="11"/>
  <c r="H44" i="11"/>
  <c r="I42" i="11"/>
  <c r="H42" i="11"/>
  <c r="I41" i="11"/>
  <c r="H41" i="11"/>
  <c r="I35" i="11"/>
  <c r="H35" i="11"/>
  <c r="I33" i="11"/>
  <c r="H33" i="11"/>
  <c r="I32" i="11"/>
  <c r="H32" i="11"/>
  <c r="E39" i="11"/>
  <c r="E38" i="11"/>
  <c r="E36" i="11"/>
  <c r="E35" i="11"/>
  <c r="E33" i="11"/>
  <c r="E32" i="11"/>
  <c r="G54" i="11"/>
  <c r="F54" i="11"/>
  <c r="E54" i="11"/>
  <c r="C54" i="11"/>
  <c r="G51" i="11"/>
  <c r="F51" i="11"/>
  <c r="E51" i="11"/>
  <c r="C51" i="11"/>
  <c r="G47" i="11"/>
  <c r="F47" i="11"/>
  <c r="C47" i="11"/>
  <c r="G43" i="11"/>
  <c r="F43" i="11"/>
  <c r="E43" i="11"/>
  <c r="C43" i="11"/>
  <c r="G40" i="11"/>
  <c r="F40" i="11"/>
  <c r="E40" i="11"/>
  <c r="C40" i="11"/>
  <c r="G37" i="11"/>
  <c r="F37" i="11"/>
  <c r="E37" i="11"/>
  <c r="C37" i="11"/>
  <c r="G34" i="11"/>
  <c r="I34" i="11" s="1"/>
  <c r="F34" i="11"/>
  <c r="H34" i="11" s="1"/>
  <c r="E34" i="11"/>
  <c r="C34" i="11"/>
  <c r="H26" i="11"/>
  <c r="G25" i="11"/>
  <c r="F25" i="11"/>
  <c r="C22" i="11"/>
  <c r="G22" i="11"/>
  <c r="F22" i="11"/>
  <c r="F18" i="11"/>
  <c r="G18" i="11"/>
  <c r="G14" i="11"/>
  <c r="F14" i="11"/>
  <c r="I27" i="11"/>
  <c r="H27" i="11"/>
  <c r="I23" i="11"/>
  <c r="H23" i="11"/>
  <c r="I12" i="11"/>
  <c r="H12" i="11"/>
  <c r="I6" i="11"/>
  <c r="H6" i="11"/>
  <c r="I4" i="11"/>
  <c r="H4" i="11"/>
  <c r="I3" i="11"/>
  <c r="H3" i="11"/>
  <c r="G11" i="11"/>
  <c r="F11" i="11"/>
  <c r="G5" i="11"/>
  <c r="F5" i="11"/>
  <c r="G8" i="11"/>
  <c r="F8" i="11"/>
  <c r="E24" i="11"/>
  <c r="E23" i="11"/>
  <c r="E25" i="11" s="1"/>
  <c r="E21" i="11"/>
  <c r="E20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6" i="11"/>
  <c r="C18" i="11"/>
  <c r="C25" i="11"/>
  <c r="C14" i="11"/>
  <c r="C11" i="11"/>
  <c r="C8" i="11"/>
  <c r="C5" i="11"/>
  <c r="C28" i="11" s="1"/>
  <c r="E47" i="11"/>
  <c r="G38" i="1"/>
  <c r="F38" i="1"/>
  <c r="C38" i="1"/>
  <c r="E39" i="9"/>
  <c r="E40" i="9"/>
  <c r="E38" i="9"/>
  <c r="E37" i="9"/>
  <c r="E26" i="9"/>
  <c r="E25" i="9"/>
  <c r="E23" i="9"/>
  <c r="E21" i="9"/>
  <c r="E20" i="9"/>
  <c r="E19" i="9"/>
  <c r="E18" i="9"/>
  <c r="I40" i="9"/>
  <c r="H40" i="9"/>
  <c r="I39" i="9"/>
  <c r="H39" i="9"/>
  <c r="I38" i="9"/>
  <c r="H38" i="9"/>
  <c r="I37" i="9"/>
  <c r="H37" i="9"/>
  <c r="I34" i="9"/>
  <c r="H34" i="9"/>
  <c r="I26" i="9"/>
  <c r="H26" i="9"/>
  <c r="I25" i="9"/>
  <c r="H25" i="9"/>
  <c r="I24" i="9"/>
  <c r="H24" i="9"/>
  <c r="I23" i="9"/>
  <c r="H23" i="9"/>
  <c r="I21" i="9"/>
  <c r="H21" i="9"/>
  <c r="I20" i="9"/>
  <c r="H20" i="9"/>
  <c r="I19" i="9"/>
  <c r="H19" i="9"/>
  <c r="I18" i="9"/>
  <c r="H18" i="9"/>
  <c r="I10" i="9"/>
  <c r="H10" i="9"/>
  <c r="I9" i="9"/>
  <c r="H9" i="9"/>
  <c r="I7" i="9"/>
  <c r="H7" i="9"/>
  <c r="I6" i="9"/>
  <c r="H6" i="9"/>
  <c r="I5" i="9"/>
  <c r="H5" i="9"/>
  <c r="I4" i="9"/>
  <c r="H4" i="9"/>
  <c r="I12" i="9"/>
  <c r="H12" i="9"/>
  <c r="E12" i="9"/>
  <c r="E11" i="9"/>
  <c r="E10" i="9"/>
  <c r="E9" i="9"/>
  <c r="E7" i="9"/>
  <c r="E6" i="9"/>
  <c r="E5" i="9"/>
  <c r="E17" i="11"/>
  <c r="E16" i="11"/>
  <c r="G23" i="10"/>
  <c r="F23" i="10"/>
  <c r="C23" i="10"/>
  <c r="E22" i="10"/>
  <c r="E21" i="10"/>
  <c r="E20" i="10"/>
  <c r="E19" i="10"/>
  <c r="G15" i="10"/>
  <c r="F15" i="10"/>
  <c r="C15" i="10"/>
  <c r="E14" i="10"/>
  <c r="E13" i="10"/>
  <c r="E12" i="10"/>
  <c r="E11" i="10"/>
  <c r="G7" i="10"/>
  <c r="F7" i="10"/>
  <c r="C7" i="10"/>
  <c r="E6" i="10"/>
  <c r="E5" i="10"/>
  <c r="E4" i="10"/>
  <c r="E3" i="10"/>
  <c r="E35" i="9"/>
  <c r="E34" i="9"/>
  <c r="E33" i="9"/>
  <c r="E32" i="9"/>
  <c r="E41" i="9" s="1"/>
  <c r="E4" i="9"/>
  <c r="E21" i="8"/>
  <c r="E13" i="8"/>
  <c r="I13" i="8"/>
  <c r="H13" i="8"/>
  <c r="E20" i="8"/>
  <c r="E19" i="8"/>
  <c r="E12" i="8"/>
  <c r="E11" i="8"/>
  <c r="E5" i="8"/>
  <c r="E4" i="8"/>
  <c r="G23" i="8"/>
  <c r="F23" i="8"/>
  <c r="E22" i="8"/>
  <c r="G15" i="8"/>
  <c r="F15" i="8"/>
  <c r="C15" i="8"/>
  <c r="E14" i="8"/>
  <c r="G7" i="8"/>
  <c r="F7" i="8"/>
  <c r="C7" i="8"/>
  <c r="E6" i="8"/>
  <c r="E3" i="8"/>
  <c r="I16" i="7"/>
  <c r="H16" i="7"/>
  <c r="G17" i="7"/>
  <c r="F17" i="7"/>
  <c r="C17" i="7"/>
  <c r="E16" i="7"/>
  <c r="E15" i="7"/>
  <c r="G11" i="7"/>
  <c r="F11" i="7"/>
  <c r="C11" i="7"/>
  <c r="E10" i="7"/>
  <c r="E9" i="7"/>
  <c r="G5" i="7"/>
  <c r="F5" i="7"/>
  <c r="C5" i="7"/>
  <c r="E4" i="7"/>
  <c r="E3" i="7"/>
  <c r="G23" i="6"/>
  <c r="F23" i="6"/>
  <c r="C23" i="6"/>
  <c r="E22" i="6"/>
  <c r="E21" i="6"/>
  <c r="E20" i="6"/>
  <c r="E19" i="6"/>
  <c r="G15" i="6"/>
  <c r="F15" i="6"/>
  <c r="C15" i="6"/>
  <c r="E14" i="6"/>
  <c r="E13" i="6"/>
  <c r="E12" i="6"/>
  <c r="E11" i="6"/>
  <c r="G7" i="6"/>
  <c r="F7" i="6"/>
  <c r="C7" i="6"/>
  <c r="E6" i="6"/>
  <c r="E5" i="6"/>
  <c r="E4" i="6"/>
  <c r="E3" i="6"/>
  <c r="I36" i="1"/>
  <c r="H36" i="1"/>
  <c r="I23" i="1"/>
  <c r="H23" i="1"/>
  <c r="G23" i="5"/>
  <c r="F23" i="5"/>
  <c r="C23" i="5"/>
  <c r="E22" i="5"/>
  <c r="E21" i="5"/>
  <c r="E20" i="5"/>
  <c r="E19" i="5"/>
  <c r="G15" i="5"/>
  <c r="F15" i="5"/>
  <c r="C15" i="5"/>
  <c r="E14" i="5"/>
  <c r="E13" i="5"/>
  <c r="E12" i="5"/>
  <c r="E11" i="5"/>
  <c r="G7" i="5"/>
  <c r="F7" i="5"/>
  <c r="C7" i="5"/>
  <c r="E6" i="5"/>
  <c r="E5" i="5"/>
  <c r="E4" i="5"/>
  <c r="E3" i="5"/>
  <c r="C23" i="3"/>
  <c r="E22" i="3"/>
  <c r="E21" i="3"/>
  <c r="E20" i="3"/>
  <c r="G23" i="3"/>
  <c r="F23" i="3"/>
  <c r="E19" i="3"/>
  <c r="C15" i="3"/>
  <c r="E14" i="3"/>
  <c r="E13" i="3"/>
  <c r="E12" i="3"/>
  <c r="G15" i="3"/>
  <c r="F15" i="3"/>
  <c r="E11" i="3"/>
  <c r="C7" i="3"/>
  <c r="E6" i="3"/>
  <c r="E4" i="3"/>
  <c r="G7" i="3"/>
  <c r="F7" i="3"/>
  <c r="E36" i="1"/>
  <c r="E38" i="1" s="1"/>
  <c r="C33" i="1"/>
  <c r="G33" i="1"/>
  <c r="F33" i="1"/>
  <c r="C25" i="1"/>
  <c r="E24" i="1"/>
  <c r="H24" i="1" s="1"/>
  <c r="E23" i="1"/>
  <c r="E25" i="1" s="1"/>
  <c r="C20" i="1"/>
  <c r="G20" i="1"/>
  <c r="F20" i="1"/>
  <c r="G12" i="1"/>
  <c r="F12" i="1"/>
  <c r="C12" i="1"/>
  <c r="E11" i="1"/>
  <c r="E10" i="1"/>
  <c r="G7" i="1"/>
  <c r="F7" i="1"/>
  <c r="H86" i="11" l="1"/>
  <c r="I86" i="11"/>
  <c r="H57" i="11"/>
  <c r="I57" i="11"/>
  <c r="H5" i="11"/>
  <c r="F28" i="11"/>
  <c r="I5" i="11"/>
  <c r="G28" i="11"/>
  <c r="H37" i="11"/>
  <c r="I37" i="11"/>
  <c r="H51" i="11"/>
  <c r="I51" i="11"/>
  <c r="H54" i="11"/>
  <c r="I54" i="11"/>
  <c r="I36" i="11"/>
  <c r="H36" i="11"/>
  <c r="B5" i="12"/>
  <c r="C5" i="12"/>
  <c r="C9" i="12" s="1"/>
  <c r="E3" i="12"/>
  <c r="D5" i="12"/>
  <c r="D9" i="12" s="1"/>
  <c r="F3" i="12"/>
  <c r="B21" i="12"/>
  <c r="C21" i="12"/>
  <c r="E19" i="12"/>
  <c r="D21" i="12"/>
  <c r="F19" i="12"/>
  <c r="B37" i="12"/>
  <c r="C37" i="12"/>
  <c r="E35" i="12"/>
  <c r="D37" i="12"/>
  <c r="F35" i="12"/>
  <c r="E12" i="1"/>
  <c r="I10" i="1"/>
  <c r="H10" i="1"/>
  <c r="I65" i="11"/>
  <c r="H65" i="11"/>
  <c r="H66" i="11"/>
  <c r="I66" i="11"/>
  <c r="E69" i="11"/>
  <c r="I67" i="11"/>
  <c r="H67" i="11"/>
  <c r="I68" i="11"/>
  <c r="H68" i="11"/>
  <c r="H69" i="11"/>
  <c r="I69" i="11"/>
  <c r="I71" i="11"/>
  <c r="H71" i="11"/>
  <c r="H72" i="11"/>
  <c r="I72" i="11"/>
  <c r="E76" i="11"/>
  <c r="I73" i="11"/>
  <c r="H73" i="11"/>
  <c r="I74" i="11"/>
  <c r="H74" i="11"/>
  <c r="I75" i="11"/>
  <c r="H75" i="11"/>
  <c r="H76" i="11"/>
  <c r="I76" i="11"/>
  <c r="E80" i="11"/>
  <c r="I77" i="11"/>
  <c r="H77" i="11"/>
  <c r="I78" i="11"/>
  <c r="H78" i="11"/>
  <c r="I79" i="11"/>
  <c r="H79" i="11"/>
  <c r="H80" i="11"/>
  <c r="I80" i="11"/>
  <c r="I82" i="11"/>
  <c r="H82" i="11"/>
  <c r="H83" i="11"/>
  <c r="I83" i="11"/>
  <c r="E18" i="11"/>
  <c r="I15" i="11"/>
  <c r="H15" i="11"/>
  <c r="I7" i="11"/>
  <c r="H7" i="11"/>
  <c r="H8" i="11"/>
  <c r="I8" i="11"/>
  <c r="I20" i="8"/>
  <c r="H20" i="8"/>
  <c r="I19" i="8"/>
  <c r="H19" i="8"/>
  <c r="I12" i="8"/>
  <c r="H12" i="8"/>
  <c r="I11" i="8"/>
  <c r="H11" i="8"/>
  <c r="I4" i="8"/>
  <c r="H4" i="8"/>
  <c r="I3" i="8"/>
  <c r="H3" i="8"/>
  <c r="I35" i="9"/>
  <c r="H35" i="9"/>
  <c r="I3" i="5"/>
  <c r="H3" i="5"/>
  <c r="I11" i="5"/>
  <c r="H11" i="5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I3" i="6"/>
  <c r="H3" i="6"/>
  <c r="I5" i="6"/>
  <c r="H5" i="6"/>
  <c r="H47" i="11"/>
  <c r="I47" i="11"/>
  <c r="I16" i="11"/>
  <c r="H16" i="11"/>
  <c r="I14" i="11"/>
  <c r="H14" i="11"/>
  <c r="I13" i="11"/>
  <c r="H13" i="11"/>
  <c r="E22" i="11"/>
  <c r="I19" i="11"/>
  <c r="H19" i="11"/>
  <c r="I20" i="11"/>
  <c r="H20" i="11"/>
  <c r="I21" i="11"/>
  <c r="H21" i="11"/>
  <c r="I25" i="11"/>
  <c r="H25" i="11"/>
  <c r="I24" i="11"/>
  <c r="H24" i="11"/>
  <c r="I10" i="11"/>
  <c r="H10" i="11"/>
  <c r="I9" i="11"/>
  <c r="H9" i="11"/>
  <c r="H11" i="11"/>
  <c r="I11" i="11"/>
  <c r="I17" i="11"/>
  <c r="H17" i="11"/>
  <c r="I18" i="11"/>
  <c r="H18" i="11"/>
  <c r="I33" i="9"/>
  <c r="H33" i="9"/>
  <c r="I32" i="9"/>
  <c r="H32" i="9"/>
  <c r="I11" i="9"/>
  <c r="H11" i="9"/>
  <c r="E7" i="10"/>
  <c r="I3" i="10"/>
  <c r="H3" i="10"/>
  <c r="I5" i="10"/>
  <c r="H5" i="10"/>
  <c r="E15" i="10"/>
  <c r="I11" i="10"/>
  <c r="H11" i="10"/>
  <c r="I13" i="10"/>
  <c r="H13" i="10"/>
  <c r="E23" i="10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E15" i="8"/>
  <c r="E23" i="8"/>
  <c r="I15" i="7"/>
  <c r="H15" i="7"/>
  <c r="I10" i="7"/>
  <c r="H10" i="7"/>
  <c r="I9" i="7"/>
  <c r="H9" i="7"/>
  <c r="I3" i="7"/>
  <c r="H3" i="7"/>
  <c r="H4" i="7"/>
  <c r="I4" i="7"/>
  <c r="E5" i="7"/>
  <c r="E11" i="7"/>
  <c r="E17" i="7"/>
  <c r="I21" i="6"/>
  <c r="H21" i="6"/>
  <c r="I19" i="6"/>
  <c r="H19" i="6"/>
  <c r="I13" i="6"/>
  <c r="H13" i="6"/>
  <c r="I11" i="6"/>
  <c r="H11" i="6"/>
  <c r="I7" i="6"/>
  <c r="H7" i="6"/>
  <c r="E15" i="6"/>
  <c r="E23" i="6"/>
  <c r="E7" i="5"/>
  <c r="E15" i="5"/>
  <c r="E23" i="5"/>
  <c r="E7" i="3"/>
  <c r="I3" i="3"/>
  <c r="H3" i="3"/>
  <c r="E15" i="3"/>
  <c r="I11" i="3"/>
  <c r="H11" i="3"/>
  <c r="E23" i="3"/>
  <c r="I19" i="3"/>
  <c r="H19" i="3"/>
  <c r="E33" i="1"/>
  <c r="I29" i="1"/>
  <c r="H29" i="1"/>
  <c r="I11" i="1"/>
  <c r="H11" i="1"/>
  <c r="E20" i="1"/>
  <c r="I16" i="1"/>
  <c r="H16" i="1"/>
  <c r="I25" i="1"/>
  <c r="H25" i="1"/>
  <c r="I24" i="1"/>
  <c r="I12" i="1"/>
  <c r="H12" i="1"/>
  <c r="E28" i="11" l="1"/>
  <c r="I28" i="11"/>
  <c r="H28" i="11"/>
  <c r="D41" i="12"/>
  <c r="C41" i="12"/>
  <c r="B41" i="12"/>
  <c r="F37" i="12"/>
  <c r="E37" i="12"/>
  <c r="D25" i="12"/>
  <c r="C25" i="12"/>
  <c r="B25" i="12"/>
  <c r="F21" i="12"/>
  <c r="E21" i="12"/>
  <c r="B9" i="12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15" i="5"/>
  <c r="H15" i="5"/>
  <c r="I7" i="5"/>
  <c r="H7" i="5"/>
  <c r="I23" i="3"/>
  <c r="H23" i="3"/>
  <c r="I15" i="3"/>
  <c r="H15" i="3"/>
  <c r="I7" i="3"/>
  <c r="H7" i="3"/>
  <c r="I33" i="1"/>
  <c r="H33" i="1"/>
  <c r="I20" i="1"/>
  <c r="H20" i="1"/>
  <c r="I3" i="1"/>
  <c r="H3" i="1"/>
  <c r="E7" i="1"/>
  <c r="I7" i="1" s="1"/>
  <c r="H7" i="1"/>
  <c r="E47" i="12" l="1"/>
  <c r="F47" i="12"/>
  <c r="E31" i="12"/>
  <c r="F31" i="12"/>
  <c r="F9" i="12"/>
  <c r="E9" i="12"/>
  <c r="E15" i="12"/>
  <c r="F15" i="12"/>
  <c r="F25" i="12"/>
  <c r="E25" i="12"/>
  <c r="F41" i="12"/>
  <c r="E41" i="12"/>
</calcChain>
</file>

<file path=xl/sharedStrings.xml><?xml version="1.0" encoding="utf-8"?>
<sst xmlns="http://schemas.openxmlformats.org/spreadsheetml/2006/main" count="738" uniqueCount="92">
  <si>
    <t>October 2024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</si>
  <si>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</si>
  <si>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</si>
  <si>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</si>
  <si>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</si>
  <si>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</si>
  <si>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</si>
  <si>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</si>
  <si>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</si>
  <si>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</si>
  <si>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</si>
  <si>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</si>
  <si>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</si>
  <si>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</si>
  <si>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</si>
  <si>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</si>
  <si>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</si>
  <si>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</si>
  <si>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</si>
  <si>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November 2024</t>
  </si>
  <si>
    <t>December 2024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</si>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</sst>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164" fontId="0" fillId="0" borderId="1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4" borderId="15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4" fillId="0" borderId="14" xfId="0" applyNumberFormat="1" applyFont="1" applyBorder="1" applyAlignment="1">
      <alignment vertical="center"/>
    </xf>
    <xf numFmtId="164" fontId="4" fillId="4" borderId="15" xfId="0" applyNumberFormat="1" applyFont="1" applyFill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" fontId="3" fillId="4" borderId="15" xfId="0" applyNumberFormat="1" applyFont="1" applyFill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43" fontId="3" fillId="0" borderId="14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4" borderId="10" xfId="0" applyNumberFormat="1" applyFont="1" applyFill="1" applyBorder="1" applyAlignment="1">
      <alignment vertical="center"/>
    </xf>
    <xf numFmtId="1" fontId="4" fillId="0" borderId="14" xfId="0" applyNumberFormat="1" applyFont="1" applyBorder="1" applyAlignment="1">
      <alignment vertical="center"/>
    </xf>
    <xf numFmtId="1" fontId="4" fillId="2" borderId="14" xfId="0" applyNumberFormat="1" applyFont="1" applyFill="1" applyBorder="1" applyAlignment="1">
      <alignment vertical="center"/>
    </xf>
    <xf numFmtId="1" fontId="4" fillId="4" borderId="15" xfId="0" applyNumberFormat="1" applyFont="1" applyFill="1" applyBorder="1" applyAlignment="1">
      <alignment vertical="center"/>
    </xf>
    <xf numFmtId="0" fontId="3" fillId="0" borderId="9" xfId="0" applyFont="1" applyBorder="1"/>
    <xf numFmtId="164" fontId="0" fillId="0" borderId="1" xfId="0" applyNumberFormat="1" applyBorder="1"/>
    <xf numFmtId="0" fontId="4" fillId="5" borderId="22" xfId="0" applyFont="1" applyFill="1" applyBorder="1" applyAlignment="1">
      <alignment vertical="center"/>
    </xf>
    <xf numFmtId="164" fontId="3" fillId="5" borderId="23" xfId="0" applyNumberFormat="1" applyFont="1" applyFill="1" applyBorder="1"/>
    <xf numFmtId="164" fontId="3" fillId="5" borderId="23" xfId="0" applyNumberFormat="1" applyFont="1" applyFill="1" applyBorder="1" applyAlignment="1">
      <alignment vertical="center"/>
    </xf>
    <xf numFmtId="164" fontId="3" fillId="5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0" borderId="23" xfId="0" applyNumberFormat="1" applyFont="1" applyBorder="1" applyAlignment="1">
      <alignment vertical="center"/>
    </xf>
    <xf numFmtId="164" fontId="3" fillId="4" borderId="24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64" fontId="3" fillId="2" borderId="23" xfId="0" applyNumberFormat="1" applyFont="1" applyFill="1" applyBorder="1" applyAlignment="1">
      <alignment vertical="center"/>
    </xf>
    <xf numFmtId="1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64" fontId="0" fillId="0" borderId="0" xfId="0" applyNumberFormat="1"/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164" fontId="3" fillId="0" borderId="15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D33" sqref="D33"/>
    </sheetView>
  </sheetViews>
  <sheetFormatPr defaultColWidth="9.140625" defaultRowHeight="14.45"/>
  <cols>
    <col min="1" max="1" width="21.5703125" style="26" bestFit="1" customWidth="1"/>
    <col min="2" max="2" width="9.28515625" style="26" bestFit="1" customWidth="1"/>
    <col min="3" max="3" width="23" style="26" bestFit="1" customWidth="1"/>
    <col min="4" max="4" width="26.28515625" style="26" bestFit="1" customWidth="1"/>
    <col min="5" max="5" width="19.7109375" style="26" bestFit="1" customWidth="1"/>
    <col min="6" max="6" width="23" style="26" bestFit="1" customWidth="1"/>
    <col min="7" max="7" width="21.140625" style="26" bestFit="1" customWidth="1"/>
    <col min="8" max="8" width="26" style="26" bestFit="1" customWidth="1"/>
    <col min="9" max="9" width="24" style="26" bestFit="1" customWidth="1"/>
    <col min="10" max="16384" width="9.140625" style="26"/>
  </cols>
  <sheetData>
    <row r="1" spans="1:11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  <c r="J1" s="113"/>
      <c r="K1" s="113"/>
    </row>
    <row r="2" spans="1:11" ht="15">
      <c r="A2" s="27" t="s">
        <v>1</v>
      </c>
      <c r="B2" s="28" t="s">
        <v>2</v>
      </c>
      <c r="C2" s="28" t="s">
        <v>3</v>
      </c>
      <c r="D2" s="28" t="s">
        <v>4</v>
      </c>
      <c r="E2" s="29" t="s">
        <v>5</v>
      </c>
      <c r="F2" s="28" t="s">
        <v>6</v>
      </c>
      <c r="G2" s="28" t="s">
        <v>7</v>
      </c>
      <c r="H2" s="28" t="s">
        <v>8</v>
      </c>
      <c r="I2" s="30" t="s">
        <v>9</v>
      </c>
      <c r="J2" s="113"/>
      <c r="K2" s="113"/>
    </row>
    <row r="3" spans="1:11">
      <c r="A3" s="31" t="s">
        <v>10</v>
      </c>
      <c r="B3" s="114" t="s">
        <v>11</v>
      </c>
      <c r="C3" s="115">
        <v>46219.05</v>
      </c>
      <c r="D3" s="115">
        <v>5826191.8499999996</v>
      </c>
      <c r="E3" s="115">
        <f>C3*D3</f>
        <v>269281052424.74249</v>
      </c>
      <c r="F3" s="116">
        <f>89937000+26104000</f>
        <v>116041000</v>
      </c>
      <c r="G3" s="116">
        <f>86688720+26104000</f>
        <v>112792720</v>
      </c>
      <c r="H3" s="116">
        <f>($E3+$E4)/F3</f>
        <v>8508.1398163127033</v>
      </c>
      <c r="I3" s="117">
        <f>($E3+$E4)/G3</f>
        <v>8753.1629029315227</v>
      </c>
      <c r="J3" s="113"/>
      <c r="K3" s="113"/>
    </row>
    <row r="4" spans="1:11">
      <c r="A4" s="31"/>
      <c r="B4" s="114" t="s">
        <v>12</v>
      </c>
      <c r="C4" s="115">
        <v>123795.1724137931</v>
      </c>
      <c r="D4" s="115">
        <v>5800000</v>
      </c>
      <c r="E4" s="115">
        <f>C4*D4</f>
        <v>718012000000</v>
      </c>
      <c r="F4" s="116"/>
      <c r="G4" s="116"/>
      <c r="H4" s="116"/>
      <c r="I4" s="117"/>
      <c r="J4" s="113"/>
      <c r="K4" s="113"/>
    </row>
    <row r="5" spans="1:11">
      <c r="A5" s="31" t="s">
        <v>13</v>
      </c>
      <c r="B5" s="114" t="s">
        <v>11</v>
      </c>
      <c r="C5" s="118">
        <v>0</v>
      </c>
      <c r="D5" s="118">
        <v>0</v>
      </c>
      <c r="E5" s="118">
        <f t="shared" ref="E4:E6" si="0">C5*D5</f>
        <v>0</v>
      </c>
      <c r="F5" s="119">
        <v>0</v>
      </c>
      <c r="G5" s="119">
        <v>0</v>
      </c>
      <c r="H5" s="119">
        <f>IF(F5,(E5+E6)/F5,0)</f>
        <v>0</v>
      </c>
      <c r="I5" s="120">
        <f>IF(G5,($E5+$E6)/G5,0)</f>
        <v>0</v>
      </c>
      <c r="J5" s="113"/>
      <c r="K5" s="113"/>
    </row>
    <row r="6" spans="1:11">
      <c r="A6" s="31"/>
      <c r="B6" s="114" t="s">
        <v>12</v>
      </c>
      <c r="C6" s="118">
        <v>0</v>
      </c>
      <c r="D6" s="118">
        <v>0</v>
      </c>
      <c r="E6" s="118">
        <f t="shared" si="0"/>
        <v>0</v>
      </c>
      <c r="F6" s="119"/>
      <c r="G6" s="119"/>
      <c r="H6" s="119"/>
      <c r="I6" s="120"/>
      <c r="J6" s="113"/>
      <c r="K6" s="113"/>
    </row>
    <row r="7" spans="1:11" ht="15">
      <c r="A7" s="31" t="s">
        <v>14</v>
      </c>
      <c r="B7" s="32"/>
      <c r="C7" s="61">
        <f>SUM(C3:C6)</f>
        <v>170014.22241379309</v>
      </c>
      <c r="D7" s="32"/>
      <c r="E7" s="61">
        <f>SUM(E3:E6)</f>
        <v>987293052424.74243</v>
      </c>
      <c r="F7" s="61">
        <f>SUM(F3:F6)</f>
        <v>116041000</v>
      </c>
      <c r="G7" s="61">
        <f>SUM(G3:G6)</f>
        <v>112792720</v>
      </c>
      <c r="H7" s="61">
        <f>$E7/F7</f>
        <v>8508.1398163127033</v>
      </c>
      <c r="I7" s="62">
        <f>$E7/G7</f>
        <v>8753.1629029315227</v>
      </c>
      <c r="J7" s="113"/>
      <c r="K7" s="113"/>
    </row>
    <row r="8" spans="1:11">
      <c r="A8" s="121"/>
      <c r="B8" s="113"/>
      <c r="C8" s="113"/>
      <c r="D8" s="113"/>
      <c r="E8" s="113"/>
      <c r="F8" s="113"/>
      <c r="G8" s="113"/>
      <c r="H8" s="113"/>
      <c r="I8" s="122"/>
      <c r="J8" s="113"/>
      <c r="K8" s="113"/>
    </row>
    <row r="9" spans="1:11">
      <c r="A9" s="31" t="s">
        <v>1</v>
      </c>
      <c r="B9" s="33" t="s">
        <v>2</v>
      </c>
      <c r="C9" s="33" t="s">
        <v>3</v>
      </c>
      <c r="D9" s="33" t="s">
        <v>4</v>
      </c>
      <c r="E9" s="33" t="s">
        <v>5</v>
      </c>
      <c r="F9" s="33" t="s">
        <v>6</v>
      </c>
      <c r="G9" s="33" t="s">
        <v>7</v>
      </c>
      <c r="H9" s="34" t="s">
        <v>8</v>
      </c>
      <c r="I9" s="35" t="s">
        <v>9</v>
      </c>
      <c r="J9" s="113"/>
      <c r="K9" s="113"/>
    </row>
    <row r="10" spans="1:11">
      <c r="A10" s="31" t="s">
        <v>15</v>
      </c>
      <c r="B10" s="114" t="s">
        <v>16</v>
      </c>
      <c r="C10" s="115">
        <v>4067.95</v>
      </c>
      <c r="D10" s="115">
        <v>6236836.9000000004</v>
      </c>
      <c r="E10" s="115">
        <f>C10*D10</f>
        <v>25371140667.355</v>
      </c>
      <c r="F10" s="115">
        <v>2059000</v>
      </c>
      <c r="G10" s="115">
        <v>1651670</v>
      </c>
      <c r="H10" s="115">
        <f>IF(F10,$E10/F10,0)</f>
        <v>12322.069289633317</v>
      </c>
      <c r="I10" s="123">
        <f>IF(G10,$E10/G10,0)</f>
        <v>15360.901794762271</v>
      </c>
      <c r="J10" s="113"/>
      <c r="K10" s="113"/>
    </row>
    <row r="11" spans="1:11">
      <c r="A11" s="31" t="s">
        <v>17</v>
      </c>
      <c r="B11" s="114" t="s">
        <v>16</v>
      </c>
      <c r="C11" s="115">
        <v>88769.4</v>
      </c>
      <c r="D11" s="115">
        <v>6236836.9000000004</v>
      </c>
      <c r="E11" s="115">
        <f>C11*D11</f>
        <v>553640269510.85999</v>
      </c>
      <c r="F11" s="115">
        <v>51572000</v>
      </c>
      <c r="G11" s="115">
        <v>47624004</v>
      </c>
      <c r="H11" s="124">
        <f>$E11/F11</f>
        <v>10735.287937463352</v>
      </c>
      <c r="I11" s="123">
        <f>$E11/G11</f>
        <v>11625.235658699759</v>
      </c>
      <c r="J11" s="113"/>
      <c r="K11" s="113"/>
    </row>
    <row r="12" spans="1:11" ht="15">
      <c r="A12" s="31" t="s">
        <v>18</v>
      </c>
      <c r="B12" s="36"/>
      <c r="C12" s="51">
        <f>SUM(C10:C11)</f>
        <v>92837.349999999991</v>
      </c>
      <c r="D12" s="36"/>
      <c r="E12" s="51">
        <f t="shared" ref="E12:G12" si="1">SUM(E10:E11)</f>
        <v>579011410178.21497</v>
      </c>
      <c r="F12" s="51">
        <f t="shared" si="1"/>
        <v>53631000</v>
      </c>
      <c r="G12" s="51">
        <f t="shared" si="1"/>
        <v>49275674</v>
      </c>
      <c r="H12" s="51">
        <f>$E12/F12</f>
        <v>10796.207607134213</v>
      </c>
      <c r="I12" s="52">
        <f>$E12/G12</f>
        <v>11750.451352085311</v>
      </c>
      <c r="J12" s="113"/>
      <c r="K12" s="113"/>
    </row>
    <row r="14" spans="1:11">
      <c r="A14" s="99" t="s">
        <v>19</v>
      </c>
      <c r="B14" s="100"/>
      <c r="C14" s="100"/>
      <c r="D14" s="100"/>
      <c r="E14" s="100"/>
      <c r="F14" s="100"/>
      <c r="G14" s="100"/>
      <c r="H14" s="100"/>
      <c r="I14" s="101"/>
      <c r="J14" s="113"/>
      <c r="K14" s="113"/>
    </row>
    <row r="15" spans="1:11">
      <c r="A15" s="27" t="s">
        <v>1</v>
      </c>
      <c r="B15" s="28" t="s">
        <v>2</v>
      </c>
      <c r="C15" s="28" t="s">
        <v>3</v>
      </c>
      <c r="D15" s="28" t="s">
        <v>4</v>
      </c>
      <c r="E15" s="29" t="s">
        <v>5</v>
      </c>
      <c r="F15" s="28" t="s">
        <v>6</v>
      </c>
      <c r="G15" s="28" t="s">
        <v>7</v>
      </c>
      <c r="H15" s="28" t="s">
        <v>8</v>
      </c>
      <c r="I15" s="30" t="s">
        <v>9</v>
      </c>
      <c r="J15" s="113"/>
      <c r="K15" s="113"/>
    </row>
    <row r="16" spans="1:11">
      <c r="A16" s="31" t="s">
        <v>10</v>
      </c>
      <c r="B16" s="114" t="s">
        <v>11</v>
      </c>
      <c r="C16" s="115">
        <v>25285.71</v>
      </c>
      <c r="D16" s="115">
        <v>5829145.3200000003</v>
      </c>
      <c r="E16" s="115">
        <f>C16*D16</f>
        <v>147394078109.3772</v>
      </c>
      <c r="F16" s="116">
        <f>82868000+20022000</f>
        <v>102890000</v>
      </c>
      <c r="G16" s="116">
        <f>79973310+20022000</f>
        <v>99995310</v>
      </c>
      <c r="H16" s="116">
        <f>($E16+$E17)/F16</f>
        <v>8846.8665575797186</v>
      </c>
      <c r="I16" s="117">
        <f>($E16+$E17)/G16</f>
        <v>9102.9679302897021</v>
      </c>
      <c r="J16" s="113"/>
      <c r="K16" s="113"/>
    </row>
    <row r="17" spans="1:11">
      <c r="A17" s="31"/>
      <c r="B17" s="114" t="s">
        <v>12</v>
      </c>
      <c r="C17" s="115">
        <v>131527.59</v>
      </c>
      <c r="D17" s="115">
        <v>5800000</v>
      </c>
      <c r="E17" s="115">
        <f t="shared" ref="E17:E19" si="2">C17*D17</f>
        <v>762860022000</v>
      </c>
      <c r="F17" s="116"/>
      <c r="G17" s="116"/>
      <c r="H17" s="116"/>
      <c r="I17" s="117"/>
      <c r="J17" s="113"/>
      <c r="K17" s="113"/>
    </row>
    <row r="18" spans="1:11">
      <c r="A18" s="31" t="s">
        <v>13</v>
      </c>
      <c r="B18" s="114" t="s">
        <v>11</v>
      </c>
      <c r="C18" s="118">
        <v>0</v>
      </c>
      <c r="D18" s="118">
        <v>0</v>
      </c>
      <c r="E18" s="118">
        <f t="shared" si="2"/>
        <v>0</v>
      </c>
      <c r="F18" s="119">
        <v>0</v>
      </c>
      <c r="G18" s="119">
        <v>0</v>
      </c>
      <c r="H18" s="119">
        <f>IF(F18,(E18+E19)/F18,0)</f>
        <v>0</v>
      </c>
      <c r="I18" s="120">
        <f>IF(G18,($E18+$E19)/G18,0)</f>
        <v>0</v>
      </c>
      <c r="J18" s="113"/>
      <c r="K18" s="113"/>
    </row>
    <row r="19" spans="1:11">
      <c r="A19" s="31"/>
      <c r="B19" s="114" t="s">
        <v>12</v>
      </c>
      <c r="C19" s="118">
        <v>0</v>
      </c>
      <c r="D19" s="118">
        <v>0</v>
      </c>
      <c r="E19" s="118">
        <f t="shared" si="2"/>
        <v>0</v>
      </c>
      <c r="F19" s="119"/>
      <c r="G19" s="119"/>
      <c r="H19" s="119"/>
      <c r="I19" s="120"/>
      <c r="J19" s="113"/>
      <c r="K19" s="113"/>
    </row>
    <row r="20" spans="1:11" ht="15">
      <c r="A20" s="31" t="s">
        <v>14</v>
      </c>
      <c r="B20" s="32"/>
      <c r="C20" s="61">
        <f>SUM(C16:C19)</f>
        <v>156813.29999999999</v>
      </c>
      <c r="D20" s="32"/>
      <c r="E20" s="61">
        <f>SUM(E16:E19)</f>
        <v>910254100109.3772</v>
      </c>
      <c r="F20" s="61">
        <f>SUM(F16:F19)</f>
        <v>102890000</v>
      </c>
      <c r="G20" s="61">
        <f>SUM(G16:G19)</f>
        <v>99995310</v>
      </c>
      <c r="H20" s="61">
        <f>$E20/F20</f>
        <v>8846.8665575797186</v>
      </c>
      <c r="I20" s="62">
        <f>$E20/G20</f>
        <v>9102.9679302897021</v>
      </c>
      <c r="J20" s="113"/>
      <c r="K20" s="113"/>
    </row>
    <row r="21" spans="1:11">
      <c r="A21" s="121"/>
      <c r="B21" s="113"/>
      <c r="C21" s="113"/>
      <c r="D21" s="113"/>
      <c r="E21" s="113"/>
      <c r="F21" s="113"/>
      <c r="G21" s="113"/>
      <c r="H21" s="113"/>
      <c r="I21" s="122"/>
      <c r="J21" s="113"/>
      <c r="K21" s="113"/>
    </row>
    <row r="22" spans="1:11">
      <c r="A22" s="31" t="s">
        <v>1</v>
      </c>
      <c r="B22" s="33" t="s">
        <v>2</v>
      </c>
      <c r="C22" s="33" t="s">
        <v>3</v>
      </c>
      <c r="D22" s="33" t="s">
        <v>4</v>
      </c>
      <c r="E22" s="33" t="s">
        <v>5</v>
      </c>
      <c r="F22" s="33" t="s">
        <v>6</v>
      </c>
      <c r="G22" s="33" t="s">
        <v>7</v>
      </c>
      <c r="H22" s="37" t="s">
        <v>8</v>
      </c>
      <c r="I22" s="38" t="s">
        <v>9</v>
      </c>
      <c r="J22" s="113"/>
      <c r="K22" s="113"/>
    </row>
    <row r="23" spans="1:11">
      <c r="A23" s="31" t="s">
        <v>15</v>
      </c>
      <c r="B23" s="114" t="s">
        <v>16</v>
      </c>
      <c r="C23" s="114">
        <v>0</v>
      </c>
      <c r="D23" s="114">
        <v>0</v>
      </c>
      <c r="E23" s="118">
        <f>C23*D23</f>
        <v>0</v>
      </c>
      <c r="F23" s="114">
        <v>0</v>
      </c>
      <c r="G23" s="125">
        <v>0</v>
      </c>
      <c r="H23" s="118">
        <f>IF(F23,$E23/F23,0)</f>
        <v>0</v>
      </c>
      <c r="I23" s="126">
        <f>IF(G23,$E23/G23,0)</f>
        <v>0</v>
      </c>
      <c r="J23" s="113"/>
      <c r="K23" s="113"/>
    </row>
    <row r="24" spans="1:11">
      <c r="A24" s="39" t="s">
        <v>17</v>
      </c>
      <c r="B24" s="127" t="s">
        <v>16</v>
      </c>
      <c r="C24" s="128">
        <v>84470.89</v>
      </c>
      <c r="D24" s="128">
        <v>6262020.8499999996</v>
      </c>
      <c r="E24" s="128">
        <f>C24*D24</f>
        <v>528958474398.05646</v>
      </c>
      <c r="F24" s="128">
        <v>48471000</v>
      </c>
      <c r="G24" s="128">
        <v>44347199</v>
      </c>
      <c r="H24" s="129">
        <f>$E24/F24</f>
        <v>10912.885527388675</v>
      </c>
      <c r="I24" s="130">
        <f>$E24/G24</f>
        <v>11927.663670439624</v>
      </c>
      <c r="J24" s="113"/>
      <c r="K24" s="113"/>
    </row>
    <row r="25" spans="1:11" ht="15">
      <c r="A25" s="31" t="s">
        <v>18</v>
      </c>
      <c r="B25" s="36"/>
      <c r="C25" s="51">
        <f>SUM(C23:C24)</f>
        <v>84470.89</v>
      </c>
      <c r="D25" s="36"/>
      <c r="E25" s="51">
        <f t="shared" ref="E25:G25" si="3">SUM(E23:E24)</f>
        <v>528958474398.05646</v>
      </c>
      <c r="F25" s="51">
        <f t="shared" si="3"/>
        <v>48471000</v>
      </c>
      <c r="G25" s="51">
        <f t="shared" si="3"/>
        <v>44347199</v>
      </c>
      <c r="H25" s="51">
        <f>$E25/F25</f>
        <v>10912.885527388675</v>
      </c>
      <c r="I25" s="52">
        <f>$E25/G25</f>
        <v>11927.663670439624</v>
      </c>
      <c r="J25" s="113"/>
      <c r="K25" s="113"/>
    </row>
    <row r="27" spans="1:11">
      <c r="A27" s="99" t="s">
        <v>20</v>
      </c>
      <c r="B27" s="100"/>
      <c r="C27" s="100"/>
      <c r="D27" s="100"/>
      <c r="E27" s="100"/>
      <c r="F27" s="100"/>
      <c r="G27" s="100"/>
      <c r="H27" s="100"/>
      <c r="I27" s="101"/>
      <c r="J27" s="113"/>
      <c r="K27" s="113"/>
    </row>
    <row r="28" spans="1:11">
      <c r="A28" s="31" t="s">
        <v>1</v>
      </c>
      <c r="B28" s="40" t="s">
        <v>2</v>
      </c>
      <c r="C28" s="40" t="s">
        <v>3</v>
      </c>
      <c r="D28" s="40" t="s">
        <v>4</v>
      </c>
      <c r="E28" s="33" t="s">
        <v>5</v>
      </c>
      <c r="F28" s="40" t="s">
        <v>6</v>
      </c>
      <c r="G28" s="40" t="s">
        <v>7</v>
      </c>
      <c r="H28" s="40" t="s">
        <v>8</v>
      </c>
      <c r="I28" s="41" t="s">
        <v>9</v>
      </c>
      <c r="J28" s="113"/>
      <c r="K28" s="113"/>
    </row>
    <row r="29" spans="1:11">
      <c r="A29" s="31" t="s">
        <v>10</v>
      </c>
      <c r="B29" s="114" t="s">
        <v>11</v>
      </c>
      <c r="C29" s="115">
        <v>21624.880000000001</v>
      </c>
      <c r="D29" s="115">
        <v>5828589.1600000001</v>
      </c>
      <c r="E29" s="115">
        <f>C29*D29</f>
        <v>126042541154.30081</v>
      </c>
      <c r="F29" s="116">
        <f>97920000+32687000</f>
        <v>130607000</v>
      </c>
      <c r="G29" s="116">
        <f>95067120+32687000</f>
        <v>127754120</v>
      </c>
      <c r="H29" s="116">
        <f>($E29+$E30)/F29</f>
        <v>8163.9999475855102</v>
      </c>
      <c r="I29" s="117">
        <f>($E29+$E30)/G29</f>
        <v>8346.3104059133348</v>
      </c>
      <c r="J29" s="113"/>
      <c r="K29" s="113"/>
    </row>
    <row r="30" spans="1:11">
      <c r="A30" s="31"/>
      <c r="B30" s="114" t="s">
        <v>12</v>
      </c>
      <c r="C30" s="115">
        <v>162109.13793103449</v>
      </c>
      <c r="D30" s="115">
        <v>5800000</v>
      </c>
      <c r="E30" s="115">
        <f>C30*D30</f>
        <v>940233000000</v>
      </c>
      <c r="F30" s="116"/>
      <c r="G30" s="116"/>
      <c r="H30" s="116"/>
      <c r="I30" s="117"/>
      <c r="J30" s="113"/>
      <c r="K30" s="113"/>
    </row>
    <row r="31" spans="1:11">
      <c r="A31" s="31" t="s">
        <v>13</v>
      </c>
      <c r="B31" s="114" t="s">
        <v>11</v>
      </c>
      <c r="C31" s="118">
        <v>0</v>
      </c>
      <c r="D31" s="118">
        <v>0</v>
      </c>
      <c r="E31" s="118">
        <f t="shared" ref="E30:E32" si="4">C31*D31</f>
        <v>0</v>
      </c>
      <c r="F31" s="119">
        <v>0</v>
      </c>
      <c r="G31" s="119">
        <v>0</v>
      </c>
      <c r="H31" s="119">
        <f>IF(F31,(E31+E32)/F31,0)</f>
        <v>0</v>
      </c>
      <c r="I31" s="120">
        <f>IF(G31,($E31+$E32)/G31,0)</f>
        <v>0</v>
      </c>
      <c r="J31" s="113"/>
      <c r="K31" s="113"/>
    </row>
    <row r="32" spans="1:11">
      <c r="A32" s="39"/>
      <c r="B32" s="127" t="s">
        <v>12</v>
      </c>
      <c r="C32" s="131">
        <v>0</v>
      </c>
      <c r="D32" s="131">
        <v>0</v>
      </c>
      <c r="E32" s="118">
        <f t="shared" si="4"/>
        <v>0</v>
      </c>
      <c r="F32" s="132"/>
      <c r="G32" s="132"/>
      <c r="H32" s="132"/>
      <c r="I32" s="133"/>
      <c r="J32" s="113"/>
      <c r="K32" s="113"/>
    </row>
    <row r="33" spans="1:11" ht="15">
      <c r="A33" s="31" t="s">
        <v>14</v>
      </c>
      <c r="B33" s="32"/>
      <c r="C33" s="61">
        <f>SUM(C29:C32)</f>
        <v>183734.0179310345</v>
      </c>
      <c r="D33" s="32"/>
      <c r="E33" s="61">
        <f>SUM(E29:E32)</f>
        <v>1066275541154.3008</v>
      </c>
      <c r="F33" s="61">
        <f>SUM(F29:F32)</f>
        <v>130607000</v>
      </c>
      <c r="G33" s="61">
        <f>SUM(G29:G32)</f>
        <v>127754120</v>
      </c>
      <c r="H33" s="61">
        <f>$E33/F33</f>
        <v>8163.9999475855102</v>
      </c>
      <c r="I33" s="62">
        <f>$E33/G33</f>
        <v>8346.3104059133348</v>
      </c>
      <c r="J33" s="113"/>
      <c r="K33" s="113"/>
    </row>
    <row r="34" spans="1:11">
      <c r="A34" s="121"/>
      <c r="B34" s="113"/>
      <c r="C34" s="113"/>
      <c r="D34" s="113"/>
      <c r="E34" s="113"/>
      <c r="F34" s="113"/>
      <c r="G34" s="113"/>
      <c r="H34" s="113"/>
      <c r="I34" s="122"/>
      <c r="J34" s="113"/>
      <c r="K34" s="113"/>
    </row>
    <row r="35" spans="1:11">
      <c r="A35" s="31" t="s">
        <v>1</v>
      </c>
      <c r="B35" s="33" t="s">
        <v>2</v>
      </c>
      <c r="C35" s="33" t="s">
        <v>3</v>
      </c>
      <c r="D35" s="33" t="s">
        <v>4</v>
      </c>
      <c r="E35" s="33" t="s">
        <v>5</v>
      </c>
      <c r="F35" s="33" t="s">
        <v>6</v>
      </c>
      <c r="G35" s="33" t="s">
        <v>7</v>
      </c>
      <c r="H35" s="33" t="s">
        <v>8</v>
      </c>
      <c r="I35" s="35" t="s">
        <v>9</v>
      </c>
      <c r="J35" s="113"/>
      <c r="K35" s="113"/>
    </row>
    <row r="36" spans="1:11">
      <c r="A36" s="27" t="s">
        <v>15</v>
      </c>
      <c r="B36" s="134" t="s">
        <v>16</v>
      </c>
      <c r="C36" s="134">
        <v>0</v>
      </c>
      <c r="D36" s="134">
        <v>0</v>
      </c>
      <c r="E36" s="135">
        <f>C36*D36</f>
        <v>0</v>
      </c>
      <c r="F36" s="134">
        <v>0</v>
      </c>
      <c r="G36" s="134">
        <v>0</v>
      </c>
      <c r="H36" s="135">
        <f>IF(F36,$E36/F36,0)</f>
        <v>0</v>
      </c>
      <c r="I36" s="136">
        <f>IF(G36,$E36/G36,0)</f>
        <v>0</v>
      </c>
      <c r="J36" s="113"/>
      <c r="K36" s="113"/>
    </row>
    <row r="37" spans="1:11">
      <c r="A37" s="31" t="s">
        <v>17</v>
      </c>
      <c r="B37" s="114" t="s">
        <v>16</v>
      </c>
      <c r="C37" s="134">
        <v>0</v>
      </c>
      <c r="D37" s="134">
        <v>0</v>
      </c>
      <c r="E37" s="135">
        <f>C37*D37</f>
        <v>0</v>
      </c>
      <c r="F37" s="134">
        <v>0</v>
      </c>
      <c r="G37" s="134">
        <v>0</v>
      </c>
      <c r="H37" s="135">
        <f>IF(F37,$E37/F37,0)</f>
        <v>0</v>
      </c>
      <c r="I37" s="136">
        <f>IF(G37,$E37/G37,0)</f>
        <v>0</v>
      </c>
      <c r="J37" s="113"/>
      <c r="K37" s="113"/>
    </row>
    <row r="38" spans="1:11" ht="15">
      <c r="A38" s="42" t="s">
        <v>18</v>
      </c>
      <c r="B38" s="36"/>
      <c r="C38" s="63">
        <f>SUM(C36:C37)</f>
        <v>0</v>
      </c>
      <c r="D38" s="64"/>
      <c r="E38" s="63">
        <f t="shared" ref="E38:G38" si="5">SUM(E36:E37)</f>
        <v>0</v>
      </c>
      <c r="F38" s="63">
        <f t="shared" si="5"/>
        <v>0</v>
      </c>
      <c r="G38" s="63">
        <f t="shared" si="5"/>
        <v>0</v>
      </c>
      <c r="H38" s="63">
        <f>IF(F38,$E38/F38,0)</f>
        <v>0</v>
      </c>
      <c r="I38" s="65">
        <f>IF(G38,$E38/G38,0)</f>
        <v>0</v>
      </c>
      <c r="J38" s="113"/>
      <c r="K38" s="113"/>
    </row>
  </sheetData>
  <mergeCells count="27"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  <mergeCell ref="A1:I1"/>
    <mergeCell ref="A14:I14"/>
    <mergeCell ref="I3:I4"/>
    <mergeCell ref="H5:H6"/>
    <mergeCell ref="I5:I6"/>
    <mergeCell ref="F16:F17"/>
    <mergeCell ref="G16:G17"/>
    <mergeCell ref="H16:H17"/>
    <mergeCell ref="I16:I17"/>
    <mergeCell ref="F3:F4"/>
    <mergeCell ref="G3:G4"/>
    <mergeCell ref="F5:F6"/>
    <mergeCell ref="G5:G6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C7" sqref="C7:I7"/>
    </sheetView>
  </sheetViews>
  <sheetFormatPr defaultColWidth="9.140625" defaultRowHeight="14.45"/>
  <cols>
    <col min="1" max="1" width="22.425781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21</v>
      </c>
      <c r="B3" s="3" t="s">
        <v>11</v>
      </c>
      <c r="C3" s="4">
        <v>102.05</v>
      </c>
      <c r="D3" s="4">
        <v>5781960</v>
      </c>
      <c r="E3" s="4">
        <f>C3*D3</f>
        <v>590049018</v>
      </c>
      <c r="F3" s="104">
        <v>108311000</v>
      </c>
      <c r="G3" s="104">
        <v>98938276</v>
      </c>
      <c r="H3" s="104">
        <f>($E3+$E4)/F3</f>
        <v>9293.6220070260642</v>
      </c>
      <c r="I3" s="105">
        <f>($E3+$E4)/G3</f>
        <v>10174.035104502933</v>
      </c>
    </row>
    <row r="4" spans="1:9">
      <c r="A4" s="8"/>
      <c r="B4" s="3" t="s">
        <v>16</v>
      </c>
      <c r="C4" s="4">
        <v>160253</v>
      </c>
      <c r="D4" s="4">
        <v>6277645</v>
      </c>
      <c r="E4" s="4">
        <f t="shared" ref="E4:E6" si="0">C4*D4</f>
        <v>1006011444185</v>
      </c>
      <c r="F4" s="104"/>
      <c r="G4" s="104"/>
      <c r="H4" s="104"/>
      <c r="I4" s="105"/>
    </row>
    <row r="5" spans="1:9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02">
        <v>0</v>
      </c>
      <c r="G5" s="102">
        <v>0</v>
      </c>
      <c r="H5" s="102">
        <f>IF(F5,(E5+E6)/F5,0)</f>
        <v>0</v>
      </c>
      <c r="I5" s="103">
        <f>IF(G5,($E5+$E6)/G5,0)</f>
        <v>0</v>
      </c>
    </row>
    <row r="6" spans="1:9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02"/>
      <c r="G6" s="102"/>
      <c r="H6" s="102"/>
      <c r="I6" s="103"/>
    </row>
    <row r="7" spans="1:9" ht="15">
      <c r="A7" s="11" t="s">
        <v>23</v>
      </c>
      <c r="B7" s="13"/>
      <c r="C7" s="48">
        <f>SUM(C3:C6)</f>
        <v>160355.04999999999</v>
      </c>
      <c r="D7" s="13"/>
      <c r="E7" s="48">
        <f>SUM(E3:E6)</f>
        <v>1006601493203</v>
      </c>
      <c r="F7" s="48">
        <f>SUM(F3:F6)</f>
        <v>108311000</v>
      </c>
      <c r="G7" s="48">
        <f>SUM(G3:G6)</f>
        <v>98938276</v>
      </c>
      <c r="H7" s="48">
        <f>$E7/F7</f>
        <v>9293.6220070260642</v>
      </c>
      <c r="I7" s="49">
        <f>$E7/G7</f>
        <v>10174.035104502933</v>
      </c>
    </row>
    <row r="8" spans="1:9" ht="15"/>
    <row r="9" spans="1:9" ht="14.45" customHeight="1">
      <c r="A9" s="99" t="s">
        <v>19</v>
      </c>
      <c r="B9" s="100"/>
      <c r="C9" s="100"/>
      <c r="D9" s="100"/>
      <c r="E9" s="100"/>
      <c r="F9" s="100"/>
      <c r="G9" s="100"/>
      <c r="H9" s="100"/>
      <c r="I9" s="101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21</v>
      </c>
      <c r="B11" s="3" t="s">
        <v>11</v>
      </c>
      <c r="C11" s="4">
        <v>221.47</v>
      </c>
      <c r="D11" s="4">
        <v>5839516</v>
      </c>
      <c r="E11" s="4">
        <f>C11*D11</f>
        <v>1293277608.52</v>
      </c>
      <c r="F11" s="104">
        <v>87795000</v>
      </c>
      <c r="G11" s="104">
        <v>80441042.603</v>
      </c>
      <c r="H11" s="104">
        <f>($E11+$E12)/F11</f>
        <v>9658.5180321945445</v>
      </c>
      <c r="I11" s="105">
        <f>($E11+$E12)/G11</f>
        <v>10541.504227157984</v>
      </c>
    </row>
    <row r="12" spans="1:9">
      <c r="A12" s="8"/>
      <c r="B12" s="3" t="s">
        <v>16</v>
      </c>
      <c r="C12" s="4">
        <v>134862</v>
      </c>
      <c r="D12" s="4">
        <v>6278094</v>
      </c>
      <c r="E12" s="4">
        <f t="shared" ref="E12:E14" si="1">C12*D12</f>
        <v>846676313028</v>
      </c>
      <c r="F12" s="104"/>
      <c r="G12" s="104"/>
      <c r="H12" s="104"/>
      <c r="I12" s="105"/>
    </row>
    <row r="13" spans="1:9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02">
        <v>0</v>
      </c>
      <c r="G13" s="102">
        <v>0</v>
      </c>
      <c r="H13" s="102">
        <f>IF(F13,(E13+E14)/F13,0)</f>
        <v>0</v>
      </c>
      <c r="I13" s="103">
        <f>IF(G13,($E13+$E14)/G13,0)</f>
        <v>0</v>
      </c>
    </row>
    <row r="14" spans="1:9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02"/>
      <c r="G14" s="102"/>
      <c r="H14" s="102"/>
      <c r="I14" s="103"/>
    </row>
    <row r="15" spans="1:9" ht="15">
      <c r="A15" s="11" t="s">
        <v>23</v>
      </c>
      <c r="B15" s="13"/>
      <c r="C15" s="48">
        <f>SUM(C11:C14)</f>
        <v>135083.47</v>
      </c>
      <c r="D15" s="13"/>
      <c r="E15" s="48">
        <f>SUM(E11:E14)</f>
        <v>847969590636.52002</v>
      </c>
      <c r="F15" s="48">
        <f>SUM(F11:F14)</f>
        <v>87795000</v>
      </c>
      <c r="G15" s="48">
        <f>SUM(G11:G14)</f>
        <v>80441042.603</v>
      </c>
      <c r="H15" s="48">
        <f>$E15/F15</f>
        <v>9658.5180321945445</v>
      </c>
      <c r="I15" s="49">
        <f>$E15/G15</f>
        <v>10541.504227157984</v>
      </c>
    </row>
    <row r="16" spans="1:9" ht="15"/>
    <row r="17" spans="1:9" ht="14.45" customHeight="1">
      <c r="A17" s="99" t="s">
        <v>20</v>
      </c>
      <c r="B17" s="100"/>
      <c r="C17" s="100"/>
      <c r="D17" s="100"/>
      <c r="E17" s="100"/>
      <c r="F17" s="100"/>
      <c r="G17" s="100"/>
      <c r="H17" s="100"/>
      <c r="I17" s="101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21</v>
      </c>
      <c r="B19" s="3" t="s">
        <v>11</v>
      </c>
      <c r="C19" s="4">
        <v>663.24</v>
      </c>
      <c r="D19" s="4">
        <v>5796530</v>
      </c>
      <c r="E19" s="4">
        <f>C19*D19</f>
        <v>3844490557.2000003</v>
      </c>
      <c r="F19" s="104">
        <v>88173000</v>
      </c>
      <c r="G19" s="104">
        <v>80167780</v>
      </c>
      <c r="H19" s="104">
        <f>($E19+$E20)/F19</f>
        <v>9403.1458733081545</v>
      </c>
      <c r="I19" s="105">
        <f>($E19+$E20)/G19</f>
        <v>10342.104784331061</v>
      </c>
    </row>
    <row r="20" spans="1:9">
      <c r="A20" s="8"/>
      <c r="B20" s="3" t="s">
        <v>16</v>
      </c>
      <c r="C20" s="4">
        <v>131642</v>
      </c>
      <c r="D20" s="4">
        <v>6268965</v>
      </c>
      <c r="E20" s="4">
        <f t="shared" ref="E20:E22" si="2">C20*D20</f>
        <v>825259090530</v>
      </c>
      <c r="F20" s="104"/>
      <c r="G20" s="104"/>
      <c r="H20" s="104"/>
      <c r="I20" s="105"/>
    </row>
    <row r="21" spans="1:9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02">
        <v>0</v>
      </c>
      <c r="G21" s="102">
        <v>0</v>
      </c>
      <c r="H21" s="102">
        <f>IF(F21,(E21+E22)/F21,0)</f>
        <v>0</v>
      </c>
      <c r="I21" s="103">
        <f>IF(G21,($E21+$E22)/G21,0)</f>
        <v>0</v>
      </c>
    </row>
    <row r="22" spans="1:9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02"/>
      <c r="G22" s="102"/>
      <c r="H22" s="102"/>
      <c r="I22" s="103"/>
    </row>
    <row r="23" spans="1:9" ht="15">
      <c r="A23" s="11" t="s">
        <v>23</v>
      </c>
      <c r="B23" s="13"/>
      <c r="C23" s="48">
        <f>SUM(C19:C22)</f>
        <v>132305.24</v>
      </c>
      <c r="D23" s="13"/>
      <c r="E23" s="48">
        <f>SUM(E19:E22)</f>
        <v>829103581087.19995</v>
      </c>
      <c r="F23" s="48">
        <f>SUM(F19:F22)</f>
        <v>88173000</v>
      </c>
      <c r="G23" s="48">
        <f>SUM(G19:G22)</f>
        <v>80167780</v>
      </c>
      <c r="H23" s="48">
        <f>$E23/F23</f>
        <v>9403.1458733081545</v>
      </c>
      <c r="I23" s="49">
        <f>$E23/G23</f>
        <v>10342.104784331061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C7" sqref="C7:I7"/>
    </sheetView>
  </sheetViews>
  <sheetFormatPr defaultColWidth="9.140625" defaultRowHeight="14.45"/>
  <cols>
    <col min="1" max="1" width="22.140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24</v>
      </c>
      <c r="B3" s="3" t="s">
        <v>12</v>
      </c>
      <c r="C3" s="44">
        <v>224594.25</v>
      </c>
      <c r="D3" s="44">
        <v>5800000</v>
      </c>
      <c r="E3" s="4">
        <f>C3*D3</f>
        <v>1302646650000</v>
      </c>
      <c r="F3" s="104">
        <v>151580000</v>
      </c>
      <c r="G3" s="104">
        <v>140640000</v>
      </c>
      <c r="H3" s="104">
        <f>IF(F3,($E3+$E4)/F3,0)</f>
        <v>10944.691609422614</v>
      </c>
      <c r="I3" s="105">
        <f>IF(G3,($E3+$E4)/G3,0)</f>
        <v>11796.04916208959</v>
      </c>
    </row>
    <row r="4" spans="1:9">
      <c r="A4" s="8"/>
      <c r="B4" s="3" t="s">
        <v>16</v>
      </c>
      <c r="C4" s="44">
        <v>56835.96</v>
      </c>
      <c r="D4" s="4">
        <v>6269793</v>
      </c>
      <c r="E4" s="4">
        <f t="shared" ref="E4:E6" si="0">C4*D4</f>
        <v>356349704156.27997</v>
      </c>
      <c r="F4" s="104"/>
      <c r="G4" s="104"/>
      <c r="H4" s="104"/>
      <c r="I4" s="105"/>
    </row>
    <row r="5" spans="1:9">
      <c r="A5" s="8" t="s">
        <v>25</v>
      </c>
      <c r="B5" s="3" t="s">
        <v>12</v>
      </c>
      <c r="C5" s="44">
        <v>191117.18</v>
      </c>
      <c r="D5" s="44">
        <v>5800000</v>
      </c>
      <c r="E5" s="4">
        <f t="shared" si="0"/>
        <v>1108479644000</v>
      </c>
      <c r="F5" s="104">
        <v>213740000</v>
      </c>
      <c r="G5" s="104">
        <v>198896000</v>
      </c>
      <c r="H5" s="104">
        <f>IF(F5,($E5+$E6)/F5,0)</f>
        <v>10225.082223238982</v>
      </c>
      <c r="I5" s="105">
        <f>IF(G5,($E5+$E6)/G5,0)</f>
        <v>10988.200237285315</v>
      </c>
    </row>
    <row r="6" spans="1:9">
      <c r="A6" s="8"/>
      <c r="B6" s="3" t="s">
        <v>16</v>
      </c>
      <c r="C6" s="4">
        <v>171780.7</v>
      </c>
      <c r="D6" s="4">
        <v>6269793</v>
      </c>
      <c r="E6" s="4">
        <f t="shared" si="0"/>
        <v>1077029430395.1001</v>
      </c>
      <c r="F6" s="104"/>
      <c r="G6" s="104"/>
      <c r="H6" s="104"/>
      <c r="I6" s="105"/>
    </row>
    <row r="7" spans="1:9" ht="15">
      <c r="A7" s="11" t="s">
        <v>26</v>
      </c>
      <c r="B7" s="13"/>
      <c r="C7" s="48">
        <f>SUM(C3:C6)</f>
        <v>644328.09000000008</v>
      </c>
      <c r="D7" s="13"/>
      <c r="E7" s="48">
        <f>SUM(E3:E6)</f>
        <v>3844505428551.3804</v>
      </c>
      <c r="F7" s="48">
        <f>SUM(F3:F6)</f>
        <v>365320000</v>
      </c>
      <c r="G7" s="48">
        <f>SUM(G3:G6)</f>
        <v>339536000</v>
      </c>
      <c r="H7" s="48">
        <f>$E7/F7</f>
        <v>10523.665357909176</v>
      </c>
      <c r="I7" s="49">
        <f>$E7/G7</f>
        <v>11322.821228239069</v>
      </c>
    </row>
    <row r="8" spans="1:9" ht="15"/>
    <row r="9" spans="1:9" ht="14.45" customHeight="1">
      <c r="A9" s="109" t="s">
        <v>19</v>
      </c>
      <c r="B9" s="110"/>
      <c r="C9" s="110"/>
      <c r="D9" s="110"/>
      <c r="E9" s="110"/>
      <c r="F9" s="110"/>
      <c r="G9" s="110"/>
      <c r="H9" s="110"/>
      <c r="I9" s="111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24</v>
      </c>
      <c r="B11" s="3" t="s">
        <v>12</v>
      </c>
      <c r="C11" s="44">
        <v>296153.07</v>
      </c>
      <c r="D11" s="44">
        <v>5800000</v>
      </c>
      <c r="E11" s="4">
        <f>C11*D11</f>
        <v>1717687806000</v>
      </c>
      <c r="F11" s="104">
        <v>163590000</v>
      </c>
      <c r="G11" s="104">
        <v>151209950</v>
      </c>
      <c r="H11" s="104">
        <f>IF(F11,($E11+$E12)/F11,0)</f>
        <v>10782.017538138232</v>
      </c>
      <c r="I11" s="105">
        <f>IF(G11,($E11+$E12)/G11,0)</f>
        <v>11664.776352773302</v>
      </c>
    </row>
    <row r="12" spans="1:9">
      <c r="A12" s="8"/>
      <c r="B12" s="3" t="s">
        <v>16</v>
      </c>
      <c r="C12" s="4">
        <v>7384.2</v>
      </c>
      <c r="D12" s="4">
        <v>6248807.3269999996</v>
      </c>
      <c r="E12" s="4">
        <f t="shared" ref="E12:E14" si="1">C12*D12</f>
        <v>46142443064.033394</v>
      </c>
      <c r="F12" s="104"/>
      <c r="G12" s="104"/>
      <c r="H12" s="104"/>
      <c r="I12" s="105"/>
    </row>
    <row r="13" spans="1:9">
      <c r="A13" s="8" t="s">
        <v>25</v>
      </c>
      <c r="B13" s="3" t="s">
        <v>12</v>
      </c>
      <c r="C13" s="44">
        <v>259875.34</v>
      </c>
      <c r="D13" s="44">
        <v>5800000</v>
      </c>
      <c r="E13" s="4">
        <f t="shared" si="1"/>
        <v>1507276972000</v>
      </c>
      <c r="F13" s="104">
        <v>186850000</v>
      </c>
      <c r="G13" s="104">
        <v>172409550</v>
      </c>
      <c r="H13" s="104">
        <f>IF(F13,($E13+$E14)/F13,0)</f>
        <v>10046.84028380002</v>
      </c>
      <c r="I13" s="105">
        <f>IF(G13,($E13+$E14)/G13,0)</f>
        <v>10888.330182568388</v>
      </c>
    </row>
    <row r="14" spans="1:9">
      <c r="A14" s="8"/>
      <c r="B14" s="3" t="s">
        <v>16</v>
      </c>
      <c r="C14" s="4">
        <v>59207.32</v>
      </c>
      <c r="D14" s="4">
        <v>6248807.3269999996</v>
      </c>
      <c r="E14" s="4">
        <f t="shared" si="1"/>
        <v>369975135028.03363</v>
      </c>
      <c r="F14" s="104"/>
      <c r="G14" s="104"/>
      <c r="H14" s="104"/>
      <c r="I14" s="105"/>
    </row>
    <row r="15" spans="1:9" ht="15">
      <c r="A15" s="11" t="s">
        <v>26</v>
      </c>
      <c r="B15" s="13"/>
      <c r="C15" s="48">
        <f>SUM(C11:C14)</f>
        <v>622619.92999999993</v>
      </c>
      <c r="D15" s="13"/>
      <c r="E15" s="48">
        <f>SUM(E11:E14)</f>
        <v>3641082356092.0669</v>
      </c>
      <c r="F15" s="48">
        <f>SUM(F11:F14)</f>
        <v>350440000</v>
      </c>
      <c r="G15" s="48">
        <f>SUM(G11:G14)</f>
        <v>323619500</v>
      </c>
      <c r="H15" s="48">
        <f>$E15/F15</f>
        <v>10390.030693106</v>
      </c>
      <c r="I15" s="49">
        <f>$E15/G15</f>
        <v>11251.12162923454</v>
      </c>
    </row>
    <row r="16" spans="1:9" ht="15"/>
    <row r="17" spans="1:9" ht="14.45" customHeight="1">
      <c r="A17" s="109" t="s">
        <v>20</v>
      </c>
      <c r="B17" s="110"/>
      <c r="C17" s="110"/>
      <c r="D17" s="110"/>
      <c r="E17" s="110"/>
      <c r="F17" s="110"/>
      <c r="G17" s="110"/>
      <c r="H17" s="110"/>
      <c r="I17" s="111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24</v>
      </c>
      <c r="B19" s="3" t="s">
        <v>12</v>
      </c>
      <c r="C19" s="44">
        <v>221325.9</v>
      </c>
      <c r="D19" s="44">
        <v>5800000</v>
      </c>
      <c r="E19" s="4">
        <f>C19*D19</f>
        <v>1283690220000</v>
      </c>
      <c r="F19" s="104">
        <v>121740000</v>
      </c>
      <c r="G19" s="104">
        <v>111566100</v>
      </c>
      <c r="H19" s="104">
        <f>IF(F19,($E19+$E20)/F19,0)</f>
        <v>11240.47990717102</v>
      </c>
      <c r="I19" s="105">
        <f>IF(G19,($E19+$E20)/G19,0)</f>
        <v>12265.518144839696</v>
      </c>
    </row>
    <row r="20" spans="1:9">
      <c r="A20" s="8"/>
      <c r="B20" s="3" t="s">
        <v>16</v>
      </c>
      <c r="C20" s="4">
        <v>13518.45</v>
      </c>
      <c r="D20" s="4">
        <v>6267420</v>
      </c>
      <c r="E20" s="4">
        <f t="shared" ref="E20:E22" si="2">C20*D20</f>
        <v>84725803899</v>
      </c>
      <c r="F20" s="104"/>
      <c r="G20" s="104"/>
      <c r="H20" s="104"/>
      <c r="I20" s="105"/>
    </row>
    <row r="21" spans="1:9">
      <c r="A21" s="8" t="s">
        <v>25</v>
      </c>
      <c r="B21" s="3" t="s">
        <v>12</v>
      </c>
      <c r="C21" s="44">
        <v>133027.75</v>
      </c>
      <c r="D21" s="44">
        <v>5800000</v>
      </c>
      <c r="E21" s="4">
        <f t="shared" si="2"/>
        <v>771560950000</v>
      </c>
      <c r="F21" s="104">
        <v>188170000</v>
      </c>
      <c r="G21" s="104">
        <v>174026300</v>
      </c>
      <c r="H21" s="104">
        <f>IF(F21,($E21+$E22)/F21,0)</f>
        <v>10177.628905096455</v>
      </c>
      <c r="I21" s="105">
        <f>IF(G21,($E21+$E22)/G21,0)</f>
        <v>11004.798878514339</v>
      </c>
    </row>
    <row r="22" spans="1:9">
      <c r="A22" s="8"/>
      <c r="B22" s="3" t="s">
        <v>16</v>
      </c>
      <c r="C22" s="4">
        <v>182461.6</v>
      </c>
      <c r="D22" s="4">
        <v>6267420</v>
      </c>
      <c r="E22" s="4">
        <f t="shared" si="2"/>
        <v>1143563481072</v>
      </c>
      <c r="F22" s="104"/>
      <c r="G22" s="104"/>
      <c r="H22" s="104"/>
      <c r="I22" s="105"/>
    </row>
    <row r="23" spans="1:9" ht="15">
      <c r="A23" s="11" t="s">
        <v>26</v>
      </c>
      <c r="B23" s="13"/>
      <c r="C23" s="48">
        <f>SUM(C19:C22)</f>
        <v>550333.69999999995</v>
      </c>
      <c r="D23" s="13"/>
      <c r="E23" s="48">
        <f>SUM(E19:E22)</f>
        <v>3283540454971</v>
      </c>
      <c r="F23" s="48">
        <f>SUM(F19:F22)</f>
        <v>309910000</v>
      </c>
      <c r="G23" s="48">
        <f>SUM(G19:G22)</f>
        <v>285592400</v>
      </c>
      <c r="H23" s="48">
        <f>$E23/F23</f>
        <v>10595.141992743054</v>
      </c>
      <c r="I23" s="49">
        <f>$E23/G23</f>
        <v>11497.296339016724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C27" sqref="C27"/>
    </sheetView>
  </sheetViews>
  <sheetFormatPr defaultColWidth="9.140625" defaultRowHeight="14.45"/>
  <cols>
    <col min="1" max="1" width="20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21.570312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27</v>
      </c>
      <c r="B3" s="3" t="s">
        <v>11</v>
      </c>
      <c r="C3" s="4">
        <v>625.91</v>
      </c>
      <c r="D3" s="4">
        <v>5801388</v>
      </c>
      <c r="E3" s="4">
        <f>C3*D3</f>
        <v>3631146763.0799999</v>
      </c>
      <c r="F3" s="104">
        <v>112265000</v>
      </c>
      <c r="G3" s="104">
        <v>100744841</v>
      </c>
      <c r="H3" s="104">
        <f>IF(F3,($E3+$E4)/F3,0)</f>
        <v>11122.237927921258</v>
      </c>
      <c r="I3" s="105">
        <f>IF(G3,($E3+$E4)/G3,0)</f>
        <v>12394.064337032207</v>
      </c>
    </row>
    <row r="4" spans="1:9">
      <c r="A4" s="8"/>
      <c r="B4" s="3" t="s">
        <v>16</v>
      </c>
      <c r="C4" s="4">
        <v>200009.14</v>
      </c>
      <c r="D4" s="4">
        <v>6224750</v>
      </c>
      <c r="E4" s="4">
        <f t="shared" ref="E4:E6" si="0">C4*D4</f>
        <v>1245006894215</v>
      </c>
      <c r="F4" s="104"/>
      <c r="G4" s="104"/>
      <c r="H4" s="104"/>
      <c r="I4" s="105"/>
    </row>
    <row r="5" spans="1:9">
      <c r="A5" s="8" t="s">
        <v>28</v>
      </c>
      <c r="B5" s="3" t="s">
        <v>11</v>
      </c>
      <c r="C5" s="5">
        <v>0</v>
      </c>
      <c r="D5" s="5">
        <v>0</v>
      </c>
      <c r="E5" s="5">
        <f t="shared" si="0"/>
        <v>0</v>
      </c>
      <c r="F5" s="102">
        <v>0</v>
      </c>
      <c r="G5" s="102">
        <v>0</v>
      </c>
      <c r="H5" s="102">
        <f>IF(F5,(E5+E6)/F5,0)</f>
        <v>0</v>
      </c>
      <c r="I5" s="103">
        <f>IF(G5,($E5+$E6)/G5,0)</f>
        <v>0</v>
      </c>
    </row>
    <row r="6" spans="1:9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02"/>
      <c r="G6" s="102"/>
      <c r="H6" s="102"/>
      <c r="I6" s="103"/>
    </row>
    <row r="7" spans="1:9" ht="15">
      <c r="A7" s="11" t="s">
        <v>29</v>
      </c>
      <c r="B7" s="13"/>
      <c r="C7" s="48">
        <f>SUM(C3:C6)</f>
        <v>200635.05000000002</v>
      </c>
      <c r="D7" s="13"/>
      <c r="E7" s="48">
        <f>SUM(E3:E6)</f>
        <v>1248638040978.0801</v>
      </c>
      <c r="F7" s="48">
        <f>SUM(F3:F6)</f>
        <v>112265000</v>
      </c>
      <c r="G7" s="48">
        <f>SUM(G3:G6)</f>
        <v>100744841</v>
      </c>
      <c r="H7" s="48">
        <f>$E7/F7</f>
        <v>11122.237927921258</v>
      </c>
      <c r="I7" s="49">
        <f>$E7/G7</f>
        <v>12394.064337032207</v>
      </c>
    </row>
    <row r="8" spans="1:9" ht="15"/>
    <row r="9" spans="1:9" ht="14.45" customHeight="1">
      <c r="A9" s="99" t="s">
        <v>19</v>
      </c>
      <c r="B9" s="100"/>
      <c r="C9" s="100"/>
      <c r="D9" s="100"/>
      <c r="E9" s="100"/>
      <c r="F9" s="100"/>
      <c r="G9" s="100"/>
      <c r="H9" s="100"/>
      <c r="I9" s="101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27</v>
      </c>
      <c r="B11" s="3" t="s">
        <v>11</v>
      </c>
      <c r="C11" s="4">
        <v>1040.71</v>
      </c>
      <c r="D11" s="4">
        <v>5802494</v>
      </c>
      <c r="E11" s="4">
        <f>C11*D11</f>
        <v>6038713530.7399998</v>
      </c>
      <c r="F11" s="104">
        <v>137990000</v>
      </c>
      <c r="G11" s="104">
        <v>126451403</v>
      </c>
      <c r="H11" s="104">
        <f>IF(F11,($E11+$E12)/F11,0)</f>
        <v>10856.00956343532</v>
      </c>
      <c r="I11" s="105">
        <f>IF(G11,($E11+$E12)/G11,0)</f>
        <v>11846.612406969023</v>
      </c>
    </row>
    <row r="12" spans="1:9">
      <c r="A12" s="8"/>
      <c r="B12" s="3" t="s">
        <v>16</v>
      </c>
      <c r="C12" s="4">
        <v>238487.95</v>
      </c>
      <c r="D12" s="4">
        <v>6256006</v>
      </c>
      <c r="E12" s="4">
        <f t="shared" ref="E12:E14" si="1">C12*D12</f>
        <v>1491982046127.7</v>
      </c>
      <c r="F12" s="104"/>
      <c r="G12" s="104"/>
      <c r="H12" s="104"/>
      <c r="I12" s="105"/>
    </row>
    <row r="13" spans="1:9">
      <c r="A13" s="8" t="s">
        <v>28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02">
        <v>0</v>
      </c>
      <c r="G13" s="102">
        <v>0</v>
      </c>
      <c r="H13" s="102">
        <f>IF(F13,(E13+E14)/F13,0)</f>
        <v>0</v>
      </c>
      <c r="I13" s="103">
        <f>IF(G13,($E13+$E14)/G13,0)</f>
        <v>0</v>
      </c>
    </row>
    <row r="14" spans="1:9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02"/>
      <c r="G14" s="102"/>
      <c r="H14" s="102"/>
      <c r="I14" s="103"/>
    </row>
    <row r="15" spans="1:9" ht="15">
      <c r="A15" s="11" t="s">
        <v>29</v>
      </c>
      <c r="B15" s="13"/>
      <c r="C15" s="48">
        <f>SUM(C11:C14)</f>
        <v>239528.66</v>
      </c>
      <c r="D15" s="13"/>
      <c r="E15" s="48">
        <f>SUM(E11:E14)</f>
        <v>1498020759658.4399</v>
      </c>
      <c r="F15" s="48">
        <f>SUM(F11:F14)</f>
        <v>137990000</v>
      </c>
      <c r="G15" s="48">
        <f>SUM(G11:G14)</f>
        <v>126451403</v>
      </c>
      <c r="H15" s="48">
        <f>$E15/F15</f>
        <v>10856.00956343532</v>
      </c>
      <c r="I15" s="49">
        <f>$E15/G15</f>
        <v>11846.612406969023</v>
      </c>
    </row>
    <row r="16" spans="1:9" ht="15"/>
    <row r="17" spans="1:9" ht="14.45" customHeight="1">
      <c r="A17" s="99" t="s">
        <v>20</v>
      </c>
      <c r="B17" s="100"/>
      <c r="C17" s="100"/>
      <c r="D17" s="100"/>
      <c r="E17" s="100"/>
      <c r="F17" s="100"/>
      <c r="G17" s="100"/>
      <c r="H17" s="100"/>
      <c r="I17" s="101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02">
        <v>0</v>
      </c>
      <c r="G19" s="102">
        <v>0</v>
      </c>
      <c r="H19" s="102">
        <f>IF(F19,($E19+$E20)/F19,0)</f>
        <v>0</v>
      </c>
      <c r="I19" s="102">
        <f>IF(G19,($E19+$E20)/G19,0)</f>
        <v>0</v>
      </c>
    </row>
    <row r="20" spans="1:9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02"/>
      <c r="G20" s="102"/>
      <c r="H20" s="102"/>
      <c r="I20" s="102"/>
    </row>
    <row r="21" spans="1:9">
      <c r="A21" s="8" t="s">
        <v>28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02">
        <v>0</v>
      </c>
      <c r="G21" s="102">
        <v>0</v>
      </c>
      <c r="H21" s="102">
        <f>IF(F21,(E21+E22)/F21,0)</f>
        <v>0</v>
      </c>
      <c r="I21" s="103">
        <f>IF(G21,($E21+$E22)/G21,0)</f>
        <v>0</v>
      </c>
    </row>
    <row r="22" spans="1:9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02"/>
      <c r="G22" s="102"/>
      <c r="H22" s="102"/>
      <c r="I22" s="103"/>
    </row>
    <row r="23" spans="1:9" ht="15">
      <c r="A23" s="11" t="s">
        <v>29</v>
      </c>
      <c r="B23" s="13"/>
      <c r="C23" s="53">
        <f>SUM(C19:C22)</f>
        <v>0</v>
      </c>
      <c r="D23" s="54"/>
      <c r="E23" s="53">
        <f>SUM(E19:E22)</f>
        <v>0</v>
      </c>
      <c r="F23" s="53">
        <f>SUM(F19:F22)</f>
        <v>0</v>
      </c>
      <c r="G23" s="53">
        <f>SUM(G19:G22)</f>
        <v>0</v>
      </c>
      <c r="H23" s="53">
        <f>IF(F23,$E23/F23,0)</f>
        <v>0</v>
      </c>
      <c r="I23" s="55">
        <f>IF(G23,$E23/G23,0)</f>
        <v>0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workbookViewId="0">
      <selection activeCell="E35" sqref="E35"/>
    </sheetView>
  </sheetViews>
  <sheetFormatPr defaultColWidth="9.140625" defaultRowHeight="14.45"/>
  <cols>
    <col min="1" max="1" width="15.710937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ht="15">
      <c r="A3" s="8" t="s">
        <v>30</v>
      </c>
      <c r="B3" s="3" t="s">
        <v>11</v>
      </c>
      <c r="C3" s="45">
        <v>0</v>
      </c>
      <c r="D3" s="45">
        <v>0</v>
      </c>
      <c r="E3" s="5">
        <f t="shared" ref="E3:E12" si="0">C3*D3</f>
        <v>0</v>
      </c>
      <c r="F3" s="47">
        <v>16366000</v>
      </c>
      <c r="G3" s="47">
        <v>13380892</v>
      </c>
      <c r="H3" s="5">
        <f t="shared" ref="H3" si="1">IF(F3,($E3)/F3,0)</f>
        <v>0</v>
      </c>
      <c r="I3" s="14">
        <f t="shared" ref="I3" si="2">IF(G3,($E3)/G3,0)</f>
        <v>0</v>
      </c>
    </row>
    <row r="4" spans="1:9">
      <c r="A4" s="8" t="s">
        <v>31</v>
      </c>
      <c r="B4" s="3" t="s">
        <v>11</v>
      </c>
      <c r="C4" s="4">
        <v>55222.43</v>
      </c>
      <c r="D4" s="4">
        <v>5801388</v>
      </c>
      <c r="E4" s="4">
        <f>C4*D4</f>
        <v>320366742732.84003</v>
      </c>
      <c r="F4" s="4">
        <v>24588000</v>
      </c>
      <c r="G4" s="4">
        <v>24489648</v>
      </c>
      <c r="H4" s="4">
        <f t="shared" ref="H4:H10" si="3">IF(F4,($E4)/F4,0)</f>
        <v>13029.394124485116</v>
      </c>
      <c r="I4" s="10">
        <f t="shared" ref="I4:I10" si="4">IF(G4,($E4)/G4,0)</f>
        <v>13081.721008519193</v>
      </c>
    </row>
    <row r="5" spans="1:9">
      <c r="A5" s="8" t="s">
        <v>32</v>
      </c>
      <c r="B5" s="3" t="s">
        <v>11</v>
      </c>
      <c r="C5" s="4">
        <v>75322.3</v>
      </c>
      <c r="D5" s="4">
        <v>5801388</v>
      </c>
      <c r="E5" s="4">
        <f t="shared" si="0"/>
        <v>436973887352.40002</v>
      </c>
      <c r="F5" s="4">
        <v>30811000</v>
      </c>
      <c r="G5" s="4">
        <v>30687756</v>
      </c>
      <c r="H5" s="4">
        <f t="shared" si="3"/>
        <v>14182.398732673397</v>
      </c>
      <c r="I5" s="10">
        <f t="shared" si="4"/>
        <v>14239.356157302607</v>
      </c>
    </row>
    <row r="6" spans="1:9">
      <c r="A6" s="8" t="s">
        <v>33</v>
      </c>
      <c r="B6" s="3" t="s">
        <v>11</v>
      </c>
      <c r="C6" s="5">
        <v>0</v>
      </c>
      <c r="D6" s="45">
        <v>0</v>
      </c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4">
        <f t="shared" si="4"/>
        <v>0</v>
      </c>
    </row>
    <row r="7" spans="1:9">
      <c r="A7" s="8" t="s">
        <v>34</v>
      </c>
      <c r="B7" s="3" t="s">
        <v>11</v>
      </c>
      <c r="C7" s="4">
        <v>35200.800000000003</v>
      </c>
      <c r="D7" s="4">
        <v>5801388</v>
      </c>
      <c r="E7" s="4">
        <f t="shared" si="0"/>
        <v>204213498710.40002</v>
      </c>
      <c r="F7" s="4">
        <v>13824000</v>
      </c>
      <c r="G7" s="4">
        <v>13768704</v>
      </c>
      <c r="H7" s="4">
        <f t="shared" si="3"/>
        <v>14772.388506250001</v>
      </c>
      <c r="I7" s="10">
        <f t="shared" si="4"/>
        <v>14831.715367720886</v>
      </c>
    </row>
    <row r="8" spans="1:9" ht="15">
      <c r="A8" s="8" t="s">
        <v>35</v>
      </c>
      <c r="B8" s="3" t="s">
        <v>11</v>
      </c>
      <c r="C8" s="45">
        <v>0</v>
      </c>
      <c r="D8" s="45">
        <v>0</v>
      </c>
      <c r="E8" s="5">
        <f t="shared" ref="E8" si="5">C8*D8</f>
        <v>0</v>
      </c>
      <c r="F8" s="5">
        <v>0</v>
      </c>
      <c r="G8" s="5">
        <v>0</v>
      </c>
      <c r="H8" s="5">
        <f t="shared" si="3"/>
        <v>0</v>
      </c>
      <c r="I8" s="14">
        <f t="shared" si="4"/>
        <v>0</v>
      </c>
    </row>
    <row r="9" spans="1:9">
      <c r="A9" s="8" t="s">
        <v>36</v>
      </c>
      <c r="B9" s="3" t="s">
        <v>11</v>
      </c>
      <c r="C9" s="4">
        <v>26222.36</v>
      </c>
      <c r="D9" s="4">
        <v>5801388</v>
      </c>
      <c r="E9" s="4">
        <f t="shared" si="0"/>
        <v>152126084635.67999</v>
      </c>
      <c r="F9" s="4">
        <v>10357000</v>
      </c>
      <c r="G9" s="4">
        <v>10315572</v>
      </c>
      <c r="H9" s="4">
        <f t="shared" si="3"/>
        <v>14688.238354318817</v>
      </c>
      <c r="I9" s="10">
        <f t="shared" si="4"/>
        <v>14747.227263372306</v>
      </c>
    </row>
    <row r="10" spans="1:9">
      <c r="A10" s="8" t="s">
        <v>37</v>
      </c>
      <c r="B10" s="3" t="s">
        <v>11</v>
      </c>
      <c r="C10" s="4">
        <v>141.63</v>
      </c>
      <c r="D10" s="4">
        <v>5801388</v>
      </c>
      <c r="E10" s="4">
        <f t="shared" si="0"/>
        <v>821650582.43999994</v>
      </c>
      <c r="F10" s="4">
        <v>3000</v>
      </c>
      <c r="G10" s="4">
        <v>2988</v>
      </c>
      <c r="H10" s="4">
        <f t="shared" si="3"/>
        <v>273883.52747999999</v>
      </c>
      <c r="I10" s="10">
        <f t="shared" si="4"/>
        <v>274983.46132530121</v>
      </c>
    </row>
    <row r="11" spans="1:9">
      <c r="A11" s="8" t="s">
        <v>38</v>
      </c>
      <c r="B11" s="3" t="s">
        <v>11</v>
      </c>
      <c r="C11" s="5">
        <v>0</v>
      </c>
      <c r="D11" s="45">
        <v>0</v>
      </c>
      <c r="E11" s="5">
        <f t="shared" si="0"/>
        <v>0</v>
      </c>
      <c r="F11" s="5">
        <v>0</v>
      </c>
      <c r="G11" s="5">
        <v>0</v>
      </c>
      <c r="H11" s="5">
        <f>IF(F11,($E11)/F11,0)</f>
        <v>0</v>
      </c>
      <c r="I11" s="14">
        <f>IF(G11,($E11)/G11,0)</f>
        <v>0</v>
      </c>
    </row>
    <row r="12" spans="1:9">
      <c r="A12" s="8" t="s">
        <v>39</v>
      </c>
      <c r="B12" s="3" t="s">
        <v>11</v>
      </c>
      <c r="C12" s="4">
        <v>35381.5</v>
      </c>
      <c r="D12" s="4">
        <v>5801388</v>
      </c>
      <c r="E12" s="4">
        <f t="shared" si="0"/>
        <v>205261809522</v>
      </c>
      <c r="F12" s="4">
        <v>13981000</v>
      </c>
      <c r="G12" s="4">
        <v>13925076</v>
      </c>
      <c r="H12" s="4">
        <f>IF(F12,($E12)/F12,0)</f>
        <v>14681.482692368214</v>
      </c>
      <c r="I12" s="10">
        <f>IF(G12,($E12)/G12,0)</f>
        <v>14740.444470249211</v>
      </c>
    </row>
    <row r="13" spans="1:9" ht="15">
      <c r="A13" s="11" t="s">
        <v>40</v>
      </c>
      <c r="B13" s="13"/>
      <c r="C13" s="48">
        <f>SUM(C3:C12)</f>
        <v>227491.02000000002</v>
      </c>
      <c r="D13" s="13"/>
      <c r="E13" s="48">
        <f>SUM(E3:E12)</f>
        <v>1319763673535.76</v>
      </c>
      <c r="F13" s="48">
        <f t="shared" ref="F13:G13" si="6">SUM(F3:F12)</f>
        <v>109930000</v>
      </c>
      <c r="G13" s="48">
        <f t="shared" si="6"/>
        <v>106570636</v>
      </c>
      <c r="H13" s="48">
        <f>$E13/F13</f>
        <v>12005.491435784226</v>
      </c>
      <c r="I13" s="49">
        <f>$E13/G13</f>
        <v>12383.933539964612</v>
      </c>
    </row>
    <row r="14" spans="1:9" ht="15"/>
    <row r="15" spans="1:9" ht="14.45" customHeight="1">
      <c r="A15" s="99" t="s">
        <v>19</v>
      </c>
      <c r="B15" s="100"/>
      <c r="C15" s="100"/>
      <c r="D15" s="100"/>
      <c r="E15" s="100"/>
      <c r="F15" s="100"/>
      <c r="G15" s="100"/>
      <c r="H15" s="100"/>
      <c r="I15" s="101"/>
    </row>
    <row r="16" spans="1:9" ht="1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ht="15">
      <c r="A17" s="8" t="s">
        <v>30</v>
      </c>
      <c r="B17" s="3" t="s">
        <v>11</v>
      </c>
      <c r="C17" s="45">
        <v>0</v>
      </c>
      <c r="D17" s="45">
        <v>0</v>
      </c>
      <c r="E17" s="5">
        <f t="shared" ref="E17:E26" si="7">C17*D17</f>
        <v>0</v>
      </c>
      <c r="F17" s="47">
        <v>4435000</v>
      </c>
      <c r="G17" s="47">
        <v>2918136</v>
      </c>
      <c r="H17" s="5">
        <f t="shared" ref="H17" si="8">IF(F17,($E17)/F17,0)</f>
        <v>0</v>
      </c>
      <c r="I17" s="14">
        <f t="shared" ref="I17" si="9">IF(G17,($E17)/G17,0)</f>
        <v>0</v>
      </c>
    </row>
    <row r="18" spans="1:9">
      <c r="A18" s="8" t="s">
        <v>31</v>
      </c>
      <c r="B18" s="3" t="s">
        <v>11</v>
      </c>
      <c r="C18" s="4">
        <v>33354.18</v>
      </c>
      <c r="D18" s="4">
        <v>5801388</v>
      </c>
      <c r="E18" s="4">
        <f>C18*D18</f>
        <v>193500539601.84</v>
      </c>
      <c r="F18" s="4">
        <v>14076000</v>
      </c>
      <c r="G18" s="4">
        <v>14019696</v>
      </c>
      <c r="H18" s="4">
        <f t="shared" ref="H18:H26" si="10">IF(F18,($E18)/F18,0)</f>
        <v>13746.841403938619</v>
      </c>
      <c r="I18" s="10">
        <f t="shared" ref="I18:I26" si="11">IF(G18,($E18)/G18,0)</f>
        <v>13802.04960234801</v>
      </c>
    </row>
    <row r="19" spans="1:9">
      <c r="A19" s="8" t="s">
        <v>32</v>
      </c>
      <c r="B19" s="3" t="s">
        <v>11</v>
      </c>
      <c r="C19" s="4">
        <v>26042.959999999999</v>
      </c>
      <c r="D19" s="4">
        <v>5801388</v>
      </c>
      <c r="E19" s="4">
        <f t="shared" si="7"/>
        <v>151085315628.47998</v>
      </c>
      <c r="F19" s="4">
        <v>10253000</v>
      </c>
      <c r="G19" s="4">
        <v>10211988</v>
      </c>
      <c r="H19" s="4">
        <f t="shared" si="10"/>
        <v>14735.717899978541</v>
      </c>
      <c r="I19" s="10">
        <f t="shared" si="11"/>
        <v>14794.897489938294</v>
      </c>
    </row>
    <row r="20" spans="1:9">
      <c r="A20" s="8" t="s">
        <v>33</v>
      </c>
      <c r="B20" s="3" t="s">
        <v>11</v>
      </c>
      <c r="C20" s="5">
        <v>0</v>
      </c>
      <c r="D20" s="45">
        <v>0</v>
      </c>
      <c r="E20" s="5">
        <f t="shared" si="7"/>
        <v>0</v>
      </c>
      <c r="F20" s="45">
        <v>0</v>
      </c>
      <c r="G20" s="45">
        <v>0</v>
      </c>
      <c r="H20" s="5">
        <f t="shared" si="10"/>
        <v>0</v>
      </c>
      <c r="I20" s="14">
        <f t="shared" si="11"/>
        <v>0</v>
      </c>
    </row>
    <row r="21" spans="1:9">
      <c r="A21" s="8" t="s">
        <v>34</v>
      </c>
      <c r="B21" s="3" t="s">
        <v>11</v>
      </c>
      <c r="C21" s="4">
        <v>13004.46</v>
      </c>
      <c r="D21" s="4">
        <v>5801388</v>
      </c>
      <c r="E21" s="4">
        <f t="shared" si="7"/>
        <v>75443918190.479996</v>
      </c>
      <c r="F21" s="4">
        <v>4955000</v>
      </c>
      <c r="G21" s="4">
        <v>4935180</v>
      </c>
      <c r="H21" s="4">
        <f t="shared" si="10"/>
        <v>15225.8159819334</v>
      </c>
      <c r="I21" s="10">
        <f t="shared" si="11"/>
        <v>15286.96383728253</v>
      </c>
    </row>
    <row r="22" spans="1:9" ht="15">
      <c r="A22" s="8" t="s">
        <v>35</v>
      </c>
      <c r="B22" s="3" t="s">
        <v>11</v>
      </c>
      <c r="C22" s="15">
        <v>0</v>
      </c>
      <c r="D22" s="45">
        <v>0</v>
      </c>
      <c r="E22" s="5">
        <f t="shared" si="7"/>
        <v>0</v>
      </c>
      <c r="F22" s="45">
        <v>0</v>
      </c>
      <c r="G22" s="45">
        <v>0</v>
      </c>
      <c r="H22" s="5">
        <f t="shared" ref="H22" si="12">IF(F22,($E22)/F22,0)</f>
        <v>0</v>
      </c>
      <c r="I22" s="14">
        <f t="shared" ref="I22" si="13">IF(G22,($E22)/G22,0)</f>
        <v>0</v>
      </c>
    </row>
    <row r="23" spans="1:9">
      <c r="A23" s="8" t="s">
        <v>36</v>
      </c>
      <c r="B23" s="3" t="s">
        <v>11</v>
      </c>
      <c r="C23" s="7">
        <v>8945.48</v>
      </c>
      <c r="D23" s="4">
        <v>5801388</v>
      </c>
      <c r="E23" s="4">
        <f t="shared" si="7"/>
        <v>51896200326.239998</v>
      </c>
      <c r="F23" s="25">
        <v>3354000</v>
      </c>
      <c r="G23" s="25">
        <v>3340584</v>
      </c>
      <c r="H23" s="4">
        <f t="shared" si="10"/>
        <v>15472.927944615383</v>
      </c>
      <c r="I23" s="10">
        <f t="shared" si="11"/>
        <v>15535.068217485325</v>
      </c>
    </row>
    <row r="24" spans="1:9">
      <c r="A24" s="8" t="s">
        <v>37</v>
      </c>
      <c r="B24" s="3" t="s">
        <v>11</v>
      </c>
      <c r="C24" s="15">
        <v>0</v>
      </c>
      <c r="D24" s="45">
        <v>0</v>
      </c>
      <c r="E24" s="5">
        <f t="shared" si="7"/>
        <v>0</v>
      </c>
      <c r="F24" s="45">
        <v>0</v>
      </c>
      <c r="G24" s="45">
        <v>0</v>
      </c>
      <c r="H24" s="5">
        <f t="shared" si="10"/>
        <v>0</v>
      </c>
      <c r="I24" s="14">
        <f t="shared" si="11"/>
        <v>0</v>
      </c>
    </row>
    <row r="25" spans="1:9">
      <c r="A25" s="8" t="s">
        <v>38</v>
      </c>
      <c r="B25" s="3" t="s">
        <v>11</v>
      </c>
      <c r="C25" s="15">
        <v>0</v>
      </c>
      <c r="D25" s="45">
        <v>0</v>
      </c>
      <c r="E25" s="5">
        <f t="shared" si="7"/>
        <v>0</v>
      </c>
      <c r="F25" s="45">
        <v>0</v>
      </c>
      <c r="G25" s="45">
        <v>0</v>
      </c>
      <c r="H25" s="5">
        <f t="shared" si="10"/>
        <v>0</v>
      </c>
      <c r="I25" s="14">
        <f t="shared" si="11"/>
        <v>0</v>
      </c>
    </row>
    <row r="26" spans="1:9">
      <c r="A26" s="8" t="s">
        <v>39</v>
      </c>
      <c r="B26" s="3" t="s">
        <v>11</v>
      </c>
      <c r="C26" s="7">
        <v>11734.1</v>
      </c>
      <c r="D26" s="4">
        <v>5801388</v>
      </c>
      <c r="E26" s="4">
        <f t="shared" si="7"/>
        <v>68074066930.800003</v>
      </c>
      <c r="F26" s="25">
        <v>4477000</v>
      </c>
      <c r="G26" s="25">
        <v>4459092</v>
      </c>
      <c r="H26" s="4">
        <f t="shared" si="10"/>
        <v>15205.286337011392</v>
      </c>
      <c r="I26" s="10">
        <f t="shared" si="11"/>
        <v>15266.351743987341</v>
      </c>
    </row>
    <row r="27" spans="1:9" ht="15">
      <c r="A27" s="11" t="s">
        <v>40</v>
      </c>
      <c r="B27" s="13"/>
      <c r="C27" s="48">
        <f>SUM(C17:C26)</f>
        <v>93081.180000000008</v>
      </c>
      <c r="D27" s="13"/>
      <c r="E27" s="48">
        <f>SUM(E17:E26)</f>
        <v>540000040677.8399</v>
      </c>
      <c r="F27" s="48">
        <f t="shared" ref="F27:G27" si="14">SUM(F17:F26)</f>
        <v>41550000</v>
      </c>
      <c r="G27" s="48">
        <f t="shared" si="14"/>
        <v>39884676</v>
      </c>
      <c r="H27" s="48">
        <f>$E27/F27</f>
        <v>12996.390870706135</v>
      </c>
      <c r="I27" s="49">
        <f>$E27/G27</f>
        <v>13539.035409936385</v>
      </c>
    </row>
    <row r="28" spans="1:9" ht="15"/>
    <row r="29" spans="1:9" ht="14.45" customHeight="1">
      <c r="A29" s="99" t="s">
        <v>20</v>
      </c>
      <c r="B29" s="100"/>
      <c r="C29" s="100"/>
      <c r="D29" s="100"/>
      <c r="E29" s="100"/>
      <c r="F29" s="100"/>
      <c r="G29" s="100"/>
      <c r="H29" s="100"/>
      <c r="I29" s="101"/>
    </row>
    <row r="30" spans="1:9" ht="1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s="46" customFormat="1" ht="15">
      <c r="A31" s="8" t="s">
        <v>30</v>
      </c>
      <c r="B31" s="3" t="s">
        <v>11</v>
      </c>
      <c r="C31" s="45">
        <v>0</v>
      </c>
      <c r="D31" s="45">
        <v>0</v>
      </c>
      <c r="E31" s="5">
        <f t="shared" ref="E31:E39" si="15">C31*D31</f>
        <v>0</v>
      </c>
      <c r="F31" s="47">
        <v>8301000</v>
      </c>
      <c r="G31" s="47">
        <v>6903004</v>
      </c>
      <c r="H31" s="5">
        <f t="shared" ref="H31" si="16">IF(F31,($E31)/F31,0)</f>
        <v>0</v>
      </c>
      <c r="I31" s="14">
        <f t="shared" ref="I31" si="17">IF(G31,($E31)/G31,0)</f>
        <v>0</v>
      </c>
    </row>
    <row r="32" spans="1:9">
      <c r="A32" s="8" t="s">
        <v>31</v>
      </c>
      <c r="B32" s="3" t="s">
        <v>11</v>
      </c>
      <c r="C32" s="4">
        <v>43640.87</v>
      </c>
      <c r="D32" s="4">
        <v>5793472</v>
      </c>
      <c r="E32" s="4">
        <f>C32*D32</f>
        <v>252832158400.64001</v>
      </c>
      <c r="F32" s="4">
        <v>18258000</v>
      </c>
      <c r="G32" s="4">
        <v>17242000</v>
      </c>
      <c r="H32" s="4">
        <f t="shared" ref="H32:H40" si="18">IF(F32,($E32)/F32,0)</f>
        <v>13847.746653556798</v>
      </c>
      <c r="I32" s="10">
        <f t="shared" ref="I32:I40" si="19">IF(G32,($E32)/G32,0)</f>
        <v>14663.737292694585</v>
      </c>
    </row>
    <row r="33" spans="1:9">
      <c r="A33" s="8" t="s">
        <v>32</v>
      </c>
      <c r="B33" s="3" t="s">
        <v>11</v>
      </c>
      <c r="C33" s="4">
        <v>40434.97</v>
      </c>
      <c r="D33" s="4">
        <v>5793472</v>
      </c>
      <c r="E33" s="4">
        <f t="shared" si="15"/>
        <v>234258866515.84</v>
      </c>
      <c r="F33" s="4">
        <v>17242000</v>
      </c>
      <c r="G33" s="4">
        <v>17173032</v>
      </c>
      <c r="H33" s="4">
        <f t="shared" si="18"/>
        <v>13586.52514301357</v>
      </c>
      <c r="I33" s="10">
        <f t="shared" si="19"/>
        <v>13641.089501017643</v>
      </c>
    </row>
    <row r="34" spans="1:9">
      <c r="A34" s="8" t="s">
        <v>33</v>
      </c>
      <c r="B34" s="3" t="s">
        <v>11</v>
      </c>
      <c r="C34" s="5">
        <v>0</v>
      </c>
      <c r="D34" s="5">
        <v>0</v>
      </c>
      <c r="E34" s="5">
        <f t="shared" si="15"/>
        <v>0</v>
      </c>
      <c r="F34" s="94">
        <v>0</v>
      </c>
      <c r="G34" s="94">
        <v>0</v>
      </c>
      <c r="H34" s="5">
        <f t="shared" si="18"/>
        <v>0</v>
      </c>
      <c r="I34" s="14">
        <f t="shared" si="19"/>
        <v>0</v>
      </c>
    </row>
    <row r="35" spans="1:9">
      <c r="A35" s="8" t="s">
        <v>34</v>
      </c>
      <c r="B35" s="3" t="s">
        <v>11</v>
      </c>
      <c r="C35" s="4">
        <v>17298.759999999998</v>
      </c>
      <c r="D35" s="4">
        <v>5793472</v>
      </c>
      <c r="E35" s="4">
        <f t="shared" si="15"/>
        <v>100219881694.71999</v>
      </c>
      <c r="F35" s="50">
        <v>6501000</v>
      </c>
      <c r="G35" s="50">
        <v>6474996</v>
      </c>
      <c r="H35" s="5">
        <f t="shared" si="18"/>
        <v>15416.071634320871</v>
      </c>
      <c r="I35" s="14">
        <f t="shared" si="19"/>
        <v>15477.983568595253</v>
      </c>
    </row>
    <row r="36" spans="1:9" ht="15">
      <c r="A36" s="8" t="s">
        <v>35</v>
      </c>
      <c r="B36" s="3" t="s">
        <v>11</v>
      </c>
      <c r="C36" s="15">
        <v>0</v>
      </c>
      <c r="D36" s="5">
        <v>0</v>
      </c>
      <c r="E36" s="5">
        <f t="shared" si="15"/>
        <v>0</v>
      </c>
      <c r="F36" s="16">
        <v>0</v>
      </c>
      <c r="G36" s="16">
        <v>0</v>
      </c>
      <c r="H36" s="5">
        <f t="shared" ref="H36" si="20">IF(F36,($E36)/F36,0)</f>
        <v>0</v>
      </c>
      <c r="I36" s="14">
        <f t="shared" ref="I36" si="21">IF(G36,($E36)/G36,0)</f>
        <v>0</v>
      </c>
    </row>
    <row r="37" spans="1:9">
      <c r="A37" s="8" t="s">
        <v>36</v>
      </c>
      <c r="B37" s="3" t="s">
        <v>11</v>
      </c>
      <c r="C37" s="7">
        <v>11700.8</v>
      </c>
      <c r="D37" s="4">
        <v>5793472</v>
      </c>
      <c r="E37" s="4">
        <f t="shared" si="15"/>
        <v>67788257177.599998</v>
      </c>
      <c r="F37" s="25">
        <v>4295000</v>
      </c>
      <c r="G37" s="25">
        <v>4277820</v>
      </c>
      <c r="H37" s="4">
        <f t="shared" si="18"/>
        <v>15783.06337080326</v>
      </c>
      <c r="I37" s="10">
        <f t="shared" si="19"/>
        <v>15846.449167473153</v>
      </c>
    </row>
    <row r="38" spans="1:9">
      <c r="A38" s="8" t="s">
        <v>37</v>
      </c>
      <c r="B38" s="3" t="s">
        <v>11</v>
      </c>
      <c r="C38" s="7">
        <v>1826.05</v>
      </c>
      <c r="D38" s="4">
        <v>5793472</v>
      </c>
      <c r="E38" s="4">
        <f t="shared" si="15"/>
        <v>10579169545.6</v>
      </c>
      <c r="F38" s="25">
        <v>671000</v>
      </c>
      <c r="G38" s="25">
        <v>668316</v>
      </c>
      <c r="H38" s="4">
        <f t="shared" si="18"/>
        <v>15766.273540387481</v>
      </c>
      <c r="I38" s="10">
        <f t="shared" si="19"/>
        <v>15829.59190801956</v>
      </c>
    </row>
    <row r="39" spans="1:9">
      <c r="A39" s="8" t="s">
        <v>38</v>
      </c>
      <c r="B39" s="3" t="s">
        <v>11</v>
      </c>
      <c r="C39" s="15">
        <v>0</v>
      </c>
      <c r="D39" s="5">
        <v>0</v>
      </c>
      <c r="E39" s="5">
        <f t="shared" si="15"/>
        <v>0</v>
      </c>
      <c r="F39" s="16">
        <v>0</v>
      </c>
      <c r="G39" s="16">
        <v>0</v>
      </c>
      <c r="H39" s="5">
        <f t="shared" si="18"/>
        <v>0</v>
      </c>
      <c r="I39" s="14">
        <f t="shared" si="19"/>
        <v>0</v>
      </c>
    </row>
    <row r="40" spans="1:9">
      <c r="A40" s="8" t="s">
        <v>39</v>
      </c>
      <c r="B40" s="3" t="s">
        <v>11</v>
      </c>
      <c r="C40" s="7">
        <v>18067.240000000002</v>
      </c>
      <c r="D40" s="4">
        <v>5793472</v>
      </c>
      <c r="E40" s="4">
        <f>C40*D40</f>
        <v>104672049057.28001</v>
      </c>
      <c r="F40" s="25">
        <v>6506000</v>
      </c>
      <c r="G40" s="25">
        <v>6479976</v>
      </c>
      <c r="H40" s="4">
        <f t="shared" si="18"/>
        <v>16088.541201549342</v>
      </c>
      <c r="I40" s="10">
        <f t="shared" si="19"/>
        <v>16153.153816816608</v>
      </c>
    </row>
    <row r="41" spans="1:9" ht="15">
      <c r="A41" s="11" t="s">
        <v>40</v>
      </c>
      <c r="B41" s="13"/>
      <c r="C41" s="48">
        <f>SUM(C31:C40)</f>
        <v>132968.69</v>
      </c>
      <c r="D41" s="13"/>
      <c r="E41" s="48">
        <f>SUM(E31:E40)</f>
        <v>770350382391.67993</v>
      </c>
      <c r="F41" s="48">
        <f>SUM(F31:F40)</f>
        <v>61774000</v>
      </c>
      <c r="G41" s="48">
        <f>SUM(G31:G40)</f>
        <v>59219144</v>
      </c>
      <c r="H41" s="48">
        <f>$E41/F41</f>
        <v>12470.4630166685</v>
      </c>
      <c r="I41" s="49">
        <f>$E41/G41</f>
        <v>13008.468720717745</v>
      </c>
    </row>
  </sheetData>
  <mergeCells count="3">
    <mergeCell ref="A29:I29"/>
    <mergeCell ref="A15:I15"/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D24" sqref="D24"/>
    </sheetView>
  </sheetViews>
  <sheetFormatPr defaultColWidth="9.140625" defaultRowHeight="14.45"/>
  <cols>
    <col min="1" max="1" width="22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41</v>
      </c>
      <c r="B3" s="3" t="s">
        <v>11</v>
      </c>
      <c r="C3" s="4">
        <v>51994.16</v>
      </c>
      <c r="D3" s="4">
        <v>5827987</v>
      </c>
      <c r="E3" s="4">
        <f>C3*D3</f>
        <v>303021288555.92004</v>
      </c>
      <c r="F3" s="4">
        <v>24574000</v>
      </c>
      <c r="G3" s="4">
        <v>24310543</v>
      </c>
      <c r="H3" s="4">
        <f>IF(F3,($E3)/F3,0)</f>
        <v>12330.971293070726</v>
      </c>
      <c r="I3" s="10">
        <f>IF(G3,($E3)/G3,0)</f>
        <v>12464.603878075452</v>
      </c>
    </row>
    <row r="4" spans="1:9">
      <c r="A4" s="8" t="s">
        <v>42</v>
      </c>
      <c r="B4" s="3" t="s">
        <v>11</v>
      </c>
      <c r="C4" s="4">
        <v>51733.919999999998</v>
      </c>
      <c r="D4" s="4">
        <v>5827987</v>
      </c>
      <c r="E4" s="4">
        <f t="shared" ref="E4" si="0">C4*D4</f>
        <v>301504613219.03998</v>
      </c>
      <c r="F4" s="4">
        <v>24451000</v>
      </c>
      <c r="G4" s="4">
        <v>24184077</v>
      </c>
      <c r="H4" s="4">
        <f>IF(F4,($E4)/F4,0)</f>
        <v>12330.972689012309</v>
      </c>
      <c r="I4" s="10">
        <f>IF(G4,($E4)/G4,0)</f>
        <v>12467.071338676269</v>
      </c>
    </row>
    <row r="5" spans="1:9" ht="15">
      <c r="A5" s="11" t="s">
        <v>43</v>
      </c>
      <c r="B5" s="13"/>
      <c r="C5" s="48">
        <f>SUM(C3:C4)</f>
        <v>103728.08</v>
      </c>
      <c r="D5" s="13"/>
      <c r="E5" s="48">
        <f>SUM(E3:E4)</f>
        <v>604525901774.95996</v>
      </c>
      <c r="F5" s="48">
        <f>SUM(F3:F4)</f>
        <v>49025000</v>
      </c>
      <c r="G5" s="48">
        <f>SUM(G3:G4)</f>
        <v>48494620</v>
      </c>
      <c r="H5" s="48">
        <f>$E5/F5</f>
        <v>12330.971989290361</v>
      </c>
      <c r="I5" s="49">
        <f>$E5/G5</f>
        <v>12465.83439100997</v>
      </c>
    </row>
    <row r="6" spans="1:9" ht="15"/>
    <row r="7" spans="1:9" ht="14.45" customHeight="1">
      <c r="A7" s="99" t="s">
        <v>19</v>
      </c>
      <c r="B7" s="100"/>
      <c r="C7" s="100"/>
      <c r="D7" s="100"/>
      <c r="E7" s="100"/>
      <c r="F7" s="100"/>
      <c r="G7" s="100"/>
      <c r="H7" s="100"/>
      <c r="I7" s="101"/>
    </row>
    <row r="8" spans="1:9" ht="1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>
      <c r="A9" s="8" t="s">
        <v>41</v>
      </c>
      <c r="B9" s="3" t="s">
        <v>11</v>
      </c>
      <c r="C9" s="4">
        <v>12384.98</v>
      </c>
      <c r="D9" s="4">
        <v>5817246</v>
      </c>
      <c r="E9" s="4">
        <f>C9*D9</f>
        <v>72046475365.080002</v>
      </c>
      <c r="F9" s="93">
        <v>5456000</v>
      </c>
      <c r="G9" s="93">
        <v>5337968</v>
      </c>
      <c r="H9" s="4">
        <f>IF(F9,($E9)/F9,0)</f>
        <v>13204.999150491203</v>
      </c>
      <c r="I9" s="10">
        <f>IF(G9,($E9)/G9,0)</f>
        <v>13496.985250769581</v>
      </c>
    </row>
    <row r="10" spans="1:9">
      <c r="A10" s="8" t="s">
        <v>42</v>
      </c>
      <c r="B10" s="3" t="s">
        <v>11</v>
      </c>
      <c r="C10" s="4">
        <v>18611.52</v>
      </c>
      <c r="D10" s="4">
        <v>5817246</v>
      </c>
      <c r="E10" s="4">
        <f t="shared" ref="E10" si="1">C10*D10</f>
        <v>108267790273.92</v>
      </c>
      <c r="F10" s="93">
        <v>8199000</v>
      </c>
      <c r="G10" s="93">
        <v>8043702</v>
      </c>
      <c r="H10" s="4">
        <f>IF(F10,($E10)/F10,0)</f>
        <v>13204.999423578485</v>
      </c>
      <c r="I10" s="10">
        <f>IF(G10,($E10)/G10,0)</f>
        <v>13459.945467139383</v>
      </c>
    </row>
    <row r="11" spans="1:9" ht="15">
      <c r="A11" s="11" t="s">
        <v>43</v>
      </c>
      <c r="B11" s="13"/>
      <c r="C11" s="48">
        <f>SUM(C9:C10)</f>
        <v>30996.5</v>
      </c>
      <c r="D11" s="13"/>
      <c r="E11" s="48">
        <f>SUM(E9:E10)</f>
        <v>180314265639</v>
      </c>
      <c r="F11" s="48">
        <f>SUM(F9:F10)</f>
        <v>13655000</v>
      </c>
      <c r="G11" s="48">
        <f>SUM(G9:G10)</f>
        <v>13381670</v>
      </c>
      <c r="H11" s="48">
        <f>$E11/F11</f>
        <v>13204.999314463566</v>
      </c>
      <c r="I11" s="49">
        <f>$E11/G11</f>
        <v>13474.720691737279</v>
      </c>
    </row>
    <row r="12" spans="1:9" ht="15"/>
    <row r="13" spans="1:9" ht="14.45" customHeight="1">
      <c r="A13" s="99" t="s">
        <v>20</v>
      </c>
      <c r="B13" s="100"/>
      <c r="C13" s="100"/>
      <c r="D13" s="100"/>
      <c r="E13" s="100"/>
      <c r="F13" s="100"/>
      <c r="G13" s="100"/>
      <c r="H13" s="100"/>
      <c r="I13" s="101"/>
    </row>
    <row r="14" spans="1:9" ht="1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>
      <c r="A15" s="8" t="s">
        <v>41</v>
      </c>
      <c r="B15" s="3" t="s">
        <v>11</v>
      </c>
      <c r="C15" s="4">
        <v>37836.879999999997</v>
      </c>
      <c r="D15" s="4">
        <v>5829758</v>
      </c>
      <c r="E15" s="4">
        <f>C15*D15</f>
        <v>220579853875.03998</v>
      </c>
      <c r="F15" s="93">
        <v>17258000</v>
      </c>
      <c r="G15" s="93">
        <v>17047687</v>
      </c>
      <c r="H15" s="4">
        <f>IF(F15,($E15)/F15,0)</f>
        <v>12781.310341583032</v>
      </c>
      <c r="I15" s="10">
        <f>IF(G15,($E15)/G15,0)</f>
        <v>12938.990132505365</v>
      </c>
    </row>
    <row r="16" spans="1:9">
      <c r="A16" s="8" t="s">
        <v>42</v>
      </c>
      <c r="B16" s="3" t="s">
        <v>11</v>
      </c>
      <c r="C16" s="4">
        <v>31614.78</v>
      </c>
      <c r="D16" s="4">
        <v>5829758</v>
      </c>
      <c r="E16" s="4">
        <f t="shared" ref="E16" si="2">C16*D16</f>
        <v>184306516623.23999</v>
      </c>
      <c r="F16" s="93">
        <v>14420000</v>
      </c>
      <c r="G16" s="93">
        <v>14231333</v>
      </c>
      <c r="H16" s="4">
        <f>IF(F16,($E16)/F16,0)</f>
        <v>12781.311832402218</v>
      </c>
      <c r="I16" s="10">
        <f>IF(G16,($E16)/G16,0)</f>
        <v>12950.755675750121</v>
      </c>
    </row>
    <row r="17" spans="1:9" ht="15">
      <c r="A17" s="11" t="s">
        <v>43</v>
      </c>
      <c r="B17" s="13"/>
      <c r="C17" s="48">
        <f>SUM(C15:C16)</f>
        <v>69451.66</v>
      </c>
      <c r="D17" s="13"/>
      <c r="E17" s="48">
        <f>SUM(E15:E16)</f>
        <v>404886370498.27997</v>
      </c>
      <c r="F17" s="48">
        <f>SUM(F15:F16)</f>
        <v>31678000</v>
      </c>
      <c r="G17" s="48">
        <f>SUM(G15:G16)</f>
        <v>31279020</v>
      </c>
      <c r="H17" s="48">
        <f>$E17/F17</f>
        <v>12781.311020212133</v>
      </c>
      <c r="I17" s="49">
        <f>$E17/G17</f>
        <v>12944.343221056157</v>
      </c>
    </row>
  </sheetData>
  <mergeCells count="3">
    <mergeCell ref="A13:I13"/>
    <mergeCell ref="A7:I7"/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C26" sqref="C26"/>
    </sheetView>
  </sheetViews>
  <sheetFormatPr defaultColWidth="9.140625" defaultRowHeight="14.45"/>
  <cols>
    <col min="1" max="1" width="20.42578125" style="26" bestFit="1" customWidth="1"/>
    <col min="2" max="2" width="9.28515625" style="26" bestFit="1" customWidth="1"/>
    <col min="3" max="3" width="23" style="26" bestFit="1" customWidth="1"/>
    <col min="4" max="4" width="26.28515625" style="26" bestFit="1" customWidth="1"/>
    <col min="5" max="5" width="19.7109375" style="26" bestFit="1" customWidth="1"/>
    <col min="6" max="6" width="23" style="26" bestFit="1" customWidth="1"/>
    <col min="7" max="7" width="21.140625" style="26" bestFit="1" customWidth="1"/>
    <col min="8" max="8" width="26" style="26" bestFit="1" customWidth="1"/>
    <col min="9" max="9" width="24" style="26" bestFit="1" customWidth="1"/>
    <col min="10" max="16384" width="9.140625" style="26"/>
  </cols>
  <sheetData>
    <row r="1" spans="1:11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  <c r="J1" s="113"/>
      <c r="K1" s="113"/>
    </row>
    <row r="2" spans="1:11" ht="15">
      <c r="A2" s="31" t="s">
        <v>1</v>
      </c>
      <c r="B2" s="40" t="s">
        <v>2</v>
      </c>
      <c r="C2" s="40" t="s">
        <v>3</v>
      </c>
      <c r="D2" s="40" t="s">
        <v>4</v>
      </c>
      <c r="E2" s="33" t="s">
        <v>5</v>
      </c>
      <c r="F2" s="40" t="s">
        <v>6</v>
      </c>
      <c r="G2" s="40" t="s">
        <v>7</v>
      </c>
      <c r="H2" s="40" t="s">
        <v>8</v>
      </c>
      <c r="I2" s="41" t="s">
        <v>9</v>
      </c>
      <c r="J2" s="113"/>
      <c r="K2" s="113"/>
    </row>
    <row r="3" spans="1:11">
      <c r="A3" s="31" t="s">
        <v>44</v>
      </c>
      <c r="B3" s="114" t="s">
        <v>11</v>
      </c>
      <c r="C3" s="115">
        <v>33915.339999999997</v>
      </c>
      <c r="D3" s="115">
        <v>5492845</v>
      </c>
      <c r="E3" s="115">
        <f>C3*D3</f>
        <v>186291705742.29999</v>
      </c>
      <c r="F3" s="115">
        <v>17811800</v>
      </c>
      <c r="G3" s="115">
        <v>17790426</v>
      </c>
      <c r="H3" s="115">
        <f t="shared" ref="H3:H5" si="0">IF(F3,($E3)/F3,0)</f>
        <v>10458.892742019334</v>
      </c>
      <c r="I3" s="123">
        <f t="shared" ref="I3:I5" si="1">IF(G3,($E3)/G3,0)</f>
        <v>10471.458398033863</v>
      </c>
      <c r="J3" s="113"/>
      <c r="K3" s="113"/>
    </row>
    <row r="4" spans="1:11">
      <c r="A4" s="31" t="s">
        <v>45</v>
      </c>
      <c r="B4" s="114" t="s">
        <v>11</v>
      </c>
      <c r="C4" s="115">
        <v>32518.66</v>
      </c>
      <c r="D4" s="115">
        <v>5492845</v>
      </c>
      <c r="E4" s="115">
        <f>C4*D4</f>
        <v>178619958987.70001</v>
      </c>
      <c r="F4" s="115">
        <v>17071000</v>
      </c>
      <c r="G4" s="115">
        <v>17050515</v>
      </c>
      <c r="H4" s="115">
        <f t="shared" si="0"/>
        <v>10463.356510321599</v>
      </c>
      <c r="I4" s="123">
        <f t="shared" si="1"/>
        <v>10475.927500588692</v>
      </c>
      <c r="J4" s="113"/>
      <c r="K4" s="113"/>
    </row>
    <row r="5" spans="1:11">
      <c r="A5" s="31" t="s">
        <v>46</v>
      </c>
      <c r="B5" s="114" t="s">
        <v>11</v>
      </c>
      <c r="C5" s="115">
        <v>10525.02</v>
      </c>
      <c r="D5" s="115">
        <v>5492845</v>
      </c>
      <c r="E5" s="115">
        <f>C5*D5</f>
        <v>57812303481.900002</v>
      </c>
      <c r="F5" s="115">
        <v>5709000</v>
      </c>
      <c r="G5" s="115">
        <v>5702149</v>
      </c>
      <c r="H5" s="115">
        <f t="shared" si="0"/>
        <v>10126.520140462428</v>
      </c>
      <c r="I5" s="123">
        <f t="shared" si="1"/>
        <v>10138.686919948952</v>
      </c>
      <c r="J5" s="113"/>
      <c r="K5" s="113"/>
    </row>
    <row r="6" spans="1:11">
      <c r="A6" s="31" t="s">
        <v>47</v>
      </c>
      <c r="B6" s="114" t="s">
        <v>11</v>
      </c>
      <c r="C6" s="115">
        <v>14108.18</v>
      </c>
      <c r="D6" s="115">
        <v>5492845</v>
      </c>
      <c r="E6" s="115">
        <f t="shared" ref="E6" si="2">C6*D6</f>
        <v>77494045972.100006</v>
      </c>
      <c r="F6" s="115">
        <v>7749900</v>
      </c>
      <c r="G6" s="115">
        <v>7740600</v>
      </c>
      <c r="H6" s="115">
        <f>IF(F6,($E6)/F6,0)</f>
        <v>9999.3607623453208</v>
      </c>
      <c r="I6" s="123">
        <f>IF(G6,($E6)/G6,0)</f>
        <v>10011.374566842365</v>
      </c>
      <c r="J6" s="113"/>
      <c r="K6" s="113"/>
    </row>
    <row r="7" spans="1:11" ht="15">
      <c r="A7" s="42" t="s">
        <v>48</v>
      </c>
      <c r="B7" s="36"/>
      <c r="C7" s="51">
        <f>SUM(C3:C6)</f>
        <v>91067.200000000012</v>
      </c>
      <c r="D7" s="36"/>
      <c r="E7" s="51">
        <f>SUM(E3:E6)</f>
        <v>500218014184</v>
      </c>
      <c r="F7" s="51">
        <f>SUM(F3:F6)</f>
        <v>48341700</v>
      </c>
      <c r="G7" s="51">
        <f>SUM(G3:G6)</f>
        <v>48283690</v>
      </c>
      <c r="H7" s="51">
        <f>$E7/F7</f>
        <v>10347.547028424735</v>
      </c>
      <c r="I7" s="52">
        <f>$E7/G7</f>
        <v>10359.978994646019</v>
      </c>
      <c r="J7" s="113"/>
      <c r="K7" s="113"/>
    </row>
    <row r="8" spans="1:11" ht="1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</row>
    <row r="9" spans="1:11" ht="14.45" customHeight="1">
      <c r="A9" s="99" t="s">
        <v>19</v>
      </c>
      <c r="B9" s="100"/>
      <c r="C9" s="100"/>
      <c r="D9" s="100"/>
      <c r="E9" s="100"/>
      <c r="F9" s="100"/>
      <c r="G9" s="100"/>
      <c r="H9" s="100"/>
      <c r="I9" s="101"/>
      <c r="J9" s="113"/>
      <c r="K9" s="113"/>
    </row>
    <row r="10" spans="1:11" ht="15">
      <c r="A10" s="31" t="s">
        <v>1</v>
      </c>
      <c r="B10" s="40" t="s">
        <v>2</v>
      </c>
      <c r="C10" s="40" t="s">
        <v>3</v>
      </c>
      <c r="D10" s="40" t="s">
        <v>4</v>
      </c>
      <c r="E10" s="33" t="s">
        <v>5</v>
      </c>
      <c r="F10" s="40" t="s">
        <v>6</v>
      </c>
      <c r="G10" s="40" t="s">
        <v>7</v>
      </c>
      <c r="H10" s="40" t="s">
        <v>8</v>
      </c>
      <c r="I10" s="41" t="s">
        <v>9</v>
      </c>
      <c r="J10" s="113"/>
      <c r="K10" s="113"/>
    </row>
    <row r="11" spans="1:11">
      <c r="A11" s="31" t="s">
        <v>44</v>
      </c>
      <c r="B11" s="114" t="s">
        <v>11</v>
      </c>
      <c r="C11" s="115">
        <v>24849.69</v>
      </c>
      <c r="D11" s="115">
        <v>5800000</v>
      </c>
      <c r="E11" s="115">
        <f>C11*D11</f>
        <v>144128202000</v>
      </c>
      <c r="F11" s="115">
        <v>13070200</v>
      </c>
      <c r="G11" s="115">
        <v>13054516</v>
      </c>
      <c r="H11" s="115">
        <f t="shared" ref="H11:H12" si="3">IF(F11,($E11)/F11,0)</f>
        <v>11027.23768572784</v>
      </c>
      <c r="I11" s="123">
        <f t="shared" ref="I11:I12" si="4">IF(G11,($E11)/G11,0)</f>
        <v>11040.486066277754</v>
      </c>
      <c r="J11" s="113"/>
      <c r="K11" s="113"/>
    </row>
    <row r="12" spans="1:11">
      <c r="A12" s="31" t="s">
        <v>45</v>
      </c>
      <c r="B12" s="114" t="s">
        <v>11</v>
      </c>
      <c r="C12" s="115">
        <v>19819.27</v>
      </c>
      <c r="D12" s="115">
        <v>5800000</v>
      </c>
      <c r="E12" s="115">
        <f>C12*D12</f>
        <v>114951766000</v>
      </c>
      <c r="F12" s="115">
        <v>10333700</v>
      </c>
      <c r="G12" s="115">
        <v>10321300</v>
      </c>
      <c r="H12" s="115">
        <f t="shared" si="3"/>
        <v>11123.969730106352</v>
      </c>
      <c r="I12" s="123">
        <f t="shared" si="4"/>
        <v>11137.334056756416</v>
      </c>
      <c r="J12" s="113"/>
      <c r="K12" s="113"/>
    </row>
    <row r="13" spans="1:11">
      <c r="A13" s="31" t="s">
        <v>46</v>
      </c>
      <c r="B13" s="114" t="s">
        <v>11</v>
      </c>
      <c r="C13" s="115">
        <v>8516.16</v>
      </c>
      <c r="D13" s="115">
        <v>5800000</v>
      </c>
      <c r="E13" s="115">
        <f t="shared" ref="E13:E14" si="5">C13*D13</f>
        <v>49393728000</v>
      </c>
      <c r="F13" s="137">
        <v>4488100</v>
      </c>
      <c r="G13" s="137">
        <v>4482714</v>
      </c>
      <c r="H13" s="115">
        <f>IF(F13,($E13)/F13,0)</f>
        <v>11005.48740001337</v>
      </c>
      <c r="I13" s="123">
        <f>IF(G13,($E13)/G13,0)</f>
        <v>11018.710540087992</v>
      </c>
      <c r="J13" s="113"/>
      <c r="K13" s="113"/>
    </row>
    <row r="14" spans="1:11">
      <c r="A14" s="31" t="s">
        <v>47</v>
      </c>
      <c r="B14" s="114" t="s">
        <v>11</v>
      </c>
      <c r="C14" s="115">
        <v>7903.19</v>
      </c>
      <c r="D14" s="115">
        <v>5800000</v>
      </c>
      <c r="E14" s="115">
        <f t="shared" si="5"/>
        <v>45838502000</v>
      </c>
      <c r="F14" s="137">
        <v>4355900</v>
      </c>
      <c r="G14" s="137">
        <v>4350673</v>
      </c>
      <c r="H14" s="115">
        <f>IF(F14,($E14)/F14,0)</f>
        <v>10523.31366652127</v>
      </c>
      <c r="I14" s="123">
        <f>IF(G14,($E14)/G14,0)</f>
        <v>10535.956620964158</v>
      </c>
      <c r="J14" s="113"/>
      <c r="K14" s="113"/>
    </row>
    <row r="15" spans="1:11" ht="15">
      <c r="A15" s="42" t="s">
        <v>48</v>
      </c>
      <c r="B15" s="36"/>
      <c r="C15" s="51">
        <f>SUM(C11:C14)</f>
        <v>61088.31</v>
      </c>
      <c r="D15" s="36"/>
      <c r="E15" s="51">
        <f>SUM(E11:E14)</f>
        <v>354312198000</v>
      </c>
      <c r="F15" s="51">
        <f>SUM(F11:F14)</f>
        <v>32247900</v>
      </c>
      <c r="G15" s="51">
        <f>SUM(G11:G14)</f>
        <v>32209203</v>
      </c>
      <c r="H15" s="51">
        <f>$E15/F15</f>
        <v>10987.140185872568</v>
      </c>
      <c r="I15" s="52">
        <f>$E15/G15</f>
        <v>11000.340430652692</v>
      </c>
      <c r="J15" s="113"/>
      <c r="K15" s="113"/>
    </row>
    <row r="16" spans="1:11" ht="15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43"/>
    </row>
    <row r="17" spans="1:11" ht="14.45" customHeight="1">
      <c r="A17" s="99" t="s">
        <v>20</v>
      </c>
      <c r="B17" s="100"/>
      <c r="C17" s="100"/>
      <c r="D17" s="100"/>
      <c r="E17" s="100"/>
      <c r="F17" s="100"/>
      <c r="G17" s="100"/>
      <c r="H17" s="100"/>
      <c r="I17" s="101"/>
      <c r="J17" s="113"/>
      <c r="K17" s="113"/>
    </row>
    <row r="18" spans="1:11" ht="15">
      <c r="A18" s="31" t="s">
        <v>1</v>
      </c>
      <c r="B18" s="40" t="s">
        <v>2</v>
      </c>
      <c r="C18" s="40" t="s">
        <v>3</v>
      </c>
      <c r="D18" s="40" t="s">
        <v>4</v>
      </c>
      <c r="E18" s="33" t="s">
        <v>5</v>
      </c>
      <c r="F18" s="40" t="s">
        <v>6</v>
      </c>
      <c r="G18" s="40" t="s">
        <v>7</v>
      </c>
      <c r="H18" s="40" t="s">
        <v>8</v>
      </c>
      <c r="I18" s="41" t="s">
        <v>9</v>
      </c>
      <c r="J18" s="113"/>
      <c r="K18" s="113"/>
    </row>
    <row r="19" spans="1:11">
      <c r="A19" s="31" t="s">
        <v>44</v>
      </c>
      <c r="B19" s="114" t="s">
        <v>11</v>
      </c>
      <c r="C19" s="115">
        <v>32333.9</v>
      </c>
      <c r="D19" s="115">
        <v>5800000</v>
      </c>
      <c r="E19" s="115">
        <f>C19*D19</f>
        <v>187536620000</v>
      </c>
      <c r="F19" s="115">
        <v>17012800</v>
      </c>
      <c r="G19" s="115">
        <v>16992385</v>
      </c>
      <c r="H19" s="115">
        <f t="shared" ref="H19:H20" si="6">IF(F19,($E19)/F19,0)</f>
        <v>11023.266011473714</v>
      </c>
      <c r="I19" s="123">
        <f t="shared" ref="I19:I20" si="7">IF(G19,($E19)/G19,0)</f>
        <v>11036.509589442565</v>
      </c>
      <c r="J19" s="113"/>
      <c r="K19" s="113"/>
    </row>
    <row r="20" spans="1:11">
      <c r="A20" s="31" t="s">
        <v>45</v>
      </c>
      <c r="B20" s="114" t="s">
        <v>11</v>
      </c>
      <c r="C20" s="115">
        <v>23873.16</v>
      </c>
      <c r="D20" s="115">
        <v>5800000</v>
      </c>
      <c r="E20" s="115">
        <f>C20*D20</f>
        <v>138464328000</v>
      </c>
      <c r="F20" s="115">
        <v>12839100</v>
      </c>
      <c r="G20" s="115">
        <v>12823693</v>
      </c>
      <c r="H20" s="115">
        <f t="shared" si="6"/>
        <v>10784.582096875949</v>
      </c>
      <c r="I20" s="123">
        <f t="shared" si="7"/>
        <v>10797.539211208503</v>
      </c>
      <c r="J20" s="113"/>
      <c r="K20" s="113"/>
    </row>
    <row r="21" spans="1:11">
      <c r="A21" s="31" t="s">
        <v>46</v>
      </c>
      <c r="B21" s="114" t="s">
        <v>11</v>
      </c>
      <c r="C21" s="115">
        <v>10676.25</v>
      </c>
      <c r="D21" s="115">
        <v>5800000</v>
      </c>
      <c r="E21" s="115">
        <f t="shared" ref="E21:E22" si="8">C21*D21</f>
        <v>61922250000</v>
      </c>
      <c r="F21" s="137">
        <v>5560000</v>
      </c>
      <c r="G21" s="137">
        <v>5553328</v>
      </c>
      <c r="H21" s="115">
        <f>IF(F21,($E21)/F21,0)</f>
        <v>11137.095323741007</v>
      </c>
      <c r="I21" s="123">
        <f>IF(G21,($E21)/G21,0)</f>
        <v>11150.475894814785</v>
      </c>
      <c r="J21" s="113"/>
      <c r="K21" s="113"/>
    </row>
    <row r="22" spans="1:11">
      <c r="A22" s="31" t="s">
        <v>47</v>
      </c>
      <c r="B22" s="114" t="s">
        <v>11</v>
      </c>
      <c r="C22" s="115">
        <v>12515.54</v>
      </c>
      <c r="D22" s="115">
        <v>5800000</v>
      </c>
      <c r="E22" s="115">
        <f t="shared" si="8"/>
        <v>72590132000</v>
      </c>
      <c r="F22" s="137">
        <v>6866000</v>
      </c>
      <c r="G22" s="137">
        <v>6857761</v>
      </c>
      <c r="H22" s="115">
        <f>IF(F22,($E22)/F22,0)</f>
        <v>10572.404893678999</v>
      </c>
      <c r="I22" s="123">
        <f>IF(G22,($E22)/G22,0)</f>
        <v>10585.106713401065</v>
      </c>
      <c r="J22" s="113"/>
      <c r="K22" s="113"/>
    </row>
    <row r="23" spans="1:11" ht="15">
      <c r="A23" s="42" t="s">
        <v>48</v>
      </c>
      <c r="B23" s="36"/>
      <c r="C23" s="51">
        <f>SUM(C19:C22)</f>
        <v>79398.850000000006</v>
      </c>
      <c r="D23" s="36"/>
      <c r="E23" s="51">
        <f>SUM(E19:E22)</f>
        <v>460513330000</v>
      </c>
      <c r="F23" s="51">
        <f>SUM(F19:F22)</f>
        <v>42277900</v>
      </c>
      <c r="G23" s="51">
        <f>SUM(G19:G22)</f>
        <v>42227167</v>
      </c>
      <c r="H23" s="51">
        <f>$E23/F23</f>
        <v>10892.530849450895</v>
      </c>
      <c r="I23" s="52">
        <f>$E23/G23</f>
        <v>10905.617466594433</v>
      </c>
      <c r="J23" s="113"/>
      <c r="K23" s="113"/>
    </row>
    <row r="24" spans="1:1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43"/>
    </row>
  </sheetData>
  <mergeCells count="3">
    <mergeCell ref="A1:I1"/>
    <mergeCell ref="A9:I9"/>
    <mergeCell ref="A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7"/>
  <sheetViews>
    <sheetView workbookViewId="0">
      <selection activeCell="C28" sqref="C28:I28"/>
    </sheetView>
  </sheetViews>
  <sheetFormatPr defaultColWidth="9.140625" defaultRowHeight="14.45"/>
  <cols>
    <col min="1" max="1" width="24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4">
        <f t="shared" si="1"/>
        <v>0</v>
      </c>
    </row>
    <row r="4" spans="1:9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4">
        <f t="shared" si="1"/>
        <v>0</v>
      </c>
    </row>
    <row r="5" spans="1:9">
      <c r="A5" s="8" t="s">
        <v>51</v>
      </c>
      <c r="B5" s="3" t="s">
        <v>11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7" si="5">IF(F5,($E5)/F5,0)</f>
        <v>0</v>
      </c>
      <c r="I5" s="22">
        <f t="shared" ref="I5:I27" si="6">IF(G5,($E5)/G5,0)</f>
        <v>0</v>
      </c>
    </row>
    <row r="6" spans="1:9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4">
        <f t="shared" si="6"/>
        <v>0</v>
      </c>
    </row>
    <row r="7" spans="1:9">
      <c r="A7" s="8" t="s">
        <v>53</v>
      </c>
      <c r="B7" s="3" t="s">
        <v>11</v>
      </c>
      <c r="C7" s="4">
        <v>2033.1</v>
      </c>
      <c r="D7" s="4">
        <v>5730795</v>
      </c>
      <c r="E7" s="4">
        <f t="shared" si="7"/>
        <v>11651279314.5</v>
      </c>
      <c r="F7" s="4">
        <v>852000</v>
      </c>
      <c r="G7" s="4">
        <v>851148</v>
      </c>
      <c r="H7" s="4">
        <f t="shared" si="5"/>
        <v>13675.210463028168</v>
      </c>
      <c r="I7" s="10">
        <f t="shared" si="6"/>
        <v>13688.899362390559</v>
      </c>
    </row>
    <row r="8" spans="1:9">
      <c r="A8" s="8" t="s">
        <v>54</v>
      </c>
      <c r="B8" s="3" t="s">
        <v>11</v>
      </c>
      <c r="C8" s="17">
        <f>SUM(C6:C7)</f>
        <v>2033.1</v>
      </c>
      <c r="D8" s="18"/>
      <c r="E8" s="17">
        <f t="shared" ref="E8:G8" si="8">SUM(E6:E7)</f>
        <v>11651279314.5</v>
      </c>
      <c r="F8" s="17">
        <f t="shared" si="8"/>
        <v>852000</v>
      </c>
      <c r="G8" s="17">
        <f t="shared" si="8"/>
        <v>851148</v>
      </c>
      <c r="H8" s="17">
        <f t="shared" si="5"/>
        <v>13675.210463028168</v>
      </c>
      <c r="I8" s="23">
        <f t="shared" si="6"/>
        <v>13688.899362390559</v>
      </c>
    </row>
    <row r="9" spans="1:9">
      <c r="A9" s="12" t="s">
        <v>55</v>
      </c>
      <c r="B9" s="3" t="s">
        <v>11</v>
      </c>
      <c r="C9" s="4">
        <v>7362.36</v>
      </c>
      <c r="D9" s="4">
        <v>5778518.5899999999</v>
      </c>
      <c r="E9" s="4">
        <f t="shared" ref="E9:E10" si="9">C9*D9</f>
        <v>42543534126.2724</v>
      </c>
      <c r="F9" s="4">
        <v>2744000</v>
      </c>
      <c r="G9" s="4">
        <v>2741256</v>
      </c>
      <c r="H9" s="4">
        <f t="shared" si="5"/>
        <v>15504.203398787318</v>
      </c>
      <c r="I9" s="10">
        <f t="shared" si="6"/>
        <v>15519.723121909226</v>
      </c>
    </row>
    <row r="10" spans="1:9">
      <c r="A10" s="12" t="s">
        <v>56</v>
      </c>
      <c r="B10" s="3" t="s">
        <v>11</v>
      </c>
      <c r="C10" s="5">
        <v>0</v>
      </c>
      <c r="D10" s="5">
        <v>0</v>
      </c>
      <c r="E10" s="5">
        <f t="shared" si="9"/>
        <v>0</v>
      </c>
      <c r="F10" s="5">
        <v>0</v>
      </c>
      <c r="G10" s="5">
        <v>0</v>
      </c>
      <c r="H10" s="5">
        <f t="shared" si="5"/>
        <v>0</v>
      </c>
      <c r="I10" s="14">
        <f t="shared" si="6"/>
        <v>0</v>
      </c>
    </row>
    <row r="11" spans="1:9">
      <c r="A11" s="8" t="s">
        <v>57</v>
      </c>
      <c r="B11" s="3" t="s">
        <v>11</v>
      </c>
      <c r="C11" s="17">
        <f>SUM(C9:C10)</f>
        <v>7362.36</v>
      </c>
      <c r="D11" s="18"/>
      <c r="E11" s="17">
        <f>SUM(E9:E10)</f>
        <v>42543534126.2724</v>
      </c>
      <c r="F11" s="17">
        <f t="shared" ref="F11:G11" si="10">SUM(F9:F10)</f>
        <v>2744000</v>
      </c>
      <c r="G11" s="17">
        <f t="shared" si="10"/>
        <v>2741256</v>
      </c>
      <c r="H11" s="17">
        <f t="shared" si="5"/>
        <v>15504.203398787318</v>
      </c>
      <c r="I11" s="23">
        <f t="shared" si="6"/>
        <v>15519.723121909226</v>
      </c>
    </row>
    <row r="12" spans="1:9">
      <c r="A12" s="12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>
      <c r="A13" s="12" t="s">
        <v>59</v>
      </c>
      <c r="B13" s="3" t="s">
        <v>11</v>
      </c>
      <c r="C13" s="4">
        <v>6643.35</v>
      </c>
      <c r="D13" s="44">
        <v>5800000</v>
      </c>
      <c r="E13" s="4">
        <f t="shared" si="11"/>
        <v>38531430000</v>
      </c>
      <c r="F13" s="4">
        <v>2631000</v>
      </c>
      <c r="G13" s="4">
        <v>2628369</v>
      </c>
      <c r="H13" s="4">
        <f t="shared" si="5"/>
        <v>14645.165336374002</v>
      </c>
      <c r="I13" s="10">
        <f t="shared" si="6"/>
        <v>14659.825161535538</v>
      </c>
    </row>
    <row r="14" spans="1:9">
      <c r="A14" s="8" t="s">
        <v>60</v>
      </c>
      <c r="B14" s="3" t="s">
        <v>11</v>
      </c>
      <c r="C14" s="17">
        <f>SUM(C12:C13)</f>
        <v>6643.35</v>
      </c>
      <c r="D14" s="18"/>
      <c r="E14" s="17">
        <f t="shared" ref="E14:G14" si="12">SUM(E12:E13)</f>
        <v>38531430000</v>
      </c>
      <c r="F14" s="17">
        <f t="shared" si="12"/>
        <v>2631000</v>
      </c>
      <c r="G14" s="17">
        <f t="shared" si="12"/>
        <v>2628369</v>
      </c>
      <c r="H14" s="17">
        <f t="shared" si="5"/>
        <v>14645.165336374002</v>
      </c>
      <c r="I14" s="23">
        <f t="shared" si="6"/>
        <v>14659.825161535538</v>
      </c>
    </row>
    <row r="15" spans="1:9">
      <c r="A15" s="8" t="s">
        <v>61</v>
      </c>
      <c r="B15" s="3" t="s">
        <v>11</v>
      </c>
      <c r="C15" s="4">
        <v>11927.44</v>
      </c>
      <c r="D15" s="4">
        <v>5723550</v>
      </c>
      <c r="E15" s="4">
        <f>C15*D15</f>
        <v>68267299212</v>
      </c>
      <c r="F15" s="4">
        <v>4414000</v>
      </c>
      <c r="G15" s="4">
        <v>4409586</v>
      </c>
      <c r="H15" s="4">
        <f t="shared" si="5"/>
        <v>15466.085004984141</v>
      </c>
      <c r="I15" s="10">
        <f t="shared" si="6"/>
        <v>15481.566571555697</v>
      </c>
    </row>
    <row r="16" spans="1:9">
      <c r="A16" s="8" t="s">
        <v>62</v>
      </c>
      <c r="B16" s="3" t="s">
        <v>11</v>
      </c>
      <c r="C16" s="4">
        <v>11361.49</v>
      </c>
      <c r="D16" s="4">
        <v>5723550</v>
      </c>
      <c r="E16" s="4">
        <f>C16*D16</f>
        <v>65028056089.5</v>
      </c>
      <c r="F16" s="4">
        <v>4206000</v>
      </c>
      <c r="G16" s="4">
        <v>4201794</v>
      </c>
      <c r="H16" s="4">
        <f t="shared" si="5"/>
        <v>15460.783663694721</v>
      </c>
      <c r="I16" s="10">
        <f t="shared" si="6"/>
        <v>15476.25992361834</v>
      </c>
    </row>
    <row r="17" spans="1:9">
      <c r="A17" s="8" t="s">
        <v>63</v>
      </c>
      <c r="B17" s="3" t="s">
        <v>11</v>
      </c>
      <c r="C17" s="4">
        <v>11681.28</v>
      </c>
      <c r="D17" s="4">
        <v>5723550</v>
      </c>
      <c r="E17" s="4">
        <f>C17*D17</f>
        <v>66858390144</v>
      </c>
      <c r="F17" s="4">
        <v>4482000</v>
      </c>
      <c r="G17" s="4">
        <v>4477518</v>
      </c>
      <c r="H17" s="4">
        <f t="shared" si="5"/>
        <v>14917.088385542169</v>
      </c>
      <c r="I17" s="10">
        <f t="shared" si="6"/>
        <v>14932.020405948117</v>
      </c>
    </row>
    <row r="18" spans="1:9">
      <c r="A18" s="8" t="s">
        <v>64</v>
      </c>
      <c r="B18" s="3" t="s">
        <v>11</v>
      </c>
      <c r="C18" s="17">
        <f>SUM(C15:C17)</f>
        <v>34970.21</v>
      </c>
      <c r="D18" s="24"/>
      <c r="E18" s="17">
        <f>SUM(E15:E17)</f>
        <v>200153745445.5</v>
      </c>
      <c r="F18" s="17">
        <f t="shared" ref="F18:G18" si="13">SUM(F15:F17)</f>
        <v>13102000</v>
      </c>
      <c r="G18" s="17">
        <f t="shared" si="13"/>
        <v>13088898</v>
      </c>
      <c r="H18" s="17">
        <f t="shared" si="5"/>
        <v>15276.579563845215</v>
      </c>
      <c r="I18" s="23">
        <f t="shared" si="6"/>
        <v>15291.871435280495</v>
      </c>
    </row>
    <row r="19" spans="1:9">
      <c r="A19" s="12" t="s">
        <v>65</v>
      </c>
      <c r="B19" s="3" t="s">
        <v>11</v>
      </c>
      <c r="C19" s="7">
        <v>8275.6200000000008</v>
      </c>
      <c r="D19" s="7">
        <v>5723550</v>
      </c>
      <c r="E19" s="4">
        <f t="shared" ref="E19:E21" si="14">C19*D19</f>
        <v>47365924851.000008</v>
      </c>
      <c r="F19" s="7">
        <v>4513000</v>
      </c>
      <c r="G19" s="7">
        <v>4511000</v>
      </c>
      <c r="H19" s="4">
        <f t="shared" si="5"/>
        <v>10495.440915355641</v>
      </c>
      <c r="I19" s="10">
        <f t="shared" si="6"/>
        <v>10500.094181112838</v>
      </c>
    </row>
    <row r="20" spans="1:9">
      <c r="A20" s="12" t="s">
        <v>66</v>
      </c>
      <c r="B20" s="3" t="s">
        <v>11</v>
      </c>
      <c r="C20" s="7">
        <v>8183.48</v>
      </c>
      <c r="D20" s="7">
        <v>5723550</v>
      </c>
      <c r="E20" s="4">
        <f t="shared" si="14"/>
        <v>46838556954</v>
      </c>
      <c r="F20" s="7">
        <v>4544000</v>
      </c>
      <c r="G20" s="7">
        <v>4542000</v>
      </c>
      <c r="H20" s="4">
        <f t="shared" si="5"/>
        <v>10307.781019806338</v>
      </c>
      <c r="I20" s="10">
        <f t="shared" si="6"/>
        <v>10312.319892998679</v>
      </c>
    </row>
    <row r="21" spans="1:9">
      <c r="A21" s="12" t="s">
        <v>67</v>
      </c>
      <c r="B21" s="3" t="s">
        <v>11</v>
      </c>
      <c r="C21" s="7">
        <v>8357.01</v>
      </c>
      <c r="D21" s="7">
        <v>5723550</v>
      </c>
      <c r="E21" s="4">
        <f t="shared" si="14"/>
        <v>47831764585.5</v>
      </c>
      <c r="F21" s="7">
        <v>4603000</v>
      </c>
      <c r="G21" s="7">
        <v>4600000</v>
      </c>
      <c r="H21" s="4">
        <f t="shared" si="5"/>
        <v>10391.432671192701</v>
      </c>
      <c r="I21" s="10">
        <f t="shared" si="6"/>
        <v>10398.209692500001</v>
      </c>
    </row>
    <row r="22" spans="1:9">
      <c r="A22" s="12" t="s">
        <v>68</v>
      </c>
      <c r="B22" s="3" t="s">
        <v>11</v>
      </c>
      <c r="C22" s="17">
        <f>SUM(C19:C21)</f>
        <v>24816.11</v>
      </c>
      <c r="D22" s="19"/>
      <c r="E22" s="17">
        <f>SUM(E19:E21)</f>
        <v>142036246390.5</v>
      </c>
      <c r="F22" s="17">
        <f t="shared" ref="F22" si="15">SUM(F19:F21)</f>
        <v>13660000</v>
      </c>
      <c r="G22" s="17">
        <f t="shared" ref="G22" si="16">SUM(G19:G21)</f>
        <v>13653000</v>
      </c>
      <c r="H22" s="17">
        <f t="shared" si="5"/>
        <v>10397.968256991215</v>
      </c>
      <c r="I22" s="23">
        <f t="shared" si="6"/>
        <v>10403.299376730389</v>
      </c>
    </row>
    <row r="23" spans="1:9">
      <c r="A23" s="12" t="s">
        <v>69</v>
      </c>
      <c r="B23" s="3" t="s">
        <v>11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>
      <c r="A24" s="12" t="s">
        <v>70</v>
      </c>
      <c r="B24" s="3" t="s">
        <v>11</v>
      </c>
      <c r="C24" s="7">
        <v>3824.26</v>
      </c>
      <c r="D24" s="7">
        <v>5527948.2300000004</v>
      </c>
      <c r="E24" s="4">
        <f t="shared" si="17"/>
        <v>21140311298.059803</v>
      </c>
      <c r="F24" s="7">
        <v>1316000</v>
      </c>
      <c r="G24" s="7">
        <v>1314684</v>
      </c>
      <c r="H24" s="4">
        <f t="shared" si="5"/>
        <v>16064.066335911704</v>
      </c>
      <c r="I24" s="10">
        <f t="shared" si="6"/>
        <v>16080.146482394099</v>
      </c>
    </row>
    <row r="25" spans="1:9">
      <c r="A25" s="8" t="s">
        <v>71</v>
      </c>
      <c r="B25" s="3" t="s">
        <v>11</v>
      </c>
      <c r="C25" s="17">
        <f>SUM(C23:C24)</f>
        <v>3824.26</v>
      </c>
      <c r="D25" s="19"/>
      <c r="E25" s="17">
        <f t="shared" ref="E25:G25" si="18">SUM(E23:E24)</f>
        <v>21140311298.059803</v>
      </c>
      <c r="F25" s="17">
        <f t="shared" si="18"/>
        <v>1316000</v>
      </c>
      <c r="G25" s="17">
        <f t="shared" si="18"/>
        <v>1314684</v>
      </c>
      <c r="H25" s="17">
        <f t="shared" si="5"/>
        <v>16064.066335911704</v>
      </c>
      <c r="I25" s="23">
        <f t="shared" si="6"/>
        <v>16080.146482394099</v>
      </c>
    </row>
    <row r="26" spans="1:9" ht="15">
      <c r="A26" s="8" t="s">
        <v>72</v>
      </c>
      <c r="B26" s="3" t="s">
        <v>11</v>
      </c>
      <c r="C26" s="2">
        <v>13.49</v>
      </c>
      <c r="D26" s="56">
        <v>0</v>
      </c>
      <c r="E26" s="2">
        <v>0</v>
      </c>
      <c r="F26" s="2">
        <v>0</v>
      </c>
      <c r="G26" s="2">
        <v>0</v>
      </c>
      <c r="H26" s="21">
        <f t="shared" si="5"/>
        <v>0</v>
      </c>
      <c r="I26" s="22">
        <f t="shared" si="6"/>
        <v>0</v>
      </c>
    </row>
    <row r="27" spans="1:9" ht="15">
      <c r="A27" s="12" t="s">
        <v>73</v>
      </c>
      <c r="B27" s="87" t="s">
        <v>11</v>
      </c>
      <c r="C27" s="60">
        <v>34.21</v>
      </c>
      <c r="D27" s="56">
        <v>0</v>
      </c>
      <c r="E27" s="56">
        <v>0</v>
      </c>
      <c r="F27" s="56">
        <v>15</v>
      </c>
      <c r="G27" s="56">
        <v>14.55</v>
      </c>
      <c r="H27" s="56">
        <f t="shared" si="5"/>
        <v>0</v>
      </c>
      <c r="I27" s="57">
        <f t="shared" si="6"/>
        <v>0</v>
      </c>
    </row>
    <row r="28" spans="1:9" ht="15">
      <c r="A28" s="88" t="s">
        <v>74</v>
      </c>
      <c r="B28" s="89" t="s">
        <v>11</v>
      </c>
      <c r="C28" s="81">
        <f>SUM(C5,C8,C11,C14,C18,C22,C25,C26,C27)</f>
        <v>79697.090000000011</v>
      </c>
      <c r="D28" s="91"/>
      <c r="E28" s="81">
        <f t="shared" ref="E28:G28" si="19">SUM(E5,E8,E11,E14,E18,E22,E25,E26,E27)</f>
        <v>456056546574.83221</v>
      </c>
      <c r="F28" s="81">
        <f t="shared" si="19"/>
        <v>34305015</v>
      </c>
      <c r="G28" s="81">
        <f t="shared" si="19"/>
        <v>34277369.549999997</v>
      </c>
      <c r="H28" s="90">
        <f t="shared" ref="H28" si="20">IF(F28,($E28)/F28,0)</f>
        <v>13294.165490813288</v>
      </c>
      <c r="I28" s="86">
        <f t="shared" ref="I28" si="21">IF(G28,($E28)/G28,0)</f>
        <v>13304.88752672774</v>
      </c>
    </row>
    <row r="29" spans="1:9" ht="15"/>
    <row r="30" spans="1:9" ht="14.45" customHeight="1">
      <c r="A30" s="99" t="s">
        <v>19</v>
      </c>
      <c r="B30" s="100"/>
      <c r="C30" s="100"/>
      <c r="D30" s="100"/>
      <c r="E30" s="100"/>
      <c r="F30" s="100"/>
      <c r="G30" s="100"/>
      <c r="H30" s="100"/>
      <c r="I30" s="101"/>
    </row>
    <row r="31" spans="1:9" ht="1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>
      <c r="A32" s="8" t="s">
        <v>49</v>
      </c>
      <c r="B32" s="3" t="s">
        <v>11</v>
      </c>
      <c r="C32" s="3">
        <v>0</v>
      </c>
      <c r="D32" s="3">
        <v>0</v>
      </c>
      <c r="E32" s="5">
        <f t="shared" ref="E32:E33" si="22">C32*D32</f>
        <v>0</v>
      </c>
      <c r="F32" s="3">
        <v>0</v>
      </c>
      <c r="G32" s="3">
        <v>0</v>
      </c>
      <c r="H32" s="5">
        <f t="shared" ref="H32:H33" si="23">IF(F32,($E32)/F32,0)</f>
        <v>0</v>
      </c>
      <c r="I32" s="14">
        <f t="shared" ref="I32:I33" si="24">IF(G32,($E32)/G32,0)</f>
        <v>0</v>
      </c>
    </row>
    <row r="33" spans="1:9">
      <c r="A33" s="8" t="s">
        <v>50</v>
      </c>
      <c r="B33" s="3" t="s">
        <v>11</v>
      </c>
      <c r="C33" s="3">
        <v>0</v>
      </c>
      <c r="D33" s="3">
        <v>0</v>
      </c>
      <c r="E33" s="5">
        <f t="shared" si="22"/>
        <v>0</v>
      </c>
      <c r="F33" s="3">
        <v>0</v>
      </c>
      <c r="G33" s="3">
        <v>0</v>
      </c>
      <c r="H33" s="5">
        <f t="shared" si="23"/>
        <v>0</v>
      </c>
      <c r="I33" s="14">
        <f t="shared" si="24"/>
        <v>0</v>
      </c>
    </row>
    <row r="34" spans="1:9">
      <c r="A34" s="8" t="s">
        <v>51</v>
      </c>
      <c r="B34" s="3" t="s">
        <v>11</v>
      </c>
      <c r="C34" s="2">
        <f>SUM(C32:C33)</f>
        <v>0</v>
      </c>
      <c r="D34" s="18"/>
      <c r="E34" s="2">
        <f t="shared" ref="E34" si="25">SUM(E32:E33)</f>
        <v>0</v>
      </c>
      <c r="F34" s="2">
        <f t="shared" ref="F34" si="26">SUM(F32:F33)</f>
        <v>0</v>
      </c>
      <c r="G34" s="2">
        <f t="shared" ref="G34" si="27">SUM(G32:G33)</f>
        <v>0</v>
      </c>
      <c r="H34" s="21">
        <f t="shared" ref="H34:H36" si="28">IF(F34,($E34)/F34,0)</f>
        <v>0</v>
      </c>
      <c r="I34" s="22">
        <f t="shared" ref="I34:I36" si="29">IF(G34,($E34)/G34,0)</f>
        <v>0</v>
      </c>
    </row>
    <row r="35" spans="1:9">
      <c r="A35" s="8" t="s">
        <v>52</v>
      </c>
      <c r="B35" s="3" t="s">
        <v>11</v>
      </c>
      <c r="C35" s="3">
        <v>0</v>
      </c>
      <c r="D35" s="3">
        <v>0</v>
      </c>
      <c r="E35" s="5">
        <f t="shared" ref="E35:E36" si="30">C35*D35</f>
        <v>0</v>
      </c>
      <c r="F35" s="3">
        <v>0</v>
      </c>
      <c r="G35" s="3">
        <v>0</v>
      </c>
      <c r="H35" s="5">
        <f t="shared" si="28"/>
        <v>0</v>
      </c>
      <c r="I35" s="14">
        <f t="shared" si="29"/>
        <v>0</v>
      </c>
    </row>
    <row r="36" spans="1:9">
      <c r="A36" s="8" t="s">
        <v>53</v>
      </c>
      <c r="B36" s="3" t="s">
        <v>11</v>
      </c>
      <c r="C36" s="3">
        <v>324.52</v>
      </c>
      <c r="D36" s="4">
        <v>5730795</v>
      </c>
      <c r="E36" s="4">
        <f t="shared" si="30"/>
        <v>1859757593.3999999</v>
      </c>
      <c r="F36" s="4">
        <v>120000</v>
      </c>
      <c r="G36" s="4">
        <v>119880</v>
      </c>
      <c r="H36" s="4">
        <f t="shared" si="28"/>
        <v>15497.979944999999</v>
      </c>
      <c r="I36" s="10">
        <f t="shared" si="29"/>
        <v>15513.493438438438</v>
      </c>
    </row>
    <row r="37" spans="1:9">
      <c r="A37" s="8" t="s">
        <v>54</v>
      </c>
      <c r="B37" s="3" t="s">
        <v>11</v>
      </c>
      <c r="C37" s="2">
        <f>SUM(C35:C36)</f>
        <v>324.52</v>
      </c>
      <c r="D37" s="18"/>
      <c r="E37" s="17">
        <f t="shared" ref="E37" si="31">SUM(E35:E36)</f>
        <v>1859757593.3999999</v>
      </c>
      <c r="F37" s="17">
        <f t="shared" ref="F37" si="32">SUM(F35:F36)</f>
        <v>120000</v>
      </c>
      <c r="G37" s="17">
        <f t="shared" ref="G37" si="33">SUM(G35:G36)</f>
        <v>119880</v>
      </c>
      <c r="H37" s="17">
        <f t="shared" ref="H37:H39" si="34">IF(F37,($E37)/F37,0)</f>
        <v>15497.979944999999</v>
      </c>
      <c r="I37" s="23">
        <f t="shared" ref="I37:I39" si="35">IF(G37,($E37)/G37,0)</f>
        <v>15513.493438438438</v>
      </c>
    </row>
    <row r="38" spans="1:9">
      <c r="A38" s="12" t="s">
        <v>55</v>
      </c>
      <c r="B38" s="3" t="s">
        <v>11</v>
      </c>
      <c r="C38" s="44">
        <v>1659.95</v>
      </c>
      <c r="D38" s="44">
        <v>5778518.5899999999</v>
      </c>
      <c r="E38" s="4">
        <f t="shared" ref="E38:E56" si="36">C38*D38</f>
        <v>9592051933.4705009</v>
      </c>
      <c r="F38" s="4">
        <v>668000</v>
      </c>
      <c r="G38" s="4">
        <v>667332</v>
      </c>
      <c r="H38" s="4">
        <f t="shared" si="34"/>
        <v>14359.359181842066</v>
      </c>
      <c r="I38" s="10">
        <f t="shared" si="35"/>
        <v>14373.732914756823</v>
      </c>
    </row>
    <row r="39" spans="1:9">
      <c r="A39" s="12" t="s">
        <v>56</v>
      </c>
      <c r="B39" s="3" t="s">
        <v>11</v>
      </c>
      <c r="C39" s="44">
        <v>45</v>
      </c>
      <c r="D39" s="44">
        <v>5778518.5899999999</v>
      </c>
      <c r="E39" s="4">
        <f t="shared" si="36"/>
        <v>260033336.54999998</v>
      </c>
      <c r="F39" s="4">
        <v>1000</v>
      </c>
      <c r="G39" s="4">
        <v>999</v>
      </c>
      <c r="H39" s="4">
        <f t="shared" si="34"/>
        <v>260033.33654999998</v>
      </c>
      <c r="I39" s="10">
        <f t="shared" si="35"/>
        <v>260293.63018018016</v>
      </c>
    </row>
    <row r="40" spans="1:9">
      <c r="A40" s="8" t="s">
        <v>57</v>
      </c>
      <c r="B40" s="3" t="s">
        <v>11</v>
      </c>
      <c r="C40" s="17">
        <f>SUM(C38:C39)</f>
        <v>1704.95</v>
      </c>
      <c r="D40" s="18"/>
      <c r="E40" s="17">
        <f>SUM(E38:E39)</f>
        <v>9852085270.0205002</v>
      </c>
      <c r="F40" s="17">
        <f t="shared" ref="F40" si="37">SUM(F38:F39)</f>
        <v>669000</v>
      </c>
      <c r="G40" s="17">
        <f t="shared" ref="G40" si="38">SUM(G38:G39)</f>
        <v>668331</v>
      </c>
      <c r="H40" s="17">
        <f t="shared" ref="H40:H42" si="39">IF(F40,($E40)/F40,0)</f>
        <v>14726.584858027654</v>
      </c>
      <c r="I40" s="23">
        <f t="shared" ref="I40:I42" si="40">IF(G40,($E40)/G40,0)</f>
        <v>14741.326184211865</v>
      </c>
    </row>
    <row r="41" spans="1:9">
      <c r="A41" s="12" t="s">
        <v>58</v>
      </c>
      <c r="B41" s="3" t="s">
        <v>11</v>
      </c>
      <c r="C41" s="3">
        <v>0</v>
      </c>
      <c r="D41" s="3">
        <v>0</v>
      </c>
      <c r="E41" s="5">
        <f t="shared" si="36"/>
        <v>0</v>
      </c>
      <c r="F41" s="3">
        <v>0</v>
      </c>
      <c r="G41" s="3">
        <v>0</v>
      </c>
      <c r="H41" s="5">
        <f t="shared" si="39"/>
        <v>0</v>
      </c>
      <c r="I41" s="14">
        <f t="shared" si="40"/>
        <v>0</v>
      </c>
    </row>
    <row r="42" spans="1:9">
      <c r="A42" s="12" t="s">
        <v>59</v>
      </c>
      <c r="B42" s="3" t="s">
        <v>11</v>
      </c>
      <c r="C42" s="44">
        <v>1159.71</v>
      </c>
      <c r="D42" s="44">
        <v>5534842.3200000003</v>
      </c>
      <c r="E42" s="4">
        <f t="shared" si="36"/>
        <v>6418811986.9272003</v>
      </c>
      <c r="F42" s="4">
        <v>387000</v>
      </c>
      <c r="G42" s="4">
        <v>386613</v>
      </c>
      <c r="H42" s="4">
        <f t="shared" si="39"/>
        <v>16586.077485600003</v>
      </c>
      <c r="I42" s="10">
        <f t="shared" si="40"/>
        <v>16602.680165765767</v>
      </c>
    </row>
    <row r="43" spans="1:9">
      <c r="A43" s="8" t="s">
        <v>60</v>
      </c>
      <c r="B43" s="3" t="s">
        <v>11</v>
      </c>
      <c r="C43" s="17">
        <f>SUM(C41:C42)</f>
        <v>1159.71</v>
      </c>
      <c r="D43" s="18"/>
      <c r="E43" s="17">
        <f t="shared" ref="E43" si="41">SUM(E41:E42)</f>
        <v>6418811986.9272003</v>
      </c>
      <c r="F43" s="17">
        <f t="shared" ref="F43" si="42">SUM(F41:F42)</f>
        <v>387000</v>
      </c>
      <c r="G43" s="17">
        <f t="shared" ref="G43" si="43">SUM(G41:G42)</f>
        <v>386613</v>
      </c>
      <c r="H43" s="17">
        <f t="shared" ref="H43:H45" si="44">IF(F43,($E43)/F43,0)</f>
        <v>16586.077485600003</v>
      </c>
      <c r="I43" s="23">
        <f t="shared" ref="I43:I45" si="45">IF(G43,($E43)/G43,0)</f>
        <v>16602.680165765767</v>
      </c>
    </row>
    <row r="44" spans="1:9">
      <c r="A44" s="8" t="s">
        <v>61</v>
      </c>
      <c r="B44" s="3" t="s">
        <v>11</v>
      </c>
      <c r="C44" s="4">
        <v>3351.41</v>
      </c>
      <c r="D44" s="4">
        <v>5723550</v>
      </c>
      <c r="E44" s="4">
        <f t="shared" si="36"/>
        <v>19181962705.5</v>
      </c>
      <c r="F44" s="4">
        <v>1221000</v>
      </c>
      <c r="G44" s="4">
        <v>1219779</v>
      </c>
      <c r="H44" s="4">
        <f t="shared" si="44"/>
        <v>15710.043165847666</v>
      </c>
      <c r="I44" s="10">
        <f t="shared" si="45"/>
        <v>15725.768934782449</v>
      </c>
    </row>
    <row r="45" spans="1:9">
      <c r="A45" s="8" t="s">
        <v>62</v>
      </c>
      <c r="B45" s="3" t="s">
        <v>11</v>
      </c>
      <c r="C45" s="4">
        <v>3367.71</v>
      </c>
      <c r="D45" s="4">
        <v>5723550</v>
      </c>
      <c r="E45" s="4">
        <f t="shared" si="36"/>
        <v>19275256570.5</v>
      </c>
      <c r="F45" s="4">
        <v>1229000</v>
      </c>
      <c r="G45" s="4">
        <v>1227771</v>
      </c>
      <c r="H45" s="4">
        <f t="shared" si="44"/>
        <v>15683.691269731489</v>
      </c>
      <c r="I45" s="10">
        <f t="shared" si="45"/>
        <v>15699.39066039188</v>
      </c>
    </row>
    <row r="46" spans="1:9">
      <c r="A46" s="8" t="s">
        <v>63</v>
      </c>
      <c r="B46" s="3" t="s">
        <v>11</v>
      </c>
      <c r="C46" s="4">
        <v>3219.94</v>
      </c>
      <c r="D46" s="4">
        <v>5723550</v>
      </c>
      <c r="E46" s="4">
        <f t="shared" si="36"/>
        <v>18429487587</v>
      </c>
      <c r="F46" s="4">
        <v>1221000</v>
      </c>
      <c r="G46" s="4">
        <v>1219779</v>
      </c>
      <c r="H46" s="4">
        <f t="shared" ref="H46" si="46">IF(F46,($E46)/F46,0)</f>
        <v>15093.765427518427</v>
      </c>
      <c r="I46" s="10">
        <f t="shared" ref="I46" si="47">IF(G46,($E46)/G46,0)</f>
        <v>15108.874301820248</v>
      </c>
    </row>
    <row r="47" spans="1:9">
      <c r="A47" s="8" t="s">
        <v>64</v>
      </c>
      <c r="B47" s="3" t="s">
        <v>11</v>
      </c>
      <c r="C47" s="17">
        <f>SUM(C44:C46)</f>
        <v>9939.06</v>
      </c>
      <c r="D47" s="24"/>
      <c r="E47" s="17">
        <f>SUM(E44:E46)</f>
        <v>56886706863</v>
      </c>
      <c r="F47" s="17">
        <f t="shared" ref="F47" si="48">SUM(F44:F46)</f>
        <v>3671000</v>
      </c>
      <c r="G47" s="17">
        <f t="shared" ref="G47" si="49">SUM(G44:G46)</f>
        <v>3667329</v>
      </c>
      <c r="H47" s="17">
        <f t="shared" ref="H47:H50" si="50">IF(F47,($E47)/F47,0)</f>
        <v>15496.242675837646</v>
      </c>
      <c r="I47" s="23">
        <f t="shared" ref="I47:I50" si="51">IF(G47,($E47)/G47,0)</f>
        <v>15511.754430267914</v>
      </c>
    </row>
    <row r="48" spans="1:9">
      <c r="A48" s="12" t="s">
        <v>65</v>
      </c>
      <c r="B48" s="3" t="s">
        <v>11</v>
      </c>
      <c r="C48" s="7">
        <v>2942.05</v>
      </c>
      <c r="D48" s="4">
        <v>5723550</v>
      </c>
      <c r="E48" s="4">
        <f t="shared" si="36"/>
        <v>16838970277.500002</v>
      </c>
      <c r="F48" s="7">
        <v>1651000</v>
      </c>
      <c r="G48" s="7">
        <v>1649000</v>
      </c>
      <c r="H48" s="4">
        <f t="shared" si="50"/>
        <v>10199.255165051485</v>
      </c>
      <c r="I48" s="10">
        <f t="shared" si="51"/>
        <v>10211.625395694362</v>
      </c>
    </row>
    <row r="49" spans="1:9">
      <c r="A49" s="12" t="s">
        <v>66</v>
      </c>
      <c r="B49" s="3" t="s">
        <v>11</v>
      </c>
      <c r="C49" s="7">
        <v>2960.2</v>
      </c>
      <c r="D49" s="4">
        <v>5723550</v>
      </c>
      <c r="E49" s="4">
        <f t="shared" si="36"/>
        <v>16942852709.999998</v>
      </c>
      <c r="F49" s="7">
        <v>1575000</v>
      </c>
      <c r="G49" s="7">
        <v>1573000</v>
      </c>
      <c r="H49" s="4">
        <f t="shared" si="50"/>
        <v>10757.366799999998</v>
      </c>
      <c r="I49" s="10">
        <f t="shared" si="51"/>
        <v>10771.044316592497</v>
      </c>
    </row>
    <row r="50" spans="1:9">
      <c r="A50" s="12" t="s">
        <v>67</v>
      </c>
      <c r="B50" s="3" t="s">
        <v>11</v>
      </c>
      <c r="C50" s="7">
        <v>2914.18</v>
      </c>
      <c r="D50" s="4">
        <v>5723550</v>
      </c>
      <c r="E50" s="4">
        <f t="shared" si="36"/>
        <v>16679454939</v>
      </c>
      <c r="F50" s="7">
        <v>1597000</v>
      </c>
      <c r="G50" s="7">
        <v>1595000</v>
      </c>
      <c r="H50" s="4">
        <f t="shared" si="50"/>
        <v>10444.242291170945</v>
      </c>
      <c r="I50" s="10">
        <f t="shared" si="51"/>
        <v>10457.338519749217</v>
      </c>
    </row>
    <row r="51" spans="1:9">
      <c r="A51" s="12" t="s">
        <v>68</v>
      </c>
      <c r="B51" s="3" t="s">
        <v>11</v>
      </c>
      <c r="C51" s="17">
        <f>SUM(C48:C50)</f>
        <v>8816.43</v>
      </c>
      <c r="D51" s="19"/>
      <c r="E51" s="17">
        <f>SUM(E48:E50)</f>
        <v>50461277926.5</v>
      </c>
      <c r="F51" s="17">
        <f t="shared" ref="F51" si="52">SUM(F48:F50)</f>
        <v>4823000</v>
      </c>
      <c r="G51" s="17">
        <f t="shared" ref="G51" si="53">SUM(G48:G50)</f>
        <v>4817000</v>
      </c>
      <c r="H51" s="17">
        <f t="shared" ref="H51:H53" si="54">IF(F51,($E51)/F51,0)</f>
        <v>10462.632785921625</v>
      </c>
      <c r="I51" s="23">
        <f t="shared" ref="I51:I53" si="55">IF(G51,($E51)/G51,0)</f>
        <v>10475.664921424122</v>
      </c>
    </row>
    <row r="52" spans="1:9">
      <c r="A52" s="12" t="s">
        <v>69</v>
      </c>
      <c r="B52" s="3" t="s">
        <v>11</v>
      </c>
      <c r="C52" s="3">
        <v>0</v>
      </c>
      <c r="D52" s="3">
        <v>0</v>
      </c>
      <c r="E52" s="5">
        <f t="shared" si="36"/>
        <v>0</v>
      </c>
      <c r="F52" s="3">
        <v>0</v>
      </c>
      <c r="G52" s="3">
        <v>0</v>
      </c>
      <c r="H52" s="5">
        <f t="shared" si="54"/>
        <v>0</v>
      </c>
      <c r="I52" s="14">
        <f t="shared" si="55"/>
        <v>0</v>
      </c>
    </row>
    <row r="53" spans="1:9">
      <c r="A53" s="12" t="s">
        <v>70</v>
      </c>
      <c r="B53" s="3" t="s">
        <v>11</v>
      </c>
      <c r="C53" s="7">
        <v>928.07</v>
      </c>
      <c r="D53" s="7">
        <v>5527948.2300000004</v>
      </c>
      <c r="E53" s="4">
        <f t="shared" si="36"/>
        <v>5130322913.8161011</v>
      </c>
      <c r="F53" s="7">
        <v>262000</v>
      </c>
      <c r="G53" s="7">
        <v>261738</v>
      </c>
      <c r="H53" s="4">
        <f t="shared" si="54"/>
        <v>19581.385167237026</v>
      </c>
      <c r="I53" s="10">
        <f t="shared" si="55"/>
        <v>19600.986153390419</v>
      </c>
    </row>
    <row r="54" spans="1:9">
      <c r="A54" s="8" t="s">
        <v>71</v>
      </c>
      <c r="B54" s="3" t="s">
        <v>11</v>
      </c>
      <c r="C54" s="17">
        <f>SUM(C52:C53)</f>
        <v>928.07</v>
      </c>
      <c r="D54" s="19"/>
      <c r="E54" s="17">
        <f t="shared" ref="E54" si="56">SUM(E52:E53)</f>
        <v>5130322913.8161011</v>
      </c>
      <c r="F54" s="17">
        <f t="shared" ref="F54" si="57">SUM(F52:F53)</f>
        <v>262000</v>
      </c>
      <c r="G54" s="17">
        <f t="shared" ref="G54" si="58">SUM(G52:G53)</f>
        <v>261738</v>
      </c>
      <c r="H54" s="17">
        <f t="shared" ref="H54:H57" si="59">IF(F54,($E54)/F54,0)</f>
        <v>19581.385167237026</v>
      </c>
      <c r="I54" s="23">
        <f t="shared" ref="I54:I57" si="60">IF(G54,($E54)/G54,0)</f>
        <v>19600.986153390419</v>
      </c>
    </row>
    <row r="55" spans="1:9" ht="15">
      <c r="A55" s="8" t="s">
        <v>72</v>
      </c>
      <c r="B55" s="3" t="s">
        <v>11</v>
      </c>
      <c r="C55" s="60">
        <v>14.33</v>
      </c>
      <c r="D55" s="56">
        <v>0</v>
      </c>
      <c r="E55" s="21">
        <f t="shared" si="36"/>
        <v>0</v>
      </c>
      <c r="F55" s="56">
        <v>0</v>
      </c>
      <c r="G55" s="56">
        <v>0</v>
      </c>
      <c r="H55" s="21">
        <f t="shared" si="59"/>
        <v>0</v>
      </c>
      <c r="I55" s="22">
        <f t="shared" si="60"/>
        <v>0</v>
      </c>
    </row>
    <row r="56" spans="1:9" ht="15">
      <c r="A56" s="11" t="s">
        <v>73</v>
      </c>
      <c r="B56" s="20" t="s">
        <v>11</v>
      </c>
      <c r="C56" s="59">
        <v>0</v>
      </c>
      <c r="D56" s="53">
        <v>0</v>
      </c>
      <c r="E56" s="53">
        <f t="shared" si="36"/>
        <v>0</v>
      </c>
      <c r="F56" s="53">
        <v>0</v>
      </c>
      <c r="G56" s="53">
        <v>0</v>
      </c>
      <c r="H56" s="53">
        <f t="shared" si="59"/>
        <v>0</v>
      </c>
      <c r="I56" s="57">
        <f t="shared" si="60"/>
        <v>0</v>
      </c>
    </row>
    <row r="57" spans="1:9" ht="15">
      <c r="A57" s="88" t="s">
        <v>74</v>
      </c>
      <c r="B57" s="89" t="s">
        <v>11</v>
      </c>
      <c r="C57" s="81">
        <f>SUM(C34,C37,C40,C43,C47,C51,C54,C55,C56)</f>
        <v>22887.07</v>
      </c>
      <c r="D57" s="91"/>
      <c r="E57" s="81">
        <f t="shared" ref="E57" si="61">SUM(E34,E37,E40,E43,E47,E51,E54,E55,E56)</f>
        <v>130608962553.6638</v>
      </c>
      <c r="F57" s="81">
        <f t="shared" ref="F57" si="62">SUM(F34,F37,F40,F43,F47,F51,F54,F55,F56)</f>
        <v>9932000</v>
      </c>
      <c r="G57" s="81">
        <f t="shared" ref="G57" si="63">SUM(G34,G37,G40,G43,G47,G51,G54,G55,G56)</f>
        <v>9920891</v>
      </c>
      <c r="H57" s="90">
        <f t="shared" si="59"/>
        <v>13150.318420626641</v>
      </c>
      <c r="I57" s="86">
        <f t="shared" si="60"/>
        <v>13165.043598771905</v>
      </c>
    </row>
    <row r="58" spans="1:9" ht="15"/>
    <row r="59" spans="1:9" ht="14.45" customHeight="1">
      <c r="A59" s="99" t="s">
        <v>20</v>
      </c>
      <c r="B59" s="100"/>
      <c r="C59" s="100"/>
      <c r="D59" s="100"/>
      <c r="E59" s="100"/>
      <c r="F59" s="100"/>
      <c r="G59" s="100"/>
      <c r="H59" s="100"/>
      <c r="I59" s="101"/>
    </row>
    <row r="60" spans="1:9" ht="1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 ht="15">
      <c r="A61" s="8" t="s">
        <v>49</v>
      </c>
      <c r="B61" s="3" t="s">
        <v>11</v>
      </c>
      <c r="C61" s="3">
        <v>0</v>
      </c>
      <c r="D61" s="3">
        <v>0</v>
      </c>
      <c r="E61" s="5">
        <f t="shared" ref="E61:E62" si="64">C61*D61</f>
        <v>0</v>
      </c>
      <c r="F61" s="3">
        <v>0</v>
      </c>
      <c r="G61" s="3">
        <v>0</v>
      </c>
      <c r="H61" s="5">
        <f t="shared" ref="H61:H86" si="65">IF(F61,($E61)/F61,0)</f>
        <v>0</v>
      </c>
      <c r="I61" s="14">
        <f t="shared" ref="I61:I86" si="66">IF(G61,($E61)/G61,0)</f>
        <v>0</v>
      </c>
    </row>
    <row r="62" spans="1:9" ht="15">
      <c r="A62" s="8" t="s">
        <v>50</v>
      </c>
      <c r="B62" s="3" t="s">
        <v>11</v>
      </c>
      <c r="C62" s="3">
        <v>0</v>
      </c>
      <c r="D62" s="3">
        <v>0</v>
      </c>
      <c r="E62" s="5">
        <f t="shared" si="64"/>
        <v>0</v>
      </c>
      <c r="F62" s="3">
        <v>0</v>
      </c>
      <c r="G62" s="3">
        <v>0</v>
      </c>
      <c r="H62" s="5">
        <f t="shared" si="65"/>
        <v>0</v>
      </c>
      <c r="I62" s="14">
        <f t="shared" si="66"/>
        <v>0</v>
      </c>
    </row>
    <row r="63" spans="1:9" ht="15">
      <c r="A63" s="8" t="s">
        <v>51</v>
      </c>
      <c r="B63" s="3" t="s">
        <v>11</v>
      </c>
      <c r="C63" s="2">
        <f>SUM(C61:C62)</f>
        <v>0</v>
      </c>
      <c r="D63" s="18"/>
      <c r="E63" s="2">
        <f t="shared" ref="E63:G63" si="67">SUM(E61:E62)</f>
        <v>0</v>
      </c>
      <c r="F63" s="2">
        <f t="shared" si="67"/>
        <v>0</v>
      </c>
      <c r="G63" s="2">
        <f t="shared" si="67"/>
        <v>0</v>
      </c>
      <c r="H63" s="21">
        <f t="shared" si="65"/>
        <v>0</v>
      </c>
      <c r="I63" s="22">
        <f t="shared" si="66"/>
        <v>0</v>
      </c>
    </row>
    <row r="64" spans="1:9" ht="15">
      <c r="A64" s="8" t="s">
        <v>52</v>
      </c>
      <c r="B64" s="3" t="s">
        <v>11</v>
      </c>
      <c r="C64" s="3">
        <v>0</v>
      </c>
      <c r="D64" s="3">
        <v>0</v>
      </c>
      <c r="E64" s="5">
        <f t="shared" ref="E64:E65" si="68">C64*D64</f>
        <v>0</v>
      </c>
      <c r="F64" s="3">
        <v>0</v>
      </c>
      <c r="G64" s="3">
        <v>0</v>
      </c>
      <c r="H64" s="5">
        <f t="shared" si="65"/>
        <v>0</v>
      </c>
      <c r="I64" s="14">
        <f t="shared" si="66"/>
        <v>0</v>
      </c>
    </row>
    <row r="65" spans="1:9" ht="15">
      <c r="A65" s="8" t="s">
        <v>53</v>
      </c>
      <c r="B65" s="3" t="s">
        <v>11</v>
      </c>
      <c r="C65" s="5">
        <v>343.05</v>
      </c>
      <c r="D65" s="4">
        <v>5730795</v>
      </c>
      <c r="E65" s="4">
        <f t="shared" si="68"/>
        <v>1965949224.75</v>
      </c>
      <c r="F65" s="4">
        <v>58000</v>
      </c>
      <c r="G65" s="4">
        <v>57942</v>
      </c>
      <c r="H65" s="4">
        <f t="shared" si="65"/>
        <v>33895.676288793104</v>
      </c>
      <c r="I65" s="10">
        <f t="shared" si="66"/>
        <v>33929.605894687789</v>
      </c>
    </row>
    <row r="66" spans="1:9" ht="15">
      <c r="A66" s="8" t="s">
        <v>54</v>
      </c>
      <c r="B66" s="3" t="s">
        <v>11</v>
      </c>
      <c r="C66" s="21">
        <f>SUM(C64:C65)</f>
        <v>343.05</v>
      </c>
      <c r="D66" s="18"/>
      <c r="E66" s="17">
        <f t="shared" ref="E66:G66" si="69">SUM(E64:E65)</f>
        <v>1965949224.75</v>
      </c>
      <c r="F66" s="17">
        <f t="shared" si="69"/>
        <v>58000</v>
      </c>
      <c r="G66" s="17">
        <f t="shared" si="69"/>
        <v>57942</v>
      </c>
      <c r="H66" s="17">
        <f t="shared" si="65"/>
        <v>33895.676288793104</v>
      </c>
      <c r="I66" s="23">
        <f t="shared" si="66"/>
        <v>33929.605894687789</v>
      </c>
    </row>
    <row r="67" spans="1:9" ht="15">
      <c r="A67" s="12" t="s">
        <v>55</v>
      </c>
      <c r="B67" s="3" t="s">
        <v>11</v>
      </c>
      <c r="C67" s="4">
        <v>2823.36</v>
      </c>
      <c r="D67" s="4">
        <v>5778518.5899999999</v>
      </c>
      <c r="E67" s="4">
        <f t="shared" ref="E67:E68" si="70">C67*D67</f>
        <v>16314838246.2624</v>
      </c>
      <c r="F67" s="4">
        <v>1064000</v>
      </c>
      <c r="G67" s="4">
        <v>1062936</v>
      </c>
      <c r="H67" s="4">
        <f t="shared" si="65"/>
        <v>15333.494592351879</v>
      </c>
      <c r="I67" s="10">
        <f t="shared" si="66"/>
        <v>15348.843435787667</v>
      </c>
    </row>
    <row r="68" spans="1:9" ht="15">
      <c r="A68" s="12" t="s">
        <v>56</v>
      </c>
      <c r="B68" s="3" t="s">
        <v>11</v>
      </c>
      <c r="C68" s="4">
        <v>472.43</v>
      </c>
      <c r="D68" s="4">
        <v>5778518.5899999999</v>
      </c>
      <c r="E68" s="4">
        <f t="shared" si="70"/>
        <v>2729945537.4737</v>
      </c>
      <c r="F68" s="4">
        <v>185000</v>
      </c>
      <c r="G68" s="4">
        <v>184815</v>
      </c>
      <c r="H68" s="4">
        <f t="shared" si="65"/>
        <v>14756.462364722704</v>
      </c>
      <c r="I68" s="10">
        <f t="shared" si="66"/>
        <v>14771.233598321023</v>
      </c>
    </row>
    <row r="69" spans="1:9" ht="15">
      <c r="A69" s="8" t="s">
        <v>57</v>
      </c>
      <c r="B69" s="3" t="s">
        <v>11</v>
      </c>
      <c r="C69" s="17">
        <f>SUM(C67:C68)</f>
        <v>3295.79</v>
      </c>
      <c r="D69" s="18"/>
      <c r="E69" s="17">
        <f>SUM(E67:E68)</f>
        <v>19044783783.736099</v>
      </c>
      <c r="F69" s="17">
        <f t="shared" ref="F69:G69" si="71">SUM(F67:F68)</f>
        <v>1249000</v>
      </c>
      <c r="G69" s="17">
        <f t="shared" si="71"/>
        <v>1247751</v>
      </c>
      <c r="H69" s="17">
        <f t="shared" si="65"/>
        <v>15248.025447346758</v>
      </c>
      <c r="I69" s="23">
        <f t="shared" si="66"/>
        <v>15263.288736082839</v>
      </c>
    </row>
    <row r="70" spans="1:9" ht="15">
      <c r="A70" s="12" t="s">
        <v>58</v>
      </c>
      <c r="B70" s="3" t="s">
        <v>11</v>
      </c>
      <c r="C70" s="3">
        <v>0</v>
      </c>
      <c r="D70" s="3">
        <v>0</v>
      </c>
      <c r="E70" s="5">
        <f t="shared" ref="E70:E71" si="72">C70*D70</f>
        <v>0</v>
      </c>
      <c r="F70" s="3">
        <v>0</v>
      </c>
      <c r="G70" s="3">
        <v>0</v>
      </c>
      <c r="H70" s="5">
        <f t="shared" si="65"/>
        <v>0</v>
      </c>
      <c r="I70" s="14">
        <f t="shared" si="66"/>
        <v>0</v>
      </c>
    </row>
    <row r="71" spans="1:9" ht="15">
      <c r="A71" s="12" t="s">
        <v>59</v>
      </c>
      <c r="B71" s="3" t="s">
        <v>11</v>
      </c>
      <c r="C71" s="4">
        <v>2036.48</v>
      </c>
      <c r="D71" s="44">
        <v>5800000</v>
      </c>
      <c r="E71" s="4">
        <f t="shared" si="72"/>
        <v>11811584000</v>
      </c>
      <c r="F71" s="4">
        <v>814000</v>
      </c>
      <c r="G71" s="4">
        <v>813186</v>
      </c>
      <c r="H71" s="4">
        <f t="shared" si="65"/>
        <v>14510.545454545454</v>
      </c>
      <c r="I71" s="10">
        <f t="shared" si="66"/>
        <v>14525.070525070525</v>
      </c>
    </row>
    <row r="72" spans="1:9" ht="15">
      <c r="A72" s="8" t="s">
        <v>60</v>
      </c>
      <c r="B72" s="3" t="s">
        <v>11</v>
      </c>
      <c r="C72" s="17">
        <f>SUM(C70:C71)</f>
        <v>2036.48</v>
      </c>
      <c r="D72" s="18"/>
      <c r="E72" s="17">
        <f t="shared" ref="E72:G72" si="73">SUM(E70:E71)</f>
        <v>11811584000</v>
      </c>
      <c r="F72" s="17">
        <f t="shared" si="73"/>
        <v>814000</v>
      </c>
      <c r="G72" s="17">
        <f t="shared" si="73"/>
        <v>813186</v>
      </c>
      <c r="H72" s="17">
        <f t="shared" si="65"/>
        <v>14510.545454545454</v>
      </c>
      <c r="I72" s="23">
        <f t="shared" si="66"/>
        <v>14525.070525070525</v>
      </c>
    </row>
    <row r="73" spans="1:9" ht="15">
      <c r="A73" s="8" t="s">
        <v>61</v>
      </c>
      <c r="B73" s="3" t="s">
        <v>11</v>
      </c>
      <c r="C73" s="4">
        <v>5140.03</v>
      </c>
      <c r="D73" s="4">
        <v>5723550</v>
      </c>
      <c r="E73" s="4">
        <f>C73*D73</f>
        <v>29419218706.5</v>
      </c>
      <c r="F73" s="4">
        <v>1899000</v>
      </c>
      <c r="G73" s="4">
        <v>1897101</v>
      </c>
      <c r="H73" s="4">
        <f t="shared" si="65"/>
        <v>15491.952978672985</v>
      </c>
      <c r="I73" s="10">
        <f t="shared" si="66"/>
        <v>15507.460439112097</v>
      </c>
    </row>
    <row r="74" spans="1:9" ht="15">
      <c r="A74" s="8" t="s">
        <v>62</v>
      </c>
      <c r="B74" s="3" t="s">
        <v>11</v>
      </c>
      <c r="C74" s="4">
        <v>5071.55</v>
      </c>
      <c r="D74" s="4">
        <v>5723550</v>
      </c>
      <c r="E74" s="4">
        <f>C74*D74</f>
        <v>29027270002.5</v>
      </c>
      <c r="F74" s="4">
        <v>1872000</v>
      </c>
      <c r="G74" s="4">
        <v>1870128</v>
      </c>
      <c r="H74" s="4">
        <f t="shared" si="65"/>
        <v>15506.02030048077</v>
      </c>
      <c r="I74" s="10">
        <f t="shared" si="66"/>
        <v>15521.541842323093</v>
      </c>
    </row>
    <row r="75" spans="1:9" ht="15">
      <c r="A75" s="8" t="s">
        <v>63</v>
      </c>
      <c r="B75" s="3" t="s">
        <v>11</v>
      </c>
      <c r="C75" s="4">
        <v>5228.68</v>
      </c>
      <c r="D75" s="4">
        <v>5723550</v>
      </c>
      <c r="E75" s="4">
        <f>C75*D75</f>
        <v>29926611414</v>
      </c>
      <c r="F75" s="4">
        <v>1948000</v>
      </c>
      <c r="G75" s="4">
        <v>1946052</v>
      </c>
      <c r="H75" s="4">
        <f t="shared" si="65"/>
        <v>15362.73686550308</v>
      </c>
      <c r="I75" s="10">
        <f t="shared" si="66"/>
        <v>15378.114980483564</v>
      </c>
    </row>
    <row r="76" spans="1:9" ht="15">
      <c r="A76" s="8" t="s">
        <v>64</v>
      </c>
      <c r="B76" s="3" t="s">
        <v>11</v>
      </c>
      <c r="C76" s="17">
        <f>SUM(C73:C75)</f>
        <v>15440.26</v>
      </c>
      <c r="D76" s="24"/>
      <c r="E76" s="17">
        <f>SUM(E73:E75)</f>
        <v>88373100123</v>
      </c>
      <c r="F76" s="17">
        <f t="shared" ref="F76:G76" si="74">SUM(F73:F75)</f>
        <v>5719000</v>
      </c>
      <c r="G76" s="17">
        <f t="shared" si="74"/>
        <v>5713281</v>
      </c>
      <c r="H76" s="17">
        <f t="shared" si="65"/>
        <v>15452.544172582619</v>
      </c>
      <c r="I76" s="23">
        <f t="shared" si="66"/>
        <v>15468.012184767387</v>
      </c>
    </row>
    <row r="77" spans="1:9" ht="15">
      <c r="A77" s="12" t="s">
        <v>65</v>
      </c>
      <c r="B77" s="3" t="s">
        <v>11</v>
      </c>
      <c r="C77" s="7">
        <v>4432.6000000000004</v>
      </c>
      <c r="D77" s="7">
        <v>5723550</v>
      </c>
      <c r="E77" s="4">
        <f t="shared" ref="E77:E79" si="75">C77*D77</f>
        <v>25370207730.000004</v>
      </c>
      <c r="F77" s="7">
        <v>2524000</v>
      </c>
      <c r="G77" s="7">
        <v>2521000</v>
      </c>
      <c r="H77" s="4">
        <f t="shared" si="65"/>
        <v>10051.587848652933</v>
      </c>
      <c r="I77" s="10">
        <f t="shared" si="66"/>
        <v>10063.549278064262</v>
      </c>
    </row>
    <row r="78" spans="1:9" ht="15">
      <c r="A78" s="12" t="s">
        <v>66</v>
      </c>
      <c r="B78" s="3" t="s">
        <v>11</v>
      </c>
      <c r="C78" s="7">
        <v>4623.49</v>
      </c>
      <c r="D78" s="7">
        <v>5723550</v>
      </c>
      <c r="E78" s="4">
        <f t="shared" si="75"/>
        <v>26462776189.5</v>
      </c>
      <c r="F78" s="7">
        <v>2609000</v>
      </c>
      <c r="G78" s="7">
        <v>2607000</v>
      </c>
      <c r="H78" s="4">
        <f t="shared" si="65"/>
        <v>10142.880869873516</v>
      </c>
      <c r="I78" s="10">
        <f t="shared" si="66"/>
        <v>10150.662136363637</v>
      </c>
    </row>
    <row r="79" spans="1:9" ht="15">
      <c r="A79" s="12" t="s">
        <v>67</v>
      </c>
      <c r="B79" s="3" t="s">
        <v>11</v>
      </c>
      <c r="C79" s="7">
        <v>4621.75</v>
      </c>
      <c r="D79" s="7">
        <v>5723550</v>
      </c>
      <c r="E79" s="4">
        <f t="shared" si="75"/>
        <v>26452817212.5</v>
      </c>
      <c r="F79" s="7">
        <v>2632000</v>
      </c>
      <c r="G79" s="7">
        <v>2630000</v>
      </c>
      <c r="H79" s="4">
        <f t="shared" si="65"/>
        <v>10050.46246675532</v>
      </c>
      <c r="I79" s="10">
        <f t="shared" si="66"/>
        <v>10058.105403992395</v>
      </c>
    </row>
    <row r="80" spans="1:9" ht="15">
      <c r="A80" s="12" t="s">
        <v>68</v>
      </c>
      <c r="B80" s="3" t="s">
        <v>11</v>
      </c>
      <c r="C80" s="17">
        <f>SUM(C77:C79)</f>
        <v>13677.84</v>
      </c>
      <c r="D80" s="19"/>
      <c r="E80" s="17">
        <f>SUM(E77:E79)</f>
        <v>78285801132</v>
      </c>
      <c r="F80" s="17">
        <f t="shared" ref="F80:G80" si="76">SUM(F77:F79)</f>
        <v>7765000</v>
      </c>
      <c r="G80" s="17">
        <f t="shared" si="76"/>
        <v>7758000</v>
      </c>
      <c r="H80" s="17">
        <f t="shared" si="65"/>
        <v>10081.880377591759</v>
      </c>
      <c r="I80" s="23">
        <f t="shared" si="66"/>
        <v>10090.977201856149</v>
      </c>
    </row>
    <row r="81" spans="1:9" ht="15">
      <c r="A81" s="12" t="s">
        <v>69</v>
      </c>
      <c r="B81" s="3" t="s">
        <v>11</v>
      </c>
      <c r="C81" s="15">
        <v>0</v>
      </c>
      <c r="D81" s="15">
        <v>0</v>
      </c>
      <c r="E81" s="5">
        <f t="shared" ref="E81:E82" si="77">C81*D81</f>
        <v>0</v>
      </c>
      <c r="F81" s="15">
        <v>0</v>
      </c>
      <c r="G81" s="15">
        <v>0</v>
      </c>
      <c r="H81" s="5">
        <f t="shared" si="65"/>
        <v>0</v>
      </c>
      <c r="I81" s="14">
        <f t="shared" si="66"/>
        <v>0</v>
      </c>
    </row>
    <row r="82" spans="1:9" ht="15">
      <c r="A82" s="12" t="s">
        <v>70</v>
      </c>
      <c r="B82" s="3" t="s">
        <v>11</v>
      </c>
      <c r="C82" s="7">
        <v>1218.74</v>
      </c>
      <c r="D82" s="7">
        <v>5800000</v>
      </c>
      <c r="E82" s="4">
        <f t="shared" si="77"/>
        <v>7068692000</v>
      </c>
      <c r="F82" s="7">
        <v>487000</v>
      </c>
      <c r="G82" s="7">
        <v>486513</v>
      </c>
      <c r="H82" s="4">
        <f t="shared" si="65"/>
        <v>14514.76796714579</v>
      </c>
      <c r="I82" s="10">
        <f t="shared" si="66"/>
        <v>14529.297264410201</v>
      </c>
    </row>
    <row r="83" spans="1:9" ht="15">
      <c r="A83" s="8" t="s">
        <v>71</v>
      </c>
      <c r="B83" s="3" t="s">
        <v>11</v>
      </c>
      <c r="C83" s="17">
        <f>SUM(C81:C82)</f>
        <v>1218.74</v>
      </c>
      <c r="D83" s="19"/>
      <c r="E83" s="17">
        <f t="shared" ref="E83:G83" si="78">SUM(E81:E82)</f>
        <v>7068692000</v>
      </c>
      <c r="F83" s="17">
        <f t="shared" si="78"/>
        <v>487000</v>
      </c>
      <c r="G83" s="17">
        <f t="shared" si="78"/>
        <v>486513</v>
      </c>
      <c r="H83" s="17">
        <f t="shared" si="65"/>
        <v>14514.76796714579</v>
      </c>
      <c r="I83" s="23">
        <f t="shared" si="66"/>
        <v>14529.297264410201</v>
      </c>
    </row>
    <row r="84" spans="1:9" ht="15">
      <c r="A84" s="8" t="s">
        <v>72</v>
      </c>
      <c r="B84" s="3" t="s">
        <v>11</v>
      </c>
      <c r="C84" s="2">
        <v>9.82</v>
      </c>
      <c r="D84" s="56">
        <v>0</v>
      </c>
      <c r="E84" s="2">
        <v>0</v>
      </c>
      <c r="F84" s="2">
        <v>0</v>
      </c>
      <c r="G84" s="2">
        <v>0</v>
      </c>
      <c r="H84" s="21">
        <f t="shared" si="65"/>
        <v>0</v>
      </c>
      <c r="I84" s="22">
        <f t="shared" si="66"/>
        <v>0</v>
      </c>
    </row>
    <row r="85" spans="1:9" ht="15">
      <c r="A85" s="11" t="s">
        <v>73</v>
      </c>
      <c r="B85" s="20" t="s">
        <v>11</v>
      </c>
      <c r="C85" s="58">
        <v>36.950000000000003</v>
      </c>
      <c r="D85" s="53">
        <v>0</v>
      </c>
      <c r="E85" s="53">
        <v>0</v>
      </c>
      <c r="F85" s="53">
        <v>18</v>
      </c>
      <c r="G85" s="53">
        <v>0</v>
      </c>
      <c r="H85" s="53">
        <f t="shared" si="65"/>
        <v>0</v>
      </c>
      <c r="I85" s="57">
        <f t="shared" si="66"/>
        <v>0</v>
      </c>
    </row>
    <row r="86" spans="1:9" ht="15">
      <c r="A86" s="88" t="s">
        <v>74</v>
      </c>
      <c r="B86" s="89" t="s">
        <v>11</v>
      </c>
      <c r="C86" s="81">
        <f>SUM(C63,C66,C69,C72,C76,C80,C83,C84,C85)</f>
        <v>36058.929999999993</v>
      </c>
      <c r="D86" s="91"/>
      <c r="E86" s="81">
        <f t="shared" ref="E86" si="79">SUM(E63,E66,E69,E72,E76,E80,E83,E84,E85)</f>
        <v>206549910263.48608</v>
      </c>
      <c r="F86" s="81">
        <f t="shared" ref="F86" si="80">SUM(F63,F66,F69,F72,F76,F80,F83,F84,F85)</f>
        <v>16092018</v>
      </c>
      <c r="G86" s="81">
        <f t="shared" ref="G86" si="81">SUM(G63,G66,G69,G72,G76,G80,G83,G84,G85)</f>
        <v>16076673</v>
      </c>
      <c r="H86" s="90">
        <f t="shared" si="65"/>
        <v>12835.550535892147</v>
      </c>
      <c r="I86" s="86">
        <f t="shared" si="66"/>
        <v>12847.801921671609</v>
      </c>
    </row>
    <row r="87" spans="1:9" ht="15"/>
  </sheetData>
  <mergeCells count="3">
    <mergeCell ref="A1:I1"/>
    <mergeCell ref="A30:I30"/>
    <mergeCell ref="A59:I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E6" sqref="E6"/>
    </sheetView>
  </sheetViews>
  <sheetFormatPr defaultColWidth="9.140625" defaultRowHeight="14.45"/>
  <cols>
    <col min="1" max="1" width="14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96" t="s">
        <v>0</v>
      </c>
      <c r="B1" s="97"/>
      <c r="C1" s="97"/>
      <c r="D1" s="97"/>
      <c r="E1" s="97"/>
      <c r="F1" s="97"/>
      <c r="G1" s="97"/>
      <c r="H1" s="97"/>
      <c r="I1" s="9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75</v>
      </c>
      <c r="B3" s="3" t="s">
        <v>12</v>
      </c>
      <c r="C3" s="4">
        <v>251272.77</v>
      </c>
      <c r="D3" s="4">
        <v>5800000</v>
      </c>
      <c r="E3" s="4">
        <f>C3*D3</f>
        <v>1457382066000</v>
      </c>
      <c r="F3" s="104">
        <v>133301209</v>
      </c>
      <c r="G3" s="104">
        <v>133167908</v>
      </c>
      <c r="H3" s="104">
        <f>IF(F3,($E3+$E4)/F3,0)</f>
        <v>11610.485678340698</v>
      </c>
      <c r="I3" s="105">
        <f>IF(G3,($E3+$E4)/G3,0)</f>
        <v>11622.107767886539</v>
      </c>
    </row>
    <row r="4" spans="1:9">
      <c r="A4" s="8"/>
      <c r="B4" s="3" t="s">
        <v>11</v>
      </c>
      <c r="C4" s="4">
        <v>15570.64</v>
      </c>
      <c r="D4" s="44">
        <v>5800000</v>
      </c>
      <c r="E4" s="4">
        <f t="shared" ref="E4:E6" si="0">C4*D4</f>
        <v>90309712000</v>
      </c>
      <c r="F4" s="104"/>
      <c r="G4" s="104"/>
      <c r="H4" s="104"/>
      <c r="I4" s="105"/>
    </row>
    <row r="5" spans="1:9">
      <c r="A5" s="8" t="s">
        <v>76</v>
      </c>
      <c r="B5" s="3" t="s">
        <v>12</v>
      </c>
      <c r="C5" s="4">
        <v>109356.01</v>
      </c>
      <c r="D5" s="44">
        <v>5800000</v>
      </c>
      <c r="E5" s="4">
        <f t="shared" si="0"/>
        <v>634264858000</v>
      </c>
      <c r="F5" s="104">
        <v>57171039</v>
      </c>
      <c r="G5" s="104">
        <v>57113868</v>
      </c>
      <c r="H5" s="104">
        <f>IF(F5,($E5+$E6)/F5,0)</f>
        <v>11315.637975374209</v>
      </c>
      <c r="I5" s="105">
        <f>IF(G5,($E5+$E6)/G5,0)</f>
        <v>11326.964932579947</v>
      </c>
    </row>
    <row r="6" spans="1:9">
      <c r="A6" s="8"/>
      <c r="B6" s="3" t="s">
        <v>11</v>
      </c>
      <c r="C6" s="4">
        <v>2183.09</v>
      </c>
      <c r="D6" s="44">
        <v>5800000</v>
      </c>
      <c r="E6" s="4">
        <f t="shared" si="0"/>
        <v>12661922000</v>
      </c>
      <c r="F6" s="104"/>
      <c r="G6" s="104"/>
      <c r="H6" s="104"/>
      <c r="I6" s="105"/>
    </row>
    <row r="7" spans="1:9" ht="15">
      <c r="A7" s="11" t="s">
        <v>77</v>
      </c>
      <c r="B7" s="13"/>
      <c r="C7" s="48">
        <f>SUM(C3:C6)</f>
        <v>378382.51</v>
      </c>
      <c r="D7" s="13"/>
      <c r="E7" s="48">
        <f>SUM(E3:E6)</f>
        <v>2194618558000</v>
      </c>
      <c r="F7" s="48">
        <f>SUM(F3:F6)</f>
        <v>190472248</v>
      </c>
      <c r="G7" s="48">
        <f>SUM(G3:G6)</f>
        <v>190281776</v>
      </c>
      <c r="H7" s="48">
        <f>$E7/F7</f>
        <v>11521.985911564398</v>
      </c>
      <c r="I7" s="112">
        <f>$E7/G7</f>
        <v>11533.519415963408</v>
      </c>
    </row>
    <row r="8" spans="1:9" ht="15"/>
    <row r="9" spans="1:9" ht="14.45" customHeight="1">
      <c r="A9" s="99" t="s">
        <v>19</v>
      </c>
      <c r="B9" s="100"/>
      <c r="C9" s="100"/>
      <c r="D9" s="100"/>
      <c r="E9" s="100"/>
      <c r="F9" s="100"/>
      <c r="G9" s="100"/>
      <c r="H9" s="100"/>
      <c r="I9" s="101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75</v>
      </c>
      <c r="B11" s="3" t="s">
        <v>12</v>
      </c>
      <c r="C11" s="4">
        <v>225360.75</v>
      </c>
      <c r="D11" s="4">
        <v>5800000</v>
      </c>
      <c r="E11" s="4">
        <f>C11*D11</f>
        <v>1307092350000</v>
      </c>
      <c r="F11" s="104">
        <v>118905367</v>
      </c>
      <c r="G11" s="104">
        <v>118786462</v>
      </c>
      <c r="H11" s="104">
        <f>IF(F11,($E11+$E12)/F11,0)</f>
        <v>11320.305600671498</v>
      </c>
      <c r="I11" s="105">
        <f>IF(G11,($E11+$E12)/G11,0)</f>
        <v>11331.637202899436</v>
      </c>
    </row>
    <row r="12" spans="1:9">
      <c r="A12" s="8"/>
      <c r="B12" s="3" t="s">
        <v>11</v>
      </c>
      <c r="C12" s="4">
        <v>6715.99</v>
      </c>
      <c r="D12" s="44">
        <v>5800000</v>
      </c>
      <c r="E12" s="4">
        <f t="shared" ref="E12:E14" si="1">C12*D12</f>
        <v>38952742000</v>
      </c>
      <c r="F12" s="104"/>
      <c r="G12" s="104"/>
      <c r="H12" s="104"/>
      <c r="I12" s="105"/>
    </row>
    <row r="13" spans="1:9">
      <c r="A13" s="8" t="s">
        <v>76</v>
      </c>
      <c r="B13" s="3" t="s">
        <v>12</v>
      </c>
      <c r="C13" s="4">
        <v>109500.48</v>
      </c>
      <c r="D13" s="4">
        <v>5800000</v>
      </c>
      <c r="E13" s="4">
        <f t="shared" si="1"/>
        <v>635102784000</v>
      </c>
      <c r="F13" s="104">
        <v>57293554</v>
      </c>
      <c r="G13" s="104">
        <v>57236260</v>
      </c>
      <c r="H13" s="104">
        <f>IF(F13,($E13+$E14)/F13,0)</f>
        <v>11085.065241370783</v>
      </c>
      <c r="I13" s="105">
        <f>IF(G13,($E13+$E14)/G13,0)</f>
        <v>11096.161489237766</v>
      </c>
    </row>
    <row r="14" spans="1:9">
      <c r="A14" s="8"/>
      <c r="B14" s="3" t="s">
        <v>11</v>
      </c>
      <c r="C14" s="5">
        <v>0</v>
      </c>
      <c r="D14" s="5">
        <v>0</v>
      </c>
      <c r="E14" s="5">
        <f t="shared" si="1"/>
        <v>0</v>
      </c>
      <c r="F14" s="104"/>
      <c r="G14" s="104"/>
      <c r="H14" s="104"/>
      <c r="I14" s="105"/>
    </row>
    <row r="15" spans="1:9" ht="15">
      <c r="A15" s="11" t="s">
        <v>77</v>
      </c>
      <c r="B15" s="13"/>
      <c r="C15" s="48">
        <f>SUM(C11:C14)</f>
        <v>341577.22</v>
      </c>
      <c r="D15" s="13"/>
      <c r="E15" s="48">
        <f>SUM(E11:E14)</f>
        <v>1981147876000</v>
      </c>
      <c r="F15" s="48">
        <f>SUM(F11:F14)</f>
        <v>176198921</v>
      </c>
      <c r="G15" s="48">
        <f>SUM(G11:G14)</f>
        <v>176022722</v>
      </c>
      <c r="H15" s="48">
        <f>$E15/F15</f>
        <v>11243.813893729803</v>
      </c>
      <c r="I15" s="112">
        <f>$E15/G15</f>
        <v>11255.068967743835</v>
      </c>
    </row>
    <row r="16" spans="1:9" ht="15"/>
    <row r="17" spans="1:9" ht="14.45" customHeight="1">
      <c r="A17" s="109" t="s">
        <v>20</v>
      </c>
      <c r="B17" s="110"/>
      <c r="C17" s="110"/>
      <c r="D17" s="110"/>
      <c r="E17" s="110"/>
      <c r="F17" s="110"/>
      <c r="G17" s="110"/>
      <c r="H17" s="110"/>
      <c r="I17" s="111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75</v>
      </c>
      <c r="B19" s="3" t="s">
        <v>12</v>
      </c>
      <c r="C19" s="4">
        <v>247837.96</v>
      </c>
      <c r="D19" s="4">
        <v>5800000</v>
      </c>
      <c r="E19" s="4">
        <f>C19*D19</f>
        <v>1437460168000</v>
      </c>
      <c r="F19" s="104">
        <v>131319018</v>
      </c>
      <c r="G19" s="104">
        <v>131187699</v>
      </c>
      <c r="H19" s="104">
        <f>IF(F19,($E19+$E20)/F19,0)</f>
        <v>10946.321331766279</v>
      </c>
      <c r="I19" s="105">
        <f>IF(G19,($E19+$E20)/G19,0)</f>
        <v>10957.27860887323</v>
      </c>
    </row>
    <row r="20" spans="1:9">
      <c r="A20" s="8"/>
      <c r="B20" s="3" t="s">
        <v>11</v>
      </c>
      <c r="C20" s="5">
        <v>0</v>
      </c>
      <c r="D20" s="5">
        <v>0</v>
      </c>
      <c r="E20" s="5">
        <f t="shared" ref="E20:E22" si="2">C20*D20</f>
        <v>0</v>
      </c>
      <c r="F20" s="104"/>
      <c r="G20" s="104"/>
      <c r="H20" s="104"/>
      <c r="I20" s="105"/>
    </row>
    <row r="21" spans="1:9">
      <c r="A21" s="8" t="s">
        <v>76</v>
      </c>
      <c r="B21" s="3" t="s">
        <v>12</v>
      </c>
      <c r="C21" s="4">
        <v>100540.74</v>
      </c>
      <c r="D21" s="4">
        <v>5800000</v>
      </c>
      <c r="E21" s="4">
        <f t="shared" si="2"/>
        <v>583136292000</v>
      </c>
      <c r="F21" s="104">
        <v>52811355</v>
      </c>
      <c r="G21" s="104">
        <v>52758544</v>
      </c>
      <c r="H21" s="104">
        <f>IF(F21,($E21+$E22)/F21,0)</f>
        <v>11041.873324401542</v>
      </c>
      <c r="I21" s="105">
        <f>IF(G21,($E21+$E22)/G21,0)</f>
        <v>11052.926176279618</v>
      </c>
    </row>
    <row r="22" spans="1:9">
      <c r="A22" s="8"/>
      <c r="B22" s="3" t="s">
        <v>11</v>
      </c>
      <c r="C22" s="5">
        <v>0</v>
      </c>
      <c r="D22" s="5">
        <v>0</v>
      </c>
      <c r="E22" s="5">
        <f t="shared" si="2"/>
        <v>0</v>
      </c>
      <c r="F22" s="104"/>
      <c r="G22" s="104"/>
      <c r="H22" s="104"/>
      <c r="I22" s="105"/>
    </row>
    <row r="23" spans="1:9" ht="15">
      <c r="A23" s="11" t="s">
        <v>77</v>
      </c>
      <c r="B23" s="13"/>
      <c r="C23" s="48">
        <f>SUM(C19:C22)</f>
        <v>348378.7</v>
      </c>
      <c r="D23" s="13"/>
      <c r="E23" s="48">
        <f>SUM(E19:E22)</f>
        <v>2020596460000</v>
      </c>
      <c r="F23" s="48">
        <f>SUM(F19:F22)</f>
        <v>184130373</v>
      </c>
      <c r="G23" s="48">
        <f>SUM(G19:G22)</f>
        <v>183946243</v>
      </c>
      <c r="H23" s="48">
        <f>$E23/F23</f>
        <v>10973.727077607125</v>
      </c>
      <c r="I23" s="112">
        <f>$E23/G23</f>
        <v>10984.711767122093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0F58-ED57-4BFD-8572-CECAFE4D43D1}">
  <dimension ref="A1:F48"/>
  <sheetViews>
    <sheetView tabSelected="1" workbookViewId="0">
      <selection activeCell="I13" sqref="I13"/>
    </sheetView>
  </sheetViews>
  <sheetFormatPr defaultRowHeight="15"/>
  <cols>
    <col min="1" max="1" width="18.28515625" bestFit="1" customWidth="1"/>
    <col min="2" max="2" width="21.28515625" customWidth="1"/>
    <col min="3" max="3" width="23" bestFit="1" customWidth="1"/>
    <col min="4" max="4" width="21.140625" bestFit="1" customWidth="1"/>
    <col min="5" max="5" width="26" bestFit="1" customWidth="1"/>
    <col min="6" max="6" width="24" bestFit="1" customWidth="1"/>
  </cols>
  <sheetData>
    <row r="1" spans="1:6">
      <c r="A1" s="96" t="s">
        <v>0</v>
      </c>
      <c r="B1" s="97"/>
      <c r="C1" s="97"/>
      <c r="D1" s="97"/>
      <c r="E1" s="97"/>
      <c r="F1" s="98"/>
    </row>
    <row r="2" spans="1:6">
      <c r="A2" s="66" t="s">
        <v>78</v>
      </c>
      <c r="B2" s="33" t="s">
        <v>5</v>
      </c>
      <c r="C2" s="40" t="s">
        <v>6</v>
      </c>
      <c r="D2" s="40" t="s">
        <v>7</v>
      </c>
      <c r="E2" s="2" t="s">
        <v>8</v>
      </c>
      <c r="F2" s="9" t="s">
        <v>9</v>
      </c>
    </row>
    <row r="3" spans="1:6">
      <c r="A3" s="31" t="s">
        <v>79</v>
      </c>
      <c r="B3" s="67">
        <f>'San Juan'!E7</f>
        <v>987293052424.74243</v>
      </c>
      <c r="C3" s="67">
        <f>'San Juan'!F7</f>
        <v>116041000</v>
      </c>
      <c r="D3" s="67">
        <f>'San Juan'!G7</f>
        <v>112792720</v>
      </c>
      <c r="E3" s="4">
        <f>IF(C3,B3/C3,0)</f>
        <v>8508.1398163127033</v>
      </c>
      <c r="F3" s="10">
        <f>IF(D3,B3/D3,0)</f>
        <v>8753.1629029315227</v>
      </c>
    </row>
    <row r="4" spans="1:6">
      <c r="A4" s="31" t="s">
        <v>80</v>
      </c>
      <c r="B4" s="67">
        <f>'San Juan'!E12</f>
        <v>579011410178.21497</v>
      </c>
      <c r="C4" s="67">
        <f>'San Juan'!F12</f>
        <v>53631000</v>
      </c>
      <c r="D4" s="67">
        <f>'San Juan'!G12</f>
        <v>49275674</v>
      </c>
      <c r="E4" s="4">
        <f t="shared" ref="E4:E15" si="0">IF(C4,B4/C4,0)</f>
        <v>10796.207607134213</v>
      </c>
      <c r="F4" s="10">
        <f t="shared" ref="F4:F15" si="1">IF(D4,B4/D4,0)</f>
        <v>11750.451352085311</v>
      </c>
    </row>
    <row r="5" spans="1:6">
      <c r="A5" s="68" t="s">
        <v>81</v>
      </c>
      <c r="B5" s="69">
        <f>SUM(B3:B4)</f>
        <v>1566304462602.9575</v>
      </c>
      <c r="C5" s="69">
        <f t="shared" ref="C5:D5" si="2">SUM(C3:C4)</f>
        <v>169672000</v>
      </c>
      <c r="D5" s="69">
        <f t="shared" si="2"/>
        <v>162068394</v>
      </c>
      <c r="E5" s="70">
        <f>B5/C5</f>
        <v>9231.3667700207316</v>
      </c>
      <c r="F5" s="71">
        <f>B5/D5</f>
        <v>9664.4658711368338</v>
      </c>
    </row>
    <row r="6" spans="1:6">
      <c r="A6" s="8" t="s">
        <v>82</v>
      </c>
      <c r="B6" s="67">
        <f>'Palo Seco'!E7</f>
        <v>1006601493203</v>
      </c>
      <c r="C6" s="67">
        <f>'Palo Seco'!F7</f>
        <v>108311000</v>
      </c>
      <c r="D6" s="67">
        <f>'Palo Seco'!G7</f>
        <v>98938276</v>
      </c>
      <c r="E6" s="4">
        <f t="shared" si="0"/>
        <v>9293.6220070260642</v>
      </c>
      <c r="F6" s="10">
        <f t="shared" si="1"/>
        <v>10174.035104502933</v>
      </c>
    </row>
    <row r="7" spans="1:6">
      <c r="A7" s="8" t="s">
        <v>83</v>
      </c>
      <c r="B7" s="67">
        <f>Aguirre!E7</f>
        <v>1248638040978.0801</v>
      </c>
      <c r="C7" s="67">
        <f>Aguirre!F7</f>
        <v>112265000</v>
      </c>
      <c r="D7" s="67">
        <f>Aguirre!G7</f>
        <v>100744841</v>
      </c>
      <c r="E7" s="4">
        <f t="shared" si="0"/>
        <v>11122.237927921258</v>
      </c>
      <c r="F7" s="10">
        <f t="shared" si="1"/>
        <v>12394.064337032207</v>
      </c>
    </row>
    <row r="8" spans="1:6">
      <c r="A8" s="12" t="s">
        <v>84</v>
      </c>
      <c r="B8" s="72">
        <f>'Costa Sur'!E7</f>
        <v>3844505428551.3804</v>
      </c>
      <c r="C8" s="72">
        <f>'Costa Sur'!F7</f>
        <v>365320000</v>
      </c>
      <c r="D8" s="72">
        <f>'Costa Sur'!G7</f>
        <v>339536000</v>
      </c>
      <c r="E8" s="7">
        <f>IF(C8,B8/C8,0)</f>
        <v>10523.665357909176</v>
      </c>
      <c r="F8" s="73">
        <f>IF(D8,B8/D8,0)</f>
        <v>11322.821228239069</v>
      </c>
    </row>
    <row r="9" spans="1:6">
      <c r="A9" s="74" t="s">
        <v>85</v>
      </c>
      <c r="B9" s="69">
        <f>SUM(B5:B8)</f>
        <v>7666049425335.418</v>
      </c>
      <c r="C9" s="69">
        <f t="shared" ref="C9:D9" si="3">SUM(C5:C8)</f>
        <v>755568000</v>
      </c>
      <c r="D9" s="69">
        <f t="shared" si="3"/>
        <v>701287511</v>
      </c>
      <c r="E9" s="70">
        <f>IF(C9,B9/C9,0)</f>
        <v>10146.074774653529</v>
      </c>
      <c r="F9" s="71">
        <f>IF(D9,B9/D9,0)</f>
        <v>10931.393052193422</v>
      </c>
    </row>
    <row r="10" spans="1:6">
      <c r="A10" s="75" t="s">
        <v>86</v>
      </c>
      <c r="B10" s="76">
        <f>'Aguirre CC'!E13</f>
        <v>1319763673535.76</v>
      </c>
      <c r="C10" s="76">
        <f>'Aguirre CC'!F13</f>
        <v>109930000</v>
      </c>
      <c r="D10" s="76">
        <f>'Aguirre CC'!G13</f>
        <v>106570636</v>
      </c>
      <c r="E10" s="77">
        <f t="shared" si="0"/>
        <v>12005.491435784226</v>
      </c>
      <c r="F10" s="78">
        <f t="shared" si="1"/>
        <v>12383.933539964612</v>
      </c>
    </row>
    <row r="11" spans="1:6">
      <c r="A11" s="8" t="s">
        <v>87</v>
      </c>
      <c r="B11" s="67">
        <f>Cambalache!E5</f>
        <v>604525901774.95996</v>
      </c>
      <c r="C11" s="67">
        <f>Cambalache!F5</f>
        <v>49025000</v>
      </c>
      <c r="D11" s="67">
        <f>Cambalache!G5</f>
        <v>48494620</v>
      </c>
      <c r="E11" s="4">
        <f t="shared" si="0"/>
        <v>12330.971989290361</v>
      </c>
      <c r="F11" s="10">
        <f t="shared" si="1"/>
        <v>12465.83439100997</v>
      </c>
    </row>
    <row r="12" spans="1:6">
      <c r="A12" s="31" t="s">
        <v>88</v>
      </c>
      <c r="B12" s="67">
        <f>Mayaguez!E7</f>
        <v>500218014184</v>
      </c>
      <c r="C12" s="67">
        <f>Mayaguez!F7</f>
        <v>48341700</v>
      </c>
      <c r="D12" s="67">
        <f>Mayaguez!G7</f>
        <v>48283690</v>
      </c>
      <c r="E12" s="4">
        <f t="shared" si="0"/>
        <v>10347.547028424735</v>
      </c>
      <c r="F12" s="10">
        <f t="shared" si="1"/>
        <v>10359.978994646019</v>
      </c>
    </row>
    <row r="13" spans="1:6">
      <c r="A13" s="8" t="s">
        <v>89</v>
      </c>
      <c r="B13" s="67">
        <f>Peakers!E28</f>
        <v>456056546574.83221</v>
      </c>
      <c r="C13" s="67">
        <f>Peakers!F28</f>
        <v>34305015</v>
      </c>
      <c r="D13" s="67">
        <f>Peakers!G28</f>
        <v>34277369.549999997</v>
      </c>
      <c r="E13" s="4">
        <f t="shared" si="0"/>
        <v>13294.165490813288</v>
      </c>
      <c r="F13" s="10">
        <f t="shared" si="1"/>
        <v>13304.88752672774</v>
      </c>
    </row>
    <row r="14" spans="1:6">
      <c r="A14" s="12" t="s">
        <v>90</v>
      </c>
      <c r="B14" s="72">
        <f>TMs!E7</f>
        <v>2194618558000</v>
      </c>
      <c r="C14" s="72">
        <f>TMs!F7</f>
        <v>190472248</v>
      </c>
      <c r="D14" s="72">
        <f>TMs!G7</f>
        <v>190281776</v>
      </c>
      <c r="E14" s="7">
        <f t="shared" si="0"/>
        <v>11521.985911564398</v>
      </c>
      <c r="F14" s="73">
        <f t="shared" si="1"/>
        <v>11533.519415963408</v>
      </c>
    </row>
    <row r="15" spans="1:6">
      <c r="A15" s="79" t="s">
        <v>91</v>
      </c>
      <c r="B15" s="80">
        <f>SUM(B9:B14)</f>
        <v>12741232119404.969</v>
      </c>
      <c r="C15" s="80">
        <f t="shared" ref="C15:D15" si="4">SUM(C9:C14)</f>
        <v>1187641963</v>
      </c>
      <c r="D15" s="80">
        <f t="shared" si="4"/>
        <v>1129195602.55</v>
      </c>
      <c r="E15" s="81">
        <f t="shared" si="0"/>
        <v>10728.176097129846</v>
      </c>
      <c r="F15" s="82">
        <f t="shared" si="1"/>
        <v>11283.458853924112</v>
      </c>
    </row>
    <row r="16" spans="1:6">
      <c r="B16" s="95"/>
      <c r="C16" s="95"/>
      <c r="D16" s="95"/>
    </row>
    <row r="17" spans="1:6">
      <c r="A17" s="96" t="s">
        <v>19</v>
      </c>
      <c r="B17" s="97"/>
      <c r="C17" s="97"/>
      <c r="D17" s="97"/>
      <c r="E17" s="97"/>
      <c r="F17" s="98"/>
    </row>
    <row r="18" spans="1:6">
      <c r="A18" s="83" t="s">
        <v>78</v>
      </c>
      <c r="B18" s="29" t="s">
        <v>5</v>
      </c>
      <c r="C18" s="28" t="s">
        <v>6</v>
      </c>
      <c r="D18" s="28" t="s">
        <v>7</v>
      </c>
      <c r="E18" s="84" t="s">
        <v>8</v>
      </c>
      <c r="F18" s="85" t="s">
        <v>9</v>
      </c>
    </row>
    <row r="19" spans="1:6">
      <c r="A19" s="31" t="s">
        <v>79</v>
      </c>
      <c r="B19" s="67">
        <f>'San Juan'!E20</f>
        <v>910254100109.3772</v>
      </c>
      <c r="C19" s="67">
        <f>'San Juan'!F20</f>
        <v>102890000</v>
      </c>
      <c r="D19" s="67">
        <f>'San Juan'!G20</f>
        <v>99995310</v>
      </c>
      <c r="E19" s="4">
        <f>IF(C19,B19/C19,0)</f>
        <v>8846.8665575797186</v>
      </c>
      <c r="F19" s="10">
        <f>IF(D19,B19/D19,0)</f>
        <v>9102.9679302897021</v>
      </c>
    </row>
    <row r="20" spans="1:6">
      <c r="A20" s="39" t="s">
        <v>80</v>
      </c>
      <c r="B20" s="72">
        <f>'San Juan'!E25</f>
        <v>528958474398.05646</v>
      </c>
      <c r="C20" s="72">
        <f>'San Juan'!F25</f>
        <v>48471000</v>
      </c>
      <c r="D20" s="72">
        <f>'San Juan'!G25</f>
        <v>44347199</v>
      </c>
      <c r="E20" s="7">
        <f t="shared" ref="E20:E31" si="5">IF(C20,B20/C20,0)</f>
        <v>10912.885527388675</v>
      </c>
      <c r="F20" s="73">
        <f t="shared" ref="F20:F31" si="6">IF(D20,B20/D20,0)</f>
        <v>11927.663670439624</v>
      </c>
    </row>
    <row r="21" spans="1:6">
      <c r="A21" s="68" t="s">
        <v>81</v>
      </c>
      <c r="B21" s="69">
        <f>SUM(B19:B20)</f>
        <v>1439212574507.4336</v>
      </c>
      <c r="C21" s="69">
        <f t="shared" ref="C21:D21" si="7">SUM(C19:C20)</f>
        <v>151361000</v>
      </c>
      <c r="D21" s="69">
        <f t="shared" si="7"/>
        <v>144342509</v>
      </c>
      <c r="E21" s="70">
        <f>B21/C21</f>
        <v>9508.4769161635668</v>
      </c>
      <c r="F21" s="71">
        <f>B21/D21</f>
        <v>9970.8158357385455</v>
      </c>
    </row>
    <row r="22" spans="1:6">
      <c r="A22" s="75" t="s">
        <v>82</v>
      </c>
      <c r="B22" s="76">
        <f>'Palo Seco'!E15</f>
        <v>847969590636.52002</v>
      </c>
      <c r="C22" s="76">
        <f>'Palo Seco'!F15</f>
        <v>87795000</v>
      </c>
      <c r="D22" s="76">
        <f>'Palo Seco'!G15</f>
        <v>80441042.603</v>
      </c>
      <c r="E22" s="77">
        <f t="shared" si="5"/>
        <v>9658.5180321945445</v>
      </c>
      <c r="F22" s="78">
        <f t="shared" si="6"/>
        <v>10541.504227157984</v>
      </c>
    </row>
    <row r="23" spans="1:6">
      <c r="A23" s="8" t="s">
        <v>83</v>
      </c>
      <c r="B23" s="67">
        <f>Aguirre!E15</f>
        <v>1498020759658.4399</v>
      </c>
      <c r="C23" s="67">
        <f>Aguirre!F15</f>
        <v>137990000</v>
      </c>
      <c r="D23" s="67">
        <f>Aguirre!G15</f>
        <v>126451403</v>
      </c>
      <c r="E23" s="4">
        <f t="shared" si="5"/>
        <v>10856.00956343532</v>
      </c>
      <c r="F23" s="10">
        <f t="shared" si="6"/>
        <v>11846.612406969023</v>
      </c>
    </row>
    <row r="24" spans="1:6">
      <c r="A24" s="12" t="s">
        <v>84</v>
      </c>
      <c r="B24" s="72">
        <f>'Costa Sur'!E15</f>
        <v>3641082356092.0669</v>
      </c>
      <c r="C24" s="72">
        <f>'Costa Sur'!F15</f>
        <v>350440000</v>
      </c>
      <c r="D24" s="72">
        <f>'Costa Sur'!G15</f>
        <v>323619500</v>
      </c>
      <c r="E24" s="7">
        <f>IF(C24,B24/C24,0)</f>
        <v>10390.030693106</v>
      </c>
      <c r="F24" s="73">
        <f>IF(D24,B24/D24,0)</f>
        <v>11251.12162923454</v>
      </c>
    </row>
    <row r="25" spans="1:6">
      <c r="A25" s="74" t="s">
        <v>85</v>
      </c>
      <c r="B25" s="69">
        <f>SUM(B21:B24)</f>
        <v>7426285280894.4609</v>
      </c>
      <c r="C25" s="69">
        <f t="shared" ref="C25:D25" si="8">SUM(C21:C24)</f>
        <v>727586000</v>
      </c>
      <c r="D25" s="69">
        <f t="shared" si="8"/>
        <v>674854454.60299993</v>
      </c>
      <c r="E25" s="70">
        <f>B25/C25</f>
        <v>10206.745705517233</v>
      </c>
      <c r="F25" s="71">
        <f>B25/D25</f>
        <v>11004.2768929534</v>
      </c>
    </row>
    <row r="26" spans="1:6">
      <c r="A26" s="75" t="s">
        <v>86</v>
      </c>
      <c r="B26" s="76">
        <f>'Aguirre CC'!E27</f>
        <v>540000040677.8399</v>
      </c>
      <c r="C26" s="76">
        <f>'Aguirre CC'!F27</f>
        <v>41550000</v>
      </c>
      <c r="D26" s="76">
        <f>'Aguirre CC'!G27</f>
        <v>39884676</v>
      </c>
      <c r="E26" s="77">
        <f t="shared" si="5"/>
        <v>12996.390870706135</v>
      </c>
      <c r="F26" s="78">
        <f t="shared" si="6"/>
        <v>13539.035409936385</v>
      </c>
    </row>
    <row r="27" spans="1:6">
      <c r="A27" s="8" t="s">
        <v>87</v>
      </c>
      <c r="B27" s="67">
        <f>Cambalache!E11</f>
        <v>180314265639</v>
      </c>
      <c r="C27" s="67">
        <f>Cambalache!F11</f>
        <v>13655000</v>
      </c>
      <c r="D27" s="67">
        <f>Cambalache!G11</f>
        <v>13381670</v>
      </c>
      <c r="E27" s="4">
        <f t="shared" si="5"/>
        <v>13204.999314463566</v>
      </c>
      <c r="F27" s="10">
        <f t="shared" si="6"/>
        <v>13474.720691737279</v>
      </c>
    </row>
    <row r="28" spans="1:6">
      <c r="A28" s="31" t="s">
        <v>88</v>
      </c>
      <c r="B28" s="67">
        <f>Mayaguez!E15</f>
        <v>354312198000</v>
      </c>
      <c r="C28" s="67">
        <f>Mayaguez!F15</f>
        <v>32247900</v>
      </c>
      <c r="D28" s="67">
        <f>Mayaguez!G15</f>
        <v>32209203</v>
      </c>
      <c r="E28" s="4">
        <f t="shared" si="5"/>
        <v>10987.140185872568</v>
      </c>
      <c r="F28" s="10">
        <f t="shared" si="6"/>
        <v>11000.340430652692</v>
      </c>
    </row>
    <row r="29" spans="1:6">
      <c r="A29" s="8" t="s">
        <v>89</v>
      </c>
      <c r="B29" s="67">
        <f>Peakers!E57</f>
        <v>130608962553.6638</v>
      </c>
      <c r="C29" s="67">
        <f>Peakers!F57</f>
        <v>9932000</v>
      </c>
      <c r="D29" s="67">
        <f>Peakers!G57</f>
        <v>9920891</v>
      </c>
      <c r="E29" s="4">
        <f t="shared" si="5"/>
        <v>13150.318420626641</v>
      </c>
      <c r="F29" s="10">
        <f t="shared" si="6"/>
        <v>13165.043598771905</v>
      </c>
    </row>
    <row r="30" spans="1:6">
      <c r="A30" s="12" t="s">
        <v>90</v>
      </c>
      <c r="B30" s="72">
        <f>TMs!E15</f>
        <v>1981147876000</v>
      </c>
      <c r="C30" s="72">
        <f>TMs!F15</f>
        <v>176198921</v>
      </c>
      <c r="D30" s="72">
        <f>TMs!G15</f>
        <v>176022722</v>
      </c>
      <c r="E30" s="7">
        <f t="shared" si="5"/>
        <v>11243.813893729803</v>
      </c>
      <c r="F30" s="73">
        <f t="shared" si="6"/>
        <v>11255.068967743835</v>
      </c>
    </row>
    <row r="31" spans="1:6">
      <c r="A31" s="79" t="s">
        <v>91</v>
      </c>
      <c r="B31" s="80">
        <f>SUM(B25:B30)</f>
        <v>10612668623764.965</v>
      </c>
      <c r="C31" s="80">
        <f t="shared" ref="C31:D31" si="9">SUM(C25:C30)</f>
        <v>1001169821</v>
      </c>
      <c r="D31" s="80">
        <f t="shared" si="9"/>
        <v>946273616.60299993</v>
      </c>
      <c r="E31" s="81">
        <f t="shared" si="5"/>
        <v>10600.268207410303</v>
      </c>
      <c r="F31" s="82">
        <f t="shared" si="6"/>
        <v>11215.221937459351</v>
      </c>
    </row>
    <row r="32" spans="1:6">
      <c r="B32" s="95"/>
      <c r="C32" s="95"/>
      <c r="D32" s="95"/>
    </row>
    <row r="33" spans="1:6">
      <c r="A33" s="96" t="s">
        <v>20</v>
      </c>
      <c r="B33" s="97"/>
      <c r="C33" s="97"/>
      <c r="D33" s="97"/>
      <c r="E33" s="97"/>
      <c r="F33" s="98"/>
    </row>
    <row r="34" spans="1:6">
      <c r="A34" s="83" t="s">
        <v>78</v>
      </c>
      <c r="B34" s="29" t="s">
        <v>5</v>
      </c>
      <c r="C34" s="28" t="s">
        <v>6</v>
      </c>
      <c r="D34" s="28" t="s">
        <v>7</v>
      </c>
      <c r="E34" s="84" t="s">
        <v>8</v>
      </c>
      <c r="F34" s="85" t="s">
        <v>9</v>
      </c>
    </row>
    <row r="35" spans="1:6">
      <c r="A35" s="31" t="s">
        <v>79</v>
      </c>
      <c r="B35" s="67">
        <f>'San Juan'!E33</f>
        <v>1066275541154.3008</v>
      </c>
      <c r="C35" s="67">
        <f>'San Juan'!F33</f>
        <v>130607000</v>
      </c>
      <c r="D35" s="67">
        <f>'San Juan'!G33</f>
        <v>127754120</v>
      </c>
      <c r="E35" s="4">
        <f>IF(C35,B35/C35,0)</f>
        <v>8163.9999475855102</v>
      </c>
      <c r="F35" s="10">
        <f>IF(D35,B35/D35,0)</f>
        <v>8346.3104059133348</v>
      </c>
    </row>
    <row r="36" spans="1:6">
      <c r="A36" s="31" t="s">
        <v>80</v>
      </c>
      <c r="B36" s="92">
        <f>'San Juan'!E38</f>
        <v>0</v>
      </c>
      <c r="C36" s="92">
        <f>'San Juan'!F38</f>
        <v>0</v>
      </c>
      <c r="D36" s="92">
        <f>'San Juan'!G38</f>
        <v>0</v>
      </c>
      <c r="E36" s="5">
        <f t="shared" ref="E36:E47" si="10">IF(C36,B36/C36,0)</f>
        <v>0</v>
      </c>
      <c r="F36" s="14">
        <f t="shared" ref="F36:F47" si="11">IF(D36,B36/D36,0)</f>
        <v>0</v>
      </c>
    </row>
    <row r="37" spans="1:6">
      <c r="A37" s="68" t="s">
        <v>81</v>
      </c>
      <c r="B37" s="69">
        <f>SUM(B35:B36)</f>
        <v>1066275541154.3008</v>
      </c>
      <c r="C37" s="69">
        <f t="shared" ref="C37:D37" si="12">SUM(C35:C36)</f>
        <v>130607000</v>
      </c>
      <c r="D37" s="69">
        <f t="shared" si="12"/>
        <v>127754120</v>
      </c>
      <c r="E37" s="70">
        <f>B37/C37</f>
        <v>8163.9999475855102</v>
      </c>
      <c r="F37" s="71">
        <f>B37/D37</f>
        <v>8346.3104059133348</v>
      </c>
    </row>
    <row r="38" spans="1:6">
      <c r="A38" s="8" t="s">
        <v>82</v>
      </c>
      <c r="B38" s="67">
        <f>'Palo Seco'!E23</f>
        <v>829103581087.19995</v>
      </c>
      <c r="C38" s="67">
        <f>'Palo Seco'!F23</f>
        <v>88173000</v>
      </c>
      <c r="D38" s="67">
        <f>'Palo Seco'!G23</f>
        <v>80167780</v>
      </c>
      <c r="E38" s="4">
        <f t="shared" si="10"/>
        <v>9403.1458733081545</v>
      </c>
      <c r="F38" s="10">
        <f t="shared" si="11"/>
        <v>10342.104784331061</v>
      </c>
    </row>
    <row r="39" spans="1:6">
      <c r="A39" s="8" t="s">
        <v>83</v>
      </c>
      <c r="B39" s="92">
        <f>Aguirre!E23</f>
        <v>0</v>
      </c>
      <c r="C39" s="92">
        <f>Aguirre!F23</f>
        <v>0</v>
      </c>
      <c r="D39" s="92">
        <f>Aguirre!G23</f>
        <v>0</v>
      </c>
      <c r="E39" s="5">
        <f t="shared" si="10"/>
        <v>0</v>
      </c>
      <c r="F39" s="14">
        <f t="shared" si="11"/>
        <v>0</v>
      </c>
    </row>
    <row r="40" spans="1:6">
      <c r="A40" s="8" t="s">
        <v>84</v>
      </c>
      <c r="B40" s="67">
        <f>'Costa Sur'!E23</f>
        <v>3283540454971</v>
      </c>
      <c r="C40" s="67">
        <f>'Costa Sur'!F23</f>
        <v>309910000</v>
      </c>
      <c r="D40" s="67">
        <f>'Costa Sur'!G23</f>
        <v>285592400</v>
      </c>
      <c r="E40" s="4">
        <f t="shared" si="10"/>
        <v>10595.141992743054</v>
      </c>
      <c r="F40" s="10">
        <f t="shared" si="11"/>
        <v>11497.296339016724</v>
      </c>
    </row>
    <row r="41" spans="1:6">
      <c r="A41" s="74" t="s">
        <v>85</v>
      </c>
      <c r="B41" s="69">
        <f>SUM(B37:B40)</f>
        <v>5178919577212.501</v>
      </c>
      <c r="C41" s="69">
        <f t="shared" ref="C41:D41" si="13">SUM(C37:C40)</f>
        <v>528690000</v>
      </c>
      <c r="D41" s="69">
        <f t="shared" si="13"/>
        <v>493514300</v>
      </c>
      <c r="E41" s="70">
        <f>B41/C41</f>
        <v>9795.7585299750353</v>
      </c>
      <c r="F41" s="71">
        <f>B41/D41</f>
        <v>10493.96051383415</v>
      </c>
    </row>
    <row r="42" spans="1:6">
      <c r="A42" s="8" t="s">
        <v>86</v>
      </c>
      <c r="B42" s="67">
        <f>'Aguirre CC'!E41</f>
        <v>770350382391.67993</v>
      </c>
      <c r="C42" s="67">
        <f>'Aguirre CC'!F41</f>
        <v>61774000</v>
      </c>
      <c r="D42" s="67">
        <f>'Aguirre CC'!G41</f>
        <v>59219144</v>
      </c>
      <c r="E42" s="4">
        <f t="shared" si="10"/>
        <v>12470.4630166685</v>
      </c>
      <c r="F42" s="10">
        <f t="shared" si="11"/>
        <v>13008.468720717745</v>
      </c>
    </row>
    <row r="43" spans="1:6">
      <c r="A43" s="8" t="s">
        <v>87</v>
      </c>
      <c r="B43" s="67">
        <f>Cambalache!E17</f>
        <v>404886370498.27997</v>
      </c>
      <c r="C43" s="67">
        <f>Cambalache!F17</f>
        <v>31678000</v>
      </c>
      <c r="D43" s="67">
        <f>Cambalache!G17</f>
        <v>31279020</v>
      </c>
      <c r="E43" s="4">
        <f t="shared" si="10"/>
        <v>12781.311020212133</v>
      </c>
      <c r="F43" s="10">
        <f t="shared" si="11"/>
        <v>12944.343221056157</v>
      </c>
    </row>
    <row r="44" spans="1:6">
      <c r="A44" s="31" t="s">
        <v>88</v>
      </c>
      <c r="B44" s="67">
        <f>Mayaguez!E23</f>
        <v>460513330000</v>
      </c>
      <c r="C44" s="67">
        <f>Mayaguez!F23</f>
        <v>42277900</v>
      </c>
      <c r="D44" s="67">
        <f>Mayaguez!G23</f>
        <v>42227167</v>
      </c>
      <c r="E44" s="4">
        <f t="shared" si="10"/>
        <v>10892.530849450895</v>
      </c>
      <c r="F44" s="10">
        <f t="shared" si="11"/>
        <v>10905.617466594433</v>
      </c>
    </row>
    <row r="45" spans="1:6">
      <c r="A45" s="8" t="s">
        <v>89</v>
      </c>
      <c r="B45" s="67">
        <f>Peakers!E86</f>
        <v>206549910263.48608</v>
      </c>
      <c r="C45" s="67">
        <f>Peakers!F86</f>
        <v>16092018</v>
      </c>
      <c r="D45" s="67">
        <f>Peakers!G86</f>
        <v>16076673</v>
      </c>
      <c r="E45" s="4">
        <f t="shared" si="10"/>
        <v>12835.550535892147</v>
      </c>
      <c r="F45" s="10">
        <f t="shared" si="11"/>
        <v>12847.801921671609</v>
      </c>
    </row>
    <row r="46" spans="1:6">
      <c r="A46" s="12" t="s">
        <v>90</v>
      </c>
      <c r="B46" s="72">
        <f>TMs!E23</f>
        <v>2020596460000</v>
      </c>
      <c r="C46" s="72">
        <f>TMs!F23</f>
        <v>184130373</v>
      </c>
      <c r="D46" s="72">
        <f>TMs!G23</f>
        <v>183946243</v>
      </c>
      <c r="E46" s="7">
        <f t="shared" si="10"/>
        <v>10973.727077607125</v>
      </c>
      <c r="F46" s="73">
        <f t="shared" si="11"/>
        <v>10984.711767122093</v>
      </c>
    </row>
    <row r="47" spans="1:6">
      <c r="A47" s="79" t="s">
        <v>91</v>
      </c>
      <c r="B47" s="80">
        <f>SUM(B41:B46)</f>
        <v>9041816030365.9473</v>
      </c>
      <c r="C47" s="80">
        <f t="shared" ref="C47:D47" si="14">SUM(C41:C46)</f>
        <v>864642291</v>
      </c>
      <c r="D47" s="80">
        <f t="shared" si="14"/>
        <v>826262547</v>
      </c>
      <c r="E47" s="81">
        <f t="shared" si="10"/>
        <v>10457.290979728341</v>
      </c>
      <c r="F47" s="82">
        <f t="shared" si="11"/>
        <v>10943.030230760232</v>
      </c>
    </row>
    <row r="48" spans="1:6">
      <c r="B48" s="95"/>
      <c r="C48" s="95"/>
      <c r="D48" s="95"/>
    </row>
  </sheetData>
  <mergeCells count="3">
    <mergeCell ref="A1:F1"/>
    <mergeCell ref="A17:F17"/>
    <mergeCell ref="A33:F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1CBB2ACD-C9DF-467B-ACA6-5EAE0A4A97D1}"/>
</file>

<file path=customXml/itemProps2.xml><?xml version="1.0" encoding="utf-8"?>
<ds:datastoreItem xmlns:ds="http://schemas.openxmlformats.org/officeDocument/2006/customXml" ds:itemID="{5726F7D7-2938-4739-B0F2-6155F1220CD8}"/>
</file>

<file path=customXml/itemProps3.xml><?xml version="1.0" encoding="utf-8"?>
<ds:datastoreItem xmlns:ds="http://schemas.openxmlformats.org/officeDocument/2006/customXml" ds:itemID="{4DB0B346-59C1-424D-8AB7-2B27ADE265EC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Jan C Rodriguez Velazquez</cp:lastModifiedBy>
  <cp:revision/>
  <dcterms:created xsi:type="dcterms:W3CDTF">2026-03-26T21:49:03Z</dcterms:created>
  <dcterms:modified xsi:type="dcterms:W3CDTF">2026-09-22T14:16:50Z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